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5263438/Codes/First paper codes/PV_Manufacturing_Supply_Chain/"/>
    </mc:Choice>
  </mc:AlternateContent>
  <xr:revisionPtr revIDLastSave="0" documentId="13_ncr:1_{6B09749A-4527-9C47-90B1-F420E3BC8F3D}" xr6:coauthVersionLast="47" xr6:coauthVersionMax="47" xr10:uidLastSave="{00000000-0000-0000-0000-000000000000}"/>
  <bookViews>
    <workbookView xWindow="0" yWindow="500" windowWidth="28800" windowHeight="16180" firstSheet="1" activeTab="1" xr2:uid="{3B7AC3AD-F491-5542-A882-B648A46824FD}"/>
  </bookViews>
  <sheets>
    <sheet name="Suppliers" sheetId="1" r:id="rId1"/>
    <sheet name="Potential_Manufacturer" sheetId="4" r:id="rId2"/>
    <sheet name="National_Market" sheetId="5" r:id="rId3"/>
    <sheet name="International_Market" sheetId="17" r:id="rId4"/>
    <sheet name="Policy" sheetId="18" r:id="rId5"/>
    <sheet name="TransportationConversion" sheetId="12" r:id="rId6"/>
    <sheet name="International_Transportation_In" sheetId="8" r:id="rId7"/>
    <sheet name="ImportModule" sheetId="15" r:id="rId8"/>
    <sheet name="National_Transportation_Out" sheetId="11" r:id="rId9"/>
    <sheet name="National_Transportation_In" sheetId="3" r:id="rId10"/>
    <sheet name="Logistic_Fixed_Cost" sheetId="16" r:id="rId11"/>
  </sheets>
  <definedNames>
    <definedName name="_xlnm._FilterDatabase" localSheetId="7" hidden="1">ImportModule!$A$1:$M$91</definedName>
    <definedName name="_xlnm._FilterDatabase" localSheetId="9" hidden="1">National_Transportation_In!$A$1:$N$273</definedName>
    <definedName name="_xlnm._FilterDatabase" localSheetId="8" hidden="1">National_Transportation_Out!$A$1:$M$451</definedName>
    <definedName name="_xlnm._FilterDatabase" localSheetId="0" hidden="1">Suppliers!$A$1:$L$29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4" l="1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2" i="4"/>
  <c r="F4" i="1"/>
  <c r="F5" i="1" s="1"/>
  <c r="C4" i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F191" i="3"/>
  <c r="F192" i="3"/>
  <c r="E31" i="4"/>
  <c r="E30" i="4"/>
  <c r="E29" i="4"/>
  <c r="E28" i="4"/>
  <c r="E27" i="4"/>
  <c r="E26" i="4"/>
  <c r="E25" i="4"/>
  <c r="E24" i="4"/>
  <c r="E23" i="4"/>
  <c r="E22" i="4"/>
  <c r="E21" i="4"/>
  <c r="E20" i="4"/>
  <c r="E19" i="4"/>
  <c r="E18" i="4"/>
  <c r="E17" i="4"/>
  <c r="E16" i="4"/>
  <c r="E15" i="4"/>
  <c r="E14" i="4"/>
  <c r="E13" i="4"/>
  <c r="E12" i="4"/>
  <c r="E11" i="4"/>
  <c r="E10" i="4"/>
  <c r="E9" i="4"/>
  <c r="E8" i="4"/>
  <c r="E7" i="4"/>
  <c r="L3" i="3" l="1"/>
  <c r="L4" i="3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9" i="3"/>
  <c r="L30" i="3"/>
  <c r="L31" i="3"/>
  <c r="L32" i="3"/>
  <c r="L33" i="3"/>
  <c r="L34" i="3"/>
  <c r="L35" i="3"/>
  <c r="L36" i="3"/>
  <c r="L37" i="3"/>
  <c r="L38" i="3"/>
  <c r="L39" i="3"/>
  <c r="L40" i="3"/>
  <c r="L41" i="3"/>
  <c r="L42" i="3"/>
  <c r="L43" i="3"/>
  <c r="L44" i="3"/>
  <c r="L45" i="3"/>
  <c r="L46" i="3"/>
  <c r="L47" i="3"/>
  <c r="L48" i="3"/>
  <c r="L49" i="3"/>
  <c r="L50" i="3"/>
  <c r="L51" i="3"/>
  <c r="L52" i="3"/>
  <c r="L53" i="3"/>
  <c r="L54" i="3"/>
  <c r="L55" i="3"/>
  <c r="L56" i="3"/>
  <c r="L57" i="3"/>
  <c r="L58" i="3"/>
  <c r="L59" i="3"/>
  <c r="L60" i="3"/>
  <c r="L61" i="3"/>
  <c r="L62" i="3"/>
  <c r="L63" i="3"/>
  <c r="L64" i="3"/>
  <c r="L65" i="3"/>
  <c r="L66" i="3"/>
  <c r="L67" i="3"/>
  <c r="L68" i="3"/>
  <c r="L69" i="3"/>
  <c r="L70" i="3"/>
  <c r="L71" i="3"/>
  <c r="L72" i="3"/>
  <c r="L73" i="3"/>
  <c r="L74" i="3"/>
  <c r="L75" i="3"/>
  <c r="L76" i="3"/>
  <c r="L77" i="3"/>
  <c r="L78" i="3"/>
  <c r="L79" i="3"/>
  <c r="L80" i="3"/>
  <c r="L81" i="3"/>
  <c r="L82" i="3"/>
  <c r="L83" i="3"/>
  <c r="L84" i="3"/>
  <c r="L85" i="3"/>
  <c r="L86" i="3"/>
  <c r="L87" i="3"/>
  <c r="L88" i="3"/>
  <c r="L89" i="3"/>
  <c r="L90" i="3"/>
  <c r="L91" i="3"/>
  <c r="L92" i="3"/>
  <c r="L93" i="3"/>
  <c r="L94" i="3"/>
  <c r="L95" i="3"/>
  <c r="L96" i="3"/>
  <c r="L97" i="3"/>
  <c r="L98" i="3"/>
  <c r="L99" i="3"/>
  <c r="L100" i="3"/>
  <c r="L101" i="3"/>
  <c r="L102" i="3"/>
  <c r="L103" i="3"/>
  <c r="L104" i="3"/>
  <c r="L105" i="3"/>
  <c r="L106" i="3"/>
  <c r="L107" i="3"/>
  <c r="L108" i="3"/>
  <c r="L109" i="3"/>
  <c r="L110" i="3"/>
  <c r="L111" i="3"/>
  <c r="L112" i="3"/>
  <c r="L113" i="3"/>
  <c r="L114" i="3"/>
  <c r="L115" i="3"/>
  <c r="L116" i="3"/>
  <c r="L117" i="3"/>
  <c r="L118" i="3"/>
  <c r="L119" i="3"/>
  <c r="L120" i="3"/>
  <c r="L121" i="3"/>
  <c r="L122" i="3"/>
  <c r="L123" i="3"/>
  <c r="L124" i="3"/>
  <c r="L125" i="3"/>
  <c r="L126" i="3"/>
  <c r="L127" i="3"/>
  <c r="L128" i="3"/>
  <c r="L129" i="3"/>
  <c r="L130" i="3"/>
  <c r="L131" i="3"/>
  <c r="L132" i="3"/>
  <c r="L133" i="3"/>
  <c r="L134" i="3"/>
  <c r="L135" i="3"/>
  <c r="L136" i="3"/>
  <c r="L137" i="3"/>
  <c r="L138" i="3"/>
  <c r="L139" i="3"/>
  <c r="L140" i="3"/>
  <c r="L141" i="3"/>
  <c r="L142" i="3"/>
  <c r="L143" i="3"/>
  <c r="L144" i="3"/>
  <c r="L145" i="3"/>
  <c r="L146" i="3"/>
  <c r="L147" i="3"/>
  <c r="L148" i="3"/>
  <c r="L149" i="3"/>
  <c r="L150" i="3"/>
  <c r="L151" i="3"/>
  <c r="L152" i="3"/>
  <c r="L153" i="3"/>
  <c r="L154" i="3"/>
  <c r="L155" i="3"/>
  <c r="L156" i="3"/>
  <c r="L157" i="3"/>
  <c r="L158" i="3"/>
  <c r="L159" i="3"/>
  <c r="L160" i="3"/>
  <c r="L161" i="3"/>
  <c r="L162" i="3"/>
  <c r="L163" i="3"/>
  <c r="L164" i="3"/>
  <c r="L165" i="3"/>
  <c r="L166" i="3"/>
  <c r="L167" i="3"/>
  <c r="L168" i="3"/>
  <c r="L169" i="3"/>
  <c r="L170" i="3"/>
  <c r="L171" i="3"/>
  <c r="L172" i="3"/>
  <c r="L173" i="3"/>
  <c r="L174" i="3"/>
  <c r="L175" i="3"/>
  <c r="L176" i="3"/>
  <c r="L177" i="3"/>
  <c r="L178" i="3"/>
  <c r="L179" i="3"/>
  <c r="L180" i="3"/>
  <c r="L181" i="3"/>
  <c r="L182" i="3"/>
  <c r="L183" i="3"/>
  <c r="L184" i="3"/>
  <c r="L185" i="3"/>
  <c r="L186" i="3"/>
  <c r="L187" i="3"/>
  <c r="L188" i="3"/>
  <c r="L189" i="3"/>
  <c r="L190" i="3"/>
  <c r="L191" i="3"/>
  <c r="L192" i="3"/>
  <c r="L193" i="3"/>
  <c r="L194" i="3"/>
  <c r="L195" i="3"/>
  <c r="L196" i="3"/>
  <c r="L197" i="3"/>
  <c r="L198" i="3"/>
  <c r="L199" i="3"/>
  <c r="L200" i="3"/>
  <c r="L201" i="3"/>
  <c r="L202" i="3"/>
  <c r="L203" i="3"/>
  <c r="L204" i="3"/>
  <c r="L205" i="3"/>
  <c r="L206" i="3"/>
  <c r="L207" i="3"/>
  <c r="L208" i="3"/>
  <c r="L209" i="3"/>
  <c r="L210" i="3"/>
  <c r="L211" i="3"/>
  <c r="L212" i="3"/>
  <c r="L213" i="3"/>
  <c r="L214" i="3"/>
  <c r="L215" i="3"/>
  <c r="L216" i="3"/>
  <c r="L217" i="3"/>
  <c r="L218" i="3"/>
  <c r="L219" i="3"/>
  <c r="L220" i="3"/>
  <c r="L221" i="3"/>
  <c r="L222" i="3"/>
  <c r="L223" i="3"/>
  <c r="L224" i="3"/>
  <c r="L225" i="3"/>
  <c r="L226" i="3"/>
  <c r="L227" i="3"/>
  <c r="L228" i="3"/>
  <c r="L229" i="3"/>
  <c r="L230" i="3"/>
  <c r="L231" i="3"/>
  <c r="L232" i="3"/>
  <c r="L233" i="3"/>
  <c r="L234" i="3"/>
  <c r="L235" i="3"/>
  <c r="L236" i="3"/>
  <c r="L237" i="3"/>
  <c r="L238" i="3"/>
  <c r="L239" i="3"/>
  <c r="L240" i="3"/>
  <c r="L241" i="3"/>
  <c r="L242" i="3"/>
  <c r="L243" i="3"/>
  <c r="L244" i="3"/>
  <c r="L245" i="3"/>
  <c r="L246" i="3"/>
  <c r="L247" i="3"/>
  <c r="L248" i="3"/>
  <c r="L249" i="3"/>
  <c r="L250" i="3"/>
  <c r="L251" i="3"/>
  <c r="L252" i="3"/>
  <c r="L253" i="3"/>
  <c r="L254" i="3"/>
  <c r="L255" i="3"/>
  <c r="L256" i="3"/>
  <c r="L257" i="3"/>
  <c r="L258" i="3"/>
  <c r="L259" i="3"/>
  <c r="L260" i="3"/>
  <c r="L261" i="3"/>
  <c r="L262" i="3"/>
  <c r="L263" i="3"/>
  <c r="L264" i="3"/>
  <c r="L265" i="3"/>
  <c r="L266" i="3"/>
  <c r="L267" i="3"/>
  <c r="L268" i="3"/>
  <c r="L269" i="3"/>
  <c r="L270" i="3"/>
  <c r="L271" i="3"/>
  <c r="L272" i="3"/>
  <c r="L273" i="3"/>
  <c r="K3" i="3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34" i="3"/>
  <c r="K35" i="3"/>
  <c r="K36" i="3"/>
  <c r="K37" i="3"/>
  <c r="K38" i="3"/>
  <c r="K39" i="3"/>
  <c r="K40" i="3"/>
  <c r="K41" i="3"/>
  <c r="K42" i="3"/>
  <c r="K43" i="3"/>
  <c r="K44" i="3"/>
  <c r="K45" i="3"/>
  <c r="K46" i="3"/>
  <c r="K47" i="3"/>
  <c r="K48" i="3"/>
  <c r="K49" i="3"/>
  <c r="K50" i="3"/>
  <c r="K51" i="3"/>
  <c r="K52" i="3"/>
  <c r="K53" i="3"/>
  <c r="K54" i="3"/>
  <c r="K55" i="3"/>
  <c r="K56" i="3"/>
  <c r="K57" i="3"/>
  <c r="K58" i="3"/>
  <c r="K59" i="3"/>
  <c r="K60" i="3"/>
  <c r="K61" i="3"/>
  <c r="K62" i="3"/>
  <c r="K63" i="3"/>
  <c r="K64" i="3"/>
  <c r="K65" i="3"/>
  <c r="K66" i="3"/>
  <c r="K67" i="3"/>
  <c r="K68" i="3"/>
  <c r="K69" i="3"/>
  <c r="K70" i="3"/>
  <c r="K71" i="3"/>
  <c r="K72" i="3"/>
  <c r="K73" i="3"/>
  <c r="K74" i="3"/>
  <c r="K75" i="3"/>
  <c r="K76" i="3"/>
  <c r="K77" i="3"/>
  <c r="K78" i="3"/>
  <c r="K79" i="3"/>
  <c r="K80" i="3"/>
  <c r="K81" i="3"/>
  <c r="K82" i="3"/>
  <c r="K83" i="3"/>
  <c r="K84" i="3"/>
  <c r="K85" i="3"/>
  <c r="K86" i="3"/>
  <c r="K87" i="3"/>
  <c r="K88" i="3"/>
  <c r="K89" i="3"/>
  <c r="K90" i="3"/>
  <c r="K91" i="3"/>
  <c r="K92" i="3"/>
  <c r="K93" i="3"/>
  <c r="K94" i="3"/>
  <c r="K95" i="3"/>
  <c r="K96" i="3"/>
  <c r="K97" i="3"/>
  <c r="K98" i="3"/>
  <c r="K99" i="3"/>
  <c r="K100" i="3"/>
  <c r="K101" i="3"/>
  <c r="K102" i="3"/>
  <c r="K103" i="3"/>
  <c r="K104" i="3"/>
  <c r="K105" i="3"/>
  <c r="K106" i="3"/>
  <c r="K107" i="3"/>
  <c r="K108" i="3"/>
  <c r="K109" i="3"/>
  <c r="K110" i="3"/>
  <c r="K111" i="3"/>
  <c r="K112" i="3"/>
  <c r="K113" i="3"/>
  <c r="K114" i="3"/>
  <c r="K115" i="3"/>
  <c r="K116" i="3"/>
  <c r="K117" i="3"/>
  <c r="K118" i="3"/>
  <c r="K119" i="3"/>
  <c r="K120" i="3"/>
  <c r="K121" i="3"/>
  <c r="K122" i="3"/>
  <c r="K123" i="3"/>
  <c r="K124" i="3"/>
  <c r="K125" i="3"/>
  <c r="K126" i="3"/>
  <c r="K127" i="3"/>
  <c r="K128" i="3"/>
  <c r="K129" i="3"/>
  <c r="K130" i="3"/>
  <c r="K131" i="3"/>
  <c r="K132" i="3"/>
  <c r="K133" i="3"/>
  <c r="K134" i="3"/>
  <c r="K135" i="3"/>
  <c r="K136" i="3"/>
  <c r="K137" i="3"/>
  <c r="K138" i="3"/>
  <c r="K139" i="3"/>
  <c r="K140" i="3"/>
  <c r="K141" i="3"/>
  <c r="K142" i="3"/>
  <c r="K143" i="3"/>
  <c r="K144" i="3"/>
  <c r="K145" i="3"/>
  <c r="K146" i="3"/>
  <c r="K147" i="3"/>
  <c r="K148" i="3"/>
  <c r="K149" i="3"/>
  <c r="K150" i="3"/>
  <c r="K151" i="3"/>
  <c r="K152" i="3"/>
  <c r="K153" i="3"/>
  <c r="K154" i="3"/>
  <c r="K155" i="3"/>
  <c r="K156" i="3"/>
  <c r="K157" i="3"/>
  <c r="K158" i="3"/>
  <c r="K159" i="3"/>
  <c r="K160" i="3"/>
  <c r="K161" i="3"/>
  <c r="K162" i="3"/>
  <c r="K163" i="3"/>
  <c r="K164" i="3"/>
  <c r="K165" i="3"/>
  <c r="K166" i="3"/>
  <c r="K167" i="3"/>
  <c r="K168" i="3"/>
  <c r="K169" i="3"/>
  <c r="K170" i="3"/>
  <c r="K171" i="3"/>
  <c r="K172" i="3"/>
  <c r="K173" i="3"/>
  <c r="K174" i="3"/>
  <c r="K175" i="3"/>
  <c r="K176" i="3"/>
  <c r="K177" i="3"/>
  <c r="K178" i="3"/>
  <c r="K179" i="3"/>
  <c r="K180" i="3"/>
  <c r="K181" i="3"/>
  <c r="K182" i="3"/>
  <c r="K183" i="3"/>
  <c r="K184" i="3"/>
  <c r="K185" i="3"/>
  <c r="K186" i="3"/>
  <c r="K187" i="3"/>
  <c r="K188" i="3"/>
  <c r="K189" i="3"/>
  <c r="K190" i="3"/>
  <c r="K191" i="3"/>
  <c r="K192" i="3"/>
  <c r="K193" i="3"/>
  <c r="K194" i="3"/>
  <c r="K195" i="3"/>
  <c r="K196" i="3"/>
  <c r="K197" i="3"/>
  <c r="K198" i="3"/>
  <c r="K199" i="3"/>
  <c r="K200" i="3"/>
  <c r="K201" i="3"/>
  <c r="K202" i="3"/>
  <c r="K203" i="3"/>
  <c r="K204" i="3"/>
  <c r="K205" i="3"/>
  <c r="K206" i="3"/>
  <c r="K207" i="3"/>
  <c r="K208" i="3"/>
  <c r="K209" i="3"/>
  <c r="K210" i="3"/>
  <c r="K211" i="3"/>
  <c r="K212" i="3"/>
  <c r="K213" i="3"/>
  <c r="K214" i="3"/>
  <c r="K215" i="3"/>
  <c r="K216" i="3"/>
  <c r="K217" i="3"/>
  <c r="K218" i="3"/>
  <c r="K219" i="3"/>
  <c r="K220" i="3"/>
  <c r="K221" i="3"/>
  <c r="K222" i="3"/>
  <c r="K223" i="3"/>
  <c r="K224" i="3"/>
  <c r="K225" i="3"/>
  <c r="K226" i="3"/>
  <c r="K227" i="3"/>
  <c r="K228" i="3"/>
  <c r="K229" i="3"/>
  <c r="K230" i="3"/>
  <c r="K231" i="3"/>
  <c r="K232" i="3"/>
  <c r="K233" i="3"/>
  <c r="K234" i="3"/>
  <c r="K235" i="3"/>
  <c r="K236" i="3"/>
  <c r="K237" i="3"/>
  <c r="K238" i="3"/>
  <c r="K239" i="3"/>
  <c r="K240" i="3"/>
  <c r="K241" i="3"/>
  <c r="K242" i="3"/>
  <c r="K243" i="3"/>
  <c r="K244" i="3"/>
  <c r="K245" i="3"/>
  <c r="K246" i="3"/>
  <c r="K247" i="3"/>
  <c r="K248" i="3"/>
  <c r="K249" i="3"/>
  <c r="K250" i="3"/>
  <c r="K251" i="3"/>
  <c r="K252" i="3"/>
  <c r="K253" i="3"/>
  <c r="K254" i="3"/>
  <c r="K255" i="3"/>
  <c r="K256" i="3"/>
  <c r="K257" i="3"/>
  <c r="K258" i="3"/>
  <c r="K259" i="3"/>
  <c r="K260" i="3"/>
  <c r="K261" i="3"/>
  <c r="K262" i="3"/>
  <c r="K263" i="3"/>
  <c r="K264" i="3"/>
  <c r="K265" i="3"/>
  <c r="K266" i="3"/>
  <c r="K267" i="3"/>
  <c r="K268" i="3"/>
  <c r="K269" i="3"/>
  <c r="K270" i="3"/>
  <c r="K271" i="3"/>
  <c r="K272" i="3"/>
  <c r="K273" i="3"/>
  <c r="L2" i="3"/>
  <c r="K2" i="3"/>
  <c r="J3" i="1" l="1"/>
  <c r="F3" i="1"/>
  <c r="C2" i="1"/>
  <c r="C3" i="1" s="1"/>
  <c r="J4" i="1"/>
  <c r="J5" i="1"/>
  <c r="J2" i="11"/>
  <c r="K2" i="11"/>
  <c r="L2" i="11"/>
  <c r="M2" i="11"/>
  <c r="J3" i="11"/>
  <c r="K3" i="11"/>
  <c r="L3" i="11"/>
  <c r="M3" i="11"/>
  <c r="J4" i="11"/>
  <c r="K4" i="11"/>
  <c r="L4" i="11"/>
  <c r="M4" i="11"/>
  <c r="J5" i="11"/>
  <c r="K5" i="11"/>
  <c r="L5" i="11"/>
  <c r="M5" i="11"/>
  <c r="J6" i="11"/>
  <c r="K6" i="11"/>
  <c r="L6" i="11"/>
  <c r="M6" i="11"/>
  <c r="J7" i="11"/>
  <c r="K7" i="11"/>
  <c r="L7" i="11"/>
  <c r="M7" i="11"/>
  <c r="J8" i="11"/>
  <c r="K8" i="11"/>
  <c r="L8" i="11"/>
  <c r="M8" i="11"/>
  <c r="J9" i="11"/>
  <c r="K9" i="11"/>
  <c r="L9" i="11"/>
  <c r="M9" i="11"/>
  <c r="E10" i="11"/>
  <c r="J10" i="11"/>
  <c r="K10" i="11"/>
  <c r="L10" i="11"/>
  <c r="M10" i="11"/>
  <c r="J11" i="11"/>
  <c r="K11" i="11"/>
  <c r="L11" i="11"/>
  <c r="M11" i="11"/>
  <c r="J12" i="11"/>
  <c r="K12" i="11"/>
  <c r="L12" i="11"/>
  <c r="M12" i="11"/>
  <c r="J13" i="11"/>
  <c r="K13" i="11"/>
  <c r="L13" i="11"/>
  <c r="M13" i="11"/>
  <c r="J14" i="11"/>
  <c r="K14" i="11"/>
  <c r="L14" i="11"/>
  <c r="M14" i="11"/>
  <c r="J15" i="11"/>
  <c r="K15" i="11"/>
  <c r="L15" i="11"/>
  <c r="M15" i="11"/>
  <c r="J16" i="11"/>
  <c r="K16" i="11"/>
  <c r="L16" i="11"/>
  <c r="M16" i="11"/>
  <c r="J17" i="11"/>
  <c r="K17" i="11"/>
  <c r="L17" i="11"/>
  <c r="M17" i="11"/>
  <c r="J18" i="11"/>
  <c r="K18" i="11"/>
  <c r="L18" i="11"/>
  <c r="M18" i="11"/>
  <c r="J19" i="11"/>
  <c r="K19" i="11"/>
  <c r="L19" i="11"/>
  <c r="M19" i="11"/>
  <c r="J20" i="11"/>
  <c r="K20" i="11"/>
  <c r="L20" i="11"/>
  <c r="M20" i="11"/>
  <c r="J21" i="11"/>
  <c r="K21" i="11"/>
  <c r="L21" i="11"/>
  <c r="M21" i="11"/>
  <c r="J22" i="11"/>
  <c r="K22" i="11"/>
  <c r="L22" i="11"/>
  <c r="M22" i="11"/>
  <c r="J23" i="11"/>
  <c r="K23" i="11"/>
  <c r="L23" i="11"/>
  <c r="M23" i="11"/>
  <c r="J24" i="11"/>
  <c r="K24" i="11"/>
  <c r="L24" i="11"/>
  <c r="M24" i="11"/>
  <c r="E25" i="11"/>
  <c r="J25" i="11"/>
  <c r="K25" i="11"/>
  <c r="L25" i="11"/>
  <c r="M25" i="11"/>
  <c r="J26" i="11"/>
  <c r="K26" i="11"/>
  <c r="L26" i="11"/>
  <c r="M26" i="11"/>
  <c r="J27" i="11"/>
  <c r="K27" i="11"/>
  <c r="L27" i="11"/>
  <c r="M27" i="11"/>
  <c r="J28" i="11"/>
  <c r="K28" i="11"/>
  <c r="L28" i="11"/>
  <c r="M28" i="11"/>
  <c r="J29" i="11"/>
  <c r="K29" i="11"/>
  <c r="L29" i="11"/>
  <c r="M29" i="11"/>
  <c r="J30" i="11"/>
  <c r="K30" i="11"/>
  <c r="L30" i="11"/>
  <c r="M30" i="11"/>
  <c r="J31" i="11"/>
  <c r="K31" i="11"/>
  <c r="L31" i="11"/>
  <c r="M31" i="11"/>
  <c r="J32" i="11"/>
  <c r="K32" i="11"/>
  <c r="L32" i="11"/>
  <c r="M32" i="11"/>
  <c r="J33" i="11"/>
  <c r="K33" i="11"/>
  <c r="L33" i="11"/>
  <c r="M33" i="11"/>
  <c r="J34" i="11"/>
  <c r="K34" i="11"/>
  <c r="L34" i="11"/>
  <c r="M34" i="11"/>
  <c r="J35" i="11"/>
  <c r="K35" i="11"/>
  <c r="L35" i="11"/>
  <c r="M35" i="11"/>
  <c r="J36" i="11"/>
  <c r="K36" i="11"/>
  <c r="L36" i="11"/>
  <c r="M36" i="11"/>
  <c r="J37" i="11"/>
  <c r="K37" i="11"/>
  <c r="L37" i="11"/>
  <c r="M37" i="11"/>
  <c r="J38" i="11"/>
  <c r="K38" i="11"/>
  <c r="L38" i="11"/>
  <c r="M38" i="11"/>
  <c r="J39" i="11"/>
  <c r="K39" i="11"/>
  <c r="L39" i="11"/>
  <c r="M39" i="11"/>
  <c r="E40" i="11"/>
  <c r="J40" i="11"/>
  <c r="K40" i="11"/>
  <c r="L40" i="11"/>
  <c r="M40" i="11"/>
  <c r="J41" i="11"/>
  <c r="K41" i="11"/>
  <c r="L41" i="11"/>
  <c r="M41" i="11"/>
  <c r="J42" i="11"/>
  <c r="K42" i="11"/>
  <c r="L42" i="11"/>
  <c r="M42" i="11"/>
  <c r="J43" i="11"/>
  <c r="K43" i="11"/>
  <c r="L43" i="11"/>
  <c r="M43" i="11"/>
  <c r="J44" i="11"/>
  <c r="K44" i="11"/>
  <c r="L44" i="11"/>
  <c r="M44" i="11"/>
  <c r="J45" i="11"/>
  <c r="K45" i="11"/>
  <c r="L45" i="11"/>
  <c r="M45" i="11"/>
  <c r="J46" i="11"/>
  <c r="K46" i="11"/>
  <c r="L46" i="11"/>
  <c r="M46" i="11"/>
  <c r="J47" i="11"/>
  <c r="K47" i="11"/>
  <c r="L47" i="11"/>
  <c r="M47" i="11"/>
  <c r="J48" i="11"/>
  <c r="K48" i="11"/>
  <c r="L48" i="11"/>
  <c r="M48" i="11"/>
  <c r="J49" i="11"/>
  <c r="K49" i="11"/>
  <c r="L49" i="11"/>
  <c r="M49" i="11"/>
  <c r="J50" i="11"/>
  <c r="K50" i="11"/>
  <c r="L50" i="11"/>
  <c r="M50" i="11"/>
  <c r="J51" i="11"/>
  <c r="K51" i="11"/>
  <c r="L51" i="11"/>
  <c r="M51" i="11"/>
  <c r="J52" i="11"/>
  <c r="K52" i="11"/>
  <c r="L52" i="11"/>
  <c r="M52" i="11"/>
  <c r="J53" i="11"/>
  <c r="K53" i="11"/>
  <c r="L53" i="11"/>
  <c r="M53" i="11"/>
  <c r="J54" i="11"/>
  <c r="K54" i="11"/>
  <c r="L54" i="11"/>
  <c r="M54" i="11"/>
  <c r="E55" i="11"/>
  <c r="J55" i="11"/>
  <c r="K55" i="11"/>
  <c r="L55" i="11"/>
  <c r="M55" i="11"/>
  <c r="J56" i="11"/>
  <c r="K56" i="11"/>
  <c r="L56" i="11"/>
  <c r="M56" i="11"/>
  <c r="J57" i="11"/>
  <c r="K57" i="11"/>
  <c r="L57" i="11"/>
  <c r="M57" i="11"/>
  <c r="J58" i="11"/>
  <c r="K58" i="11"/>
  <c r="L58" i="11"/>
  <c r="M58" i="11"/>
  <c r="J59" i="11"/>
  <c r="K59" i="11"/>
  <c r="L59" i="11"/>
  <c r="M59" i="11"/>
  <c r="J60" i="11"/>
  <c r="K60" i="11"/>
  <c r="L60" i="11"/>
  <c r="M60" i="11"/>
  <c r="J61" i="11"/>
  <c r="K61" i="11"/>
  <c r="L61" i="11"/>
  <c r="M61" i="11"/>
  <c r="J62" i="11"/>
  <c r="K62" i="11"/>
  <c r="L62" i="11"/>
  <c r="M62" i="11"/>
  <c r="J63" i="11"/>
  <c r="K63" i="11"/>
  <c r="L63" i="11"/>
  <c r="M63" i="11"/>
  <c r="J64" i="11"/>
  <c r="K64" i="11"/>
  <c r="L64" i="11"/>
  <c r="M64" i="11"/>
  <c r="J65" i="11"/>
  <c r="K65" i="11"/>
  <c r="L65" i="11"/>
  <c r="M65" i="11"/>
  <c r="J66" i="11"/>
  <c r="K66" i="11"/>
  <c r="L66" i="11"/>
  <c r="M66" i="11"/>
  <c r="J67" i="11"/>
  <c r="K67" i="11"/>
  <c r="L67" i="11"/>
  <c r="M67" i="11"/>
  <c r="J68" i="11"/>
  <c r="K68" i="11"/>
  <c r="L68" i="11"/>
  <c r="M68" i="11"/>
  <c r="J69" i="11"/>
  <c r="K69" i="11"/>
  <c r="L69" i="11"/>
  <c r="M69" i="11"/>
  <c r="E70" i="11"/>
  <c r="J70" i="11"/>
  <c r="K70" i="11"/>
  <c r="L70" i="11"/>
  <c r="M70" i="11"/>
  <c r="J71" i="11"/>
  <c r="K71" i="11"/>
  <c r="L71" i="11"/>
  <c r="M71" i="11"/>
  <c r="J72" i="11"/>
  <c r="K72" i="11"/>
  <c r="L72" i="11"/>
  <c r="M72" i="11"/>
  <c r="J73" i="11"/>
  <c r="K73" i="11"/>
  <c r="L73" i="11"/>
  <c r="M73" i="11"/>
  <c r="J74" i="11"/>
  <c r="K74" i="11"/>
  <c r="L74" i="11"/>
  <c r="M74" i="11"/>
  <c r="J75" i="11"/>
  <c r="K75" i="11"/>
  <c r="L75" i="11"/>
  <c r="M75" i="11"/>
  <c r="J76" i="11"/>
  <c r="K76" i="11"/>
  <c r="L76" i="11"/>
  <c r="M76" i="11"/>
  <c r="J77" i="11"/>
  <c r="K77" i="11"/>
  <c r="L77" i="11"/>
  <c r="M77" i="11"/>
  <c r="J78" i="11"/>
  <c r="K78" i="11"/>
  <c r="L78" i="11"/>
  <c r="M78" i="11"/>
  <c r="J79" i="11"/>
  <c r="K79" i="11"/>
  <c r="L79" i="11"/>
  <c r="M79" i="11"/>
  <c r="J80" i="11"/>
  <c r="K80" i="11"/>
  <c r="L80" i="11"/>
  <c r="M80" i="11"/>
  <c r="J81" i="11"/>
  <c r="K81" i="11"/>
  <c r="L81" i="11"/>
  <c r="M81" i="11"/>
  <c r="E82" i="11"/>
  <c r="J82" i="11"/>
  <c r="K82" i="11"/>
  <c r="L82" i="11"/>
  <c r="M82" i="11"/>
  <c r="J83" i="11"/>
  <c r="K83" i="11"/>
  <c r="L83" i="11"/>
  <c r="M83" i="11"/>
  <c r="J84" i="11"/>
  <c r="K84" i="11"/>
  <c r="L84" i="11"/>
  <c r="M84" i="11"/>
  <c r="J85" i="11"/>
  <c r="K85" i="11"/>
  <c r="L85" i="11"/>
  <c r="M85" i="11"/>
  <c r="J86" i="11"/>
  <c r="K86" i="11"/>
  <c r="L86" i="11"/>
  <c r="M86" i="11"/>
  <c r="J87" i="11"/>
  <c r="K87" i="11"/>
  <c r="L87" i="11"/>
  <c r="M87" i="11"/>
  <c r="J88" i="11"/>
  <c r="K88" i="11"/>
  <c r="L88" i="11"/>
  <c r="M88" i="11"/>
  <c r="J89" i="11"/>
  <c r="K89" i="11"/>
  <c r="L89" i="11"/>
  <c r="M89" i="11"/>
  <c r="J90" i="11"/>
  <c r="K90" i="11"/>
  <c r="L90" i="11"/>
  <c r="M90" i="11"/>
  <c r="J91" i="11"/>
  <c r="K91" i="11"/>
  <c r="L91" i="11"/>
  <c r="M91" i="11"/>
  <c r="J92" i="11"/>
  <c r="K92" i="11"/>
  <c r="L92" i="11"/>
  <c r="M92" i="11"/>
  <c r="J93" i="11"/>
  <c r="K93" i="11"/>
  <c r="L93" i="11"/>
  <c r="M93" i="11"/>
  <c r="J94" i="11"/>
  <c r="K94" i="11"/>
  <c r="L94" i="11"/>
  <c r="M94" i="11"/>
  <c r="J95" i="11"/>
  <c r="K95" i="11"/>
  <c r="L95" i="11"/>
  <c r="M95" i="11"/>
  <c r="J96" i="11"/>
  <c r="K96" i="11"/>
  <c r="L96" i="11"/>
  <c r="M96" i="11"/>
  <c r="E97" i="11"/>
  <c r="J97" i="11"/>
  <c r="K97" i="11"/>
  <c r="L97" i="11"/>
  <c r="M97" i="11"/>
  <c r="J98" i="11"/>
  <c r="K98" i="11"/>
  <c r="L98" i="11"/>
  <c r="M98" i="11"/>
  <c r="J99" i="11"/>
  <c r="K99" i="11"/>
  <c r="L99" i="11"/>
  <c r="M99" i="11"/>
  <c r="J100" i="11"/>
  <c r="K100" i="11"/>
  <c r="L100" i="11"/>
  <c r="M100" i="11"/>
  <c r="J101" i="11"/>
  <c r="K101" i="11"/>
  <c r="L101" i="11"/>
  <c r="M101" i="11"/>
  <c r="J102" i="11"/>
  <c r="K102" i="11"/>
  <c r="L102" i="11"/>
  <c r="M102" i="11"/>
  <c r="J103" i="11"/>
  <c r="K103" i="11"/>
  <c r="L103" i="11"/>
  <c r="M103" i="11"/>
  <c r="J104" i="11"/>
  <c r="K104" i="11"/>
  <c r="L104" i="11"/>
  <c r="M104" i="11"/>
  <c r="J105" i="11"/>
  <c r="K105" i="11"/>
  <c r="L105" i="11"/>
  <c r="M105" i="11"/>
  <c r="J106" i="11"/>
  <c r="K106" i="11"/>
  <c r="L106" i="11"/>
  <c r="M106" i="11"/>
  <c r="J107" i="11"/>
  <c r="K107" i="11"/>
  <c r="L107" i="11"/>
  <c r="M107" i="11"/>
  <c r="J108" i="11"/>
  <c r="K108" i="11"/>
  <c r="L108" i="11"/>
  <c r="M108" i="11"/>
  <c r="J109" i="11"/>
  <c r="K109" i="11"/>
  <c r="L109" i="11"/>
  <c r="M109" i="11"/>
  <c r="J110" i="11"/>
  <c r="K110" i="11"/>
  <c r="L110" i="11"/>
  <c r="M110" i="11"/>
  <c r="J111" i="11"/>
  <c r="K111" i="11"/>
  <c r="L111" i="11"/>
  <c r="M111" i="11"/>
  <c r="E112" i="11"/>
  <c r="J112" i="11"/>
  <c r="K112" i="11"/>
  <c r="L112" i="11"/>
  <c r="M112" i="11"/>
  <c r="J113" i="11"/>
  <c r="K113" i="11"/>
  <c r="L113" i="11"/>
  <c r="M113" i="11"/>
  <c r="J114" i="11"/>
  <c r="K114" i="11"/>
  <c r="L114" i="11"/>
  <c r="M114" i="11"/>
  <c r="J115" i="11"/>
  <c r="K115" i="11"/>
  <c r="L115" i="11"/>
  <c r="M115" i="11"/>
  <c r="J116" i="11"/>
  <c r="K116" i="11"/>
  <c r="L116" i="11"/>
  <c r="M116" i="11"/>
  <c r="J117" i="11"/>
  <c r="K117" i="11"/>
  <c r="L117" i="11"/>
  <c r="M117" i="11"/>
  <c r="J118" i="11"/>
  <c r="K118" i="11"/>
  <c r="L118" i="11"/>
  <c r="M118" i="11"/>
  <c r="J119" i="11"/>
  <c r="K119" i="11"/>
  <c r="L119" i="11"/>
  <c r="M119" i="11"/>
  <c r="J120" i="11"/>
  <c r="K120" i="11"/>
  <c r="L120" i="11"/>
  <c r="M120" i="11"/>
  <c r="J121" i="11"/>
  <c r="K121" i="11"/>
  <c r="L121" i="11"/>
  <c r="M121" i="11"/>
  <c r="J122" i="11"/>
  <c r="K122" i="11"/>
  <c r="L122" i="11"/>
  <c r="M122" i="11"/>
  <c r="J123" i="11"/>
  <c r="K123" i="11"/>
  <c r="L123" i="11"/>
  <c r="M123" i="11"/>
  <c r="J124" i="11"/>
  <c r="K124" i="11"/>
  <c r="L124" i="11"/>
  <c r="M124" i="11"/>
  <c r="J125" i="11"/>
  <c r="K125" i="11"/>
  <c r="L125" i="11"/>
  <c r="M125" i="11"/>
  <c r="J126" i="11"/>
  <c r="K126" i="11"/>
  <c r="L126" i="11"/>
  <c r="M126" i="11"/>
  <c r="E127" i="11"/>
  <c r="J127" i="11"/>
  <c r="K127" i="11"/>
  <c r="L127" i="11"/>
  <c r="M127" i="11"/>
  <c r="J128" i="11"/>
  <c r="K128" i="11"/>
  <c r="L128" i="11"/>
  <c r="M128" i="11"/>
  <c r="J129" i="11"/>
  <c r="K129" i="11"/>
  <c r="L129" i="11"/>
  <c r="M129" i="11"/>
  <c r="J130" i="11"/>
  <c r="K130" i="11"/>
  <c r="L130" i="11"/>
  <c r="M130" i="11"/>
  <c r="J131" i="11"/>
  <c r="K131" i="11"/>
  <c r="L131" i="11"/>
  <c r="M131" i="11"/>
  <c r="J132" i="11"/>
  <c r="K132" i="11"/>
  <c r="L132" i="11"/>
  <c r="M132" i="11"/>
  <c r="J133" i="11"/>
  <c r="K133" i="11"/>
  <c r="L133" i="11"/>
  <c r="M133" i="11"/>
  <c r="J134" i="11"/>
  <c r="K134" i="11"/>
  <c r="L134" i="11"/>
  <c r="M134" i="11"/>
  <c r="J135" i="11"/>
  <c r="K135" i="11"/>
  <c r="L135" i="11"/>
  <c r="M135" i="11"/>
  <c r="J136" i="11"/>
  <c r="K136" i="11"/>
  <c r="L136" i="11"/>
  <c r="M136" i="11"/>
  <c r="J137" i="11"/>
  <c r="K137" i="11"/>
  <c r="L137" i="11"/>
  <c r="M137" i="11"/>
  <c r="J138" i="11"/>
  <c r="K138" i="11"/>
  <c r="L138" i="11"/>
  <c r="M138" i="11"/>
  <c r="J139" i="11"/>
  <c r="K139" i="11"/>
  <c r="L139" i="11"/>
  <c r="M139" i="11"/>
  <c r="J140" i="11"/>
  <c r="K140" i="11"/>
  <c r="L140" i="11"/>
  <c r="M140" i="11"/>
  <c r="J141" i="11"/>
  <c r="K141" i="11"/>
  <c r="L141" i="11"/>
  <c r="M141" i="11"/>
  <c r="E142" i="11"/>
  <c r="J142" i="11"/>
  <c r="K142" i="11"/>
  <c r="L142" i="11"/>
  <c r="M142" i="11"/>
  <c r="J143" i="11"/>
  <c r="K143" i="11"/>
  <c r="L143" i="11"/>
  <c r="M143" i="11"/>
  <c r="J144" i="11"/>
  <c r="K144" i="11"/>
  <c r="L144" i="11"/>
  <c r="M144" i="11"/>
  <c r="J145" i="11"/>
  <c r="K145" i="11"/>
  <c r="L145" i="11"/>
  <c r="M145" i="11"/>
  <c r="J146" i="11"/>
  <c r="K146" i="11"/>
  <c r="L146" i="11"/>
  <c r="M146" i="11"/>
  <c r="J147" i="11"/>
  <c r="K147" i="11"/>
  <c r="L147" i="11"/>
  <c r="M147" i="11"/>
  <c r="J148" i="11"/>
  <c r="K148" i="11"/>
  <c r="L148" i="11"/>
  <c r="M148" i="11"/>
  <c r="J149" i="11"/>
  <c r="K149" i="11"/>
  <c r="L149" i="11"/>
  <c r="M149" i="11"/>
  <c r="J150" i="11"/>
  <c r="K150" i="11"/>
  <c r="L150" i="11"/>
  <c r="M150" i="11"/>
  <c r="J151" i="11"/>
  <c r="K151" i="11"/>
  <c r="L151" i="11"/>
  <c r="M151" i="11"/>
  <c r="J152" i="11"/>
  <c r="K152" i="11"/>
  <c r="L152" i="11"/>
  <c r="M152" i="11"/>
  <c r="J153" i="11"/>
  <c r="K153" i="11"/>
  <c r="L153" i="11"/>
  <c r="M153" i="11"/>
  <c r="J154" i="11"/>
  <c r="K154" i="11"/>
  <c r="L154" i="11"/>
  <c r="M154" i="11"/>
  <c r="J155" i="11"/>
  <c r="K155" i="11"/>
  <c r="L155" i="11"/>
  <c r="M155" i="11"/>
  <c r="J156" i="11"/>
  <c r="K156" i="11"/>
  <c r="L156" i="11"/>
  <c r="M156" i="11"/>
  <c r="J157" i="11"/>
  <c r="K157" i="11"/>
  <c r="L157" i="11"/>
  <c r="M157" i="11"/>
  <c r="J158" i="11"/>
  <c r="K158" i="11"/>
  <c r="L158" i="11"/>
  <c r="M158" i="11"/>
  <c r="J159" i="11"/>
  <c r="K159" i="11"/>
  <c r="L159" i="11"/>
  <c r="M159" i="11"/>
  <c r="J160" i="11"/>
  <c r="K160" i="11"/>
  <c r="L160" i="11"/>
  <c r="M160" i="11"/>
  <c r="J161" i="11"/>
  <c r="K161" i="11"/>
  <c r="L161" i="11"/>
  <c r="M161" i="11"/>
  <c r="J162" i="11"/>
  <c r="K162" i="11"/>
  <c r="L162" i="11"/>
  <c r="M162" i="11"/>
  <c r="J163" i="11"/>
  <c r="K163" i="11"/>
  <c r="L163" i="11"/>
  <c r="M163" i="11"/>
  <c r="J164" i="11"/>
  <c r="K164" i="11"/>
  <c r="L164" i="11"/>
  <c r="M164" i="11"/>
  <c r="J165" i="11"/>
  <c r="K165" i="11"/>
  <c r="L165" i="11"/>
  <c r="M165" i="11"/>
  <c r="J166" i="11"/>
  <c r="K166" i="11"/>
  <c r="L166" i="11"/>
  <c r="M166" i="11"/>
  <c r="J167" i="11"/>
  <c r="K167" i="11"/>
  <c r="L167" i="11"/>
  <c r="M167" i="11"/>
  <c r="J168" i="11"/>
  <c r="K168" i="11"/>
  <c r="L168" i="11"/>
  <c r="M168" i="11"/>
  <c r="J169" i="11"/>
  <c r="K169" i="11"/>
  <c r="L169" i="11"/>
  <c r="M169" i="11"/>
  <c r="J170" i="11"/>
  <c r="K170" i="11"/>
  <c r="L170" i="11"/>
  <c r="M170" i="11"/>
  <c r="J171" i="11"/>
  <c r="K171" i="11"/>
  <c r="L171" i="11"/>
  <c r="M171" i="11"/>
  <c r="J172" i="11"/>
  <c r="K172" i="11"/>
  <c r="L172" i="11"/>
  <c r="M172" i="11"/>
  <c r="J173" i="11"/>
  <c r="K173" i="11"/>
  <c r="L173" i="11"/>
  <c r="M173" i="11"/>
  <c r="J174" i="11"/>
  <c r="K174" i="11"/>
  <c r="L174" i="11"/>
  <c r="M174" i="11"/>
  <c r="J175" i="11"/>
  <c r="K175" i="11"/>
  <c r="L175" i="11"/>
  <c r="M175" i="11"/>
  <c r="J176" i="11"/>
  <c r="K176" i="11"/>
  <c r="L176" i="11"/>
  <c r="M176" i="11"/>
  <c r="J177" i="11"/>
  <c r="K177" i="11"/>
  <c r="L177" i="11"/>
  <c r="M177" i="11"/>
  <c r="J178" i="11"/>
  <c r="K178" i="11"/>
  <c r="L178" i="11"/>
  <c r="M178" i="11"/>
  <c r="J179" i="11"/>
  <c r="K179" i="11"/>
  <c r="L179" i="11"/>
  <c r="M179" i="11"/>
  <c r="J180" i="11"/>
  <c r="K180" i="11"/>
  <c r="L180" i="11"/>
  <c r="M180" i="11"/>
  <c r="J181" i="11"/>
  <c r="K181" i="11"/>
  <c r="L181" i="11"/>
  <c r="M181" i="11"/>
  <c r="J182" i="11"/>
  <c r="K182" i="11"/>
  <c r="L182" i="11"/>
  <c r="M182" i="11"/>
  <c r="J183" i="11"/>
  <c r="K183" i="11"/>
  <c r="L183" i="11"/>
  <c r="M183" i="11"/>
  <c r="J184" i="11"/>
  <c r="K184" i="11"/>
  <c r="L184" i="11"/>
  <c r="M184" i="11"/>
  <c r="J185" i="11"/>
  <c r="K185" i="11"/>
  <c r="L185" i="11"/>
  <c r="M185" i="11"/>
  <c r="J186" i="11"/>
  <c r="K186" i="11"/>
  <c r="L186" i="11"/>
  <c r="M186" i="11"/>
  <c r="J187" i="11"/>
  <c r="K187" i="11"/>
  <c r="L187" i="11"/>
  <c r="M187" i="11"/>
  <c r="J188" i="11"/>
  <c r="K188" i="11"/>
  <c r="L188" i="11"/>
  <c r="M188" i="11"/>
  <c r="J189" i="11"/>
  <c r="K189" i="11"/>
  <c r="L189" i="11"/>
  <c r="M189" i="11"/>
  <c r="J190" i="11"/>
  <c r="K190" i="11"/>
  <c r="L190" i="11"/>
  <c r="M190" i="11"/>
  <c r="J191" i="11"/>
  <c r="K191" i="11"/>
  <c r="L191" i="11"/>
  <c r="M191" i="11"/>
  <c r="J192" i="11"/>
  <c r="K192" i="11"/>
  <c r="L192" i="11"/>
  <c r="M192" i="11"/>
  <c r="J193" i="11"/>
  <c r="K193" i="11"/>
  <c r="L193" i="11"/>
  <c r="M193" i="11"/>
  <c r="J194" i="11"/>
  <c r="K194" i="11"/>
  <c r="L194" i="11"/>
  <c r="M194" i="11"/>
  <c r="J195" i="11"/>
  <c r="K195" i="11"/>
  <c r="L195" i="11"/>
  <c r="M195" i="11"/>
  <c r="J196" i="11"/>
  <c r="K196" i="11"/>
  <c r="L196" i="11"/>
  <c r="M196" i="11"/>
  <c r="J197" i="11"/>
  <c r="K197" i="11"/>
  <c r="L197" i="11"/>
  <c r="M197" i="11"/>
  <c r="J198" i="11"/>
  <c r="K198" i="11"/>
  <c r="L198" i="11"/>
  <c r="M198" i="11"/>
  <c r="J199" i="11"/>
  <c r="K199" i="11"/>
  <c r="L199" i="11"/>
  <c r="M199" i="11"/>
  <c r="J200" i="11"/>
  <c r="K200" i="11"/>
  <c r="L200" i="11"/>
  <c r="M200" i="11"/>
  <c r="J201" i="11"/>
  <c r="K201" i="11"/>
  <c r="L201" i="11"/>
  <c r="M201" i="11"/>
  <c r="J202" i="11"/>
  <c r="K202" i="11"/>
  <c r="L202" i="11"/>
  <c r="M202" i="11"/>
  <c r="J203" i="11"/>
  <c r="K203" i="11"/>
  <c r="L203" i="11"/>
  <c r="M203" i="11"/>
  <c r="J204" i="11"/>
  <c r="K204" i="11"/>
  <c r="L204" i="11"/>
  <c r="M204" i="11"/>
  <c r="J205" i="11"/>
  <c r="K205" i="11"/>
  <c r="L205" i="11"/>
  <c r="M205" i="11"/>
  <c r="J206" i="11"/>
  <c r="K206" i="11"/>
  <c r="L206" i="11"/>
  <c r="M206" i="11"/>
  <c r="J207" i="11"/>
  <c r="K207" i="11"/>
  <c r="L207" i="11"/>
  <c r="M207" i="11"/>
  <c r="J208" i="11"/>
  <c r="K208" i="11"/>
  <c r="L208" i="11"/>
  <c r="M208" i="11"/>
  <c r="J209" i="11"/>
  <c r="K209" i="11"/>
  <c r="L209" i="11"/>
  <c r="M209" i="11"/>
  <c r="J210" i="11"/>
  <c r="K210" i="11"/>
  <c r="L210" i="11"/>
  <c r="M210" i="11"/>
  <c r="J211" i="11"/>
  <c r="K211" i="11"/>
  <c r="L211" i="11"/>
  <c r="M211" i="11"/>
  <c r="J212" i="11"/>
  <c r="K212" i="11"/>
  <c r="L212" i="11"/>
  <c r="M212" i="11"/>
  <c r="J213" i="11"/>
  <c r="K213" i="11"/>
  <c r="L213" i="11"/>
  <c r="M213" i="11"/>
  <c r="J214" i="11"/>
  <c r="K214" i="11"/>
  <c r="L214" i="11"/>
  <c r="M214" i="11"/>
  <c r="J215" i="11"/>
  <c r="K215" i="11"/>
  <c r="L215" i="11"/>
  <c r="M215" i="11"/>
  <c r="J216" i="11"/>
  <c r="K216" i="11"/>
  <c r="L216" i="11"/>
  <c r="M216" i="11"/>
  <c r="J217" i="11"/>
  <c r="K217" i="11"/>
  <c r="L217" i="11"/>
  <c r="M217" i="11"/>
  <c r="J218" i="11"/>
  <c r="K218" i="11"/>
  <c r="L218" i="11"/>
  <c r="M218" i="11"/>
  <c r="J219" i="11"/>
  <c r="K219" i="11"/>
  <c r="L219" i="11"/>
  <c r="M219" i="11"/>
  <c r="J220" i="11"/>
  <c r="K220" i="11"/>
  <c r="L220" i="11"/>
  <c r="M220" i="11"/>
  <c r="J221" i="11"/>
  <c r="K221" i="11"/>
  <c r="L221" i="11"/>
  <c r="M221" i="11"/>
  <c r="J222" i="11"/>
  <c r="K222" i="11"/>
  <c r="L222" i="11"/>
  <c r="M222" i="11"/>
  <c r="J223" i="11"/>
  <c r="K223" i="11"/>
  <c r="L223" i="11"/>
  <c r="M223" i="11"/>
  <c r="J224" i="11"/>
  <c r="K224" i="11"/>
  <c r="L224" i="11"/>
  <c r="M224" i="11"/>
  <c r="J225" i="11"/>
  <c r="K225" i="11"/>
  <c r="L225" i="11"/>
  <c r="M225" i="11"/>
  <c r="J226" i="11"/>
  <c r="K226" i="11"/>
  <c r="L226" i="11"/>
  <c r="M226" i="11"/>
  <c r="J227" i="11"/>
  <c r="K227" i="11"/>
  <c r="L227" i="11"/>
  <c r="M227" i="11"/>
  <c r="J228" i="11"/>
  <c r="K228" i="11"/>
  <c r="L228" i="11"/>
  <c r="M228" i="11"/>
  <c r="E229" i="11"/>
  <c r="J229" i="11"/>
  <c r="K229" i="11"/>
  <c r="L229" i="11"/>
  <c r="M229" i="11"/>
  <c r="J230" i="11"/>
  <c r="K230" i="11"/>
  <c r="L230" i="11"/>
  <c r="M230" i="11"/>
  <c r="J231" i="11"/>
  <c r="K231" i="11"/>
  <c r="L231" i="11"/>
  <c r="M231" i="11"/>
  <c r="J232" i="11"/>
  <c r="K232" i="11"/>
  <c r="L232" i="11"/>
  <c r="M232" i="11"/>
  <c r="J233" i="11"/>
  <c r="K233" i="11"/>
  <c r="L233" i="11"/>
  <c r="M233" i="11"/>
  <c r="J234" i="11"/>
  <c r="K234" i="11"/>
  <c r="L234" i="11"/>
  <c r="M234" i="11"/>
  <c r="J235" i="11"/>
  <c r="K235" i="11"/>
  <c r="L235" i="11"/>
  <c r="M235" i="11"/>
  <c r="J236" i="11"/>
  <c r="K236" i="11"/>
  <c r="L236" i="11"/>
  <c r="M236" i="11"/>
  <c r="J237" i="11"/>
  <c r="K237" i="11"/>
  <c r="L237" i="11"/>
  <c r="M237" i="11"/>
  <c r="J238" i="11"/>
  <c r="K238" i="11"/>
  <c r="L238" i="11"/>
  <c r="M238" i="11"/>
  <c r="J239" i="11"/>
  <c r="K239" i="11"/>
  <c r="L239" i="11"/>
  <c r="M239" i="11"/>
  <c r="J240" i="11"/>
  <c r="K240" i="11"/>
  <c r="L240" i="11"/>
  <c r="M240" i="11"/>
  <c r="J241" i="11"/>
  <c r="K241" i="11"/>
  <c r="L241" i="11"/>
  <c r="M241" i="11"/>
  <c r="J242" i="11"/>
  <c r="K242" i="11"/>
  <c r="L242" i="11"/>
  <c r="M242" i="11"/>
  <c r="J243" i="11"/>
  <c r="K243" i="11"/>
  <c r="L243" i="11"/>
  <c r="M243" i="11"/>
  <c r="E244" i="11"/>
  <c r="J244" i="11"/>
  <c r="K244" i="11"/>
  <c r="L244" i="11"/>
  <c r="M244" i="11"/>
  <c r="J245" i="11"/>
  <c r="K245" i="11"/>
  <c r="L245" i="11"/>
  <c r="M245" i="11"/>
  <c r="J246" i="11"/>
  <c r="K246" i="11"/>
  <c r="L246" i="11"/>
  <c r="M246" i="11"/>
  <c r="J247" i="11"/>
  <c r="K247" i="11"/>
  <c r="L247" i="11"/>
  <c r="M247" i="11"/>
  <c r="J248" i="11"/>
  <c r="K248" i="11"/>
  <c r="L248" i="11"/>
  <c r="M248" i="11"/>
  <c r="J249" i="11"/>
  <c r="K249" i="11"/>
  <c r="L249" i="11"/>
  <c r="M249" i="11"/>
  <c r="J250" i="11"/>
  <c r="K250" i="11"/>
  <c r="L250" i="11"/>
  <c r="M250" i="11"/>
  <c r="J251" i="11"/>
  <c r="K251" i="11"/>
  <c r="L251" i="11"/>
  <c r="M251" i="11"/>
  <c r="J252" i="11"/>
  <c r="K252" i="11"/>
  <c r="L252" i="11"/>
  <c r="M252" i="11"/>
  <c r="J253" i="11"/>
  <c r="K253" i="11"/>
  <c r="L253" i="11"/>
  <c r="M253" i="11"/>
  <c r="J254" i="11"/>
  <c r="K254" i="11"/>
  <c r="L254" i="11"/>
  <c r="M254" i="11"/>
  <c r="J255" i="11"/>
  <c r="K255" i="11"/>
  <c r="L255" i="11"/>
  <c r="M255" i="11"/>
  <c r="J256" i="11"/>
  <c r="K256" i="11"/>
  <c r="L256" i="11"/>
  <c r="M256" i="11"/>
  <c r="J257" i="11"/>
  <c r="K257" i="11"/>
  <c r="L257" i="11"/>
  <c r="M257" i="11"/>
  <c r="J258" i="11"/>
  <c r="K258" i="11"/>
  <c r="L258" i="11"/>
  <c r="M258" i="11"/>
  <c r="E259" i="11"/>
  <c r="J259" i="11"/>
  <c r="K259" i="11"/>
  <c r="L259" i="11"/>
  <c r="M259" i="11"/>
  <c r="J260" i="11"/>
  <c r="K260" i="11"/>
  <c r="L260" i="11"/>
  <c r="M260" i="11"/>
  <c r="J261" i="11"/>
  <c r="K261" i="11"/>
  <c r="L261" i="11"/>
  <c r="M261" i="11"/>
  <c r="J262" i="11"/>
  <c r="K262" i="11"/>
  <c r="L262" i="11"/>
  <c r="M262" i="11"/>
  <c r="J263" i="11"/>
  <c r="K263" i="11"/>
  <c r="L263" i="11"/>
  <c r="M263" i="11"/>
  <c r="J264" i="11"/>
  <c r="K264" i="11"/>
  <c r="L264" i="11"/>
  <c r="M264" i="11"/>
  <c r="J265" i="11"/>
  <c r="K265" i="11"/>
  <c r="L265" i="11"/>
  <c r="M265" i="11"/>
  <c r="J266" i="11"/>
  <c r="K266" i="11"/>
  <c r="L266" i="11"/>
  <c r="M266" i="11"/>
  <c r="J267" i="11"/>
  <c r="K267" i="11"/>
  <c r="L267" i="11"/>
  <c r="M267" i="11"/>
  <c r="J268" i="11"/>
  <c r="K268" i="11"/>
  <c r="L268" i="11"/>
  <c r="M268" i="11"/>
  <c r="J269" i="11"/>
  <c r="K269" i="11"/>
  <c r="L269" i="11"/>
  <c r="M269" i="11"/>
  <c r="J270" i="11"/>
  <c r="K270" i="11"/>
  <c r="L270" i="11"/>
  <c r="M270" i="11"/>
  <c r="J271" i="11"/>
  <c r="K271" i="11"/>
  <c r="L271" i="11"/>
  <c r="M271" i="11"/>
  <c r="J272" i="11"/>
  <c r="K272" i="11"/>
  <c r="L272" i="11"/>
  <c r="M272" i="11"/>
  <c r="J273" i="11"/>
  <c r="K273" i="11"/>
  <c r="L273" i="11"/>
  <c r="M273" i="11"/>
  <c r="E274" i="11"/>
  <c r="J274" i="11"/>
  <c r="K274" i="11"/>
  <c r="L274" i="11"/>
  <c r="M274" i="11"/>
  <c r="J275" i="11"/>
  <c r="K275" i="11"/>
  <c r="L275" i="11"/>
  <c r="M275" i="11"/>
  <c r="J276" i="11"/>
  <c r="K276" i="11"/>
  <c r="L276" i="11"/>
  <c r="M276" i="11"/>
  <c r="J277" i="11"/>
  <c r="K277" i="11"/>
  <c r="L277" i="11"/>
  <c r="M277" i="11"/>
  <c r="J278" i="11"/>
  <c r="K278" i="11"/>
  <c r="L278" i="11"/>
  <c r="M278" i="11"/>
  <c r="J279" i="11"/>
  <c r="K279" i="11"/>
  <c r="L279" i="11"/>
  <c r="M279" i="11"/>
  <c r="J280" i="11"/>
  <c r="K280" i="11"/>
  <c r="L280" i="11"/>
  <c r="M280" i="11"/>
  <c r="J281" i="11"/>
  <c r="K281" i="11"/>
  <c r="L281" i="11"/>
  <c r="M281" i="11"/>
  <c r="J282" i="11"/>
  <c r="K282" i="11"/>
  <c r="L282" i="11"/>
  <c r="M282" i="11"/>
  <c r="J283" i="11"/>
  <c r="K283" i="11"/>
  <c r="L283" i="11"/>
  <c r="M283" i="11"/>
  <c r="J284" i="11"/>
  <c r="K284" i="11"/>
  <c r="L284" i="11"/>
  <c r="M284" i="11"/>
  <c r="J285" i="11"/>
  <c r="K285" i="11"/>
  <c r="L285" i="11"/>
  <c r="M285" i="11"/>
  <c r="J286" i="11"/>
  <c r="K286" i="11"/>
  <c r="L286" i="11"/>
  <c r="M286" i="11"/>
  <c r="J287" i="11"/>
  <c r="K287" i="11"/>
  <c r="L287" i="11"/>
  <c r="M287" i="11"/>
  <c r="J288" i="11"/>
  <c r="K288" i="11"/>
  <c r="L288" i="11"/>
  <c r="M288" i="11"/>
  <c r="E289" i="11"/>
  <c r="J289" i="11"/>
  <c r="K289" i="11"/>
  <c r="L289" i="11"/>
  <c r="M289" i="11"/>
  <c r="J290" i="11"/>
  <c r="K290" i="11"/>
  <c r="L290" i="11"/>
  <c r="M290" i="11"/>
  <c r="J291" i="11"/>
  <c r="K291" i="11"/>
  <c r="L291" i="11"/>
  <c r="M291" i="11"/>
  <c r="J292" i="11"/>
  <c r="K292" i="11"/>
  <c r="L292" i="11"/>
  <c r="M292" i="11"/>
  <c r="J293" i="11"/>
  <c r="K293" i="11"/>
  <c r="L293" i="11"/>
  <c r="M293" i="11"/>
  <c r="J294" i="11"/>
  <c r="K294" i="11"/>
  <c r="L294" i="11"/>
  <c r="M294" i="11"/>
  <c r="J295" i="11"/>
  <c r="K295" i="11"/>
  <c r="L295" i="11"/>
  <c r="M295" i="11"/>
  <c r="J296" i="11"/>
  <c r="K296" i="11"/>
  <c r="L296" i="11"/>
  <c r="M296" i="11"/>
  <c r="J297" i="11"/>
  <c r="K297" i="11"/>
  <c r="L297" i="11"/>
  <c r="M297" i="11"/>
  <c r="J298" i="11"/>
  <c r="K298" i="11"/>
  <c r="L298" i="11"/>
  <c r="M298" i="11"/>
  <c r="J299" i="11"/>
  <c r="K299" i="11"/>
  <c r="L299" i="11"/>
  <c r="M299" i="11"/>
  <c r="J300" i="11"/>
  <c r="K300" i="11"/>
  <c r="L300" i="11"/>
  <c r="M300" i="11"/>
  <c r="J301" i="11"/>
  <c r="K301" i="11"/>
  <c r="L301" i="11"/>
  <c r="M301" i="11"/>
  <c r="J302" i="11"/>
  <c r="K302" i="11"/>
  <c r="L302" i="11"/>
  <c r="M302" i="11"/>
  <c r="J303" i="11"/>
  <c r="K303" i="11"/>
  <c r="L303" i="11"/>
  <c r="M303" i="11"/>
  <c r="J304" i="11"/>
  <c r="K304" i="11"/>
  <c r="L304" i="11"/>
  <c r="M304" i="11"/>
  <c r="J305" i="11"/>
  <c r="K305" i="11"/>
  <c r="L305" i="11"/>
  <c r="M305" i="11"/>
  <c r="J306" i="11"/>
  <c r="K306" i="11"/>
  <c r="L306" i="11"/>
  <c r="M306" i="11"/>
  <c r="J307" i="11"/>
  <c r="K307" i="11"/>
  <c r="L307" i="11"/>
  <c r="M307" i="11"/>
  <c r="J308" i="11"/>
  <c r="K308" i="11"/>
  <c r="L308" i="11"/>
  <c r="M308" i="11"/>
  <c r="J309" i="11"/>
  <c r="K309" i="11"/>
  <c r="L309" i="11"/>
  <c r="M309" i="11"/>
  <c r="J310" i="11"/>
  <c r="K310" i="11"/>
  <c r="L310" i="11"/>
  <c r="M310" i="11"/>
  <c r="J311" i="11"/>
  <c r="K311" i="11"/>
  <c r="L311" i="11"/>
  <c r="M311" i="11"/>
  <c r="J312" i="11"/>
  <c r="K312" i="11"/>
  <c r="L312" i="11"/>
  <c r="M312" i="11"/>
  <c r="J313" i="11"/>
  <c r="K313" i="11"/>
  <c r="L313" i="11"/>
  <c r="M313" i="11"/>
  <c r="J314" i="11"/>
  <c r="K314" i="11"/>
  <c r="L314" i="11"/>
  <c r="M314" i="11"/>
  <c r="J315" i="11"/>
  <c r="K315" i="11"/>
  <c r="L315" i="11"/>
  <c r="M315" i="11"/>
  <c r="J316" i="11"/>
  <c r="K316" i="11"/>
  <c r="L316" i="11"/>
  <c r="M316" i="11"/>
  <c r="J317" i="11"/>
  <c r="K317" i="11"/>
  <c r="L317" i="11"/>
  <c r="M317" i="11"/>
  <c r="J318" i="11"/>
  <c r="K318" i="11"/>
  <c r="L318" i="11"/>
  <c r="M318" i="11"/>
  <c r="J319" i="11"/>
  <c r="K319" i="11"/>
  <c r="L319" i="11"/>
  <c r="M319" i="11"/>
  <c r="J320" i="11"/>
  <c r="K320" i="11"/>
  <c r="L320" i="11"/>
  <c r="M320" i="11"/>
  <c r="J321" i="11"/>
  <c r="K321" i="11"/>
  <c r="L321" i="11"/>
  <c r="M321" i="11"/>
  <c r="J322" i="11"/>
  <c r="K322" i="11"/>
  <c r="L322" i="11"/>
  <c r="M322" i="11"/>
  <c r="J323" i="11"/>
  <c r="K323" i="11"/>
  <c r="L323" i="11"/>
  <c r="M323" i="11"/>
  <c r="J324" i="11"/>
  <c r="K324" i="11"/>
  <c r="L324" i="11"/>
  <c r="M324" i="11"/>
  <c r="J325" i="11"/>
  <c r="K325" i="11"/>
  <c r="L325" i="11"/>
  <c r="M325" i="11"/>
  <c r="J326" i="11"/>
  <c r="K326" i="11"/>
  <c r="L326" i="11"/>
  <c r="M326" i="11"/>
  <c r="J327" i="11"/>
  <c r="K327" i="11"/>
  <c r="L327" i="11"/>
  <c r="M327" i="11"/>
  <c r="J328" i="11"/>
  <c r="K328" i="11"/>
  <c r="L328" i="11"/>
  <c r="M328" i="11"/>
  <c r="J329" i="11"/>
  <c r="K329" i="11"/>
  <c r="L329" i="11"/>
  <c r="M329" i="11"/>
  <c r="J330" i="11"/>
  <c r="K330" i="11"/>
  <c r="L330" i="11"/>
  <c r="M330" i="11"/>
  <c r="E331" i="11"/>
  <c r="J331" i="11"/>
  <c r="K331" i="11"/>
  <c r="L331" i="11"/>
  <c r="M331" i="11"/>
  <c r="J332" i="11"/>
  <c r="K332" i="11"/>
  <c r="L332" i="11"/>
  <c r="M332" i="11"/>
  <c r="J333" i="11"/>
  <c r="K333" i="11"/>
  <c r="L333" i="11"/>
  <c r="M333" i="11"/>
  <c r="J334" i="11"/>
  <c r="K334" i="11"/>
  <c r="L334" i="11"/>
  <c r="M334" i="11"/>
  <c r="J335" i="11"/>
  <c r="K335" i="11"/>
  <c r="L335" i="11"/>
  <c r="M335" i="11"/>
  <c r="J336" i="11"/>
  <c r="K336" i="11"/>
  <c r="L336" i="11"/>
  <c r="M336" i="11"/>
  <c r="J337" i="11"/>
  <c r="K337" i="11"/>
  <c r="L337" i="11"/>
  <c r="M337" i="11"/>
  <c r="J338" i="11"/>
  <c r="K338" i="11"/>
  <c r="L338" i="11"/>
  <c r="M338" i="11"/>
  <c r="J339" i="11"/>
  <c r="K339" i="11"/>
  <c r="L339" i="11"/>
  <c r="M339" i="11"/>
  <c r="J340" i="11"/>
  <c r="K340" i="11"/>
  <c r="L340" i="11"/>
  <c r="M340" i="11"/>
  <c r="J341" i="11"/>
  <c r="K341" i="11"/>
  <c r="L341" i="11"/>
  <c r="M341" i="11"/>
  <c r="J342" i="11"/>
  <c r="K342" i="11"/>
  <c r="L342" i="11"/>
  <c r="M342" i="11"/>
  <c r="J343" i="11"/>
  <c r="K343" i="11"/>
  <c r="L343" i="11"/>
  <c r="M343" i="11"/>
  <c r="J344" i="11"/>
  <c r="K344" i="11"/>
  <c r="L344" i="11"/>
  <c r="M344" i="11"/>
  <c r="J345" i="11"/>
  <c r="K345" i="11"/>
  <c r="L345" i="11"/>
  <c r="M345" i="11"/>
  <c r="E346" i="11"/>
  <c r="J346" i="11"/>
  <c r="K346" i="11"/>
  <c r="L346" i="11"/>
  <c r="M346" i="11"/>
  <c r="J347" i="11"/>
  <c r="K347" i="11"/>
  <c r="L347" i="11"/>
  <c r="M347" i="11"/>
  <c r="J348" i="11"/>
  <c r="K348" i="11"/>
  <c r="L348" i="11"/>
  <c r="M348" i="11"/>
  <c r="J349" i="11"/>
  <c r="K349" i="11"/>
  <c r="L349" i="11"/>
  <c r="M349" i="11"/>
  <c r="J350" i="11"/>
  <c r="K350" i="11"/>
  <c r="L350" i="11"/>
  <c r="M350" i="11"/>
  <c r="J351" i="11"/>
  <c r="K351" i="11"/>
  <c r="L351" i="11"/>
  <c r="M351" i="11"/>
  <c r="J352" i="11"/>
  <c r="K352" i="11"/>
  <c r="L352" i="11"/>
  <c r="M352" i="11"/>
  <c r="J353" i="11"/>
  <c r="K353" i="11"/>
  <c r="L353" i="11"/>
  <c r="M353" i="11"/>
  <c r="J354" i="11"/>
  <c r="K354" i="11"/>
  <c r="L354" i="11"/>
  <c r="M354" i="11"/>
  <c r="J355" i="11"/>
  <c r="K355" i="11"/>
  <c r="L355" i="11"/>
  <c r="M355" i="11"/>
  <c r="J356" i="11"/>
  <c r="K356" i="11"/>
  <c r="L356" i="11"/>
  <c r="M356" i="11"/>
  <c r="J357" i="11"/>
  <c r="K357" i="11"/>
  <c r="L357" i="11"/>
  <c r="M357" i="11"/>
  <c r="J358" i="11"/>
  <c r="K358" i="11"/>
  <c r="L358" i="11"/>
  <c r="M358" i="11"/>
  <c r="J359" i="11"/>
  <c r="K359" i="11"/>
  <c r="L359" i="11"/>
  <c r="M359" i="11"/>
  <c r="J360" i="11"/>
  <c r="K360" i="11"/>
  <c r="L360" i="11"/>
  <c r="M360" i="11"/>
  <c r="E361" i="11"/>
  <c r="J361" i="11"/>
  <c r="K361" i="11"/>
  <c r="L361" i="11"/>
  <c r="M361" i="11"/>
  <c r="J362" i="11"/>
  <c r="K362" i="11"/>
  <c r="L362" i="11"/>
  <c r="M362" i="11"/>
  <c r="J363" i="11"/>
  <c r="K363" i="11"/>
  <c r="L363" i="11"/>
  <c r="M363" i="11"/>
  <c r="J364" i="11"/>
  <c r="K364" i="11"/>
  <c r="L364" i="11"/>
  <c r="M364" i="11"/>
  <c r="J365" i="11"/>
  <c r="K365" i="11"/>
  <c r="L365" i="11"/>
  <c r="M365" i="11"/>
  <c r="J366" i="11"/>
  <c r="K366" i="11"/>
  <c r="L366" i="11"/>
  <c r="M366" i="11"/>
  <c r="J367" i="11"/>
  <c r="K367" i="11"/>
  <c r="L367" i="11"/>
  <c r="M367" i="11"/>
  <c r="J368" i="11"/>
  <c r="K368" i="11"/>
  <c r="L368" i="11"/>
  <c r="M368" i="11"/>
  <c r="J369" i="11"/>
  <c r="K369" i="11"/>
  <c r="L369" i="11"/>
  <c r="M369" i="11"/>
  <c r="J370" i="11"/>
  <c r="K370" i="11"/>
  <c r="L370" i="11"/>
  <c r="M370" i="11"/>
  <c r="J371" i="11"/>
  <c r="K371" i="11"/>
  <c r="L371" i="11"/>
  <c r="M371" i="11"/>
  <c r="J372" i="11"/>
  <c r="K372" i="11"/>
  <c r="L372" i="11"/>
  <c r="M372" i="11"/>
  <c r="J373" i="11"/>
  <c r="K373" i="11"/>
  <c r="L373" i="11"/>
  <c r="M373" i="11"/>
  <c r="J374" i="11"/>
  <c r="K374" i="11"/>
  <c r="L374" i="11"/>
  <c r="M374" i="11"/>
  <c r="J375" i="11"/>
  <c r="K375" i="11"/>
  <c r="L375" i="11"/>
  <c r="M375" i="11"/>
  <c r="E376" i="11"/>
  <c r="J376" i="11"/>
  <c r="K376" i="11"/>
  <c r="L376" i="11"/>
  <c r="M376" i="11"/>
  <c r="J377" i="11"/>
  <c r="K377" i="11"/>
  <c r="L377" i="11"/>
  <c r="M377" i="11"/>
  <c r="J378" i="11"/>
  <c r="K378" i="11"/>
  <c r="L378" i="11"/>
  <c r="M378" i="11"/>
  <c r="J379" i="11"/>
  <c r="K379" i="11"/>
  <c r="L379" i="11"/>
  <c r="M379" i="11"/>
  <c r="J380" i="11"/>
  <c r="K380" i="11"/>
  <c r="L380" i="11"/>
  <c r="M380" i="11"/>
  <c r="J381" i="11"/>
  <c r="K381" i="11"/>
  <c r="L381" i="11"/>
  <c r="M381" i="11"/>
  <c r="J382" i="11"/>
  <c r="K382" i="11"/>
  <c r="L382" i="11"/>
  <c r="M382" i="11"/>
  <c r="J383" i="11"/>
  <c r="K383" i="11"/>
  <c r="L383" i="11"/>
  <c r="M383" i="11"/>
  <c r="J384" i="11"/>
  <c r="K384" i="11"/>
  <c r="L384" i="11"/>
  <c r="M384" i="11"/>
  <c r="J385" i="11"/>
  <c r="K385" i="11"/>
  <c r="L385" i="11"/>
  <c r="M385" i="11"/>
  <c r="J386" i="11"/>
  <c r="K386" i="11"/>
  <c r="L386" i="11"/>
  <c r="M386" i="11"/>
  <c r="J387" i="11"/>
  <c r="K387" i="11"/>
  <c r="L387" i="11"/>
  <c r="M387" i="11"/>
  <c r="E388" i="11"/>
  <c r="J388" i="11"/>
  <c r="K388" i="11"/>
  <c r="L388" i="11"/>
  <c r="M388" i="11"/>
  <c r="J389" i="11"/>
  <c r="K389" i="11"/>
  <c r="L389" i="11"/>
  <c r="M389" i="11"/>
  <c r="J390" i="11"/>
  <c r="K390" i="11"/>
  <c r="L390" i="11"/>
  <c r="M390" i="11"/>
  <c r="J391" i="11"/>
  <c r="K391" i="11"/>
  <c r="L391" i="11"/>
  <c r="M391" i="11"/>
  <c r="J392" i="11"/>
  <c r="K392" i="11"/>
  <c r="L392" i="11"/>
  <c r="M392" i="11"/>
  <c r="J393" i="11"/>
  <c r="K393" i="11"/>
  <c r="L393" i="11"/>
  <c r="M393" i="11"/>
  <c r="J394" i="11"/>
  <c r="K394" i="11"/>
  <c r="L394" i="11"/>
  <c r="M394" i="11"/>
  <c r="J395" i="11"/>
  <c r="K395" i="11"/>
  <c r="L395" i="11"/>
  <c r="M395" i="11"/>
  <c r="J396" i="11"/>
  <c r="K396" i="11"/>
  <c r="L396" i="11"/>
  <c r="M396" i="11"/>
  <c r="J397" i="11"/>
  <c r="K397" i="11"/>
  <c r="L397" i="11"/>
  <c r="M397" i="11"/>
  <c r="J398" i="11"/>
  <c r="K398" i="11"/>
  <c r="L398" i="11"/>
  <c r="M398" i="11"/>
  <c r="J399" i="11"/>
  <c r="K399" i="11"/>
  <c r="L399" i="11"/>
  <c r="M399" i="11"/>
  <c r="J400" i="11"/>
  <c r="K400" i="11"/>
  <c r="L400" i="11"/>
  <c r="M400" i="11"/>
  <c r="J401" i="11"/>
  <c r="K401" i="11"/>
  <c r="L401" i="11"/>
  <c r="M401" i="11"/>
  <c r="J402" i="11"/>
  <c r="K402" i="11"/>
  <c r="L402" i="11"/>
  <c r="M402" i="11"/>
  <c r="E403" i="11"/>
  <c r="J403" i="11"/>
  <c r="K403" i="11"/>
  <c r="L403" i="11"/>
  <c r="M403" i="11"/>
  <c r="J404" i="11"/>
  <c r="K404" i="11"/>
  <c r="L404" i="11"/>
  <c r="M404" i="11"/>
  <c r="J405" i="11"/>
  <c r="K405" i="11"/>
  <c r="L405" i="11"/>
  <c r="M405" i="11"/>
  <c r="J406" i="11"/>
  <c r="K406" i="11"/>
  <c r="L406" i="11"/>
  <c r="M406" i="11"/>
  <c r="J407" i="11"/>
  <c r="K407" i="11"/>
  <c r="L407" i="11"/>
  <c r="M407" i="11"/>
  <c r="J408" i="11"/>
  <c r="K408" i="11"/>
  <c r="L408" i="11"/>
  <c r="M408" i="11"/>
  <c r="J409" i="11"/>
  <c r="K409" i="11"/>
  <c r="L409" i="11"/>
  <c r="M409" i="11"/>
  <c r="J410" i="11"/>
  <c r="K410" i="11"/>
  <c r="L410" i="11"/>
  <c r="M410" i="11"/>
  <c r="J411" i="11"/>
  <c r="K411" i="11"/>
  <c r="L411" i="11"/>
  <c r="M411" i="11"/>
  <c r="J412" i="11"/>
  <c r="K412" i="11"/>
  <c r="L412" i="11"/>
  <c r="M412" i="11"/>
  <c r="J413" i="11"/>
  <c r="K413" i="11"/>
  <c r="L413" i="11"/>
  <c r="M413" i="11"/>
  <c r="J414" i="11"/>
  <c r="K414" i="11"/>
  <c r="L414" i="11"/>
  <c r="M414" i="11"/>
  <c r="J415" i="11"/>
  <c r="K415" i="11"/>
  <c r="L415" i="11"/>
  <c r="M415" i="11"/>
  <c r="J416" i="11"/>
  <c r="K416" i="11"/>
  <c r="L416" i="11"/>
  <c r="M416" i="11"/>
  <c r="J417" i="11"/>
  <c r="K417" i="11"/>
  <c r="L417" i="11"/>
  <c r="M417" i="11"/>
  <c r="E418" i="11"/>
  <c r="J418" i="11"/>
  <c r="K418" i="11"/>
  <c r="L418" i="11"/>
  <c r="M418" i="11"/>
  <c r="J419" i="11"/>
  <c r="K419" i="11"/>
  <c r="L419" i="11"/>
  <c r="M419" i="11"/>
  <c r="J420" i="11"/>
  <c r="K420" i="11"/>
  <c r="L420" i="11"/>
  <c r="M420" i="11"/>
  <c r="J421" i="11"/>
  <c r="K421" i="11"/>
  <c r="L421" i="11"/>
  <c r="M421" i="11"/>
  <c r="J422" i="11"/>
  <c r="K422" i="11"/>
  <c r="L422" i="11"/>
  <c r="M422" i="11"/>
  <c r="J423" i="11"/>
  <c r="K423" i="11"/>
  <c r="L423" i="11"/>
  <c r="M423" i="11"/>
  <c r="J424" i="11"/>
  <c r="K424" i="11"/>
  <c r="L424" i="11"/>
  <c r="M424" i="11"/>
  <c r="J425" i="11"/>
  <c r="K425" i="11"/>
  <c r="L425" i="11"/>
  <c r="M425" i="11"/>
  <c r="J426" i="11"/>
  <c r="K426" i="11"/>
  <c r="L426" i="11"/>
  <c r="M426" i="11"/>
  <c r="J427" i="11"/>
  <c r="K427" i="11"/>
  <c r="L427" i="11"/>
  <c r="M427" i="11"/>
  <c r="J428" i="11"/>
  <c r="K428" i="11"/>
  <c r="L428" i="11"/>
  <c r="M428" i="11"/>
  <c r="J429" i="11"/>
  <c r="K429" i="11"/>
  <c r="L429" i="11"/>
  <c r="M429" i="11"/>
  <c r="J430" i="11"/>
  <c r="K430" i="11"/>
  <c r="L430" i="11"/>
  <c r="M430" i="11"/>
  <c r="J431" i="11"/>
  <c r="K431" i="11"/>
  <c r="L431" i="11"/>
  <c r="M431" i="11"/>
  <c r="J432" i="11"/>
  <c r="K432" i="11"/>
  <c r="L432" i="11"/>
  <c r="M432" i="11"/>
  <c r="E433" i="11"/>
  <c r="J433" i="11"/>
  <c r="K433" i="11"/>
  <c r="L433" i="11"/>
  <c r="M433" i="11"/>
  <c r="J434" i="11"/>
  <c r="K434" i="11"/>
  <c r="L434" i="11"/>
  <c r="M434" i="11"/>
  <c r="J435" i="11"/>
  <c r="K435" i="11"/>
  <c r="L435" i="11"/>
  <c r="M435" i="11"/>
  <c r="J436" i="11"/>
  <c r="K436" i="11"/>
  <c r="L436" i="11"/>
  <c r="M436" i="11"/>
  <c r="J437" i="11"/>
  <c r="K437" i="11"/>
  <c r="L437" i="11"/>
  <c r="M437" i="11"/>
  <c r="J438" i="11"/>
  <c r="K438" i="11"/>
  <c r="L438" i="11"/>
  <c r="M438" i="11"/>
  <c r="J439" i="11"/>
  <c r="K439" i="11"/>
  <c r="L439" i="11"/>
  <c r="M439" i="11"/>
  <c r="J440" i="11"/>
  <c r="K440" i="11"/>
  <c r="L440" i="11"/>
  <c r="M440" i="11"/>
  <c r="J441" i="11"/>
  <c r="K441" i="11"/>
  <c r="L441" i="11"/>
  <c r="M441" i="11"/>
  <c r="J442" i="11"/>
  <c r="K442" i="11"/>
  <c r="L442" i="11"/>
  <c r="M442" i="11"/>
  <c r="J443" i="11"/>
  <c r="K443" i="11"/>
  <c r="L443" i="11"/>
  <c r="M443" i="11"/>
  <c r="J444" i="11"/>
  <c r="K444" i="11"/>
  <c r="L444" i="11"/>
  <c r="M444" i="11"/>
  <c r="J445" i="11"/>
  <c r="K445" i="11"/>
  <c r="L445" i="11"/>
  <c r="M445" i="11"/>
  <c r="J446" i="11"/>
  <c r="K446" i="11"/>
  <c r="L446" i="11"/>
  <c r="M446" i="11"/>
  <c r="J447" i="11"/>
  <c r="K447" i="11"/>
  <c r="L447" i="11"/>
  <c r="M447" i="11"/>
  <c r="E448" i="11"/>
  <c r="J448" i="11"/>
  <c r="K448" i="11"/>
  <c r="L448" i="11"/>
  <c r="M448" i="11"/>
  <c r="J449" i="11"/>
  <c r="K449" i="11"/>
  <c r="L449" i="11"/>
  <c r="M449" i="11"/>
  <c r="J450" i="11"/>
  <c r="K450" i="11"/>
  <c r="L450" i="11"/>
  <c r="M450" i="11"/>
  <c r="J451" i="11"/>
  <c r="K451" i="11"/>
  <c r="L451" i="11"/>
  <c r="M451" i="11"/>
  <c r="L2" i="15"/>
  <c r="M2" i="15"/>
  <c r="L3" i="15"/>
  <c r="M3" i="15"/>
  <c r="L4" i="15"/>
  <c r="M4" i="15"/>
  <c r="J5" i="15"/>
  <c r="L5" i="15"/>
  <c r="M5" i="15"/>
  <c r="L6" i="15"/>
  <c r="M6" i="15"/>
  <c r="L7" i="15"/>
  <c r="M7" i="15"/>
  <c r="L8" i="15"/>
  <c r="M8" i="15"/>
  <c r="L9" i="15"/>
  <c r="M9" i="15"/>
  <c r="L10" i="15"/>
  <c r="M10" i="15"/>
  <c r="L11" i="15"/>
  <c r="M11" i="15"/>
  <c r="L12" i="15"/>
  <c r="M12" i="15"/>
  <c r="L13" i="15"/>
  <c r="M13" i="15"/>
  <c r="L14" i="15"/>
  <c r="M14" i="15"/>
  <c r="L15" i="15"/>
  <c r="M15" i="15"/>
  <c r="J16" i="15"/>
  <c r="L16" i="15"/>
  <c r="M16" i="15"/>
  <c r="L17" i="15"/>
  <c r="M17" i="15"/>
  <c r="L18" i="15"/>
  <c r="M18" i="15"/>
  <c r="E19" i="15"/>
  <c r="L19" i="15"/>
  <c r="M19" i="15"/>
  <c r="L20" i="15"/>
  <c r="M20" i="15"/>
  <c r="L21" i="15"/>
  <c r="M21" i="15"/>
  <c r="L22" i="15"/>
  <c r="M22" i="15"/>
  <c r="L23" i="15"/>
  <c r="M23" i="15"/>
  <c r="L24" i="15"/>
  <c r="M24" i="15"/>
  <c r="L25" i="15"/>
  <c r="M25" i="15"/>
  <c r="L26" i="15"/>
  <c r="M26" i="15"/>
  <c r="L27" i="15"/>
  <c r="M27" i="15"/>
  <c r="L28" i="15"/>
  <c r="M28" i="15"/>
  <c r="L29" i="15"/>
  <c r="M29" i="15"/>
  <c r="L30" i="15"/>
  <c r="M30" i="15"/>
  <c r="L31" i="15"/>
  <c r="M31" i="15"/>
  <c r="L32" i="15"/>
  <c r="M32" i="15"/>
  <c r="L33" i="15"/>
  <c r="M33" i="15"/>
  <c r="L34" i="15"/>
  <c r="M34" i="15"/>
  <c r="L35" i="15"/>
  <c r="M35" i="15"/>
  <c r="L36" i="15"/>
  <c r="M36" i="15"/>
  <c r="L37" i="15"/>
  <c r="M37" i="15"/>
  <c r="L38" i="15"/>
  <c r="M38" i="15"/>
  <c r="J39" i="15"/>
  <c r="L39" i="15"/>
  <c r="M39" i="15"/>
  <c r="L40" i="15"/>
  <c r="M40" i="15"/>
  <c r="L41" i="15"/>
  <c r="M41" i="15"/>
  <c r="L42" i="15"/>
  <c r="M42" i="15"/>
  <c r="L43" i="15"/>
  <c r="M43" i="15"/>
  <c r="L44" i="15"/>
  <c r="M44" i="15"/>
  <c r="L45" i="15"/>
  <c r="M45" i="15"/>
  <c r="E46" i="15"/>
  <c r="J46" i="15"/>
  <c r="L46" i="15"/>
  <c r="M46" i="15"/>
  <c r="L47" i="15"/>
  <c r="M47" i="15"/>
  <c r="L48" i="15"/>
  <c r="M48" i="15"/>
  <c r="L49" i="15"/>
  <c r="M49" i="15"/>
  <c r="J50" i="15"/>
  <c r="L50" i="15"/>
  <c r="M50" i="15"/>
  <c r="L51" i="15"/>
  <c r="M51" i="15"/>
  <c r="L52" i="15"/>
  <c r="M52" i="15"/>
  <c r="L53" i="15"/>
  <c r="M53" i="15"/>
  <c r="L54" i="15"/>
  <c r="M54" i="15"/>
  <c r="K55" i="15"/>
  <c r="L55" i="15"/>
  <c r="M55" i="15"/>
  <c r="L56" i="15"/>
  <c r="M56" i="15"/>
  <c r="L57" i="15"/>
  <c r="M57" i="15"/>
  <c r="E58" i="15"/>
  <c r="L58" i="15"/>
  <c r="M58" i="15"/>
  <c r="L59" i="15"/>
  <c r="M59" i="15"/>
  <c r="L60" i="15"/>
  <c r="M60" i="15"/>
  <c r="L61" i="15"/>
  <c r="M61" i="15"/>
  <c r="L62" i="15"/>
  <c r="M62" i="15"/>
  <c r="L63" i="15"/>
  <c r="M63" i="15"/>
  <c r="L64" i="15"/>
  <c r="M64" i="15"/>
  <c r="L65" i="15"/>
  <c r="M65" i="15"/>
  <c r="L66" i="15"/>
  <c r="M66" i="15"/>
  <c r="J67" i="15"/>
  <c r="L67" i="15"/>
  <c r="M67" i="15"/>
  <c r="L68" i="15"/>
  <c r="M68" i="15"/>
  <c r="L69" i="15"/>
  <c r="M69" i="15"/>
  <c r="E70" i="15"/>
  <c r="L70" i="15"/>
  <c r="M70" i="15"/>
  <c r="L71" i="15"/>
  <c r="M71" i="15"/>
  <c r="L72" i="15"/>
  <c r="M72" i="15"/>
  <c r="L73" i="15"/>
  <c r="M73" i="15"/>
  <c r="L74" i="15"/>
  <c r="M74" i="15"/>
  <c r="L75" i="15"/>
  <c r="M75" i="15"/>
  <c r="L76" i="15"/>
  <c r="M76" i="15"/>
  <c r="L77" i="15"/>
  <c r="M77" i="15"/>
  <c r="L78" i="15"/>
  <c r="M78" i="15"/>
  <c r="L79" i="15"/>
  <c r="M79" i="15"/>
  <c r="L80" i="15"/>
  <c r="M80" i="15"/>
  <c r="L81" i="15"/>
  <c r="M81" i="15"/>
  <c r="E82" i="15"/>
  <c r="L82" i="15"/>
  <c r="M82" i="15"/>
  <c r="L83" i="15"/>
  <c r="M83" i="15"/>
  <c r="L84" i="15"/>
  <c r="M84" i="15"/>
  <c r="L85" i="15"/>
  <c r="M85" i="15"/>
  <c r="L86" i="15"/>
  <c r="M86" i="15"/>
  <c r="L87" i="15"/>
  <c r="M87" i="15"/>
  <c r="L88" i="15"/>
  <c r="M88" i="15"/>
  <c r="L89" i="15"/>
  <c r="M89" i="15"/>
  <c r="L90" i="15"/>
  <c r="M90" i="15"/>
  <c r="L91" i="15"/>
  <c r="M91" i="15"/>
  <c r="M2" i="3"/>
  <c r="N2" i="3"/>
  <c r="M3" i="3"/>
  <c r="N3" i="3"/>
  <c r="M4" i="3"/>
  <c r="N4" i="3"/>
  <c r="M5" i="3"/>
  <c r="N5" i="3"/>
  <c r="M6" i="3"/>
  <c r="N6" i="3"/>
  <c r="M7" i="3"/>
  <c r="N7" i="3"/>
  <c r="M8" i="3"/>
  <c r="N8" i="3"/>
  <c r="M9" i="3"/>
  <c r="N9" i="3"/>
  <c r="M10" i="3"/>
  <c r="N10" i="3"/>
  <c r="M11" i="3"/>
  <c r="N11" i="3"/>
  <c r="M12" i="3"/>
  <c r="N12" i="3"/>
  <c r="M13" i="3"/>
  <c r="N13" i="3"/>
  <c r="M14" i="3"/>
  <c r="N14" i="3"/>
  <c r="M15" i="3"/>
  <c r="N15" i="3"/>
  <c r="M16" i="3"/>
  <c r="N16" i="3"/>
  <c r="M17" i="3"/>
  <c r="N17" i="3"/>
  <c r="M18" i="3"/>
  <c r="N18" i="3"/>
  <c r="M19" i="3"/>
  <c r="N19" i="3"/>
  <c r="M20" i="3"/>
  <c r="N20" i="3"/>
  <c r="M21" i="3"/>
  <c r="N21" i="3"/>
  <c r="M22" i="3"/>
  <c r="N22" i="3"/>
  <c r="M23" i="3"/>
  <c r="N23" i="3"/>
  <c r="M24" i="3"/>
  <c r="N24" i="3"/>
  <c r="M25" i="3"/>
  <c r="N25" i="3"/>
  <c r="M26" i="3"/>
  <c r="N26" i="3"/>
  <c r="M27" i="3"/>
  <c r="N27" i="3"/>
  <c r="M28" i="3"/>
  <c r="N28" i="3"/>
  <c r="M29" i="3"/>
  <c r="N29" i="3"/>
  <c r="M30" i="3"/>
  <c r="N30" i="3"/>
  <c r="M31" i="3"/>
  <c r="N31" i="3"/>
  <c r="M32" i="3"/>
  <c r="N32" i="3"/>
  <c r="M33" i="3"/>
  <c r="N33" i="3"/>
  <c r="M34" i="3"/>
  <c r="N34" i="3"/>
  <c r="M35" i="3"/>
  <c r="N35" i="3"/>
  <c r="M36" i="3"/>
  <c r="N36" i="3"/>
  <c r="M37" i="3"/>
  <c r="N37" i="3"/>
  <c r="M38" i="3"/>
  <c r="N38" i="3"/>
  <c r="M39" i="3"/>
  <c r="N39" i="3"/>
  <c r="M40" i="3"/>
  <c r="N40" i="3"/>
  <c r="M41" i="3"/>
  <c r="N41" i="3"/>
  <c r="M42" i="3"/>
  <c r="N42" i="3"/>
  <c r="M43" i="3"/>
  <c r="N43" i="3"/>
  <c r="M44" i="3"/>
  <c r="N44" i="3"/>
  <c r="M45" i="3"/>
  <c r="N45" i="3"/>
  <c r="M46" i="3"/>
  <c r="N46" i="3"/>
  <c r="K19" i="15"/>
  <c r="M47" i="3"/>
  <c r="N47" i="3"/>
  <c r="M48" i="3"/>
  <c r="N48" i="3"/>
  <c r="M49" i="3"/>
  <c r="N49" i="3"/>
  <c r="M50" i="3"/>
  <c r="N50" i="3"/>
  <c r="M51" i="3"/>
  <c r="N51" i="3"/>
  <c r="M52" i="3"/>
  <c r="N52" i="3"/>
  <c r="M53" i="3"/>
  <c r="N53" i="3"/>
  <c r="M54" i="3"/>
  <c r="N54" i="3"/>
  <c r="M55" i="3"/>
  <c r="N55" i="3"/>
  <c r="M56" i="3"/>
  <c r="N56" i="3"/>
  <c r="M57" i="3"/>
  <c r="N57" i="3"/>
  <c r="M58" i="3"/>
  <c r="N58" i="3"/>
  <c r="M59" i="3"/>
  <c r="N59" i="3"/>
  <c r="M60" i="3"/>
  <c r="N60" i="3"/>
  <c r="M61" i="3"/>
  <c r="N61" i="3"/>
  <c r="M62" i="3"/>
  <c r="N62" i="3"/>
  <c r="M63" i="3"/>
  <c r="N63" i="3"/>
  <c r="M64" i="3"/>
  <c r="N64" i="3"/>
  <c r="M65" i="3"/>
  <c r="N65" i="3"/>
  <c r="M66" i="3"/>
  <c r="N66" i="3"/>
  <c r="M67" i="3"/>
  <c r="N67" i="3"/>
  <c r="M68" i="3"/>
  <c r="N68" i="3"/>
  <c r="M69" i="3"/>
  <c r="N69" i="3"/>
  <c r="M70" i="3"/>
  <c r="N70" i="3"/>
  <c r="M71" i="3"/>
  <c r="N71" i="3"/>
  <c r="M72" i="3"/>
  <c r="N72" i="3"/>
  <c r="M73" i="3"/>
  <c r="N73" i="3"/>
  <c r="M74" i="3"/>
  <c r="N74" i="3"/>
  <c r="M75" i="3"/>
  <c r="N75" i="3"/>
  <c r="M76" i="3"/>
  <c r="N76" i="3"/>
  <c r="M77" i="3"/>
  <c r="N77" i="3"/>
  <c r="M78" i="3"/>
  <c r="N78" i="3"/>
  <c r="M79" i="3"/>
  <c r="N79" i="3"/>
  <c r="M80" i="3"/>
  <c r="N80" i="3"/>
  <c r="M81" i="3"/>
  <c r="N81" i="3"/>
  <c r="M82" i="3"/>
  <c r="N82" i="3"/>
  <c r="M83" i="3"/>
  <c r="N83" i="3"/>
  <c r="M84" i="3"/>
  <c r="N84" i="3"/>
  <c r="M85" i="3"/>
  <c r="N85" i="3"/>
  <c r="M86" i="3"/>
  <c r="N86" i="3"/>
  <c r="M87" i="3"/>
  <c r="N87" i="3"/>
  <c r="M88" i="3"/>
  <c r="N88" i="3"/>
  <c r="M89" i="3"/>
  <c r="N89" i="3"/>
  <c r="M90" i="3"/>
  <c r="N90" i="3"/>
  <c r="M91" i="3"/>
  <c r="N91" i="3"/>
  <c r="J40" i="15"/>
  <c r="K38" i="15"/>
  <c r="M92" i="3"/>
  <c r="N92" i="3"/>
  <c r="M93" i="3"/>
  <c r="N93" i="3"/>
  <c r="M94" i="3"/>
  <c r="N94" i="3"/>
  <c r="M95" i="3"/>
  <c r="N95" i="3"/>
  <c r="M96" i="3"/>
  <c r="N96" i="3"/>
  <c r="M97" i="3"/>
  <c r="N97" i="3"/>
  <c r="M98" i="3"/>
  <c r="N98" i="3"/>
  <c r="M99" i="3"/>
  <c r="N99" i="3"/>
  <c r="M100" i="3"/>
  <c r="N100" i="3"/>
  <c r="M101" i="3"/>
  <c r="N101" i="3"/>
  <c r="M102" i="3"/>
  <c r="N102" i="3"/>
  <c r="M103" i="3"/>
  <c r="N103" i="3"/>
  <c r="M104" i="3"/>
  <c r="N104" i="3"/>
  <c r="M105" i="3"/>
  <c r="N105" i="3"/>
  <c r="M106" i="3"/>
  <c r="N106" i="3"/>
  <c r="M107" i="3"/>
  <c r="N107" i="3"/>
  <c r="M108" i="3"/>
  <c r="N108" i="3"/>
  <c r="M109" i="3"/>
  <c r="N109" i="3"/>
  <c r="M110" i="3"/>
  <c r="N110" i="3"/>
  <c r="M111" i="3"/>
  <c r="N111" i="3"/>
  <c r="M112" i="3"/>
  <c r="N112" i="3"/>
  <c r="M113" i="3"/>
  <c r="N113" i="3"/>
  <c r="M114" i="3"/>
  <c r="N114" i="3"/>
  <c r="M115" i="3"/>
  <c r="N115" i="3"/>
  <c r="M116" i="3"/>
  <c r="N116" i="3"/>
  <c r="M117" i="3"/>
  <c r="N117" i="3"/>
  <c r="M118" i="3"/>
  <c r="N118" i="3"/>
  <c r="M119" i="3"/>
  <c r="N119" i="3"/>
  <c r="M120" i="3"/>
  <c r="N120" i="3"/>
  <c r="M121" i="3"/>
  <c r="N121" i="3"/>
  <c r="M122" i="3"/>
  <c r="N122" i="3"/>
  <c r="M123" i="3"/>
  <c r="N123" i="3"/>
  <c r="M124" i="3"/>
  <c r="N124" i="3"/>
  <c r="M125" i="3"/>
  <c r="N125" i="3"/>
  <c r="M126" i="3"/>
  <c r="N126" i="3"/>
  <c r="M127" i="3"/>
  <c r="N127" i="3"/>
  <c r="M128" i="3"/>
  <c r="N128" i="3"/>
  <c r="M129" i="3"/>
  <c r="N129" i="3"/>
  <c r="M130" i="3"/>
  <c r="N130" i="3"/>
  <c r="M131" i="3"/>
  <c r="N131" i="3"/>
  <c r="M132" i="3"/>
  <c r="N132" i="3"/>
  <c r="M133" i="3"/>
  <c r="N133" i="3"/>
  <c r="M134" i="3"/>
  <c r="N134" i="3"/>
  <c r="M135" i="3"/>
  <c r="N135" i="3"/>
  <c r="M136" i="3"/>
  <c r="N136" i="3"/>
  <c r="J54" i="15"/>
  <c r="K47" i="15"/>
  <c r="M137" i="3"/>
  <c r="N137" i="3"/>
  <c r="M138" i="3"/>
  <c r="N138" i="3"/>
  <c r="M139" i="3"/>
  <c r="N139" i="3"/>
  <c r="M140" i="3"/>
  <c r="N140" i="3"/>
  <c r="M141" i="3"/>
  <c r="N141" i="3"/>
  <c r="M142" i="3"/>
  <c r="N142" i="3"/>
  <c r="M143" i="3"/>
  <c r="N143" i="3"/>
  <c r="M144" i="3"/>
  <c r="N144" i="3"/>
  <c r="M145" i="3"/>
  <c r="N145" i="3"/>
  <c r="M146" i="3"/>
  <c r="N146" i="3"/>
  <c r="M147" i="3"/>
  <c r="N147" i="3"/>
  <c r="M148" i="3"/>
  <c r="N148" i="3"/>
  <c r="M149" i="3"/>
  <c r="N149" i="3"/>
  <c r="M150" i="3"/>
  <c r="N150" i="3"/>
  <c r="M151" i="3"/>
  <c r="N151" i="3"/>
  <c r="M152" i="3"/>
  <c r="N152" i="3"/>
  <c r="M153" i="3"/>
  <c r="N153" i="3"/>
  <c r="M154" i="3"/>
  <c r="N154" i="3"/>
  <c r="M155" i="3"/>
  <c r="N155" i="3"/>
  <c r="M156" i="3"/>
  <c r="N156" i="3"/>
  <c r="M157" i="3"/>
  <c r="N157" i="3"/>
  <c r="M158" i="3"/>
  <c r="N158" i="3"/>
  <c r="M159" i="3"/>
  <c r="N159" i="3"/>
  <c r="M160" i="3"/>
  <c r="N160" i="3"/>
  <c r="M161" i="3"/>
  <c r="N161" i="3"/>
  <c r="M162" i="3"/>
  <c r="N162" i="3"/>
  <c r="M163" i="3"/>
  <c r="N163" i="3"/>
  <c r="M164" i="3"/>
  <c r="N164" i="3"/>
  <c r="M165" i="3"/>
  <c r="N165" i="3"/>
  <c r="M166" i="3"/>
  <c r="N166" i="3"/>
  <c r="M167" i="3"/>
  <c r="N167" i="3"/>
  <c r="M168" i="3"/>
  <c r="N168" i="3"/>
  <c r="M169" i="3"/>
  <c r="N169" i="3"/>
  <c r="M170" i="3"/>
  <c r="N170" i="3"/>
  <c r="M171" i="3"/>
  <c r="N171" i="3"/>
  <c r="M172" i="3"/>
  <c r="N172" i="3"/>
  <c r="M173" i="3"/>
  <c r="N173" i="3"/>
  <c r="M174" i="3"/>
  <c r="N174" i="3"/>
  <c r="M175" i="3"/>
  <c r="N175" i="3"/>
  <c r="M176" i="3"/>
  <c r="N176" i="3"/>
  <c r="M177" i="3"/>
  <c r="N177" i="3"/>
  <c r="M178" i="3"/>
  <c r="N178" i="3"/>
  <c r="M179" i="3"/>
  <c r="N179" i="3"/>
  <c r="M180" i="3"/>
  <c r="N180" i="3"/>
  <c r="M181" i="3"/>
  <c r="N181" i="3"/>
  <c r="J62" i="15"/>
  <c r="K67" i="15"/>
  <c r="M182" i="3"/>
  <c r="N182" i="3"/>
  <c r="M183" i="3"/>
  <c r="N183" i="3"/>
  <c r="M184" i="3"/>
  <c r="N184" i="3"/>
  <c r="M185" i="3"/>
  <c r="N185" i="3"/>
  <c r="M186" i="3"/>
  <c r="N186" i="3"/>
  <c r="M187" i="3"/>
  <c r="N187" i="3"/>
  <c r="M188" i="3"/>
  <c r="N188" i="3"/>
  <c r="M189" i="3"/>
  <c r="N189" i="3"/>
  <c r="M190" i="3"/>
  <c r="N190" i="3"/>
  <c r="M191" i="3"/>
  <c r="N191" i="3"/>
  <c r="M192" i="3"/>
  <c r="N192" i="3"/>
  <c r="M193" i="3"/>
  <c r="N193" i="3"/>
  <c r="M194" i="3"/>
  <c r="N194" i="3"/>
  <c r="M195" i="3"/>
  <c r="N195" i="3"/>
  <c r="M196" i="3"/>
  <c r="N196" i="3"/>
  <c r="M197" i="3"/>
  <c r="N197" i="3"/>
  <c r="M198" i="3"/>
  <c r="N198" i="3"/>
  <c r="M199" i="3"/>
  <c r="N199" i="3"/>
  <c r="M200" i="3"/>
  <c r="N200" i="3"/>
  <c r="M201" i="3"/>
  <c r="N201" i="3"/>
  <c r="M202" i="3"/>
  <c r="N202" i="3"/>
  <c r="M203" i="3"/>
  <c r="N203" i="3"/>
  <c r="M204" i="3"/>
  <c r="N204" i="3"/>
  <c r="M205" i="3"/>
  <c r="N205" i="3"/>
  <c r="M206" i="3"/>
  <c r="N206" i="3"/>
  <c r="M207" i="3"/>
  <c r="N207" i="3"/>
  <c r="M208" i="3"/>
  <c r="N208" i="3"/>
  <c r="M209" i="3"/>
  <c r="N209" i="3"/>
  <c r="M210" i="3"/>
  <c r="N210" i="3"/>
  <c r="M211" i="3"/>
  <c r="N211" i="3"/>
  <c r="M212" i="3"/>
  <c r="N212" i="3"/>
  <c r="M213" i="3"/>
  <c r="N213" i="3"/>
  <c r="M214" i="3"/>
  <c r="N214" i="3"/>
  <c r="M215" i="3"/>
  <c r="N215" i="3"/>
  <c r="M216" i="3"/>
  <c r="N216" i="3"/>
  <c r="M217" i="3"/>
  <c r="N217" i="3"/>
  <c r="M218" i="3"/>
  <c r="N218" i="3"/>
  <c r="M219" i="3"/>
  <c r="N219" i="3"/>
  <c r="M220" i="3"/>
  <c r="N220" i="3"/>
  <c r="M221" i="3"/>
  <c r="N221" i="3"/>
  <c r="M222" i="3"/>
  <c r="N222" i="3"/>
  <c r="M223" i="3"/>
  <c r="N223" i="3"/>
  <c r="M224" i="3"/>
  <c r="N224" i="3"/>
  <c r="M225" i="3"/>
  <c r="N225" i="3"/>
  <c r="M226" i="3"/>
  <c r="N226" i="3"/>
  <c r="M227" i="3"/>
  <c r="N227" i="3"/>
  <c r="M228" i="3"/>
  <c r="N228" i="3"/>
  <c r="J79" i="15"/>
  <c r="K77" i="15"/>
  <c r="M229" i="3"/>
  <c r="N229" i="3"/>
  <c r="M230" i="3"/>
  <c r="N230" i="3"/>
  <c r="M231" i="3"/>
  <c r="N231" i="3"/>
  <c r="M232" i="3"/>
  <c r="N232" i="3"/>
  <c r="M233" i="3"/>
  <c r="N233" i="3"/>
  <c r="M234" i="3"/>
  <c r="N234" i="3"/>
  <c r="M235" i="3"/>
  <c r="N235" i="3"/>
  <c r="M236" i="3"/>
  <c r="N236" i="3"/>
  <c r="M237" i="3"/>
  <c r="N237" i="3"/>
  <c r="M238" i="3"/>
  <c r="N238" i="3"/>
  <c r="M239" i="3"/>
  <c r="N239" i="3"/>
  <c r="M240" i="3"/>
  <c r="N240" i="3"/>
  <c r="M241" i="3"/>
  <c r="N241" i="3"/>
  <c r="M242" i="3"/>
  <c r="N242" i="3"/>
  <c r="M243" i="3"/>
  <c r="N243" i="3"/>
  <c r="M244" i="3"/>
  <c r="N244" i="3"/>
  <c r="M245" i="3"/>
  <c r="N245" i="3"/>
  <c r="M246" i="3"/>
  <c r="N246" i="3"/>
  <c r="M247" i="3"/>
  <c r="N247" i="3"/>
  <c r="M248" i="3"/>
  <c r="N248" i="3"/>
  <c r="M249" i="3"/>
  <c r="N249" i="3"/>
  <c r="M250" i="3"/>
  <c r="N250" i="3"/>
  <c r="M251" i="3"/>
  <c r="N251" i="3"/>
  <c r="M252" i="3"/>
  <c r="N252" i="3"/>
  <c r="M253" i="3"/>
  <c r="N253" i="3"/>
  <c r="M254" i="3"/>
  <c r="N254" i="3"/>
  <c r="M255" i="3"/>
  <c r="N255" i="3"/>
  <c r="M256" i="3"/>
  <c r="N256" i="3"/>
  <c r="M257" i="3"/>
  <c r="N257" i="3"/>
  <c r="M258" i="3"/>
  <c r="N258" i="3"/>
  <c r="M259" i="3"/>
  <c r="N259" i="3"/>
  <c r="M260" i="3"/>
  <c r="N260" i="3"/>
  <c r="M261" i="3"/>
  <c r="N261" i="3"/>
  <c r="M262" i="3"/>
  <c r="N262" i="3"/>
  <c r="M263" i="3"/>
  <c r="N263" i="3"/>
  <c r="M264" i="3"/>
  <c r="N264" i="3"/>
  <c r="M265" i="3"/>
  <c r="N265" i="3"/>
  <c r="M266" i="3"/>
  <c r="N266" i="3"/>
  <c r="M267" i="3"/>
  <c r="N267" i="3"/>
  <c r="M268" i="3"/>
  <c r="N268" i="3"/>
  <c r="M269" i="3"/>
  <c r="N269" i="3"/>
  <c r="M270" i="3"/>
  <c r="N270" i="3"/>
  <c r="M271" i="3"/>
  <c r="N271" i="3"/>
  <c r="M272" i="3"/>
  <c r="N272" i="3"/>
  <c r="M273" i="3"/>
  <c r="N273" i="3"/>
  <c r="F46" i="3" l="1"/>
  <c r="F42" i="3"/>
  <c r="F38" i="3"/>
  <c r="F34" i="3"/>
  <c r="F30" i="3"/>
  <c r="F26" i="3"/>
  <c r="F22" i="3"/>
  <c r="F18" i="3"/>
  <c r="F14" i="3"/>
  <c r="F10" i="3"/>
  <c r="F6" i="3"/>
  <c r="F270" i="3"/>
  <c r="F266" i="3"/>
  <c r="F262" i="3"/>
  <c r="F258" i="3"/>
  <c r="F254" i="3"/>
  <c r="F250" i="3"/>
  <c r="F28" i="3"/>
  <c r="F8" i="3"/>
  <c r="F259" i="3"/>
  <c r="F239" i="3"/>
  <c r="F224" i="3"/>
  <c r="F204" i="3"/>
  <c r="F173" i="3"/>
  <c r="F153" i="3"/>
  <c r="F134" i="3"/>
  <c r="F114" i="3"/>
  <c r="F94" i="3"/>
  <c r="F79" i="3"/>
  <c r="F63" i="3"/>
  <c r="F36" i="3"/>
  <c r="F12" i="3"/>
  <c r="F255" i="3"/>
  <c r="F235" i="3"/>
  <c r="F216" i="3"/>
  <c r="F200" i="3"/>
  <c r="F181" i="3"/>
  <c r="F161" i="3"/>
  <c r="F141" i="3"/>
  <c r="F122" i="3"/>
  <c r="F102" i="3"/>
  <c r="F83" i="3"/>
  <c r="F55" i="3"/>
  <c r="F43" i="3"/>
  <c r="F39" i="3"/>
  <c r="F35" i="3"/>
  <c r="F31" i="3"/>
  <c r="F27" i="3"/>
  <c r="F23" i="3"/>
  <c r="F19" i="3"/>
  <c r="F15" i="3"/>
  <c r="F11" i="3"/>
  <c r="F7" i="3"/>
  <c r="F3" i="3"/>
  <c r="F24" i="3"/>
  <c r="F4" i="3"/>
  <c r="F267" i="3"/>
  <c r="F243" i="3"/>
  <c r="F220" i="3"/>
  <c r="F196" i="3"/>
  <c r="F177" i="3"/>
  <c r="F157" i="3"/>
  <c r="F137" i="3"/>
  <c r="F118" i="3"/>
  <c r="F98" i="3"/>
  <c r="F71" i="3"/>
  <c r="F59" i="3"/>
  <c r="F246" i="3"/>
  <c r="F44" i="3"/>
  <c r="F32" i="3"/>
  <c r="F16" i="3"/>
  <c r="F271" i="3"/>
  <c r="F251" i="3"/>
  <c r="F231" i="3"/>
  <c r="F212" i="3"/>
  <c r="F188" i="3"/>
  <c r="F169" i="3"/>
  <c r="F149" i="3"/>
  <c r="F130" i="3"/>
  <c r="F106" i="3"/>
  <c r="F87" i="3"/>
  <c r="F67" i="3"/>
  <c r="F47" i="3"/>
  <c r="F2" i="3"/>
  <c r="F40" i="3"/>
  <c r="F20" i="3"/>
  <c r="F263" i="3"/>
  <c r="F247" i="3"/>
  <c r="F228" i="3"/>
  <c r="F208" i="3"/>
  <c r="F184" i="3"/>
  <c r="F165" i="3"/>
  <c r="F145" i="3"/>
  <c r="F126" i="3"/>
  <c r="F110" i="3"/>
  <c r="F91" i="3"/>
  <c r="F75" i="3"/>
  <c r="F51" i="3"/>
  <c r="F261" i="3"/>
  <c r="F245" i="3"/>
  <c r="F229" i="3"/>
  <c r="F214" i="3"/>
  <c r="F198" i="3"/>
  <c r="F179" i="3"/>
  <c r="F167" i="3"/>
  <c r="F147" i="3"/>
  <c r="F132" i="3"/>
  <c r="F112" i="3"/>
  <c r="F96" i="3"/>
  <c r="F81" i="3"/>
  <c r="F65" i="3"/>
  <c r="F53" i="3"/>
  <c r="F33" i="3"/>
  <c r="F25" i="3"/>
  <c r="F13" i="3"/>
  <c r="F5" i="3"/>
  <c r="F272" i="3"/>
  <c r="F264" i="3"/>
  <c r="F256" i="3"/>
  <c r="F248" i="3"/>
  <c r="F244" i="3"/>
  <c r="F236" i="3"/>
  <c r="F232" i="3"/>
  <c r="F225" i="3"/>
  <c r="F217" i="3"/>
  <c r="F209" i="3"/>
  <c r="F201" i="3"/>
  <c r="F178" i="3"/>
  <c r="F170" i="3"/>
  <c r="F166" i="3"/>
  <c r="F162" i="3"/>
  <c r="F158" i="3"/>
  <c r="F154" i="3"/>
  <c r="F150" i="3"/>
  <c r="F146" i="3"/>
  <c r="F142" i="3"/>
  <c r="F138" i="3"/>
  <c r="F135" i="3"/>
  <c r="F131" i="3"/>
  <c r="F127" i="3"/>
  <c r="F123" i="3"/>
  <c r="F119" i="3"/>
  <c r="F115" i="3"/>
  <c r="F111" i="3"/>
  <c r="F107" i="3"/>
  <c r="F103" i="3"/>
  <c r="F99" i="3"/>
  <c r="F95" i="3"/>
  <c r="F88" i="3"/>
  <c r="F84" i="3"/>
  <c r="F80" i="3"/>
  <c r="F76" i="3"/>
  <c r="F72" i="3"/>
  <c r="F68" i="3"/>
  <c r="F64" i="3"/>
  <c r="F60" i="3"/>
  <c r="F56" i="3"/>
  <c r="F52" i="3"/>
  <c r="F48" i="3"/>
  <c r="F265" i="3"/>
  <c r="F249" i="3"/>
  <c r="F237" i="3"/>
  <c r="F222" i="3"/>
  <c r="F206" i="3"/>
  <c r="F190" i="3"/>
  <c r="F175" i="3"/>
  <c r="F159" i="3"/>
  <c r="F143" i="3"/>
  <c r="F136" i="3"/>
  <c r="F120" i="3"/>
  <c r="F104" i="3"/>
  <c r="F89" i="3"/>
  <c r="F77" i="3"/>
  <c r="F61" i="3"/>
  <c r="F41" i="3"/>
  <c r="F29" i="3"/>
  <c r="F17" i="3"/>
  <c r="F9" i="3"/>
  <c r="F268" i="3"/>
  <c r="F260" i="3"/>
  <c r="F252" i="3"/>
  <c r="F240" i="3"/>
  <c r="F221" i="3"/>
  <c r="F213" i="3"/>
  <c r="F205" i="3"/>
  <c r="F197" i="3"/>
  <c r="F193" i="3"/>
  <c r="F189" i="3"/>
  <c r="F185" i="3"/>
  <c r="F174" i="3"/>
  <c r="F273" i="3"/>
  <c r="F257" i="3"/>
  <c r="F241" i="3"/>
  <c r="F226" i="3"/>
  <c r="F210" i="3"/>
  <c r="F194" i="3"/>
  <c r="F182" i="3"/>
  <c r="F163" i="3"/>
  <c r="F151" i="3"/>
  <c r="F128" i="3"/>
  <c r="F116" i="3"/>
  <c r="F100" i="3"/>
  <c r="F85" i="3"/>
  <c r="F69" i="3"/>
  <c r="F49" i="3"/>
  <c r="F45" i="3"/>
  <c r="F37" i="3"/>
  <c r="F21" i="3"/>
  <c r="F269" i="3"/>
  <c r="F253" i="3"/>
  <c r="F233" i="3"/>
  <c r="F218" i="3"/>
  <c r="F202" i="3"/>
  <c r="F186" i="3"/>
  <c r="F171" i="3"/>
  <c r="F155" i="3"/>
  <c r="F139" i="3"/>
  <c r="F124" i="3"/>
  <c r="F108" i="3"/>
  <c r="F92" i="3"/>
  <c r="F73" i="3"/>
  <c r="F57" i="3"/>
  <c r="F242" i="3"/>
  <c r="F238" i="3"/>
  <c r="F234" i="3"/>
  <c r="F230" i="3"/>
  <c r="F227" i="3"/>
  <c r="F223" i="3"/>
  <c r="F219" i="3"/>
  <c r="F215" i="3"/>
  <c r="F211" i="3"/>
  <c r="F207" i="3"/>
  <c r="F203" i="3"/>
  <c r="F199" i="3"/>
  <c r="F195" i="3"/>
  <c r="F187" i="3"/>
  <c r="F183" i="3"/>
  <c r="F180" i="3"/>
  <c r="F176" i="3"/>
  <c r="F172" i="3"/>
  <c r="F168" i="3"/>
  <c r="F164" i="3"/>
  <c r="F160" i="3"/>
  <c r="F156" i="3"/>
  <c r="F152" i="3"/>
  <c r="F148" i="3"/>
  <c r="F144" i="3"/>
  <c r="F140" i="3"/>
  <c r="F133" i="3"/>
  <c r="F129" i="3"/>
  <c r="F125" i="3"/>
  <c r="F121" i="3"/>
  <c r="F117" i="3"/>
  <c r="F113" i="3"/>
  <c r="F109" i="3"/>
  <c r="F105" i="3"/>
  <c r="F101" i="3"/>
  <c r="F97" i="3"/>
  <c r="F93" i="3"/>
  <c r="F90" i="3"/>
  <c r="F86" i="3"/>
  <c r="F82" i="3"/>
  <c r="F78" i="3"/>
  <c r="F74" i="3"/>
  <c r="F70" i="3"/>
  <c r="F66" i="3"/>
  <c r="F62" i="3"/>
  <c r="F58" i="3"/>
  <c r="F54" i="3"/>
  <c r="F50" i="3"/>
  <c r="J87" i="15"/>
  <c r="K70" i="15"/>
  <c r="J48" i="15"/>
  <c r="J82" i="15"/>
  <c r="K65" i="15"/>
  <c r="K75" i="15"/>
  <c r="K44" i="15"/>
  <c r="J77" i="15"/>
  <c r="E77" i="15" s="1"/>
  <c r="J60" i="15"/>
  <c r="B27" i="4"/>
  <c r="B20" i="4"/>
  <c r="B12" i="4"/>
  <c r="B11" i="4"/>
  <c r="B19" i="4"/>
  <c r="B26" i="4"/>
  <c r="B25" i="4"/>
  <c r="B17" i="4"/>
  <c r="B7" i="4"/>
  <c r="B2" i="4"/>
  <c r="B24" i="4"/>
  <c r="B16" i="4"/>
  <c r="B23" i="4"/>
  <c r="B15" i="4"/>
  <c r="B5" i="4"/>
  <c r="B30" i="4"/>
  <c r="B22" i="4"/>
  <c r="B14" i="4"/>
  <c r="B21" i="4"/>
  <c r="B13" i="4"/>
  <c r="B3" i="4"/>
  <c r="B8" i="4"/>
  <c r="B10" i="4"/>
  <c r="E287" i="11"/>
  <c r="E434" i="11"/>
  <c r="E387" i="11"/>
  <c r="E243" i="11"/>
  <c r="E231" i="11"/>
  <c r="E33" i="11"/>
  <c r="E27" i="11"/>
  <c r="E399" i="11"/>
  <c r="E395" i="11"/>
  <c r="E78" i="11"/>
  <c r="E21" i="11"/>
  <c r="E105" i="11"/>
  <c r="E333" i="11"/>
  <c r="E380" i="11"/>
  <c r="E311" i="11"/>
  <c r="E144" i="11"/>
  <c r="E93" i="11"/>
  <c r="E38" i="11"/>
  <c r="E26" i="11"/>
  <c r="E65" i="11"/>
  <c r="E345" i="11"/>
  <c r="E365" i="11"/>
  <c r="E213" i="11"/>
  <c r="E197" i="11"/>
  <c r="E107" i="11"/>
  <c r="E68" i="11"/>
  <c r="E44" i="11"/>
  <c r="E122" i="11"/>
  <c r="E24" i="11"/>
  <c r="E183" i="11"/>
  <c r="E252" i="11"/>
  <c r="E426" i="11"/>
  <c r="E195" i="11"/>
  <c r="E185" i="11"/>
  <c r="E77" i="11"/>
  <c r="E177" i="11"/>
  <c r="E173" i="11"/>
  <c r="E110" i="11"/>
  <c r="E41" i="11"/>
  <c r="E248" i="11"/>
  <c r="E246" i="11"/>
  <c r="E242" i="11"/>
  <c r="E137" i="11"/>
  <c r="E438" i="11"/>
  <c r="E285" i="11"/>
  <c r="E279" i="11"/>
  <c r="E228" i="11"/>
  <c r="E222" i="11"/>
  <c r="E216" i="11"/>
  <c r="E212" i="11"/>
  <c r="E200" i="11"/>
  <c r="E192" i="11"/>
  <c r="E188" i="11"/>
  <c r="E113" i="11"/>
  <c r="E9" i="11"/>
  <c r="E56" i="11"/>
  <c r="E444" i="11"/>
  <c r="E116" i="11"/>
  <c r="E114" i="11"/>
  <c r="E312" i="11"/>
  <c r="E36" i="11"/>
  <c r="E275" i="11"/>
  <c r="E236" i="11"/>
  <c r="E146" i="11"/>
  <c r="E102" i="11"/>
  <c r="E63" i="11"/>
  <c r="E14" i="11"/>
  <c r="E12" i="11"/>
  <c r="E449" i="11"/>
  <c r="E422" i="11"/>
  <c r="E396" i="11"/>
  <c r="E363" i="11"/>
  <c r="E308" i="11"/>
  <c r="E302" i="11"/>
  <c r="E53" i="11"/>
  <c r="E416" i="11"/>
  <c r="E353" i="11"/>
  <c r="E351" i="11"/>
  <c r="E315" i="11"/>
  <c r="E92" i="11"/>
  <c r="E86" i="11"/>
  <c r="E429" i="11"/>
  <c r="E101" i="11"/>
  <c r="E372" i="11"/>
  <c r="E368" i="11"/>
  <c r="E309" i="11"/>
  <c r="E299" i="11"/>
  <c r="E297" i="11"/>
  <c r="E272" i="11"/>
  <c r="E221" i="11"/>
  <c r="E209" i="11"/>
  <c r="E134" i="11"/>
  <c r="E132" i="11"/>
  <c r="E95" i="11"/>
  <c r="E50" i="11"/>
  <c r="E48" i="11"/>
  <c r="E5" i="11"/>
  <c r="E417" i="11"/>
  <c r="E336" i="11"/>
  <c r="E258" i="11"/>
  <c r="E161" i="11"/>
  <c r="E147" i="11"/>
  <c r="E120" i="11"/>
  <c r="E87" i="11"/>
  <c r="E42" i="11"/>
  <c r="E30" i="11"/>
  <c r="E383" i="11"/>
  <c r="E180" i="11"/>
  <c r="E176" i="11"/>
  <c r="E135" i="11"/>
  <c r="E83" i="11"/>
  <c r="E51" i="11"/>
  <c r="E17" i="11"/>
  <c r="E360" i="11"/>
  <c r="E414" i="11"/>
  <c r="E404" i="11"/>
  <c r="E384" i="11"/>
  <c r="E377" i="11"/>
  <c r="E359" i="11"/>
  <c r="E357" i="11"/>
  <c r="E350" i="11"/>
  <c r="E348" i="11"/>
  <c r="E323" i="11"/>
  <c r="E321" i="11"/>
  <c r="E288" i="11"/>
  <c r="E282" i="11"/>
  <c r="E263" i="11"/>
  <c r="E261" i="11"/>
  <c r="E255" i="11"/>
  <c r="E189" i="11"/>
  <c r="E168" i="11"/>
  <c r="E156" i="11"/>
  <c r="E125" i="11"/>
  <c r="E117" i="11"/>
  <c r="E98" i="11"/>
  <c r="E96" i="11"/>
  <c r="E66" i="11"/>
  <c r="E443" i="11"/>
  <c r="E440" i="11"/>
  <c r="E431" i="11"/>
  <c r="E402" i="11"/>
  <c r="E392" i="11"/>
  <c r="E390" i="11"/>
  <c r="E375" i="11"/>
  <c r="E369" i="11"/>
  <c r="E342" i="11"/>
  <c r="E338" i="11"/>
  <c r="E224" i="11"/>
  <c r="E207" i="11"/>
  <c r="E90" i="11"/>
  <c r="E54" i="11"/>
  <c r="E441" i="11"/>
  <c r="E300" i="11"/>
  <c r="E446" i="11"/>
  <c r="E428" i="11"/>
  <c r="E419" i="11"/>
  <c r="E347" i="11"/>
  <c r="E278" i="11"/>
  <c r="E167" i="11"/>
  <c r="E165" i="11"/>
  <c r="E75" i="11"/>
  <c r="E71" i="11"/>
  <c r="E39" i="11"/>
  <c r="E335" i="11"/>
  <c r="E306" i="11"/>
  <c r="E29" i="11"/>
  <c r="E273" i="11"/>
  <c r="E407" i="11"/>
  <c r="E405" i="11"/>
  <c r="E378" i="11"/>
  <c r="E326" i="11"/>
  <c r="E324" i="11"/>
  <c r="E314" i="11"/>
  <c r="E270" i="11"/>
  <c r="E260" i="11"/>
  <c r="E233" i="11"/>
  <c r="E210" i="11"/>
  <c r="E204" i="11"/>
  <c r="E171" i="11"/>
  <c r="E159" i="11"/>
  <c r="E153" i="11"/>
  <c r="E149" i="11"/>
  <c r="E126" i="11"/>
  <c r="E104" i="11"/>
  <c r="E89" i="11"/>
  <c r="E80" i="11"/>
  <c r="E72" i="11"/>
  <c r="E11" i="11"/>
  <c r="E290" i="11"/>
  <c r="E219" i="11"/>
  <c r="E215" i="11"/>
  <c r="E74" i="11"/>
  <c r="E59" i="11"/>
  <c r="E45" i="11"/>
  <c r="E2" i="11"/>
  <c r="E432" i="11"/>
  <c r="E410" i="11"/>
  <c r="E239" i="11"/>
  <c r="E15" i="11"/>
  <c r="E411" i="11"/>
  <c r="E362" i="11"/>
  <c r="E341" i="11"/>
  <c r="E317" i="11"/>
  <c r="E267" i="11"/>
  <c r="E240" i="11"/>
  <c r="E218" i="11"/>
  <c r="E194" i="11"/>
  <c r="E170" i="11"/>
  <c r="E152" i="11"/>
  <c r="E108" i="11"/>
  <c r="E81" i="11"/>
  <c r="E47" i="11"/>
  <c r="E18" i="11"/>
  <c r="E413" i="11"/>
  <c r="E389" i="11"/>
  <c r="E366" i="11"/>
  <c r="E318" i="11"/>
  <c r="E296" i="11"/>
  <c r="E294" i="11"/>
  <c r="E269" i="11"/>
  <c r="E245" i="11"/>
  <c r="E129" i="11"/>
  <c r="E84" i="11"/>
  <c r="E57" i="11"/>
  <c r="E20" i="11"/>
  <c r="E393" i="11"/>
  <c r="E327" i="11"/>
  <c r="E320" i="11"/>
  <c r="E251" i="11"/>
  <c r="E227" i="11"/>
  <c r="E225" i="11"/>
  <c r="E201" i="11"/>
  <c r="E138" i="11"/>
  <c r="E131" i="11"/>
  <c r="E23" i="11"/>
  <c r="E3" i="11"/>
  <c r="E374" i="11"/>
  <c r="E158" i="11"/>
  <c r="E60" i="11"/>
  <c r="E425" i="11"/>
  <c r="E234" i="11"/>
  <c r="E182" i="11"/>
  <c r="E164" i="11"/>
  <c r="E62" i="11"/>
  <c r="E32" i="11"/>
  <c r="E6" i="11"/>
  <c r="E450" i="11"/>
  <c r="E408" i="11"/>
  <c r="E401" i="11"/>
  <c r="E330" i="11"/>
  <c r="E284" i="11"/>
  <c r="E264" i="11"/>
  <c r="E257" i="11"/>
  <c r="E237" i="11"/>
  <c r="E206" i="11"/>
  <c r="E186" i="11"/>
  <c r="E143" i="11"/>
  <c r="E141" i="11"/>
  <c r="E119" i="11"/>
  <c r="E99" i="11"/>
  <c r="E69" i="11"/>
  <c r="E35" i="11"/>
  <c r="E8" i="11"/>
  <c r="J18" i="15"/>
  <c r="J23" i="15"/>
  <c r="J25" i="15"/>
  <c r="J30" i="15"/>
  <c r="J20" i="15"/>
  <c r="J29" i="15"/>
  <c r="J19" i="15"/>
  <c r="J24" i="15"/>
  <c r="J31" i="15"/>
  <c r="J21" i="15"/>
  <c r="J17" i="15"/>
  <c r="J27" i="15"/>
  <c r="J22" i="15"/>
  <c r="J28" i="15"/>
  <c r="J26" i="15"/>
  <c r="E423" i="11"/>
  <c r="E230" i="11"/>
  <c r="K11" i="15"/>
  <c r="K6" i="15"/>
  <c r="K13" i="15"/>
  <c r="K8" i="15"/>
  <c r="K5" i="15"/>
  <c r="E5" i="15" s="1"/>
  <c r="K7" i="15"/>
  <c r="K12" i="15"/>
  <c r="K3" i="15"/>
  <c r="K16" i="15"/>
  <c r="K14" i="15"/>
  <c r="K9" i="15"/>
  <c r="K4" i="15"/>
  <c r="K15" i="15"/>
  <c r="K2" i="15"/>
  <c r="K10" i="15"/>
  <c r="E386" i="11"/>
  <c r="J6" i="15"/>
  <c r="J13" i="15"/>
  <c r="J8" i="15"/>
  <c r="J3" i="15"/>
  <c r="J10" i="15"/>
  <c r="J15" i="15"/>
  <c r="J7" i="15"/>
  <c r="J12" i="15"/>
  <c r="J2" i="15"/>
  <c r="J14" i="15"/>
  <c r="K90" i="15"/>
  <c r="K85" i="15"/>
  <c r="K80" i="15"/>
  <c r="J75" i="15"/>
  <c r="J70" i="15"/>
  <c r="J65" i="15"/>
  <c r="K63" i="15"/>
  <c r="K58" i="15"/>
  <c r="J55" i="15"/>
  <c r="K53" i="15"/>
  <c r="J41" i="15"/>
  <c r="K36" i="15"/>
  <c r="K31" i="15"/>
  <c r="E420" i="11"/>
  <c r="E356" i="11"/>
  <c r="E293" i="11"/>
  <c r="E162" i="11"/>
  <c r="J90" i="15"/>
  <c r="J85" i="15"/>
  <c r="K83" i="15"/>
  <c r="J80" i="15"/>
  <c r="K78" i="15"/>
  <c r="K73" i="15"/>
  <c r="K68" i="15"/>
  <c r="J63" i="15"/>
  <c r="J58" i="15"/>
  <c r="J53" i="15"/>
  <c r="K51" i="15"/>
  <c r="J33" i="15"/>
  <c r="K20" i="15"/>
  <c r="E329" i="11"/>
  <c r="E303" i="11"/>
  <c r="E266" i="11"/>
  <c r="E203" i="11"/>
  <c r="E198" i="11"/>
  <c r="E140" i="11"/>
  <c r="E111" i="11"/>
  <c r="K88" i="15"/>
  <c r="J83" i="15"/>
  <c r="J78" i="15"/>
  <c r="J73" i="15"/>
  <c r="K71" i="15"/>
  <c r="J68" i="15"/>
  <c r="K66" i="15"/>
  <c r="K61" i="15"/>
  <c r="K56" i="15"/>
  <c r="J51" i="15"/>
  <c r="K43" i="15"/>
  <c r="E398" i="11"/>
  <c r="E332" i="11"/>
  <c r="J88" i="15"/>
  <c r="K86" i="15"/>
  <c r="K81" i="15"/>
  <c r="K76" i="15"/>
  <c r="J71" i="15"/>
  <c r="J66" i="15"/>
  <c r="J61" i="15"/>
  <c r="K59" i="15"/>
  <c r="J56" i="15"/>
  <c r="K54" i="15"/>
  <c r="E54" i="15" s="1"/>
  <c r="K49" i="15"/>
  <c r="J45" i="15"/>
  <c r="J43" i="15"/>
  <c r="J38" i="15"/>
  <c r="E38" i="15" s="1"/>
  <c r="J4" i="15"/>
  <c r="E435" i="11"/>
  <c r="E371" i="11"/>
  <c r="E305" i="11"/>
  <c r="E281" i="11"/>
  <c r="E276" i="11"/>
  <c r="E179" i="11"/>
  <c r="E174" i="11"/>
  <c r="K91" i="15"/>
  <c r="J86" i="15"/>
  <c r="K84" i="15"/>
  <c r="J81" i="15"/>
  <c r="J76" i="15"/>
  <c r="K74" i="15"/>
  <c r="K69" i="15"/>
  <c r="K64" i="15"/>
  <c r="J59" i="15"/>
  <c r="K24" i="15"/>
  <c r="J47" i="15"/>
  <c r="E47" i="15" s="1"/>
  <c r="J49" i="15"/>
  <c r="K33" i="15"/>
  <c r="K40" i="15"/>
  <c r="K45" i="15"/>
  <c r="K35" i="15"/>
  <c r="K37" i="15"/>
  <c r="K42" i="15"/>
  <c r="K34" i="15"/>
  <c r="K39" i="15"/>
  <c r="E39" i="15" s="1"/>
  <c r="K41" i="15"/>
  <c r="J91" i="15"/>
  <c r="K89" i="15"/>
  <c r="J84" i="15"/>
  <c r="K79" i="15"/>
  <c r="J74" i="15"/>
  <c r="K72" i="15"/>
  <c r="J69" i="15"/>
  <c r="J64" i="15"/>
  <c r="K62" i="15"/>
  <c r="E62" i="15" s="1"/>
  <c r="K57" i="15"/>
  <c r="K52" i="15"/>
  <c r="K32" i="15"/>
  <c r="J11" i="15"/>
  <c r="J9" i="15"/>
  <c r="E437" i="11"/>
  <c r="E381" i="11"/>
  <c r="E344" i="11"/>
  <c r="E339" i="11"/>
  <c r="E254" i="11"/>
  <c r="E249" i="11"/>
  <c r="E155" i="11"/>
  <c r="E150" i="11"/>
  <c r="E123" i="11"/>
  <c r="J35" i="15"/>
  <c r="J37" i="15"/>
  <c r="J42" i="15"/>
  <c r="J32" i="15"/>
  <c r="J44" i="15"/>
  <c r="J36" i="15"/>
  <c r="K21" i="15"/>
  <c r="K28" i="15"/>
  <c r="K18" i="15"/>
  <c r="K23" i="15"/>
  <c r="K25" i="15"/>
  <c r="K30" i="15"/>
  <c r="K17" i="15"/>
  <c r="K22" i="15"/>
  <c r="K27" i="15"/>
  <c r="K29" i="15"/>
  <c r="J89" i="15"/>
  <c r="K87" i="15"/>
  <c r="K82" i="15"/>
  <c r="J72" i="15"/>
  <c r="K60" i="15"/>
  <c r="J57" i="15"/>
  <c r="J52" i="15"/>
  <c r="K50" i="15"/>
  <c r="E50" i="15" s="1"/>
  <c r="K48" i="15"/>
  <c r="K46" i="15"/>
  <c r="J34" i="15"/>
  <c r="K26" i="15"/>
  <c r="E447" i="11"/>
  <c r="E354" i="11"/>
  <c r="E291" i="11"/>
  <c r="E191" i="11"/>
  <c r="E128" i="11"/>
  <c r="E48" i="15" l="1"/>
  <c r="E36" i="15"/>
  <c r="E14" i="15"/>
  <c r="E65" i="15"/>
  <c r="E87" i="15"/>
  <c r="E60" i="15"/>
  <c r="E44" i="15"/>
  <c r="E75" i="15"/>
  <c r="D10" i="4"/>
  <c r="D5" i="4"/>
  <c r="D25" i="4"/>
  <c r="D8" i="4"/>
  <c r="D15" i="4"/>
  <c r="D26" i="4"/>
  <c r="D3" i="4"/>
  <c r="D23" i="4"/>
  <c r="D19" i="4"/>
  <c r="D13" i="4"/>
  <c r="D16" i="4"/>
  <c r="D11" i="4"/>
  <c r="D21" i="4"/>
  <c r="D24" i="4"/>
  <c r="D12" i="4"/>
  <c r="D17" i="4"/>
  <c r="D14" i="4"/>
  <c r="D2" i="4"/>
  <c r="D20" i="4"/>
  <c r="D30" i="4"/>
  <c r="D22" i="4"/>
  <c r="D7" i="4"/>
  <c r="D27" i="4"/>
  <c r="B29" i="4"/>
  <c r="B31" i="4"/>
  <c r="B9" i="4"/>
  <c r="B28" i="4"/>
  <c r="B4" i="4"/>
  <c r="B6" i="4"/>
  <c r="B18" i="4"/>
  <c r="E12" i="15"/>
  <c r="E51" i="15"/>
  <c r="E83" i="15"/>
  <c r="E72" i="15"/>
  <c r="E66" i="15"/>
  <c r="E84" i="15"/>
  <c r="E42" i="15"/>
  <c r="E29" i="15"/>
  <c r="E9" i="15"/>
  <c r="E86" i="15"/>
  <c r="E90" i="15"/>
  <c r="E6" i="15"/>
  <c r="E57" i="15"/>
  <c r="E11" i="15"/>
  <c r="E74" i="15"/>
  <c r="E56" i="15"/>
  <c r="E68" i="15"/>
  <c r="E41" i="15"/>
  <c r="E63" i="15"/>
  <c r="E3" i="15"/>
  <c r="E78" i="15"/>
  <c r="E8" i="15"/>
  <c r="E59" i="15"/>
  <c r="E20" i="15"/>
  <c r="E71" i="15"/>
  <c r="E27" i="15"/>
  <c r="E30" i="15"/>
  <c r="E32" i="15"/>
  <c r="E35" i="15"/>
  <c r="E45" i="15"/>
  <c r="E2" i="15"/>
  <c r="E17" i="15"/>
  <c r="E33" i="15"/>
  <c r="E80" i="15"/>
  <c r="E21" i="15"/>
  <c r="E23" i="15"/>
  <c r="E89" i="15"/>
  <c r="E69" i="15"/>
  <c r="E81" i="15"/>
  <c r="E26" i="15"/>
  <c r="E18" i="15"/>
  <c r="E53" i="15"/>
  <c r="E15" i="15"/>
  <c r="E24" i="15"/>
  <c r="D29" i="4" l="1"/>
  <c r="D18" i="4"/>
  <c r="D31" i="4"/>
  <c r="D9" i="4"/>
  <c r="D28" i="4"/>
  <c r="D6" i="4"/>
  <c r="D4" i="4"/>
  <c r="A2" i="12" a="1"/>
  <c r="A2" i="12" s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8" i="1"/>
  <c r="J7" i="1"/>
  <c r="J6" i="1"/>
  <c r="J2" i="1"/>
  <c r="N6" i="8" l="1" a="1"/>
  <c r="N6" i="8" s="1"/>
  <c r="N9" i="8" a="1"/>
  <c r="N9" i="8" s="1"/>
  <c r="N22" i="8" a="1"/>
  <c r="N22" i="8" s="1"/>
  <c r="N25" i="8" a="1"/>
  <c r="N25" i="8" s="1"/>
  <c r="N40" i="8" a="1"/>
  <c r="N40" i="8" s="1"/>
  <c r="N48" i="8" a="1"/>
  <c r="N48" i="8" s="1"/>
  <c r="N56" i="8" a="1"/>
  <c r="N56" i="8" s="1"/>
  <c r="N69" i="8" a="1"/>
  <c r="N69" i="8" s="1"/>
  <c r="N77" i="8" a="1"/>
  <c r="N77" i="8" s="1"/>
  <c r="N85" i="8" a="1"/>
  <c r="N85" i="8" s="1"/>
  <c r="N93" i="8" a="1"/>
  <c r="N93" i="8" s="1"/>
  <c r="N96" i="8" a="1"/>
  <c r="N96" i="8" s="1"/>
  <c r="N109" i="8" a="1"/>
  <c r="N109" i="8" s="1"/>
  <c r="N3" i="8" a="1"/>
  <c r="N3" i="8" s="1"/>
  <c r="N16" i="8" a="1"/>
  <c r="N16" i="8" s="1"/>
  <c r="N19" i="8" a="1"/>
  <c r="N19" i="8" s="1"/>
  <c r="N32" i="8" a="1"/>
  <c r="N32" i="8" s="1"/>
  <c r="N37" i="8" a="1"/>
  <c r="N37" i="8" s="1"/>
  <c r="N45" i="8" a="1"/>
  <c r="N45" i="8" s="1"/>
  <c r="N53" i="8" a="1"/>
  <c r="N53" i="8" s="1"/>
  <c r="N61" i="8" a="1"/>
  <c r="N61" i="8" s="1"/>
  <c r="N64" i="8" a="1"/>
  <c r="N64" i="8" s="1"/>
  <c r="N72" i="8" a="1"/>
  <c r="N72" i="8" s="1"/>
  <c r="N80" i="8" a="1"/>
  <c r="N80" i="8" s="1"/>
  <c r="N88" i="8" a="1"/>
  <c r="N88" i="8" s="1"/>
  <c r="N101" i="8" a="1"/>
  <c r="N101" i="8" s="1"/>
  <c r="N104" i="8" a="1"/>
  <c r="N104" i="8" s="1"/>
  <c r="N112" i="8" a="1"/>
  <c r="N112" i="8" s="1"/>
  <c r="N117" i="8" a="1"/>
  <c r="N117" i="8" s="1"/>
  <c r="N10" i="8" a="1"/>
  <c r="N10" i="8" s="1"/>
  <c r="N13" i="8" a="1"/>
  <c r="N13" i="8" s="1"/>
  <c r="N26" i="8" a="1"/>
  <c r="N26" i="8" s="1"/>
  <c r="N29" i="8" a="1"/>
  <c r="N29" i="8" s="1"/>
  <c r="N38" i="8" a="1"/>
  <c r="N38" i="8" s="1"/>
  <c r="N43" i="8" a="1"/>
  <c r="N43" i="8" s="1"/>
  <c r="N51" i="8" a="1"/>
  <c r="N51" i="8" s="1"/>
  <c r="N59" i="8" a="1"/>
  <c r="N59" i="8" s="1"/>
  <c r="N67" i="8" a="1"/>
  <c r="N67" i="8" s="1"/>
  <c r="N75" i="8" a="1"/>
  <c r="N75" i="8" s="1"/>
  <c r="N83" i="8" a="1"/>
  <c r="N83" i="8" s="1"/>
  <c r="N91" i="8" a="1"/>
  <c r="N91" i="8" s="1"/>
  <c r="N99" i="8" a="1"/>
  <c r="N99" i="8" s="1"/>
  <c r="N107" i="8" a="1"/>
  <c r="N107" i="8" s="1"/>
  <c r="N115" i="8" a="1"/>
  <c r="N115" i="8" s="1"/>
  <c r="N118" i="8" a="1"/>
  <c r="N118" i="8" s="1"/>
  <c r="N4" i="8" a="1"/>
  <c r="N4" i="8" s="1"/>
  <c r="N7" i="8" a="1"/>
  <c r="N7" i="8" s="1"/>
  <c r="N20" i="8" a="1"/>
  <c r="N20" i="8" s="1"/>
  <c r="N23" i="8" a="1"/>
  <c r="N23" i="8" s="1"/>
  <c r="N35" i="8" a="1"/>
  <c r="N35" i="8" s="1"/>
  <c r="N46" i="8" a="1"/>
  <c r="N46" i="8" s="1"/>
  <c r="N54" i="8" a="1"/>
  <c r="N54" i="8" s="1"/>
  <c r="N62" i="8" a="1"/>
  <c r="N62" i="8" s="1"/>
  <c r="N70" i="8" a="1"/>
  <c r="N70" i="8" s="1"/>
  <c r="N78" i="8" a="1"/>
  <c r="N78" i="8" s="1"/>
  <c r="N86" i="8" a="1"/>
  <c r="N86" i="8" s="1"/>
  <c r="N94" i="8" a="1"/>
  <c r="N94" i="8" s="1"/>
  <c r="N102" i="8" a="1"/>
  <c r="N102" i="8" s="1"/>
  <c r="N110" i="8" a="1"/>
  <c r="N110" i="8" s="1"/>
  <c r="N14" i="8" a="1"/>
  <c r="N14" i="8" s="1"/>
  <c r="N17" i="8" a="1"/>
  <c r="N17" i="8" s="1"/>
  <c r="N30" i="8" a="1"/>
  <c r="N30" i="8" s="1"/>
  <c r="N36" i="8" a="1"/>
  <c r="N36" i="8" s="1"/>
  <c r="N52" i="8" a="1"/>
  <c r="N52" i="8" s="1"/>
  <c r="N60" i="8" a="1"/>
  <c r="N60" i="8" s="1"/>
  <c r="N68" i="8" a="1"/>
  <c r="N68" i="8" s="1"/>
  <c r="N76" i="8" a="1"/>
  <c r="N76" i="8" s="1"/>
  <c r="N84" i="8" a="1"/>
  <c r="N84" i="8" s="1"/>
  <c r="N92" i="8" a="1"/>
  <c r="N92" i="8" s="1"/>
  <c r="N100" i="8" a="1"/>
  <c r="N100" i="8" s="1"/>
  <c r="N108" i="8" a="1"/>
  <c r="N108" i="8" s="1"/>
  <c r="N8" i="8" a="1"/>
  <c r="N8" i="8" s="1"/>
  <c r="N11" i="8" a="1"/>
  <c r="N11" i="8" s="1"/>
  <c r="N24" i="8" a="1"/>
  <c r="N24" i="8" s="1"/>
  <c r="N27" i="8" a="1"/>
  <c r="N27" i="8" s="1"/>
  <c r="N33" i="8" a="1"/>
  <c r="N33" i="8" s="1"/>
  <c r="N41" i="8" a="1"/>
  <c r="N41" i="8" s="1"/>
  <c r="N44" i="8" a="1"/>
  <c r="N44" i="8" s="1"/>
  <c r="N49" i="8" a="1"/>
  <c r="N49" i="8" s="1"/>
  <c r="N57" i="8" a="1"/>
  <c r="N57" i="8" s="1"/>
  <c r="N65" i="8" a="1"/>
  <c r="N65" i="8" s="1"/>
  <c r="N73" i="8" a="1"/>
  <c r="N73" i="8" s="1"/>
  <c r="N81" i="8" a="1"/>
  <c r="N81" i="8" s="1"/>
  <c r="N89" i="8" a="1"/>
  <c r="N89" i="8" s="1"/>
  <c r="N97" i="8" a="1"/>
  <c r="N97" i="8" s="1"/>
  <c r="N105" i="8" a="1"/>
  <c r="N105" i="8" s="1"/>
  <c r="N113" i="8" a="1"/>
  <c r="N113" i="8" s="1"/>
  <c r="N2" i="8" a="1"/>
  <c r="N2" i="8" s="1"/>
  <c r="N5" i="8" a="1"/>
  <c r="N5" i="8" s="1"/>
  <c r="N18" i="8" a="1"/>
  <c r="N18" i="8" s="1"/>
  <c r="N21" i="8" a="1"/>
  <c r="N21" i="8" s="1"/>
  <c r="N42" i="8" a="1"/>
  <c r="N42" i="8" s="1"/>
  <c r="N63" i="8" a="1"/>
  <c r="N63" i="8" s="1"/>
  <c r="N106" i="8" a="1"/>
  <c r="N106" i="8" s="1"/>
  <c r="N120" i="8" a="1"/>
  <c r="N120" i="8" s="1"/>
  <c r="N125" i="8" a="1"/>
  <c r="N125" i="8" s="1"/>
  <c r="N136" i="8" a="1"/>
  <c r="N136" i="8" s="1"/>
  <c r="N141" i="8" a="1"/>
  <c r="N141" i="8" s="1"/>
  <c r="N147" i="8" a="1"/>
  <c r="N147" i="8" s="1"/>
  <c r="N153" i="8" a="1"/>
  <c r="N153" i="8" s="1"/>
  <c r="N158" i="8" a="1"/>
  <c r="N158" i="8" s="1"/>
  <c r="N160" i="8" a="1"/>
  <c r="N160" i="8" s="1"/>
  <c r="N79" i="8" a="1"/>
  <c r="N79" i="8" s="1"/>
  <c r="N15" i="8" a="1"/>
  <c r="N15" i="8" s="1"/>
  <c r="N146" i="8" a="1"/>
  <c r="N146" i="8" s="1"/>
  <c r="N66" i="8" a="1"/>
  <c r="N66" i="8" s="1"/>
  <c r="N87" i="8" a="1"/>
  <c r="N87" i="8" s="1"/>
  <c r="N126" i="8" a="1"/>
  <c r="N126" i="8" s="1"/>
  <c r="N131" i="8" a="1"/>
  <c r="N131" i="8" s="1"/>
  <c r="N142" i="8" a="1"/>
  <c r="N142" i="8" s="1"/>
  <c r="N148" i="8" a="1"/>
  <c r="N148" i="8" s="1"/>
  <c r="N159" i="8" a="1"/>
  <c r="N159" i="8" s="1"/>
  <c r="N164" i="8" a="1"/>
  <c r="N164" i="8" s="1"/>
  <c r="N165" i="8" a="1"/>
  <c r="N165" i="8" s="1"/>
  <c r="N124" i="8" a="1"/>
  <c r="N124" i="8" s="1"/>
  <c r="N39" i="8" a="1"/>
  <c r="N39" i="8" s="1"/>
  <c r="N47" i="8" a="1"/>
  <c r="N47" i="8" s="1"/>
  <c r="N90" i="8" a="1"/>
  <c r="N90" i="8" s="1"/>
  <c r="N111" i="8" a="1"/>
  <c r="N111" i="8" s="1"/>
  <c r="N121" i="8" a="1"/>
  <c r="N121" i="8" s="1"/>
  <c r="N132" i="8" a="1"/>
  <c r="N132" i="8" s="1"/>
  <c r="N137" i="8" a="1"/>
  <c r="N137" i="8" s="1"/>
  <c r="N149" i="8" a="1"/>
  <c r="N149" i="8" s="1"/>
  <c r="N154" i="8" a="1"/>
  <c r="N154" i="8" s="1"/>
  <c r="N58" i="8" a="1"/>
  <c r="N58" i="8" s="1"/>
  <c r="N157" i="8" a="1"/>
  <c r="N157" i="8" s="1"/>
  <c r="N119" i="8" a="1"/>
  <c r="N119" i="8" s="1"/>
  <c r="N28" i="8" a="1"/>
  <c r="N28" i="8" s="1"/>
  <c r="N50" i="8" a="1"/>
  <c r="N50" i="8" s="1"/>
  <c r="N71" i="8" a="1"/>
  <c r="N71" i="8" s="1"/>
  <c r="N114" i="8" a="1"/>
  <c r="N114" i="8" s="1"/>
  <c r="N122" i="8" a="1"/>
  <c r="N122" i="8" s="1"/>
  <c r="N127" i="8" a="1"/>
  <c r="N127" i="8" s="1"/>
  <c r="N138" i="8" a="1"/>
  <c r="N138" i="8" s="1"/>
  <c r="N143" i="8" a="1"/>
  <c r="N143" i="8" s="1"/>
  <c r="N155" i="8" a="1"/>
  <c r="N155" i="8" s="1"/>
  <c r="N151" i="8" a="1"/>
  <c r="N151" i="8" s="1"/>
  <c r="N140" i="8" a="1"/>
  <c r="N140" i="8" s="1"/>
  <c r="N130" i="8" a="1"/>
  <c r="N130" i="8" s="1"/>
  <c r="N31" i="8" a="1"/>
  <c r="N31" i="8" s="1"/>
  <c r="N74" i="8" a="1"/>
  <c r="N74" i="8" s="1"/>
  <c r="N95" i="8" a="1"/>
  <c r="N95" i="8" s="1"/>
  <c r="N116" i="8" a="1"/>
  <c r="N116" i="8" s="1"/>
  <c r="N128" i="8" a="1"/>
  <c r="N128" i="8" s="1"/>
  <c r="N133" i="8" a="1"/>
  <c r="N133" i="8" s="1"/>
  <c r="N144" i="8" a="1"/>
  <c r="N144" i="8" s="1"/>
  <c r="N150" i="8" a="1"/>
  <c r="N150" i="8" s="1"/>
  <c r="N161" i="8" a="1"/>
  <c r="N161" i="8" s="1"/>
  <c r="N129" i="8" a="1"/>
  <c r="N129" i="8" s="1"/>
  <c r="N103" i="8" a="1"/>
  <c r="N103" i="8" s="1"/>
  <c r="N163" i="8" a="1"/>
  <c r="N163" i="8" s="1"/>
  <c r="N34" i="8" a="1"/>
  <c r="N34" i="8" s="1"/>
  <c r="N55" i="8" a="1"/>
  <c r="N55" i="8" s="1"/>
  <c r="N98" i="8" a="1"/>
  <c r="N98" i="8" s="1"/>
  <c r="N123" i="8" a="1"/>
  <c r="N123" i="8" s="1"/>
  <c r="N134" i="8" a="1"/>
  <c r="N134" i="8" s="1"/>
  <c r="N139" i="8" a="1"/>
  <c r="N139" i="8" s="1"/>
  <c r="N156" i="8" a="1"/>
  <c r="N156" i="8" s="1"/>
  <c r="N162" i="8" a="1"/>
  <c r="N162" i="8" s="1"/>
  <c r="N135" i="8" a="1"/>
  <c r="N135" i="8" s="1"/>
  <c r="N12" i="8" a="1"/>
  <c r="N12" i="8" s="1"/>
  <c r="N145" i="8" a="1"/>
  <c r="N145" i="8" s="1"/>
  <c r="N82" i="8" a="1"/>
  <c r="N82" i="8" s="1"/>
  <c r="N152" i="8" a="1"/>
  <c r="N152" i="8" s="1"/>
  <c r="G128" i="8" l="1"/>
  <c r="H128" i="8"/>
  <c r="G2" i="8"/>
  <c r="H2" i="8"/>
  <c r="G26" i="8"/>
  <c r="H26" i="8"/>
  <c r="H162" i="8"/>
  <c r="G162" i="8"/>
  <c r="G116" i="8"/>
  <c r="H116" i="8"/>
  <c r="H143" i="8"/>
  <c r="G143" i="8"/>
  <c r="H119" i="8"/>
  <c r="G119" i="8"/>
  <c r="G111" i="8"/>
  <c r="H111" i="8"/>
  <c r="G79" i="8"/>
  <c r="H79" i="8"/>
  <c r="G120" i="8"/>
  <c r="H120" i="8"/>
  <c r="G113" i="8"/>
  <c r="H113" i="8"/>
  <c r="G49" i="8"/>
  <c r="H49" i="8"/>
  <c r="G108" i="8"/>
  <c r="H108" i="8"/>
  <c r="G36" i="8"/>
  <c r="H36" i="8"/>
  <c r="G78" i="8"/>
  <c r="H78" i="8"/>
  <c r="H7" i="8"/>
  <c r="G7" i="8"/>
  <c r="G75" i="8"/>
  <c r="H75" i="8"/>
  <c r="H13" i="8"/>
  <c r="G13" i="8"/>
  <c r="G72" i="8"/>
  <c r="H72" i="8"/>
  <c r="G16" i="8"/>
  <c r="H16" i="8"/>
  <c r="G56" i="8"/>
  <c r="H56" i="8"/>
  <c r="G28" i="8"/>
  <c r="H28" i="8"/>
  <c r="G8" i="8"/>
  <c r="H8" i="8"/>
  <c r="H69" i="8"/>
  <c r="G69" i="8"/>
  <c r="G163" i="8"/>
  <c r="H163" i="8"/>
  <c r="H156" i="8"/>
  <c r="G156" i="8"/>
  <c r="G103" i="8"/>
  <c r="H103" i="8"/>
  <c r="G95" i="8"/>
  <c r="H95" i="8"/>
  <c r="G138" i="8"/>
  <c r="H138" i="8"/>
  <c r="G157" i="8"/>
  <c r="H157" i="8"/>
  <c r="G90" i="8"/>
  <c r="H90" i="8"/>
  <c r="G142" i="8"/>
  <c r="H142" i="8"/>
  <c r="H160" i="8"/>
  <c r="G160" i="8"/>
  <c r="G106" i="8"/>
  <c r="H106" i="8"/>
  <c r="G105" i="8"/>
  <c r="H105" i="8"/>
  <c r="G44" i="8"/>
  <c r="H44" i="8"/>
  <c r="G100" i="8"/>
  <c r="H100" i="8"/>
  <c r="G30" i="8"/>
  <c r="H30" i="8"/>
  <c r="G70" i="8"/>
  <c r="H70" i="8"/>
  <c r="G4" i="8"/>
  <c r="H4" i="8"/>
  <c r="G67" i="8"/>
  <c r="H67" i="8"/>
  <c r="G10" i="8"/>
  <c r="H10" i="8"/>
  <c r="G64" i="8"/>
  <c r="H64" i="8"/>
  <c r="H3" i="8"/>
  <c r="G3" i="8"/>
  <c r="G48" i="8"/>
  <c r="H48" i="8"/>
  <c r="H135" i="8"/>
  <c r="G135" i="8"/>
  <c r="H125" i="8"/>
  <c r="G125" i="8"/>
  <c r="G83" i="8"/>
  <c r="H83" i="8"/>
  <c r="G74" i="8"/>
  <c r="H74" i="8"/>
  <c r="G97" i="8"/>
  <c r="H97" i="8"/>
  <c r="G41" i="8"/>
  <c r="H41" i="8"/>
  <c r="G92" i="8"/>
  <c r="H92" i="8"/>
  <c r="H17" i="8"/>
  <c r="G17" i="8"/>
  <c r="G62" i="8"/>
  <c r="H62" i="8"/>
  <c r="G118" i="8"/>
  <c r="H118" i="8"/>
  <c r="G59" i="8"/>
  <c r="H59" i="8"/>
  <c r="H117" i="8"/>
  <c r="G117" i="8"/>
  <c r="H61" i="8"/>
  <c r="G61" i="8"/>
  <c r="H109" i="8"/>
  <c r="G109" i="8"/>
  <c r="G40" i="8"/>
  <c r="H40" i="8"/>
  <c r="G34" i="8"/>
  <c r="H34" i="8"/>
  <c r="G159" i="8"/>
  <c r="H159" i="8"/>
  <c r="G86" i="8"/>
  <c r="H86" i="8"/>
  <c r="H139" i="8"/>
  <c r="G139" i="8"/>
  <c r="G47" i="8"/>
  <c r="H47" i="8"/>
  <c r="H152" i="8"/>
  <c r="G152" i="8"/>
  <c r="G122" i="8"/>
  <c r="H122" i="8"/>
  <c r="G42" i="8"/>
  <c r="H42" i="8"/>
  <c r="G89" i="8"/>
  <c r="H89" i="8"/>
  <c r="G33" i="8"/>
  <c r="H33" i="8"/>
  <c r="G84" i="8"/>
  <c r="H84" i="8"/>
  <c r="G14" i="8"/>
  <c r="H14" i="8"/>
  <c r="G54" i="8"/>
  <c r="H54" i="8"/>
  <c r="G115" i="8"/>
  <c r="H115" i="8"/>
  <c r="G51" i="8"/>
  <c r="H51" i="8"/>
  <c r="G112" i="8"/>
  <c r="H112" i="8"/>
  <c r="H53" i="8"/>
  <c r="G53" i="8"/>
  <c r="G96" i="8"/>
  <c r="H96" i="8"/>
  <c r="H25" i="8"/>
  <c r="G25" i="8"/>
  <c r="H15" i="8"/>
  <c r="G15" i="8"/>
  <c r="G20" i="8"/>
  <c r="H20" i="8"/>
  <c r="H129" i="8"/>
  <c r="G129" i="8"/>
  <c r="H131" i="8"/>
  <c r="G131" i="8"/>
  <c r="G134" i="8"/>
  <c r="H134" i="8"/>
  <c r="H154" i="8"/>
  <c r="G154" i="8"/>
  <c r="G153" i="8"/>
  <c r="H153" i="8"/>
  <c r="H123" i="8"/>
  <c r="G123" i="8"/>
  <c r="H150" i="8"/>
  <c r="G150" i="8"/>
  <c r="G130" i="8"/>
  <c r="H130" i="8"/>
  <c r="G114" i="8"/>
  <c r="H114" i="8"/>
  <c r="G149" i="8"/>
  <c r="H149" i="8"/>
  <c r="G124" i="8"/>
  <c r="H124" i="8"/>
  <c r="G87" i="8"/>
  <c r="H87" i="8"/>
  <c r="H21" i="8"/>
  <c r="G21" i="8"/>
  <c r="G81" i="8"/>
  <c r="H81" i="8"/>
  <c r="H27" i="8"/>
  <c r="G27" i="8"/>
  <c r="G76" i="8"/>
  <c r="H76" i="8"/>
  <c r="G110" i="8"/>
  <c r="H110" i="8"/>
  <c r="G46" i="8"/>
  <c r="H46" i="8"/>
  <c r="G107" i="8"/>
  <c r="H107" i="8"/>
  <c r="G43" i="8"/>
  <c r="H43" i="8"/>
  <c r="G104" i="8"/>
  <c r="H104" i="8"/>
  <c r="H45" i="8"/>
  <c r="G45" i="8"/>
  <c r="H93" i="8"/>
  <c r="G93" i="8"/>
  <c r="G22" i="8"/>
  <c r="H22" i="8"/>
  <c r="G155" i="8"/>
  <c r="H155" i="8"/>
  <c r="G57" i="8"/>
  <c r="H57" i="8"/>
  <c r="G80" i="8"/>
  <c r="H80" i="8"/>
  <c r="H127" i="8"/>
  <c r="G127" i="8"/>
  <c r="H158" i="8"/>
  <c r="G158" i="8"/>
  <c r="G161" i="8"/>
  <c r="H161" i="8"/>
  <c r="G126" i="8"/>
  <c r="H126" i="8"/>
  <c r="H145" i="8"/>
  <c r="G145" i="8"/>
  <c r="G98" i="8"/>
  <c r="H98" i="8"/>
  <c r="G144" i="8"/>
  <c r="H144" i="8"/>
  <c r="G140" i="8"/>
  <c r="H140" i="8"/>
  <c r="G71" i="8"/>
  <c r="H71" i="8"/>
  <c r="H137" i="8"/>
  <c r="G137" i="8"/>
  <c r="G165" i="8"/>
  <c r="H165" i="8"/>
  <c r="G66" i="8"/>
  <c r="H66" i="8"/>
  <c r="H141" i="8"/>
  <c r="G141" i="8"/>
  <c r="G18" i="8"/>
  <c r="H18" i="8"/>
  <c r="G73" i="8"/>
  <c r="H73" i="8"/>
  <c r="G24" i="8"/>
  <c r="H24" i="8"/>
  <c r="G68" i="8"/>
  <c r="H68" i="8"/>
  <c r="G102" i="8"/>
  <c r="H102" i="8"/>
  <c r="G35" i="8"/>
  <c r="H35" i="8"/>
  <c r="G99" i="8"/>
  <c r="H99" i="8"/>
  <c r="G38" i="8"/>
  <c r="H38" i="8"/>
  <c r="H101" i="8"/>
  <c r="G101" i="8"/>
  <c r="H37" i="8"/>
  <c r="G37" i="8"/>
  <c r="H85" i="8"/>
  <c r="G85" i="8"/>
  <c r="H9" i="8"/>
  <c r="G9" i="8"/>
  <c r="H121" i="8"/>
  <c r="G121" i="8"/>
  <c r="G52" i="8"/>
  <c r="H52" i="8"/>
  <c r="H19" i="8"/>
  <c r="G19" i="8"/>
  <c r="G58" i="8"/>
  <c r="H58" i="8"/>
  <c r="G63" i="8"/>
  <c r="H63" i="8"/>
  <c r="H31" i="8"/>
  <c r="G31" i="8"/>
  <c r="G39" i="8"/>
  <c r="H39" i="8"/>
  <c r="G82" i="8"/>
  <c r="H82" i="8"/>
  <c r="G12" i="8"/>
  <c r="H12" i="8"/>
  <c r="G55" i="8"/>
  <c r="H55" i="8"/>
  <c r="H133" i="8"/>
  <c r="G133" i="8"/>
  <c r="G151" i="8"/>
  <c r="H151" i="8"/>
  <c r="G50" i="8"/>
  <c r="H50" i="8"/>
  <c r="G132" i="8"/>
  <c r="H132" i="8"/>
  <c r="H164" i="8"/>
  <c r="G164" i="8"/>
  <c r="G146" i="8"/>
  <c r="H146" i="8"/>
  <c r="G136" i="8"/>
  <c r="H136" i="8"/>
  <c r="H5" i="8"/>
  <c r="G5" i="8"/>
  <c r="G65" i="8"/>
  <c r="H65" i="8"/>
  <c r="H11" i="8"/>
  <c r="G11" i="8"/>
  <c r="G60" i="8"/>
  <c r="H60" i="8"/>
  <c r="G94" i="8"/>
  <c r="H94" i="8"/>
  <c r="H23" i="8"/>
  <c r="G23" i="8"/>
  <c r="G91" i="8"/>
  <c r="H91" i="8"/>
  <c r="H29" i="8"/>
  <c r="G29" i="8"/>
  <c r="G88" i="8"/>
  <c r="H88" i="8"/>
  <c r="G32" i="8"/>
  <c r="H32" i="8"/>
  <c r="H77" i="8"/>
  <c r="G77" i="8"/>
  <c r="G6" i="8"/>
  <c r="H6" i="8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tc={6F8BA6E4-7B26-604D-AE15-C76C8E02EEDD}</author>
    <author>tc={EE43A8D2-AD1B-B448-8B60-65A35BDAB81A}</author>
  </authors>
  <commentList>
    <comment ref="F1" authorId="0" shapeId="0" xr:uid="{6F8BA6E4-7B26-604D-AE15-C76C8E02EEDD}">
      <text>
        <t>[Threaded comment]
Your version of Excel allows you to read this threaded comment; however, any edits to it will get removed if the file is opened in a newer version of Excel. Learn more: https://go.microsoft.com/fwlink/?linkid=870924
Comment:
    USD/Yearly</t>
      </text>
    </comment>
    <comment ref="O1" authorId="1" shapeId="0" xr:uid="{EE43A8D2-AD1B-B448-8B60-65A35BDAB81A}">
      <text>
        <t>[Threaded comment]
Your version of Excel allows you to read this threaded comment; however, any edits to it will get removed if the file is opened in a newer version of Excel. Learn more: https://go.microsoft.com/fwlink/?linkid=870924
Comment:
    Cent/kWh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<sst xmlns="http://schemas.openxmlformats.org/spreadsheetml/2006/main" count="5667" uniqueCount="170">
  <si>
    <t>Capacity</t>
  </si>
  <si>
    <t>Aluminium</t>
  </si>
  <si>
    <t>Kg</t>
  </si>
  <si>
    <t>China</t>
  </si>
  <si>
    <t>Price</t>
  </si>
  <si>
    <t>Unit</t>
  </si>
  <si>
    <t>PriceUnit</t>
  </si>
  <si>
    <t>CapUnit</t>
  </si>
  <si>
    <t>LocLat</t>
  </si>
  <si>
    <t>LocLong</t>
  </si>
  <si>
    <t>Port</t>
  </si>
  <si>
    <t>Month</t>
  </si>
  <si>
    <t>Type</t>
  </si>
  <si>
    <t>Ship</t>
  </si>
  <si>
    <t>PriceRangeL</t>
  </si>
  <si>
    <t>PriceRangeH</t>
  </si>
  <si>
    <t>Suppliers_Name</t>
  </si>
  <si>
    <t>Product</t>
  </si>
  <si>
    <t>Taiwan</t>
  </si>
  <si>
    <t>Malaysia</t>
  </si>
  <si>
    <t>Cell</t>
  </si>
  <si>
    <t>Location_Name</t>
  </si>
  <si>
    <t>Newcastle</t>
  </si>
  <si>
    <t>Blacktown</t>
  </si>
  <si>
    <t>Central Coast</t>
  </si>
  <si>
    <t>Parramatta</t>
  </si>
  <si>
    <t>Shoalhaven</t>
  </si>
  <si>
    <t>Wyndham</t>
  </si>
  <si>
    <t>Hume</t>
  </si>
  <si>
    <t>Brimbank</t>
  </si>
  <si>
    <t>Moreland</t>
  </si>
  <si>
    <t>Casey</t>
  </si>
  <si>
    <t>Darwin</t>
  </si>
  <si>
    <t>Palmerston</t>
  </si>
  <si>
    <t>Litchfield</t>
  </si>
  <si>
    <t>Katherine</t>
  </si>
  <si>
    <t>East Arnhem</t>
  </si>
  <si>
    <t>Gold Coast</t>
  </si>
  <si>
    <t>Moreton Bay</t>
  </si>
  <si>
    <t>Logan</t>
  </si>
  <si>
    <t>Ipswich</t>
  </si>
  <si>
    <t>Bundaberg</t>
  </si>
  <si>
    <t>Wanneroo</t>
  </si>
  <si>
    <t>Swan</t>
  </si>
  <si>
    <t>Rockingham</t>
  </si>
  <si>
    <t>Gosnells</t>
  </si>
  <si>
    <t>Mandurah</t>
  </si>
  <si>
    <t>Onkaparinga</t>
  </si>
  <si>
    <t>Salisbury</t>
  </si>
  <si>
    <t>Playford</t>
  </si>
  <si>
    <t>Marion</t>
  </si>
  <si>
    <t>Campbelltown</t>
  </si>
  <si>
    <t>Module</t>
  </si>
  <si>
    <t>Demand</t>
  </si>
  <si>
    <t>DemandRangeH</t>
  </si>
  <si>
    <t>DemandRangeL</t>
  </si>
  <si>
    <t>Lat</t>
  </si>
  <si>
    <t>Long</t>
  </si>
  <si>
    <t>PortLat</t>
  </si>
  <si>
    <t>PortLong</t>
  </si>
  <si>
    <t>National_Market_Name</t>
  </si>
  <si>
    <t>Brisbane</t>
  </si>
  <si>
    <t>Watt</t>
  </si>
  <si>
    <t>Melbourne</t>
  </si>
  <si>
    <t>Sydney</t>
  </si>
  <si>
    <t>Adelaide</t>
  </si>
  <si>
    <t>Fixed_Cost</t>
  </si>
  <si>
    <t>Number_of_Locations</t>
  </si>
  <si>
    <t>w</t>
  </si>
  <si>
    <t>USD/Module</t>
  </si>
  <si>
    <t>JunctionBox</t>
  </si>
  <si>
    <t>USD/Kg</t>
  </si>
  <si>
    <t>USD/JunctionBox</t>
  </si>
  <si>
    <t>EVA</t>
  </si>
  <si>
    <t>No.</t>
  </si>
  <si>
    <t>USD/m2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</si>
  <si>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</si>
  <si>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</si>
  <si>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</si>
  <si>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</si>
  <si>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</si>
  <si>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</si>
  <si>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</si>
  <si>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</si>
  <si>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</si>
  <si>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</si>
  <si>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</si>
  <si>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</si>
  <si>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Backsheet</t>
  </si>
  <si>
    <t>Glass</t>
  </si>
  <si>
    <t>TabbingsStringingRibbons</t>
  </si>
  <si>
    <t>m2</t>
  </si>
  <si>
    <t>SealantPottingTapeStickers</t>
  </si>
  <si>
    <t>-</t>
  </si>
  <si>
    <t>OperatorsWage</t>
  </si>
  <si>
    <t>OperatorsWageRangeL</t>
  </si>
  <si>
    <t>OperatorsWageRangeH</t>
  </si>
  <si>
    <t>TechnicianWage</t>
  </si>
  <si>
    <t>TechnicianWageRangeL</t>
  </si>
  <si>
    <t>TechnicianWageRangeH</t>
  </si>
  <si>
    <t>SupervisorsWage</t>
  </si>
  <si>
    <t>SupervisorsWageRangeL</t>
  </si>
  <si>
    <t>SupervisorsWageRangeH</t>
  </si>
  <si>
    <t>ElectricityCost</t>
  </si>
  <si>
    <t>ElectricityCostRangeL</t>
  </si>
  <si>
    <t>ElectricityCostRangeH</t>
  </si>
  <si>
    <t>Location_Port_Name</t>
  </si>
  <si>
    <t>Fremantle</t>
  </si>
  <si>
    <t>Train</t>
  </si>
  <si>
    <t>Truck</t>
  </si>
  <si>
    <t>Distance</t>
  </si>
  <si>
    <t>SLat</t>
  </si>
  <si>
    <t>SLong</t>
  </si>
  <si>
    <t>USD/40ft container</t>
  </si>
  <si>
    <t>USD/Cell</t>
  </si>
  <si>
    <t>40ft Container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</si>
  <si>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</si>
  <si>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</si>
  <si>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</si>
  <si>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</si>
  <si>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</si>
  <si>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</si>
  <si>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</si>
  <si>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</si>
  <si>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$/KgKm</t>
  </si>
  <si>
    <t>DarwinP</t>
  </si>
  <si>
    <t>LLat</t>
  </si>
  <si>
    <t>LLong</t>
  </si>
  <si>
    <t>MLat</t>
  </si>
  <si>
    <t>MLong</t>
  </si>
  <si>
    <t>$/Km.Module</t>
  </si>
  <si>
    <t>BrisbaneM</t>
  </si>
  <si>
    <t>MelbourneM</t>
  </si>
  <si>
    <t>SydneyM</t>
  </si>
  <si>
    <t>AdelaideM</t>
  </si>
  <si>
    <t>PerthM</t>
  </si>
  <si>
    <t>Usage in Module</t>
  </si>
  <si>
    <t>Terminal Handling Charges</t>
  </si>
  <si>
    <t>Bunker Adjustment Factor</t>
  </si>
  <si>
    <t>Inland Haulage Import</t>
  </si>
  <si>
    <t>Equipment Management Fee (EMF)</t>
  </si>
  <si>
    <t>Fuel Surcharge</t>
  </si>
  <si>
    <t>Documentation Fee</t>
  </si>
  <si>
    <t>Import Processing Charges</t>
  </si>
  <si>
    <t>Custom Clearance</t>
  </si>
  <si>
    <t>Other Costs (Port Additional, Carrier Security Charge, Freight Collection Fee, Security, lift on/lift off, …)</t>
  </si>
  <si>
    <t>Servise</t>
  </si>
  <si>
    <t>Cost</t>
  </si>
  <si>
    <t>CostRangeL</t>
  </si>
  <si>
    <t>CostRangeH</t>
  </si>
  <si>
    <t>USD/40ft Container</t>
  </si>
  <si>
    <t>USD</t>
  </si>
  <si>
    <t>Basic_Ocean_Freight</t>
  </si>
  <si>
    <t>Basic_Ocean_FreightRangeL</t>
  </si>
  <si>
    <t>Basic_Ocean_FreightRangeH</t>
  </si>
  <si>
    <t>Insurance</t>
  </si>
  <si>
    <t>Policy</t>
  </si>
  <si>
    <t>Value</t>
  </si>
  <si>
    <t>Module_Import_Tariff</t>
  </si>
  <si>
    <t>BoMs_Import_Tariff</t>
  </si>
  <si>
    <t>Tax</t>
  </si>
  <si>
    <t>Incentive_Module</t>
  </si>
  <si>
    <t>USD/Wp</t>
  </si>
  <si>
    <t>Incentive_CapEx</t>
  </si>
  <si>
    <t>International_Market_Name</t>
  </si>
  <si>
    <t>Japan</t>
  </si>
  <si>
    <t>Germany</t>
  </si>
  <si>
    <t>GST</t>
  </si>
  <si>
    <t>Preference_Factor</t>
  </si>
  <si>
    <t>Capacity_check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</si>
</sst>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&quot;$&quot;#,##0.00"/>
  </numFmts>
  <fonts count="7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3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8" fontId="0" fillId="0" borderId="0" xfId="0" applyNumberFormat="1"/>
    <xf numFmtId="164" fontId="0" fillId="0" borderId="0" xfId="0" applyNumberFormat="1"/>
    <xf numFmtId="0" fontId="4" fillId="0" borderId="0" xfId="0" applyFont="1"/>
    <xf numFmtId="164" fontId="1" fillId="0" borderId="0" xfId="0" applyNumberFormat="1" applyFont="1"/>
    <xf numFmtId="0" fontId="1" fillId="0" borderId="0" xfId="0" applyNumberFormat="1" applyFont="1"/>
    <xf numFmtId="0" fontId="0" fillId="0" borderId="0" xfId="0" applyNumberFormat="1"/>
    <xf numFmtId="0" fontId="5" fillId="0" borderId="0" xfId="2"/>
    <xf numFmtId="0" fontId="6" fillId="0" borderId="0" xfId="0" applyFont="1"/>
    <xf numFmtId="0" fontId="6" fillId="0" borderId="0" xfId="0" applyFont="1" applyAlignment="1">
      <alignment wrapText="1"/>
    </xf>
    <xf numFmtId="9" fontId="0" fillId="0" borderId="0" xfId="1" applyFont="1"/>
    <xf numFmtId="2" fontId="0" fillId="0" borderId="0" xfId="1" applyNumberFormat="1" applyFont="1"/>
    <xf numFmtId="2" fontId="0" fillId="0" borderId="0" xfId="0" applyNumberFormat="1"/>
  </cellXfs>
  <cellStyles count="3">
    <cellStyle name="Hyperlink" xfId="2" builtinId="8"/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ohammad Dehghanimadvar" id="{3D638BA8-C599-ED4A-ACC1-E8360882E1CC}" userId="S::z5263438@ad.unsw.edu.au::738bf1ac-78ad-4f58-ad54-272afb7eea25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1" dT="2021-05-26T10:02:32.43" personId="{3D638BA8-C599-ED4A-ACC1-E8360882E1CC}" id="{6F8BA6E4-7B26-604D-AE15-C76C8E02EEDD}">
    <text>USD/Yearly</text>
  </threadedComment>
  <threadedComment ref="O1" dT="2021-05-26T10:12:33.80" personId="{3D638BA8-C599-ED4A-ACC1-E8360882E1CC}" id="{EE43A8D2-AD1B-B448-8B60-65A35BDAB81A}">
    <text>Cent/kWh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15B0C-7CA8-E143-ACF5-A8BEA036ABBA}">
  <dimension ref="A1:L29"/>
  <sheetViews>
    <sheetView zoomScale="110" zoomScaleNormal="110" workbookViewId="0">
      <selection activeCell="A30" sqref="A30"/>
    </sheetView>
  </sheetViews>
  <sheetFormatPr baseColWidth="10" defaultRowHeight="16" x14ac:dyDescent="0.2"/>
  <cols>
    <col min="1" max="1" width="17.33203125" bestFit="1" customWidth="1"/>
    <col min="2" max="2" width="12.6640625" customWidth="1"/>
    <col min="3" max="3" width="12.5" customWidth="1"/>
    <col min="4" max="6" width="12.6640625" customWidth="1"/>
    <col min="7" max="7" width="15.1640625" customWidth="1"/>
    <col min="8" max="8" width="13.33203125" customWidth="1"/>
    <col min="9" max="9" width="13.5" customWidth="1"/>
  </cols>
  <sheetData>
    <row r="1" spans="1:12" ht="19" x14ac:dyDescent="0.25">
      <c r="A1" s="1" t="s">
        <v>16</v>
      </c>
      <c r="B1" s="1" t="s">
        <v>17</v>
      </c>
      <c r="C1" s="1" t="s">
        <v>0</v>
      </c>
      <c r="D1" s="1" t="s">
        <v>7</v>
      </c>
      <c r="E1" s="1" t="s">
        <v>11</v>
      </c>
      <c r="F1" s="1" t="s">
        <v>4</v>
      </c>
      <c r="G1" s="1" t="s">
        <v>6</v>
      </c>
      <c r="H1" s="1" t="s">
        <v>14</v>
      </c>
      <c r="I1" s="1" t="s">
        <v>15</v>
      </c>
      <c r="J1" s="1" t="s">
        <v>10</v>
      </c>
      <c r="K1" s="1" t="s">
        <v>111</v>
      </c>
      <c r="L1" s="1" t="s">
        <v>112</v>
      </c>
    </row>
    <row r="2" spans="1:12" x14ac:dyDescent="0.2">
      <c r="A2" t="s">
        <v>3</v>
      </c>
      <c r="B2" t="s">
        <v>20</v>
      </c>
      <c r="C2">
        <f>10000000000</f>
        <v>10000000000</v>
      </c>
      <c r="D2" t="s">
        <v>68</v>
      </c>
      <c r="E2" t="s">
        <v>76</v>
      </c>
      <c r="F2">
        <v>0.51659999999999995</v>
      </c>
      <c r="G2" t="s">
        <v>114</v>
      </c>
      <c r="J2" t="str">
        <f t="shared" ref="J2:J9" si="0">IF(A2="China","Shanghai", IF(A2="Taiwan","Kaohsiung",IF(A2="Malaysia","Penang")))</f>
        <v>Shanghai</v>
      </c>
      <c r="K2">
        <v>30.647071</v>
      </c>
      <c r="L2">
        <v>122.06092099999999</v>
      </c>
    </row>
    <row r="3" spans="1:12" x14ac:dyDescent="0.2">
      <c r="A3" t="s">
        <v>3</v>
      </c>
      <c r="B3" t="s">
        <v>20</v>
      </c>
      <c r="C3">
        <f>C2+100</f>
        <v>10000000100</v>
      </c>
      <c r="D3" t="s">
        <v>68</v>
      </c>
      <c r="E3" t="s">
        <v>77</v>
      </c>
      <c r="F3">
        <f>F2+0.0001</f>
        <v>0.51669999999999994</v>
      </c>
      <c r="G3" t="s">
        <v>114</v>
      </c>
      <c r="J3" t="str">
        <f t="shared" si="0"/>
        <v>Shanghai</v>
      </c>
      <c r="K3">
        <v>30.647071</v>
      </c>
      <c r="L3">
        <v>122.06092099999999</v>
      </c>
    </row>
    <row r="4" spans="1:12" x14ac:dyDescent="0.2">
      <c r="A4" t="s">
        <v>18</v>
      </c>
      <c r="B4" t="s">
        <v>20</v>
      </c>
      <c r="C4">
        <f t="shared" ref="C4:C29" si="1">C3+100</f>
        <v>10000000200</v>
      </c>
      <c r="D4" t="s">
        <v>68</v>
      </c>
      <c r="E4" t="s">
        <v>87</v>
      </c>
      <c r="F4">
        <f t="shared" ref="F4:F5" si="2">F3+0.0001</f>
        <v>0.51679999999999993</v>
      </c>
      <c r="G4" t="s">
        <v>114</v>
      </c>
      <c r="J4" t="str">
        <f t="shared" si="0"/>
        <v>Kaohsiung</v>
      </c>
      <c r="K4">
        <v>22.598928999999998</v>
      </c>
      <c r="L4">
        <v>120.288443</v>
      </c>
    </row>
    <row r="5" spans="1:12" x14ac:dyDescent="0.2">
      <c r="A5" t="s">
        <v>19</v>
      </c>
      <c r="B5" t="s">
        <v>20</v>
      </c>
      <c r="C5">
        <f t="shared" si="1"/>
        <v>10000000300</v>
      </c>
      <c r="D5" t="s">
        <v>68</v>
      </c>
      <c r="E5" t="s">
        <v>77</v>
      </c>
      <c r="F5">
        <f t="shared" si="2"/>
        <v>0.51689999999999992</v>
      </c>
      <c r="G5" t="s">
        <v>114</v>
      </c>
      <c r="J5" t="str">
        <f t="shared" si="0"/>
        <v>Penang</v>
      </c>
      <c r="K5">
        <v>5.4099170000000001</v>
      </c>
      <c r="L5">
        <v>100.367816</v>
      </c>
    </row>
    <row r="6" spans="1:12" x14ac:dyDescent="0.2">
      <c r="A6" t="s">
        <v>3</v>
      </c>
      <c r="B6" t="s">
        <v>52</v>
      </c>
      <c r="C6">
        <f t="shared" si="1"/>
        <v>10000000400</v>
      </c>
      <c r="D6" t="s">
        <v>68</v>
      </c>
      <c r="E6" t="s">
        <v>77</v>
      </c>
      <c r="F6">
        <v>77.5</v>
      </c>
      <c r="G6" t="s">
        <v>69</v>
      </c>
      <c r="J6" t="str">
        <f t="shared" si="0"/>
        <v>Shanghai</v>
      </c>
      <c r="K6">
        <v>30.647071</v>
      </c>
      <c r="L6">
        <v>122.06092099999999</v>
      </c>
    </row>
    <row r="7" spans="1:12" x14ac:dyDescent="0.2">
      <c r="A7" t="s">
        <v>18</v>
      </c>
      <c r="B7" t="s">
        <v>52</v>
      </c>
      <c r="C7">
        <f t="shared" si="1"/>
        <v>10000000500</v>
      </c>
      <c r="D7" t="s">
        <v>68</v>
      </c>
      <c r="E7" t="s">
        <v>76</v>
      </c>
      <c r="F7">
        <v>80.599999999999994</v>
      </c>
      <c r="G7" t="s">
        <v>69</v>
      </c>
      <c r="J7" t="str">
        <f t="shared" si="0"/>
        <v>Kaohsiung</v>
      </c>
      <c r="K7">
        <v>22.598928999999998</v>
      </c>
      <c r="L7">
        <v>120.288443</v>
      </c>
    </row>
    <row r="8" spans="1:12" x14ac:dyDescent="0.2">
      <c r="A8" t="s">
        <v>19</v>
      </c>
      <c r="B8" t="s">
        <v>52</v>
      </c>
      <c r="C8">
        <f t="shared" si="1"/>
        <v>10000000600</v>
      </c>
      <c r="D8" t="s">
        <v>68</v>
      </c>
      <c r="E8" t="s">
        <v>87</v>
      </c>
      <c r="F8">
        <v>83.7</v>
      </c>
      <c r="G8" t="s">
        <v>69</v>
      </c>
      <c r="J8" t="str">
        <f t="shared" si="0"/>
        <v>Penang</v>
      </c>
      <c r="K8">
        <v>5.4099170000000001</v>
      </c>
      <c r="L8">
        <v>100.367816</v>
      </c>
    </row>
    <row r="9" spans="1:12" x14ac:dyDescent="0.2">
      <c r="A9" t="s">
        <v>3</v>
      </c>
      <c r="B9" t="s">
        <v>1</v>
      </c>
      <c r="C9">
        <f t="shared" si="1"/>
        <v>10000000700</v>
      </c>
      <c r="D9" t="s">
        <v>2</v>
      </c>
      <c r="E9" t="s">
        <v>80</v>
      </c>
      <c r="F9">
        <v>3.3</v>
      </c>
      <c r="G9" t="s">
        <v>71</v>
      </c>
      <c r="J9" t="str">
        <f t="shared" si="0"/>
        <v>Shanghai</v>
      </c>
      <c r="K9">
        <v>30.647071</v>
      </c>
      <c r="L9">
        <v>122.06092099999999</v>
      </c>
    </row>
    <row r="10" spans="1:12" x14ac:dyDescent="0.2">
      <c r="A10" t="s">
        <v>19</v>
      </c>
      <c r="B10" t="s">
        <v>1</v>
      </c>
      <c r="C10">
        <f t="shared" si="1"/>
        <v>10000000800</v>
      </c>
      <c r="D10" t="s">
        <v>2</v>
      </c>
      <c r="E10" t="s">
        <v>77</v>
      </c>
      <c r="F10">
        <v>3.8</v>
      </c>
      <c r="G10" t="s">
        <v>71</v>
      </c>
      <c r="J10" t="str">
        <f t="shared" ref="J10:J29" si="3">IF(A10="China","Shanghai", IF(A10="Taiwan","Kaohsiung",IF(A10="Malaysia","Penang")))</f>
        <v>Penang</v>
      </c>
      <c r="K10">
        <v>5.4099170000000001</v>
      </c>
      <c r="L10">
        <v>100.367816</v>
      </c>
    </row>
    <row r="11" spans="1:12" x14ac:dyDescent="0.2">
      <c r="A11" t="s">
        <v>18</v>
      </c>
      <c r="B11" t="s">
        <v>1</v>
      </c>
      <c r="C11">
        <f t="shared" si="1"/>
        <v>10000000900</v>
      </c>
      <c r="D11" t="s">
        <v>2</v>
      </c>
      <c r="E11" t="s">
        <v>76</v>
      </c>
      <c r="F11">
        <v>3.7</v>
      </c>
      <c r="G11" t="s">
        <v>71</v>
      </c>
      <c r="J11" t="str">
        <f t="shared" si="3"/>
        <v>Kaohsiung</v>
      </c>
      <c r="K11">
        <v>22.598928999999998</v>
      </c>
      <c r="L11">
        <v>120.288443</v>
      </c>
    </row>
    <row r="12" spans="1:12" x14ac:dyDescent="0.2">
      <c r="A12" t="s">
        <v>19</v>
      </c>
      <c r="B12" t="s">
        <v>70</v>
      </c>
      <c r="C12">
        <f t="shared" si="1"/>
        <v>10000001000</v>
      </c>
      <c r="D12" t="s">
        <v>74</v>
      </c>
      <c r="E12" t="s">
        <v>85</v>
      </c>
      <c r="F12">
        <v>3.7</v>
      </c>
      <c r="G12" t="s">
        <v>72</v>
      </c>
      <c r="J12" t="str">
        <f t="shared" si="3"/>
        <v>Penang</v>
      </c>
      <c r="K12">
        <v>5.4099170000000001</v>
      </c>
      <c r="L12">
        <v>100.367816</v>
      </c>
    </row>
    <row r="13" spans="1:12" x14ac:dyDescent="0.2">
      <c r="A13" t="s">
        <v>18</v>
      </c>
      <c r="B13" t="s">
        <v>70</v>
      </c>
      <c r="C13">
        <f t="shared" si="1"/>
        <v>10000001100</v>
      </c>
      <c r="D13" t="s">
        <v>74</v>
      </c>
      <c r="E13" t="s">
        <v>81</v>
      </c>
      <c r="F13">
        <v>3.7</v>
      </c>
      <c r="G13" t="s">
        <v>72</v>
      </c>
      <c r="J13" t="str">
        <f t="shared" si="3"/>
        <v>Kaohsiung</v>
      </c>
      <c r="K13">
        <v>22.598928999999998</v>
      </c>
      <c r="L13">
        <v>120.288443</v>
      </c>
    </row>
    <row r="14" spans="1:12" x14ac:dyDescent="0.2">
      <c r="A14" t="s">
        <v>3</v>
      </c>
      <c r="B14" t="s">
        <v>70</v>
      </c>
      <c r="C14">
        <f t="shared" si="1"/>
        <v>10000001200</v>
      </c>
      <c r="D14" t="s">
        <v>74</v>
      </c>
      <c r="E14" t="s">
        <v>86</v>
      </c>
      <c r="F14">
        <v>3.59</v>
      </c>
      <c r="G14" t="s">
        <v>72</v>
      </c>
      <c r="J14" t="str">
        <f t="shared" si="3"/>
        <v>Shanghai</v>
      </c>
      <c r="K14">
        <v>30.647071</v>
      </c>
      <c r="L14">
        <v>122.06092099999999</v>
      </c>
    </row>
    <row r="15" spans="1:12" x14ac:dyDescent="0.2">
      <c r="A15" t="s">
        <v>3</v>
      </c>
      <c r="B15" t="s">
        <v>73</v>
      </c>
      <c r="C15">
        <f t="shared" si="1"/>
        <v>10000001300</v>
      </c>
      <c r="D15" t="s">
        <v>91</v>
      </c>
      <c r="E15" t="s">
        <v>78</v>
      </c>
      <c r="F15">
        <v>1.1000000000000001</v>
      </c>
      <c r="G15" t="s">
        <v>75</v>
      </c>
      <c r="J15" t="str">
        <f t="shared" si="3"/>
        <v>Shanghai</v>
      </c>
      <c r="K15">
        <v>30.647071</v>
      </c>
      <c r="L15">
        <v>122.06092099999999</v>
      </c>
    </row>
    <row r="16" spans="1:12" x14ac:dyDescent="0.2">
      <c r="A16" t="s">
        <v>18</v>
      </c>
      <c r="B16" t="s">
        <v>73</v>
      </c>
      <c r="C16">
        <f t="shared" si="1"/>
        <v>10000001400</v>
      </c>
      <c r="D16" t="s">
        <v>91</v>
      </c>
      <c r="E16" t="s">
        <v>82</v>
      </c>
      <c r="F16">
        <v>1.2</v>
      </c>
      <c r="G16" t="s">
        <v>75</v>
      </c>
      <c r="J16" t="str">
        <f t="shared" si="3"/>
        <v>Kaohsiung</v>
      </c>
      <c r="K16">
        <v>22.598928999999998</v>
      </c>
      <c r="L16">
        <v>120.288443</v>
      </c>
    </row>
    <row r="17" spans="1:12" x14ac:dyDescent="0.2">
      <c r="A17" t="s">
        <v>19</v>
      </c>
      <c r="B17" t="s">
        <v>73</v>
      </c>
      <c r="C17">
        <f t="shared" si="1"/>
        <v>10000001500</v>
      </c>
      <c r="D17" t="s">
        <v>91</v>
      </c>
      <c r="E17" t="s">
        <v>78</v>
      </c>
      <c r="G17" t="s">
        <v>75</v>
      </c>
      <c r="H17">
        <v>1.3</v>
      </c>
      <c r="I17">
        <v>1.5</v>
      </c>
      <c r="J17" t="str">
        <f t="shared" si="3"/>
        <v>Penang</v>
      </c>
      <c r="K17">
        <v>5.4099170000000001</v>
      </c>
      <c r="L17">
        <v>100.367816</v>
      </c>
    </row>
    <row r="18" spans="1:12" x14ac:dyDescent="0.2">
      <c r="A18" t="s">
        <v>3</v>
      </c>
      <c r="B18" t="s">
        <v>88</v>
      </c>
      <c r="C18">
        <f t="shared" si="1"/>
        <v>10000001600</v>
      </c>
      <c r="D18" t="s">
        <v>91</v>
      </c>
      <c r="E18" t="s">
        <v>78</v>
      </c>
      <c r="F18">
        <v>2.6</v>
      </c>
      <c r="G18" t="s">
        <v>75</v>
      </c>
      <c r="J18" t="str">
        <f t="shared" si="3"/>
        <v>Shanghai</v>
      </c>
      <c r="K18">
        <v>30.647071</v>
      </c>
      <c r="L18">
        <v>122.06092099999999</v>
      </c>
    </row>
    <row r="19" spans="1:12" x14ac:dyDescent="0.2">
      <c r="A19" t="s">
        <v>18</v>
      </c>
      <c r="B19" t="s">
        <v>88</v>
      </c>
      <c r="C19">
        <f t="shared" si="1"/>
        <v>10000001700</v>
      </c>
      <c r="D19" t="s">
        <v>91</v>
      </c>
      <c r="E19" t="s">
        <v>82</v>
      </c>
      <c r="F19">
        <v>2.7</v>
      </c>
      <c r="G19" t="s">
        <v>75</v>
      </c>
      <c r="J19" t="str">
        <f t="shared" si="3"/>
        <v>Kaohsiung</v>
      </c>
      <c r="K19">
        <v>22.598928999999998</v>
      </c>
      <c r="L19">
        <v>120.288443</v>
      </c>
    </row>
    <row r="20" spans="1:12" x14ac:dyDescent="0.2">
      <c r="A20" t="s">
        <v>19</v>
      </c>
      <c r="B20" t="s">
        <v>88</v>
      </c>
      <c r="C20">
        <f t="shared" si="1"/>
        <v>10000001800</v>
      </c>
      <c r="D20" t="s">
        <v>91</v>
      </c>
      <c r="E20" t="s">
        <v>78</v>
      </c>
      <c r="F20">
        <v>2.7</v>
      </c>
      <c r="G20" t="s">
        <v>75</v>
      </c>
      <c r="J20" t="str">
        <f t="shared" si="3"/>
        <v>Penang</v>
      </c>
      <c r="K20">
        <v>5.4099170000000001</v>
      </c>
      <c r="L20">
        <v>100.367816</v>
      </c>
    </row>
    <row r="21" spans="1:12" x14ac:dyDescent="0.2">
      <c r="A21" t="s">
        <v>3</v>
      </c>
      <c r="B21" t="s">
        <v>89</v>
      </c>
      <c r="C21">
        <f t="shared" si="1"/>
        <v>10000001900</v>
      </c>
      <c r="D21" t="s">
        <v>91</v>
      </c>
      <c r="E21" t="s">
        <v>78</v>
      </c>
      <c r="F21">
        <v>4.0999999999999996</v>
      </c>
      <c r="G21" t="s">
        <v>75</v>
      </c>
      <c r="J21" t="str">
        <f t="shared" si="3"/>
        <v>Shanghai</v>
      </c>
      <c r="K21">
        <v>30.647071</v>
      </c>
      <c r="L21">
        <v>122.06092099999999</v>
      </c>
    </row>
    <row r="22" spans="1:12" x14ac:dyDescent="0.2">
      <c r="A22" t="s">
        <v>18</v>
      </c>
      <c r="B22" t="s">
        <v>89</v>
      </c>
      <c r="C22">
        <f t="shared" si="1"/>
        <v>10000002000</v>
      </c>
      <c r="D22" t="s">
        <v>91</v>
      </c>
      <c r="E22" t="s">
        <v>82</v>
      </c>
      <c r="F22">
        <v>4.2</v>
      </c>
      <c r="G22" t="s">
        <v>75</v>
      </c>
      <c r="J22" t="str">
        <f t="shared" si="3"/>
        <v>Kaohsiung</v>
      </c>
      <c r="K22">
        <v>22.598928999999998</v>
      </c>
      <c r="L22">
        <v>120.288443</v>
      </c>
    </row>
    <row r="23" spans="1:12" x14ac:dyDescent="0.2">
      <c r="A23" t="s">
        <v>19</v>
      </c>
      <c r="B23" t="s">
        <v>89</v>
      </c>
      <c r="C23">
        <f t="shared" si="1"/>
        <v>10000002100</v>
      </c>
      <c r="D23" t="s">
        <v>91</v>
      </c>
      <c r="E23" t="s">
        <v>78</v>
      </c>
      <c r="F23">
        <v>4.2</v>
      </c>
      <c r="G23" t="s">
        <v>75</v>
      </c>
      <c r="J23" t="str">
        <f t="shared" si="3"/>
        <v>Penang</v>
      </c>
      <c r="K23">
        <v>5.4099170000000001</v>
      </c>
      <c r="L23">
        <v>100.367816</v>
      </c>
    </row>
    <row r="24" spans="1:12" x14ac:dyDescent="0.2">
      <c r="A24" t="s">
        <v>3</v>
      </c>
      <c r="B24" t="s">
        <v>90</v>
      </c>
      <c r="C24">
        <f t="shared" si="1"/>
        <v>10000002200</v>
      </c>
      <c r="D24" t="s">
        <v>93</v>
      </c>
      <c r="E24" t="s">
        <v>87</v>
      </c>
      <c r="F24">
        <v>2.97</v>
      </c>
      <c r="G24" t="s">
        <v>69</v>
      </c>
      <c r="J24" t="str">
        <f t="shared" si="3"/>
        <v>Shanghai</v>
      </c>
      <c r="K24">
        <v>30.647071</v>
      </c>
      <c r="L24">
        <v>122.06092099999999</v>
      </c>
    </row>
    <row r="25" spans="1:12" x14ac:dyDescent="0.2">
      <c r="A25" t="s">
        <v>18</v>
      </c>
      <c r="B25" t="s">
        <v>90</v>
      </c>
      <c r="C25">
        <f t="shared" si="1"/>
        <v>10000002300</v>
      </c>
      <c r="D25" t="s">
        <v>93</v>
      </c>
      <c r="E25" t="s">
        <v>84</v>
      </c>
      <c r="F25">
        <v>3.1</v>
      </c>
      <c r="G25" t="s">
        <v>69</v>
      </c>
      <c r="J25" t="str">
        <f t="shared" si="3"/>
        <v>Kaohsiung</v>
      </c>
      <c r="K25">
        <v>22.598928999999998</v>
      </c>
      <c r="L25">
        <v>120.288443</v>
      </c>
    </row>
    <row r="26" spans="1:12" x14ac:dyDescent="0.2">
      <c r="A26" t="s">
        <v>19</v>
      </c>
      <c r="B26" t="s">
        <v>90</v>
      </c>
      <c r="C26">
        <f t="shared" si="1"/>
        <v>10000002400</v>
      </c>
      <c r="D26" t="s">
        <v>93</v>
      </c>
      <c r="E26" t="s">
        <v>83</v>
      </c>
      <c r="F26">
        <v>3.1</v>
      </c>
      <c r="G26" t="s">
        <v>69</v>
      </c>
      <c r="H26">
        <v>2.4</v>
      </c>
      <c r="I26">
        <v>3.2</v>
      </c>
      <c r="J26" t="str">
        <f t="shared" si="3"/>
        <v>Penang</v>
      </c>
      <c r="K26">
        <v>5.4099170000000001</v>
      </c>
      <c r="L26">
        <v>100.367816</v>
      </c>
    </row>
    <row r="27" spans="1:12" x14ac:dyDescent="0.2">
      <c r="A27" t="s">
        <v>3</v>
      </c>
      <c r="B27" t="s">
        <v>92</v>
      </c>
      <c r="C27">
        <f t="shared" si="1"/>
        <v>10000002500</v>
      </c>
      <c r="D27" t="s">
        <v>93</v>
      </c>
      <c r="E27" t="s">
        <v>79</v>
      </c>
      <c r="F27">
        <v>1.4</v>
      </c>
      <c r="G27" t="s">
        <v>69</v>
      </c>
      <c r="J27" t="str">
        <f t="shared" si="3"/>
        <v>Shanghai</v>
      </c>
      <c r="K27">
        <v>30.647071</v>
      </c>
      <c r="L27">
        <v>122.06092099999999</v>
      </c>
    </row>
    <row r="28" spans="1:12" x14ac:dyDescent="0.2">
      <c r="A28" t="s">
        <v>18</v>
      </c>
      <c r="B28" t="s">
        <v>92</v>
      </c>
      <c r="C28">
        <f t="shared" si="1"/>
        <v>10000002600</v>
      </c>
      <c r="D28" t="s">
        <v>93</v>
      </c>
      <c r="E28" t="s">
        <v>83</v>
      </c>
      <c r="F28">
        <v>1.5</v>
      </c>
      <c r="G28" t="s">
        <v>69</v>
      </c>
      <c r="J28" t="str">
        <f t="shared" si="3"/>
        <v>Kaohsiung</v>
      </c>
      <c r="K28">
        <v>22.598928999999998</v>
      </c>
      <c r="L28">
        <v>120.288443</v>
      </c>
    </row>
    <row r="29" spans="1:12" x14ac:dyDescent="0.2">
      <c r="A29" t="s">
        <v>19</v>
      </c>
      <c r="B29" t="s">
        <v>92</v>
      </c>
      <c r="C29">
        <f t="shared" si="1"/>
        <v>10000002700</v>
      </c>
      <c r="D29" t="s">
        <v>93</v>
      </c>
      <c r="E29" t="s">
        <v>81</v>
      </c>
      <c r="F29">
        <v>1.5</v>
      </c>
      <c r="G29" t="s">
        <v>69</v>
      </c>
      <c r="J29" t="str">
        <f t="shared" si="3"/>
        <v>Penang</v>
      </c>
      <c r="K29">
        <v>5.4099170000000001</v>
      </c>
      <c r="L29">
        <v>100.367816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35C22-9DE1-E14C-AC26-DFD036E37569}">
  <dimension ref="A1:T31"/>
  <sheetViews>
    <sheetView tabSelected="1" zoomScale="133" workbookViewId="0">
      <selection activeCell="C2" sqref="C2:C31"/>
    </sheetView>
  </sheetViews>
  <sheetFormatPr baseColWidth="10" defaultRowHeight="16" x14ac:dyDescent="0.2"/>
  <cols>
    <col min="1" max="1" width="16.6640625" customWidth="1"/>
    <col min="2" max="2" width="15" customWidth="1"/>
    <col min="3" max="3" width="11.1640625" bestFit="1" customWidth="1"/>
    <col min="4" max="4" width="12" customWidth="1"/>
    <col min="5" max="5" width="19.6640625" bestFit="1" customWidth="1"/>
    <col min="6" max="6" width="17.1640625" customWidth="1"/>
    <col min="7" max="7" width="24.33203125" customWidth="1"/>
    <col min="8" max="8" width="24.83203125" customWidth="1"/>
    <col min="9" max="9" width="17.5" customWidth="1"/>
    <col min="10" max="10" width="24.83203125" customWidth="1"/>
    <col min="11" max="11" width="25.33203125" customWidth="1"/>
    <col min="12" max="12" width="18.6640625" customWidth="1"/>
    <col min="13" max="13" width="26" customWidth="1"/>
    <col min="14" max="14" width="26.6640625" customWidth="1"/>
    <col min="15" max="15" width="15.5" customWidth="1"/>
    <col min="16" max="16" width="23" customWidth="1"/>
    <col min="17" max="17" width="23.5" customWidth="1"/>
    <col min="18" max="18" width="23.33203125" customWidth="1"/>
    <col min="19" max="19" width="12.83203125" customWidth="1"/>
    <col min="20" max="20" width="12.1640625" bestFit="1" customWidth="1"/>
    <col min="21" max="21" width="12" customWidth="1"/>
  </cols>
  <sheetData>
    <row r="1" spans="1:20" s="1" customFormat="1" ht="19" x14ac:dyDescent="0.25">
      <c r="A1" s="1" t="s">
        <v>21</v>
      </c>
      <c r="B1" s="1" t="s">
        <v>0</v>
      </c>
      <c r="C1" s="1" t="s">
        <v>169</v>
      </c>
      <c r="D1" s="1" t="s">
        <v>66</v>
      </c>
      <c r="E1" s="1" t="s">
        <v>168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103</v>
      </c>
      <c r="P1" s="1" t="s">
        <v>104</v>
      </c>
      <c r="Q1" s="1" t="s">
        <v>105</v>
      </c>
      <c r="R1" s="1" t="s">
        <v>67</v>
      </c>
      <c r="S1" s="1" t="s">
        <v>8</v>
      </c>
      <c r="T1" s="1" t="s">
        <v>9</v>
      </c>
    </row>
    <row r="2" spans="1:20" x14ac:dyDescent="0.2">
      <c r="A2" t="s">
        <v>22</v>
      </c>
      <c r="B2">
        <f>((SUM(National_Market!$C$2:$C$54)+SUM(International_Market!$C$2:$C$3))/$R$2)</f>
        <v>599999999.99999988</v>
      </c>
      <c r="C2">
        <f>B2</f>
        <v>599999999.99999988</v>
      </c>
      <c r="D2">
        <f>(0.064*((B2/1000000000)^-0.37))*B2</f>
        <v>46389026.823319495</v>
      </c>
      <c r="E2">
        <v>0.88900000000000001</v>
      </c>
      <c r="F2">
        <v>59880.9</v>
      </c>
      <c r="G2" s="12"/>
      <c r="I2">
        <v>46659.28</v>
      </c>
      <c r="L2">
        <v>78961.850000000006</v>
      </c>
      <c r="O2">
        <v>6.08</v>
      </c>
      <c r="R2">
        <v>1</v>
      </c>
      <c r="S2">
        <v>-32.934047999999997</v>
      </c>
      <c r="T2">
        <v>151.761807</v>
      </c>
    </row>
    <row r="3" spans="1:20" x14ac:dyDescent="0.2">
      <c r="A3" t="s">
        <v>23</v>
      </c>
      <c r="B3">
        <f>((SUM(National_Market!$C$2:$C$54)+SUM(International_Market!$C$2:$C$3))/$R$2)</f>
        <v>599999999.99999988</v>
      </c>
      <c r="C3">
        <f t="shared" ref="C3:C31" si="0">B3</f>
        <v>599999999.99999988</v>
      </c>
      <c r="D3">
        <f t="shared" ref="D3:D31" si="1">(0.064*((B3/1000000000)^-0.37))*B3</f>
        <v>46389026.823319495</v>
      </c>
      <c r="E3">
        <v>1.0999999999999999E-2</v>
      </c>
      <c r="F3">
        <v>59880.9</v>
      </c>
      <c r="G3" s="13"/>
      <c r="I3">
        <v>46659.28</v>
      </c>
      <c r="L3">
        <v>78961.850000000006</v>
      </c>
      <c r="O3">
        <v>6.08</v>
      </c>
      <c r="S3" s="4">
        <v>-33.765155999999998</v>
      </c>
      <c r="T3" s="4">
        <v>150.90008900000001</v>
      </c>
    </row>
    <row r="4" spans="1:20" x14ac:dyDescent="0.2">
      <c r="A4" t="s">
        <v>24</v>
      </c>
      <c r="B4">
        <f>((SUM(National_Market!$C$2:$C$54)+SUM(International_Market!$C$2:$C$3))/$R$2)</f>
        <v>599999999.99999988</v>
      </c>
      <c r="C4">
        <f t="shared" si="0"/>
        <v>599999999.99999988</v>
      </c>
      <c r="D4">
        <f t="shared" si="1"/>
        <v>46389026.823319495</v>
      </c>
      <c r="E4">
        <v>0.113</v>
      </c>
      <c r="F4">
        <v>59880.9</v>
      </c>
      <c r="I4">
        <v>46659.28</v>
      </c>
      <c r="L4">
        <v>78961.850000000006</v>
      </c>
      <c r="O4">
        <v>6.08</v>
      </c>
      <c r="S4">
        <v>-33.351821999999999</v>
      </c>
      <c r="T4">
        <v>151.44005799999999</v>
      </c>
    </row>
    <row r="5" spans="1:20" x14ac:dyDescent="0.2">
      <c r="A5" t="s">
        <v>25</v>
      </c>
      <c r="B5">
        <f>((SUM(National_Market!$C$2:$C$54)+SUM(International_Market!$C$2:$C$3))/$R$2)</f>
        <v>599999999.99999988</v>
      </c>
      <c r="C5">
        <f t="shared" si="0"/>
        <v>599999999.99999988</v>
      </c>
      <c r="D5">
        <f t="shared" si="1"/>
        <v>46389026.823319495</v>
      </c>
      <c r="E5">
        <v>0</v>
      </c>
      <c r="F5">
        <v>59880.9</v>
      </c>
      <c r="I5">
        <v>46659.28</v>
      </c>
      <c r="L5">
        <v>78961.850000000006</v>
      </c>
      <c r="O5">
        <v>6.08</v>
      </c>
      <c r="S5">
        <v>-33.8085807406801</v>
      </c>
      <c r="T5">
        <v>150.992574329029</v>
      </c>
    </row>
    <row r="6" spans="1:20" x14ac:dyDescent="0.2">
      <c r="A6" t="s">
        <v>26</v>
      </c>
      <c r="B6">
        <f>((SUM(National_Market!$C$2:$C$54)+SUM(International_Market!$C$2:$C$3))/$R$2)</f>
        <v>599999999.99999988</v>
      </c>
      <c r="C6">
        <f t="shared" si="0"/>
        <v>599999999.99999988</v>
      </c>
      <c r="D6">
        <f t="shared" si="1"/>
        <v>46389026.823319495</v>
      </c>
      <c r="E6">
        <v>1</v>
      </c>
      <c r="F6">
        <v>59880.9</v>
      </c>
      <c r="I6">
        <v>46659.28</v>
      </c>
      <c r="L6">
        <v>78961.850000000006</v>
      </c>
      <c r="O6">
        <v>6.08</v>
      </c>
      <c r="S6">
        <v>-34.7793163172771</v>
      </c>
      <c r="T6">
        <v>150.75395276578999</v>
      </c>
    </row>
    <row r="7" spans="1:20" x14ac:dyDescent="0.2">
      <c r="A7" t="s">
        <v>27</v>
      </c>
      <c r="B7">
        <f>((SUM(National_Market!$C$2:$C$54)+SUM(International_Market!$C$2:$C$3))/$R$2)</f>
        <v>599999999.99999988</v>
      </c>
      <c r="C7">
        <f t="shared" si="0"/>
        <v>599999999.99999988</v>
      </c>
      <c r="D7">
        <f t="shared" si="1"/>
        <v>46389026.823319495</v>
      </c>
      <c r="E7">
        <f>0.6021 + 0.392</f>
        <v>0.99409999999999998</v>
      </c>
      <c r="F7">
        <v>52425.19</v>
      </c>
      <c r="I7">
        <v>46659.28</v>
      </c>
      <c r="L7">
        <v>78961.850000000006</v>
      </c>
      <c r="O7">
        <v>6.46</v>
      </c>
      <c r="S7">
        <v>-37.829757784910498</v>
      </c>
      <c r="T7">
        <v>144.733596222947</v>
      </c>
    </row>
    <row r="8" spans="1:20" x14ac:dyDescent="0.2">
      <c r="A8" t="s">
        <v>28</v>
      </c>
      <c r="B8">
        <f>((SUM(National_Market!$C$2:$C$54)+SUM(International_Market!$C$2:$C$3))/$R$2)</f>
        <v>599999999.99999988</v>
      </c>
      <c r="C8">
        <f t="shared" si="0"/>
        <v>599999999.99999988</v>
      </c>
      <c r="D8">
        <f t="shared" si="1"/>
        <v>46389026.823319495</v>
      </c>
      <c r="E8">
        <f>(0.6021 + 0.508)</f>
        <v>1.1101000000000001</v>
      </c>
      <c r="F8">
        <v>52425.19</v>
      </c>
      <c r="I8">
        <v>46659.28</v>
      </c>
      <c r="L8">
        <v>78961.850000000006</v>
      </c>
      <c r="O8">
        <v>6.46</v>
      </c>
      <c r="S8">
        <v>-37.6730363353564</v>
      </c>
      <c r="T8">
        <v>144.860567097168</v>
      </c>
    </row>
    <row r="9" spans="1:20" x14ac:dyDescent="0.2">
      <c r="A9" t="s">
        <v>29</v>
      </c>
      <c r="B9">
        <f>((SUM(National_Market!$C$2:$C$54)+SUM(International_Market!$C$2:$C$3))/$R$2)</f>
        <v>599999999.99999988</v>
      </c>
      <c r="C9">
        <f t="shared" si="0"/>
        <v>599999999.99999988</v>
      </c>
      <c r="D9">
        <f t="shared" si="1"/>
        <v>46389026.823319495</v>
      </c>
      <c r="E9">
        <f>(0.6021 + 0.269)</f>
        <v>0.87109999999999999</v>
      </c>
      <c r="F9">
        <v>52425.19</v>
      </c>
      <c r="I9">
        <v>46659.28</v>
      </c>
      <c r="L9">
        <v>78961.850000000006</v>
      </c>
      <c r="O9">
        <v>6.46</v>
      </c>
      <c r="S9">
        <v>-37.804196694510601</v>
      </c>
      <c r="T9">
        <v>144.83577125848799</v>
      </c>
    </row>
    <row r="10" spans="1:20" x14ac:dyDescent="0.2">
      <c r="A10" t="s">
        <v>30</v>
      </c>
      <c r="B10">
        <f>((SUM(National_Market!$C$2:$C$54)+SUM(International_Market!$C$2:$C$3))/$R$2)</f>
        <v>599999999.99999988</v>
      </c>
      <c r="C10">
        <f t="shared" si="0"/>
        <v>599999999.99999988</v>
      </c>
      <c r="D10">
        <f t="shared" si="1"/>
        <v>46389026.823319495</v>
      </c>
      <c r="E10">
        <f>0.6021 + 0</f>
        <v>0.60209999999999997</v>
      </c>
      <c r="F10">
        <v>52425.19</v>
      </c>
      <c r="I10">
        <v>46659.28</v>
      </c>
      <c r="L10">
        <v>78961.850000000006</v>
      </c>
      <c r="O10">
        <v>6.46</v>
      </c>
      <c r="S10">
        <v>-37.726233038169802</v>
      </c>
      <c r="T10">
        <v>144.961036364839</v>
      </c>
    </row>
    <row r="11" spans="1:20" x14ac:dyDescent="0.2">
      <c r="A11" t="s">
        <v>31</v>
      </c>
      <c r="B11">
        <f>((SUM(National_Market!$C$2:$C$54)+SUM(International_Market!$C$2:$C$3))/$R$2)</f>
        <v>599999999.99999988</v>
      </c>
      <c r="C11">
        <f t="shared" si="0"/>
        <v>599999999.99999988</v>
      </c>
      <c r="D11">
        <f t="shared" si="1"/>
        <v>46389026.823319495</v>
      </c>
      <c r="E11">
        <f xml:space="preserve"> (0.6021 + 1)</f>
        <v>1.6021000000000001</v>
      </c>
      <c r="F11">
        <v>52425.19</v>
      </c>
      <c r="I11">
        <v>46659.28</v>
      </c>
      <c r="L11">
        <v>78961.850000000006</v>
      </c>
      <c r="O11">
        <v>6.46</v>
      </c>
      <c r="S11">
        <v>-38.057057104091498</v>
      </c>
      <c r="T11">
        <v>145.26555699863999</v>
      </c>
    </row>
    <row r="12" spans="1:20" x14ac:dyDescent="0.2">
      <c r="A12" t="s">
        <v>125</v>
      </c>
      <c r="B12">
        <f>((SUM(National_Market!$C$2:$C$54)+SUM(International_Market!$C$2:$C$3))/$R$2)</f>
        <v>599999999.99999988</v>
      </c>
      <c r="C12">
        <f t="shared" si="0"/>
        <v>599999999.99999988</v>
      </c>
      <c r="D12">
        <f t="shared" si="1"/>
        <v>46389026.823319495</v>
      </c>
      <c r="E12">
        <f>(0.914 + 0.364)</f>
        <v>1.278</v>
      </c>
      <c r="F12">
        <v>56976.31</v>
      </c>
      <c r="I12">
        <v>46659.28</v>
      </c>
      <c r="L12">
        <v>78961.850000000006</v>
      </c>
      <c r="O12">
        <v>5.53</v>
      </c>
      <c r="S12">
        <v>-12.4073437804393</v>
      </c>
      <c r="T12">
        <v>130.86015738186401</v>
      </c>
    </row>
    <row r="13" spans="1:20" x14ac:dyDescent="0.2">
      <c r="A13" t="s">
        <v>33</v>
      </c>
      <c r="B13">
        <f>((SUM(National_Market!$C$2:$C$54)+SUM(International_Market!$C$2:$C$3))/$R$2)</f>
        <v>599999999.99999988</v>
      </c>
      <c r="C13">
        <f t="shared" si="0"/>
        <v>599999999.99999988</v>
      </c>
      <c r="D13">
        <f t="shared" si="1"/>
        <v>46389026.823319495</v>
      </c>
      <c r="E13">
        <f>(0.914 + 0.359)</f>
        <v>1.2730000000000001</v>
      </c>
      <c r="F13">
        <v>56976.31</v>
      </c>
      <c r="I13">
        <v>46659.28</v>
      </c>
      <c r="L13">
        <v>78961.850000000006</v>
      </c>
      <c r="O13">
        <v>5.53</v>
      </c>
      <c r="S13">
        <v>-12.4749393341438</v>
      </c>
      <c r="T13">
        <v>130.98337679362399</v>
      </c>
    </row>
    <row r="14" spans="1:20" x14ac:dyDescent="0.2">
      <c r="A14" t="s">
        <v>34</v>
      </c>
      <c r="B14">
        <f>((SUM(National_Market!$C$2:$C$54)+SUM(International_Market!$C$2:$C$3))/$R$2)</f>
        <v>599999999.99999988</v>
      </c>
      <c r="C14">
        <f t="shared" si="0"/>
        <v>599999999.99999988</v>
      </c>
      <c r="D14">
        <f t="shared" si="1"/>
        <v>46389026.823319495</v>
      </c>
      <c r="E14">
        <f>(0.914 + 0)</f>
        <v>0.91400000000000003</v>
      </c>
      <c r="F14">
        <v>56976.31</v>
      </c>
      <c r="I14">
        <v>46659.28</v>
      </c>
      <c r="L14">
        <v>78961.850000000006</v>
      </c>
      <c r="O14">
        <v>5.53</v>
      </c>
      <c r="S14">
        <v>-12.4217954171586</v>
      </c>
      <c r="T14">
        <v>130.969091344991</v>
      </c>
    </row>
    <row r="15" spans="1:20" x14ac:dyDescent="0.2">
      <c r="A15" t="s">
        <v>35</v>
      </c>
      <c r="B15">
        <f>((SUM(National_Market!$C$2:$C$54)+SUM(International_Market!$C$2:$C$3))/$R$2)</f>
        <v>599999999.99999988</v>
      </c>
      <c r="C15">
        <f t="shared" si="0"/>
        <v>599999999.99999988</v>
      </c>
      <c r="D15">
        <f t="shared" si="1"/>
        <v>46389026.823319495</v>
      </c>
      <c r="E15">
        <f>(0.914 + 0.119)</f>
        <v>1.0329999999999999</v>
      </c>
      <c r="F15">
        <v>56976.31</v>
      </c>
      <c r="I15">
        <v>46659.28</v>
      </c>
      <c r="L15">
        <v>78961.850000000006</v>
      </c>
      <c r="O15">
        <v>5.53</v>
      </c>
      <c r="S15">
        <v>-14.4386777377022</v>
      </c>
      <c r="T15">
        <v>132.27469942499599</v>
      </c>
    </row>
    <row r="16" spans="1:20" x14ac:dyDescent="0.2">
      <c r="A16" t="s">
        <v>36</v>
      </c>
      <c r="B16">
        <f>((SUM(National_Market!$C$2:$C$54)+SUM(International_Market!$C$2:$C$3))/$R$2)</f>
        <v>599999999.99999988</v>
      </c>
      <c r="C16">
        <f t="shared" si="0"/>
        <v>599999999.99999988</v>
      </c>
      <c r="D16">
        <f t="shared" si="1"/>
        <v>46389026.823319495</v>
      </c>
      <c r="E16">
        <f>(0.914 + 1)</f>
        <v>1.9140000000000001</v>
      </c>
      <c r="F16">
        <v>56976.31</v>
      </c>
      <c r="I16">
        <v>46659.28</v>
      </c>
      <c r="L16">
        <v>78961.850000000006</v>
      </c>
      <c r="O16">
        <v>5.53</v>
      </c>
      <c r="S16">
        <v>-12.1847553835238</v>
      </c>
      <c r="T16">
        <v>136.769965620357</v>
      </c>
    </row>
    <row r="17" spans="1:20" x14ac:dyDescent="0.2">
      <c r="A17" t="s">
        <v>37</v>
      </c>
      <c r="B17">
        <f>((SUM(National_Market!$C$2:$C$54)+SUM(International_Market!$C$2:$C$3))/$R$2)</f>
        <v>599999999.99999988</v>
      </c>
      <c r="C17">
        <f t="shared" si="0"/>
        <v>599999999.99999988</v>
      </c>
      <c r="D17">
        <f t="shared" si="1"/>
        <v>46389026.823319495</v>
      </c>
      <c r="E17">
        <f>(0.3217 + 0.042)</f>
        <v>0.36369999999999997</v>
      </c>
      <c r="F17">
        <v>52425.19</v>
      </c>
      <c r="I17">
        <v>46659.28</v>
      </c>
      <c r="L17">
        <v>78961.850000000006</v>
      </c>
      <c r="O17">
        <v>4.3099999999999996</v>
      </c>
      <c r="S17">
        <v>-28.0538046243948</v>
      </c>
      <c r="T17">
        <v>153.383172945079</v>
      </c>
    </row>
    <row r="18" spans="1:20" x14ac:dyDescent="0.2">
      <c r="A18" t="s">
        <v>38</v>
      </c>
      <c r="B18">
        <f>((SUM(National_Market!$C$2:$C$54)+SUM(International_Market!$C$2:$C$3))/$R$2)</f>
        <v>599999999.99999988</v>
      </c>
      <c r="C18">
        <f t="shared" si="0"/>
        <v>599999999.99999988</v>
      </c>
      <c r="D18">
        <f t="shared" si="1"/>
        <v>46389026.823319495</v>
      </c>
      <c r="E18">
        <f>(0.3217+0.061)</f>
        <v>0.38269999999999998</v>
      </c>
      <c r="F18">
        <v>52425.19</v>
      </c>
      <c r="I18">
        <v>46659.28</v>
      </c>
      <c r="L18">
        <v>78961.850000000006</v>
      </c>
      <c r="O18">
        <v>4.3099999999999996</v>
      </c>
      <c r="S18">
        <v>-27.222523439173401</v>
      </c>
      <c r="T18">
        <v>152.96216694095699</v>
      </c>
    </row>
    <row r="19" spans="1:20" x14ac:dyDescent="0.2">
      <c r="A19" t="s">
        <v>39</v>
      </c>
      <c r="B19">
        <f>((SUM(National_Market!$C$2:$C$54)+SUM(International_Market!$C$2:$C$3))/$R$2)</f>
        <v>599999999.99999988</v>
      </c>
      <c r="C19">
        <f t="shared" si="0"/>
        <v>599999999.99999988</v>
      </c>
      <c r="D19">
        <f t="shared" si="1"/>
        <v>46389026.823319495</v>
      </c>
      <c r="E19">
        <f>(0.3217+0.03)</f>
        <v>0.35170000000000001</v>
      </c>
      <c r="F19">
        <v>52425.19</v>
      </c>
      <c r="I19">
        <v>46659.28</v>
      </c>
      <c r="L19">
        <v>78961.850000000006</v>
      </c>
      <c r="O19">
        <v>4.3099999999999996</v>
      </c>
      <c r="S19">
        <v>-27.715087802653599</v>
      </c>
      <c r="T19">
        <v>153.11645003365999</v>
      </c>
    </row>
    <row r="20" spans="1:20" x14ac:dyDescent="0.2">
      <c r="A20" t="s">
        <v>40</v>
      </c>
      <c r="B20">
        <f>((SUM(National_Market!$C$2:$C$54)+SUM(International_Market!$C$2:$C$3))/$R$2)</f>
        <v>599999999.99999988</v>
      </c>
      <c r="C20">
        <f t="shared" si="0"/>
        <v>599999999.99999988</v>
      </c>
      <c r="D20">
        <f t="shared" si="1"/>
        <v>46389026.823319495</v>
      </c>
      <c r="E20">
        <f>(0.3217 + 0)</f>
        <v>0.32169999999999999</v>
      </c>
      <c r="F20">
        <v>52425.19</v>
      </c>
      <c r="I20">
        <v>46659.28</v>
      </c>
      <c r="L20">
        <v>78961.850000000006</v>
      </c>
      <c r="O20">
        <v>4.3099999999999996</v>
      </c>
      <c r="S20">
        <v>-27.623055403460398</v>
      </c>
      <c r="T20">
        <v>152.767665190185</v>
      </c>
    </row>
    <row r="21" spans="1:20" x14ac:dyDescent="0.2">
      <c r="A21" t="s">
        <v>41</v>
      </c>
      <c r="B21">
        <f>((SUM(National_Market!$C$2:$C$54)+SUM(International_Market!$C$2:$C$3))/$R$2)</f>
        <v>599999999.99999988</v>
      </c>
      <c r="C21">
        <f t="shared" si="0"/>
        <v>599999999.99999988</v>
      </c>
      <c r="D21">
        <f t="shared" si="1"/>
        <v>46389026.823319495</v>
      </c>
      <c r="E21">
        <f>(0.3217 + 1)</f>
        <v>1.3216999999999999</v>
      </c>
      <c r="F21">
        <v>52425.19</v>
      </c>
      <c r="I21">
        <v>46659.28</v>
      </c>
      <c r="L21">
        <v>78961.850000000006</v>
      </c>
      <c r="O21">
        <v>4.3099999999999996</v>
      </c>
      <c r="S21">
        <v>-24.867682779107199</v>
      </c>
      <c r="T21">
        <v>152.354592872653</v>
      </c>
    </row>
    <row r="22" spans="1:20" x14ac:dyDescent="0.2">
      <c r="A22" t="s">
        <v>42</v>
      </c>
      <c r="B22">
        <f>((SUM(National_Market!$C$2:$C$54)+SUM(International_Market!$C$2:$C$3))/$R$2)</f>
        <v>599999999.99999988</v>
      </c>
      <c r="C22">
        <f t="shared" si="0"/>
        <v>599999999.99999988</v>
      </c>
      <c r="D22">
        <f t="shared" si="1"/>
        <v>46389026.823319495</v>
      </c>
      <c r="E22">
        <f>(0.8491 + 1)</f>
        <v>1.8491</v>
      </c>
      <c r="F22">
        <v>60019.89</v>
      </c>
      <c r="I22">
        <v>46659.28</v>
      </c>
      <c r="L22">
        <v>78961.850000000006</v>
      </c>
      <c r="O22">
        <v>5.17</v>
      </c>
      <c r="S22">
        <v>-31.759077447477701</v>
      </c>
      <c r="T22">
        <v>115.839304043602</v>
      </c>
    </row>
    <row r="23" spans="1:20" x14ac:dyDescent="0.2">
      <c r="A23" t="s">
        <v>43</v>
      </c>
      <c r="B23">
        <f>((SUM(National_Market!$C$2:$C$54)+SUM(International_Market!$C$2:$C$3))/$R$2)</f>
        <v>599999999.99999988</v>
      </c>
      <c r="C23">
        <f t="shared" si="0"/>
        <v>599999999.99999988</v>
      </c>
      <c r="D23">
        <f t="shared" si="1"/>
        <v>46389026.823319495</v>
      </c>
      <c r="E23">
        <f>(0.8491 + 0.742)</f>
        <v>1.5911</v>
      </c>
      <c r="F23">
        <v>60019.89</v>
      </c>
      <c r="I23">
        <v>46659.28</v>
      </c>
      <c r="L23">
        <v>78961.850000000006</v>
      </c>
      <c r="O23">
        <v>5.17</v>
      </c>
      <c r="S23">
        <v>-31.898761461775202</v>
      </c>
      <c r="T23">
        <v>115.997353559259</v>
      </c>
    </row>
    <row r="24" spans="1:20" x14ac:dyDescent="0.2">
      <c r="A24" t="s">
        <v>44</v>
      </c>
      <c r="B24">
        <f>((SUM(National_Market!$C$2:$C$54)+SUM(International_Market!$C$2:$C$3))/$R$2)</f>
        <v>599999999.99999988</v>
      </c>
      <c r="C24">
        <f t="shared" si="0"/>
        <v>599999999.99999988</v>
      </c>
      <c r="D24">
        <f t="shared" si="1"/>
        <v>46389026.823319495</v>
      </c>
      <c r="E24">
        <f>(0.8491 + 0.748)</f>
        <v>1.5971</v>
      </c>
      <c r="F24">
        <v>60019.89</v>
      </c>
      <c r="I24">
        <v>46659.28</v>
      </c>
      <c r="L24">
        <v>78961.850000000006</v>
      </c>
      <c r="O24">
        <v>5.17</v>
      </c>
      <c r="S24">
        <v>-32.282583592070999</v>
      </c>
      <c r="T24">
        <v>115.719704121783</v>
      </c>
    </row>
    <row r="25" spans="1:20" x14ac:dyDescent="0.2">
      <c r="A25" t="s">
        <v>45</v>
      </c>
      <c r="B25">
        <f>((SUM(National_Market!$C$2:$C$54)+SUM(International_Market!$C$2:$C$3))/$R$2)</f>
        <v>599999999.99999988</v>
      </c>
      <c r="C25">
        <f t="shared" si="0"/>
        <v>599999999.99999988</v>
      </c>
      <c r="D25">
        <f t="shared" si="1"/>
        <v>46389026.823319495</v>
      </c>
      <c r="E25">
        <f>(0.8491 + 0)</f>
        <v>0.84909999999999997</v>
      </c>
      <c r="F25">
        <v>60019.89</v>
      </c>
      <c r="I25">
        <v>46659.28</v>
      </c>
      <c r="L25">
        <v>78961.850000000006</v>
      </c>
      <c r="O25">
        <v>5.17</v>
      </c>
      <c r="S25">
        <v>-32.085792047028399</v>
      </c>
      <c r="T25">
        <v>115.97824671354</v>
      </c>
    </row>
    <row r="26" spans="1:20" x14ac:dyDescent="0.2">
      <c r="A26" t="s">
        <v>46</v>
      </c>
      <c r="B26">
        <f>((SUM(National_Market!$C$2:$C$54)+SUM(International_Market!$C$2:$C$3))/$R$2)</f>
        <v>599999999.99999988</v>
      </c>
      <c r="C26">
        <f t="shared" si="0"/>
        <v>599999999.99999988</v>
      </c>
      <c r="D26">
        <f t="shared" si="1"/>
        <v>46389026.823319495</v>
      </c>
      <c r="E26">
        <f>(0.8491 + 0.35)</f>
        <v>1.1991000000000001</v>
      </c>
      <c r="F26">
        <v>60019.89</v>
      </c>
      <c r="I26">
        <v>46659.28</v>
      </c>
      <c r="L26">
        <v>78961.850000000006</v>
      </c>
      <c r="O26">
        <v>5.17</v>
      </c>
      <c r="S26">
        <v>-32.538296173236098</v>
      </c>
      <c r="T26">
        <v>115.754761865839</v>
      </c>
    </row>
    <row r="27" spans="1:20" x14ac:dyDescent="0.2">
      <c r="A27" t="s">
        <v>47</v>
      </c>
      <c r="B27">
        <f>((SUM(National_Market!$C$2:$C$54)+SUM(International_Market!$C$2:$C$3))/$R$2)</f>
        <v>599999999.99999988</v>
      </c>
      <c r="C27">
        <f t="shared" si="0"/>
        <v>599999999.99999988</v>
      </c>
      <c r="D27">
        <f t="shared" si="1"/>
        <v>46389026.823319495</v>
      </c>
      <c r="E27">
        <f xml:space="preserve"> (0.8873 + 1)</f>
        <v>1.8873</v>
      </c>
      <c r="F27">
        <v>47175.54</v>
      </c>
      <c r="I27">
        <v>46659.28</v>
      </c>
      <c r="L27">
        <v>78961.850000000006</v>
      </c>
      <c r="O27">
        <v>5.62</v>
      </c>
      <c r="S27">
        <v>-35.102395401501802</v>
      </c>
      <c r="T27">
        <v>138.48538613884301</v>
      </c>
    </row>
    <row r="28" spans="1:20" x14ac:dyDescent="0.2">
      <c r="A28" t="s">
        <v>48</v>
      </c>
      <c r="B28">
        <f>((SUM(National_Market!$C$2:$C$54)+SUM(International_Market!$C$2:$C$3))/$R$2)</f>
        <v>599999999.99999988</v>
      </c>
      <c r="C28">
        <f t="shared" si="0"/>
        <v>599999999.99999988</v>
      </c>
      <c r="D28">
        <f t="shared" si="1"/>
        <v>46389026.823319495</v>
      </c>
      <c r="E28">
        <f>(0.8873 + 0.475)</f>
        <v>1.3622999999999998</v>
      </c>
      <c r="F28">
        <v>47175.54</v>
      </c>
      <c r="I28">
        <v>46659.28</v>
      </c>
      <c r="L28">
        <v>78961.850000000006</v>
      </c>
      <c r="O28">
        <v>5.62</v>
      </c>
      <c r="S28">
        <v>-34.758887449109103</v>
      </c>
      <c r="T28">
        <v>138.65630484302801</v>
      </c>
    </row>
    <row r="29" spans="1:20" x14ac:dyDescent="0.2">
      <c r="A29" t="s">
        <v>49</v>
      </c>
      <c r="B29">
        <f>((SUM(National_Market!$C$2:$C$54)+SUM(International_Market!$C$2:$C$3))/$R$2)</f>
        <v>599999999.99999988</v>
      </c>
      <c r="C29">
        <f t="shared" si="0"/>
        <v>599999999.99999988</v>
      </c>
      <c r="D29">
        <f t="shared" si="1"/>
        <v>46389026.823319495</v>
      </c>
      <c r="E29">
        <f>(0.8873 + 0.903)</f>
        <v>1.7903</v>
      </c>
      <c r="F29">
        <v>47175.54</v>
      </c>
      <c r="I29">
        <v>46659.28</v>
      </c>
      <c r="L29">
        <v>78961.850000000006</v>
      </c>
      <c r="O29">
        <v>5.62</v>
      </c>
      <c r="S29">
        <v>-34.685426600418502</v>
      </c>
      <c r="T29">
        <v>138.56414340965401</v>
      </c>
    </row>
    <row r="30" spans="1:20" x14ac:dyDescent="0.2">
      <c r="A30" t="s">
        <v>50</v>
      </c>
      <c r="B30">
        <f>((SUM(National_Market!$C$2:$C$54)+SUM(International_Market!$C$2:$C$3))/$R$2)</f>
        <v>599999999.99999988</v>
      </c>
      <c r="C30">
        <f t="shared" si="0"/>
        <v>599999999.99999988</v>
      </c>
      <c r="D30">
        <f t="shared" si="1"/>
        <v>46389026.823319495</v>
      </c>
      <c r="E30">
        <f>(0.8873+0.03)</f>
        <v>0.9173</v>
      </c>
      <c r="F30">
        <v>47175.54</v>
      </c>
      <c r="I30">
        <v>46659.28</v>
      </c>
      <c r="L30">
        <v>78961.850000000006</v>
      </c>
      <c r="O30">
        <v>5.62</v>
      </c>
      <c r="S30">
        <v>-35.003020083913199</v>
      </c>
      <c r="T30">
        <v>138.550445545706</v>
      </c>
    </row>
    <row r="31" spans="1:20" x14ac:dyDescent="0.2">
      <c r="A31" t="s">
        <v>51</v>
      </c>
      <c r="B31">
        <f>((SUM(National_Market!$C$2:$C$54)+SUM(International_Market!$C$2:$C$3))/$R$2)</f>
        <v>599999999.99999988</v>
      </c>
      <c r="C31">
        <f t="shared" si="0"/>
        <v>599999999.99999988</v>
      </c>
      <c r="D31">
        <f t="shared" si="1"/>
        <v>46389026.823319495</v>
      </c>
      <c r="E31">
        <f xml:space="preserve"> (0.8873 + 0)</f>
        <v>0.88729999999999998</v>
      </c>
      <c r="F31">
        <v>47175.54</v>
      </c>
      <c r="I31">
        <v>46659.28</v>
      </c>
      <c r="L31">
        <v>78961.850000000006</v>
      </c>
      <c r="O31">
        <v>5.62</v>
      </c>
      <c r="S31">
        <v>-34.881116560719001</v>
      </c>
      <c r="T31">
        <v>138.655600714983</v>
      </c>
    </row>
  </sheetData>
  <pageMargins left="0.7" right="0.7" top="0.75" bottom="0.75" header="0.3" footer="0.3"/>
  <pageSetup paperSize="9" orientation="portrait" horizontalDpi="0" verticalDpi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FC5C7-F0D9-CB4D-90A1-58507CE45A9C}">
  <dimension ref="A1:H9"/>
  <sheetViews>
    <sheetView zoomScale="150" workbookViewId="0">
      <selection activeCell="E8" sqref="E8"/>
    </sheetView>
  </sheetViews>
  <sheetFormatPr baseColWidth="10" defaultRowHeight="16" x14ac:dyDescent="0.2"/>
  <cols>
    <col min="1" max="1" width="25" bestFit="1" customWidth="1"/>
    <col min="2" max="2" width="8" customWidth="1"/>
    <col min="3" max="4" width="10.83203125" customWidth="1"/>
    <col min="5" max="5" width="17.33203125" customWidth="1"/>
    <col min="6" max="6" width="16.83203125" customWidth="1"/>
  </cols>
  <sheetData>
    <row r="1" spans="1:8" s="1" customFormat="1" ht="19" x14ac:dyDescent="0.25">
      <c r="A1" s="1" t="s">
        <v>60</v>
      </c>
      <c r="B1" s="1" t="s">
        <v>11</v>
      </c>
      <c r="C1" s="1" t="s">
        <v>53</v>
      </c>
      <c r="D1" s="1" t="s">
        <v>5</v>
      </c>
      <c r="E1" s="1" t="s">
        <v>54</v>
      </c>
      <c r="F1" s="1" t="s">
        <v>55</v>
      </c>
      <c r="G1" s="1" t="s">
        <v>56</v>
      </c>
      <c r="H1" s="1" t="s">
        <v>57</v>
      </c>
    </row>
    <row r="2" spans="1:8" x14ac:dyDescent="0.2">
      <c r="A2" t="s">
        <v>131</v>
      </c>
      <c r="B2" t="s">
        <v>79</v>
      </c>
      <c r="C2">
        <v>60000000</v>
      </c>
      <c r="D2" t="s">
        <v>62</v>
      </c>
      <c r="G2" s="4">
        <v>-27.469010999999998</v>
      </c>
      <c r="H2" s="4">
        <v>153.02633800000001</v>
      </c>
    </row>
    <row r="3" spans="1:8" x14ac:dyDescent="0.2">
      <c r="A3" t="s">
        <v>131</v>
      </c>
      <c r="B3" t="s">
        <v>84</v>
      </c>
      <c r="C3">
        <v>75000000</v>
      </c>
      <c r="D3" t="s">
        <v>62</v>
      </c>
      <c r="G3">
        <v>-27.469010999999998</v>
      </c>
      <c r="H3">
        <v>153.02633800000001</v>
      </c>
    </row>
    <row r="4" spans="1:8" x14ac:dyDescent="0.2">
      <c r="A4" t="s">
        <v>132</v>
      </c>
      <c r="B4" t="s">
        <v>77</v>
      </c>
      <c r="C4">
        <v>49999999.99999997</v>
      </c>
      <c r="D4" t="s">
        <v>62</v>
      </c>
      <c r="G4">
        <v>-37.813727</v>
      </c>
      <c r="H4">
        <v>144.963155</v>
      </c>
    </row>
    <row r="5" spans="1:8" x14ac:dyDescent="0.2">
      <c r="A5" t="s">
        <v>132</v>
      </c>
      <c r="B5" t="s">
        <v>79</v>
      </c>
      <c r="C5">
        <v>60000000</v>
      </c>
      <c r="D5" t="s">
        <v>62</v>
      </c>
      <c r="G5">
        <v>-37.813727</v>
      </c>
      <c r="H5">
        <v>144.963155</v>
      </c>
    </row>
    <row r="6" spans="1:8" x14ac:dyDescent="0.2">
      <c r="A6" t="s">
        <v>133</v>
      </c>
      <c r="B6" t="s">
        <v>78</v>
      </c>
      <c r="C6">
        <v>99999999.99999994</v>
      </c>
      <c r="D6" t="s">
        <v>62</v>
      </c>
      <c r="G6">
        <v>-33.859774000000002</v>
      </c>
      <c r="H6">
        <v>151.205172</v>
      </c>
    </row>
    <row r="7" spans="1:8" x14ac:dyDescent="0.2">
      <c r="A7" t="s">
        <v>133</v>
      </c>
      <c r="B7" t="s">
        <v>81</v>
      </c>
      <c r="C7">
        <v>80000000.00000003</v>
      </c>
      <c r="D7" t="s">
        <v>62</v>
      </c>
      <c r="G7">
        <v>-33.859774000000002</v>
      </c>
      <c r="H7">
        <v>151.205172</v>
      </c>
    </row>
    <row r="8" spans="1:8" x14ac:dyDescent="0.2">
      <c r="A8" t="s">
        <v>134</v>
      </c>
      <c r="B8" t="s">
        <v>84</v>
      </c>
      <c r="C8">
        <v>89999999.99999997</v>
      </c>
      <c r="D8" t="s">
        <v>62</v>
      </c>
      <c r="G8">
        <v>-34.931458999999997</v>
      </c>
      <c r="H8">
        <v>138.59927200000001</v>
      </c>
    </row>
    <row r="9" spans="1:8" x14ac:dyDescent="0.2">
      <c r="A9" t="s">
        <v>135</v>
      </c>
      <c r="B9" t="s">
        <v>83</v>
      </c>
      <c r="C9">
        <v>85000000.000000015</v>
      </c>
      <c r="D9" t="s">
        <v>62</v>
      </c>
      <c r="G9">
        <v>-31.950617999999999</v>
      </c>
      <c r="H9">
        <v>115.86047499999999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54239-1A9C-7743-A4A4-D7F7B242E381}">
  <dimension ref="A1:H3"/>
  <sheetViews>
    <sheetView zoomScale="130" zoomScaleNormal="130" workbookViewId="0">
      <selection activeCell="C2" sqref="C2:C3"/>
    </sheetView>
  </sheetViews>
  <sheetFormatPr baseColWidth="10" defaultRowHeight="16" x14ac:dyDescent="0.2"/>
  <cols>
    <col min="1" max="1" width="25" bestFit="1" customWidth="1"/>
  </cols>
  <sheetData>
    <row r="1" spans="1:8" ht="19" x14ac:dyDescent="0.25">
      <c r="A1" s="1" t="s">
        <v>164</v>
      </c>
      <c r="B1" s="1" t="s">
        <v>11</v>
      </c>
      <c r="C1" s="1" t="s">
        <v>53</v>
      </c>
      <c r="D1" s="1" t="s">
        <v>5</v>
      </c>
      <c r="E1" s="1" t="s">
        <v>54</v>
      </c>
      <c r="F1" s="1" t="s">
        <v>55</v>
      </c>
      <c r="G1" s="1" t="s">
        <v>56</v>
      </c>
      <c r="H1" s="1" t="s">
        <v>57</v>
      </c>
    </row>
    <row r="2" spans="1:8" x14ac:dyDescent="0.2">
      <c r="A2" t="s">
        <v>165</v>
      </c>
      <c r="B2" t="s">
        <v>79</v>
      </c>
      <c r="C2">
        <v>0</v>
      </c>
      <c r="D2" t="s">
        <v>62</v>
      </c>
      <c r="G2" s="4">
        <v>-27.469010999999998</v>
      </c>
      <c r="H2" s="4">
        <v>153.02633800000001</v>
      </c>
    </row>
    <row r="3" spans="1:8" x14ac:dyDescent="0.2">
      <c r="A3" t="s">
        <v>166</v>
      </c>
      <c r="B3" t="s">
        <v>84</v>
      </c>
      <c r="C3">
        <v>0</v>
      </c>
      <c r="D3" t="s">
        <v>62</v>
      </c>
      <c r="G3">
        <v>-27.469010999999998</v>
      </c>
      <c r="H3">
        <v>153.02633800000001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911A7-584A-8B49-9803-62710869ADE8}">
  <dimension ref="A1:C7"/>
  <sheetViews>
    <sheetView zoomScale="217" zoomScaleNormal="217" workbookViewId="0">
      <selection activeCell="B16" sqref="B16"/>
    </sheetView>
  </sheetViews>
  <sheetFormatPr baseColWidth="10" defaultRowHeight="16" x14ac:dyDescent="0.2"/>
  <cols>
    <col min="1" max="1" width="19.5" bestFit="1" customWidth="1"/>
    <col min="2" max="2" width="5.83203125" bestFit="1" customWidth="1"/>
  </cols>
  <sheetData>
    <row r="1" spans="1:3" s="1" customFormat="1" ht="19" x14ac:dyDescent="0.25">
      <c r="A1" s="1" t="s">
        <v>156</v>
      </c>
      <c r="B1" s="1" t="s">
        <v>157</v>
      </c>
    </row>
    <row r="2" spans="1:3" x14ac:dyDescent="0.2">
      <c r="A2" t="s">
        <v>158</v>
      </c>
      <c r="B2" s="11">
        <v>0.05</v>
      </c>
    </row>
    <row r="3" spans="1:3" x14ac:dyDescent="0.2">
      <c r="A3" t="s">
        <v>159</v>
      </c>
      <c r="B3" s="11">
        <v>0.05</v>
      </c>
    </row>
    <row r="4" spans="1:3" x14ac:dyDescent="0.2">
      <c r="A4" t="s">
        <v>160</v>
      </c>
      <c r="B4" s="11">
        <v>0.3</v>
      </c>
    </row>
    <row r="5" spans="1:3" x14ac:dyDescent="0.2">
      <c r="A5" t="s">
        <v>161</v>
      </c>
      <c r="B5" s="12">
        <v>0</v>
      </c>
      <c r="C5" t="s">
        <v>162</v>
      </c>
    </row>
    <row r="6" spans="1:3" x14ac:dyDescent="0.2">
      <c r="A6" t="s">
        <v>163</v>
      </c>
      <c r="B6" s="12">
        <v>0</v>
      </c>
    </row>
    <row r="7" spans="1:3" x14ac:dyDescent="0.2">
      <c r="A7" t="s">
        <v>167</v>
      </c>
      <c r="B7" s="1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6C5BE-10D9-7D44-8823-AA9861C7EE84}">
  <dimension ref="A1:E10"/>
  <sheetViews>
    <sheetView zoomScale="177" workbookViewId="0">
      <selection activeCell="B5" sqref="B5"/>
    </sheetView>
  </sheetViews>
  <sheetFormatPr baseColWidth="10" defaultRowHeight="16" x14ac:dyDescent="0.2"/>
  <cols>
    <col min="1" max="1" width="23.83203125" bestFit="1" customWidth="1"/>
    <col min="2" max="2" width="15.1640625" bestFit="1" customWidth="1"/>
    <col min="4" max="4" width="18.5" bestFit="1" customWidth="1"/>
  </cols>
  <sheetData>
    <row r="1" spans="1:5" s="1" customFormat="1" ht="19" x14ac:dyDescent="0.25">
      <c r="A1" s="1" t="s">
        <v>17</v>
      </c>
      <c r="B1" s="1" t="s">
        <v>115</v>
      </c>
      <c r="C1" s="1" t="s">
        <v>5</v>
      </c>
      <c r="D1" s="1" t="s">
        <v>136</v>
      </c>
      <c r="E1" s="1" t="s">
        <v>5</v>
      </c>
    </row>
    <row r="2" spans="1:5" x14ac:dyDescent="0.2">
      <c r="A2" t="str" cm="1">
        <f t="array" ref="A2:A10">_xlfn.UNIQUE(Suppliers!B2:B29)</f>
        <v>Cell</v>
      </c>
      <c r="B2">
        <v>1117200</v>
      </c>
      <c r="C2" t="s">
        <v>74</v>
      </c>
      <c r="D2">
        <v>60</v>
      </c>
      <c r="E2" t="s">
        <v>74</v>
      </c>
    </row>
    <row r="3" spans="1:5" x14ac:dyDescent="0.2">
      <c r="A3" t="str">
        <v>Module</v>
      </c>
      <c r="B3">
        <v>840</v>
      </c>
      <c r="C3" t="s">
        <v>74</v>
      </c>
      <c r="D3" t="s">
        <v>93</v>
      </c>
    </row>
    <row r="4" spans="1:5" x14ac:dyDescent="0.2">
      <c r="A4" t="str">
        <v>Aluminium</v>
      </c>
      <c r="B4">
        <v>24000</v>
      </c>
      <c r="C4" t="s">
        <v>2</v>
      </c>
    </row>
    <row r="5" spans="1:5" x14ac:dyDescent="0.2">
      <c r="A5" t="str">
        <v>JunctionBox</v>
      </c>
      <c r="B5">
        <v>36000</v>
      </c>
      <c r="C5" t="s">
        <v>74</v>
      </c>
      <c r="D5">
        <v>1</v>
      </c>
      <c r="E5" t="s">
        <v>74</v>
      </c>
    </row>
    <row r="6" spans="1:5" x14ac:dyDescent="0.2">
      <c r="A6" t="str">
        <v>EVA</v>
      </c>
      <c r="B6">
        <v>64800</v>
      </c>
      <c r="C6" t="s">
        <v>91</v>
      </c>
    </row>
    <row r="7" spans="1:5" x14ac:dyDescent="0.2">
      <c r="A7" t="str">
        <v>Backsheet</v>
      </c>
      <c r="B7">
        <v>64800</v>
      </c>
      <c r="C7" t="s">
        <v>91</v>
      </c>
    </row>
    <row r="8" spans="1:5" x14ac:dyDescent="0.2">
      <c r="A8" t="str">
        <v>Glass</v>
      </c>
      <c r="B8">
        <v>2916</v>
      </c>
      <c r="C8" t="s">
        <v>91</v>
      </c>
    </row>
    <row r="9" spans="1:5" x14ac:dyDescent="0.2">
      <c r="A9" t="str">
        <v>TabbingsStringingRibbons</v>
      </c>
      <c r="B9">
        <v>25365</v>
      </c>
      <c r="C9" t="s">
        <v>2</v>
      </c>
    </row>
    <row r="10" spans="1:5" x14ac:dyDescent="0.2">
      <c r="A10" t="str">
        <v>SealantPottingTapeStickers</v>
      </c>
      <c r="B10">
        <v>25365</v>
      </c>
      <c r="C10" t="s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8A7EE-9156-3644-8B18-76E31490FDC9}">
  <dimension ref="A1:N165"/>
  <sheetViews>
    <sheetView zoomScale="130" zoomScaleNormal="130" workbookViewId="0">
      <selection activeCell="L2" sqref="L2:M2"/>
    </sheetView>
  </sheetViews>
  <sheetFormatPr baseColWidth="10" defaultRowHeight="16" x14ac:dyDescent="0.2"/>
  <cols>
    <col min="1" max="1" width="17.33203125" bestFit="1" customWidth="1"/>
    <col min="2" max="2" width="23.83203125" bestFit="1" customWidth="1"/>
    <col min="3" max="3" width="22.1640625" customWidth="1"/>
    <col min="4" max="5" width="8" customWidth="1"/>
    <col min="6" max="6" width="14" style="3" customWidth="1"/>
    <col min="7" max="7" width="13" customWidth="1"/>
    <col min="8" max="8" width="13.5" customWidth="1"/>
    <col min="9" max="9" width="17.1640625" customWidth="1"/>
    <col min="10" max="10" width="10.83203125" customWidth="1"/>
    <col min="11" max="11" width="21.83203125" customWidth="1"/>
    <col min="12" max="12" width="29.1640625" customWidth="1"/>
    <col min="13" max="13" width="29.6640625" customWidth="1"/>
    <col min="14" max="14" width="10.83203125" customWidth="1"/>
  </cols>
  <sheetData>
    <row r="1" spans="1:14" ht="19" x14ac:dyDescent="0.25">
      <c r="A1" s="1" t="s">
        <v>16</v>
      </c>
      <c r="B1" s="1" t="s">
        <v>17</v>
      </c>
      <c r="C1" s="1" t="s">
        <v>106</v>
      </c>
      <c r="D1" s="1" t="s">
        <v>11</v>
      </c>
      <c r="E1" s="1" t="s">
        <v>12</v>
      </c>
      <c r="F1" s="5" t="s">
        <v>4</v>
      </c>
      <c r="G1" s="1" t="s">
        <v>14</v>
      </c>
      <c r="H1" s="1" t="s">
        <v>15</v>
      </c>
      <c r="I1" s="1" t="s">
        <v>5</v>
      </c>
      <c r="J1" s="1" t="s">
        <v>110</v>
      </c>
      <c r="K1" s="1" t="s">
        <v>152</v>
      </c>
      <c r="L1" s="1" t="s">
        <v>153</v>
      </c>
      <c r="M1" s="1" t="s">
        <v>154</v>
      </c>
      <c r="N1" s="1" t="s">
        <v>155</v>
      </c>
    </row>
    <row r="2" spans="1:14" x14ac:dyDescent="0.2">
      <c r="A2" t="s">
        <v>3</v>
      </c>
      <c r="B2" t="s">
        <v>20</v>
      </c>
      <c r="C2" t="s">
        <v>32</v>
      </c>
      <c r="D2" t="s">
        <v>78</v>
      </c>
      <c r="E2" t="s">
        <v>13</v>
      </c>
      <c r="G2" s="3">
        <f>L2+N2</f>
        <v>3152.9975999999997</v>
      </c>
      <c r="H2" s="3">
        <f>M2+N2</f>
        <v>3181.1375999999996</v>
      </c>
      <c r="I2" s="3" t="s">
        <v>113</v>
      </c>
      <c r="J2">
        <v>5644.8959999999997</v>
      </c>
      <c r="L2" s="3">
        <v>267.27</v>
      </c>
      <c r="M2" s="3">
        <v>295.41000000000003</v>
      </c>
      <c r="N2" cm="1">
        <f t="array" ref="N2">_xlfn.XLOOKUP(A2&amp;B2,Suppliers!$A$2:$A$279 &amp; Suppliers!$B$2:$B$279,Suppliers!$F$2:$F$279) *0.005 *_xlfn.XLOOKUP(B2,TransportationConversion!$A$2:$A$300,TransportationConversion!$B$2:$B$300)</f>
        <v>2885.7275999999997</v>
      </c>
    </row>
    <row r="3" spans="1:14" x14ac:dyDescent="0.2">
      <c r="A3" t="s">
        <v>3</v>
      </c>
      <c r="B3" t="s">
        <v>52</v>
      </c>
      <c r="C3" t="s">
        <v>32</v>
      </c>
      <c r="D3" t="s">
        <v>77</v>
      </c>
      <c r="E3" t="s">
        <v>13</v>
      </c>
      <c r="G3" s="3">
        <f t="shared" ref="G3:G66" si="0">L3+N3</f>
        <v>592.77</v>
      </c>
      <c r="H3" s="3">
        <f t="shared" ref="H3:H66" si="1">M3+N3</f>
        <v>620.91000000000008</v>
      </c>
      <c r="I3" s="3" t="s">
        <v>113</v>
      </c>
      <c r="J3">
        <v>5644.8959999999997</v>
      </c>
      <c r="L3" s="3">
        <v>267.27</v>
      </c>
      <c r="M3" s="3">
        <v>295.41000000000003</v>
      </c>
      <c r="N3" cm="1">
        <f t="array" ref="N3">_xlfn.XLOOKUP(A3&amp;B3,Suppliers!$A$2:$A$279 &amp; Suppliers!$B$2:$B$279,Suppliers!$F$2:$F$279) *0.005 *_xlfn.XLOOKUP(B3,TransportationConversion!$A$2:$A$300,TransportationConversion!$B$2:$B$300)</f>
        <v>325.5</v>
      </c>
    </row>
    <row r="4" spans="1:14" x14ac:dyDescent="0.2">
      <c r="A4" t="s">
        <v>3</v>
      </c>
      <c r="B4" t="s">
        <v>1</v>
      </c>
      <c r="C4" t="s">
        <v>32</v>
      </c>
      <c r="D4" t="s">
        <v>76</v>
      </c>
      <c r="E4" t="s">
        <v>13</v>
      </c>
      <c r="G4" s="3">
        <f t="shared" si="0"/>
        <v>663.27</v>
      </c>
      <c r="H4" s="3">
        <f t="shared" si="1"/>
        <v>691.41000000000008</v>
      </c>
      <c r="I4" s="3" t="s">
        <v>113</v>
      </c>
      <c r="J4">
        <v>5644.8959999999997</v>
      </c>
      <c r="L4" s="3">
        <v>267.27</v>
      </c>
      <c r="M4" s="3">
        <v>295.41000000000003</v>
      </c>
      <c r="N4" cm="1">
        <f t="array" ref="N4">_xlfn.XLOOKUP(A4&amp;B4,Suppliers!$A$2:$A$279 &amp; Suppliers!$B$2:$B$279,Suppliers!$F$2:$F$279) *0.005 *_xlfn.XLOOKUP(B4,TransportationConversion!$A$2:$A$300,TransportationConversion!$B$2:$B$300)</f>
        <v>396</v>
      </c>
    </row>
    <row r="5" spans="1:14" x14ac:dyDescent="0.2">
      <c r="A5" t="s">
        <v>3</v>
      </c>
      <c r="B5" t="s">
        <v>73</v>
      </c>
      <c r="C5" t="s">
        <v>32</v>
      </c>
      <c r="D5" t="s">
        <v>87</v>
      </c>
      <c r="E5" t="s">
        <v>13</v>
      </c>
      <c r="G5" s="3">
        <f t="shared" si="0"/>
        <v>623.67000000000007</v>
      </c>
      <c r="H5" s="3">
        <f t="shared" si="1"/>
        <v>651.81000000000006</v>
      </c>
      <c r="I5" s="3" t="s">
        <v>113</v>
      </c>
      <c r="J5">
        <v>5644.8959999999997</v>
      </c>
      <c r="L5" s="3">
        <v>267.27</v>
      </c>
      <c r="M5" s="3">
        <v>295.41000000000003</v>
      </c>
      <c r="N5" cm="1">
        <f t="array" ref="N5">_xlfn.XLOOKUP(A5&amp;B5,Suppliers!$A$2:$A$279 &amp; Suppliers!$B$2:$B$279,Suppliers!$F$2:$F$279) *0.005 *_xlfn.XLOOKUP(B5,TransportationConversion!$A$2:$A$300,TransportationConversion!$B$2:$B$300)</f>
        <v>356.40000000000003</v>
      </c>
    </row>
    <row r="6" spans="1:14" x14ac:dyDescent="0.2">
      <c r="A6" t="s">
        <v>3</v>
      </c>
      <c r="B6" t="s">
        <v>88</v>
      </c>
      <c r="C6" t="s">
        <v>32</v>
      </c>
      <c r="D6" t="s">
        <v>86</v>
      </c>
      <c r="E6" t="s">
        <v>13</v>
      </c>
      <c r="G6" s="3">
        <f t="shared" si="0"/>
        <v>1109.67</v>
      </c>
      <c r="H6" s="3">
        <f t="shared" si="1"/>
        <v>1137.8100000000002</v>
      </c>
      <c r="I6" s="3" t="s">
        <v>113</v>
      </c>
      <c r="J6">
        <v>5644.8959999999997</v>
      </c>
      <c r="L6" s="3">
        <v>267.27</v>
      </c>
      <c r="M6" s="3">
        <v>295.41000000000003</v>
      </c>
      <c r="N6" cm="1">
        <f t="array" ref="N6">_xlfn.XLOOKUP(A6&amp;B6,Suppliers!$A$2:$A$279 &amp; Suppliers!$B$2:$B$279,Suppliers!$F$2:$F$279) *0.005 *_xlfn.XLOOKUP(B6,TransportationConversion!$A$2:$A$300,TransportationConversion!$B$2:$B$300)</f>
        <v>842.40000000000009</v>
      </c>
    </row>
    <row r="7" spans="1:14" x14ac:dyDescent="0.2">
      <c r="A7" t="s">
        <v>3</v>
      </c>
      <c r="B7" t="s">
        <v>89</v>
      </c>
      <c r="C7" t="s">
        <v>32</v>
      </c>
      <c r="D7" t="s">
        <v>85</v>
      </c>
      <c r="E7" t="s">
        <v>13</v>
      </c>
      <c r="G7" s="3">
        <f t="shared" si="0"/>
        <v>327.048</v>
      </c>
      <c r="H7" s="3">
        <f t="shared" si="1"/>
        <v>355.18799999999999</v>
      </c>
      <c r="I7" s="3" t="s">
        <v>113</v>
      </c>
      <c r="J7">
        <v>5644.8959999999997</v>
      </c>
      <c r="L7" s="3">
        <v>267.27</v>
      </c>
      <c r="M7" s="3">
        <v>295.41000000000003</v>
      </c>
      <c r="N7" cm="1">
        <f t="array" ref="N7">_xlfn.XLOOKUP(A7&amp;B7,Suppliers!$A$2:$A$279 &amp; Suppliers!$B$2:$B$279,Suppliers!$F$2:$F$279) *0.005 *_xlfn.XLOOKUP(B7,TransportationConversion!$A$2:$A$300,TransportationConversion!$B$2:$B$300)</f>
        <v>59.777999999999992</v>
      </c>
    </row>
    <row r="8" spans="1:14" x14ac:dyDescent="0.2">
      <c r="A8" t="s">
        <v>3</v>
      </c>
      <c r="B8" t="s">
        <v>70</v>
      </c>
      <c r="C8" t="s">
        <v>32</v>
      </c>
      <c r="D8" t="s">
        <v>84</v>
      </c>
      <c r="E8" t="s">
        <v>13</v>
      </c>
      <c r="G8" s="3">
        <f t="shared" si="0"/>
        <v>913.47</v>
      </c>
      <c r="H8" s="3">
        <f t="shared" si="1"/>
        <v>941.61000000000013</v>
      </c>
      <c r="I8" s="3" t="s">
        <v>113</v>
      </c>
      <c r="J8">
        <v>5644.8959999999997</v>
      </c>
      <c r="L8" s="3">
        <v>267.27</v>
      </c>
      <c r="M8" s="3">
        <v>295.41000000000003</v>
      </c>
      <c r="N8" cm="1">
        <f t="array" ref="N8">_xlfn.XLOOKUP(A8&amp;B8,Suppliers!$A$2:$A$279 &amp; Suppliers!$B$2:$B$279,Suppliers!$F$2:$F$279) *0.005 *_xlfn.XLOOKUP(B8,TransportationConversion!$A$2:$A$300,TransportationConversion!$B$2:$B$300)</f>
        <v>646.20000000000005</v>
      </c>
    </row>
    <row r="9" spans="1:14" x14ac:dyDescent="0.2">
      <c r="A9" t="s">
        <v>3</v>
      </c>
      <c r="B9" t="s">
        <v>90</v>
      </c>
      <c r="C9" t="s">
        <v>32</v>
      </c>
      <c r="D9" t="s">
        <v>83</v>
      </c>
      <c r="E9" t="s">
        <v>13</v>
      </c>
      <c r="G9" s="3">
        <f t="shared" si="0"/>
        <v>643.94025000000011</v>
      </c>
      <c r="H9" s="3">
        <f t="shared" si="1"/>
        <v>672.08025000000009</v>
      </c>
      <c r="I9" s="3" t="s">
        <v>113</v>
      </c>
      <c r="J9">
        <v>5644.8959999999997</v>
      </c>
      <c r="L9" s="3">
        <v>267.27</v>
      </c>
      <c r="M9" s="3">
        <v>295.41000000000003</v>
      </c>
      <c r="N9" cm="1">
        <f t="array" ref="N9">_xlfn.XLOOKUP(A9&amp;B9,Suppliers!$A$2:$A$279 &amp; Suppliers!$B$2:$B$279,Suppliers!$F$2:$F$279) *0.005 *_xlfn.XLOOKUP(B9,TransportationConversion!$A$2:$A$300,TransportationConversion!$B$2:$B$300)</f>
        <v>376.67025000000007</v>
      </c>
    </row>
    <row r="10" spans="1:14" x14ac:dyDescent="0.2">
      <c r="A10" t="s">
        <v>3</v>
      </c>
      <c r="B10" t="s">
        <v>92</v>
      </c>
      <c r="C10" t="s">
        <v>32</v>
      </c>
      <c r="D10" t="s">
        <v>82</v>
      </c>
      <c r="E10" t="s">
        <v>13</v>
      </c>
      <c r="G10" s="3">
        <f t="shared" si="0"/>
        <v>444.82499999999993</v>
      </c>
      <c r="H10" s="3">
        <f t="shared" si="1"/>
        <v>472.96500000000003</v>
      </c>
      <c r="I10" s="3" t="s">
        <v>113</v>
      </c>
      <c r="J10">
        <v>5644.8959999999997</v>
      </c>
      <c r="L10" s="3">
        <v>267.27</v>
      </c>
      <c r="M10" s="3">
        <v>295.41000000000003</v>
      </c>
      <c r="N10" cm="1">
        <f t="array" ref="N10">_xlfn.XLOOKUP(A10&amp;B10,Suppliers!$A$2:$A$279 &amp; Suppliers!$B$2:$B$279,Suppliers!$F$2:$F$279) *0.005 *_xlfn.XLOOKUP(B10,TransportationConversion!$A$2:$A$300,TransportationConversion!$B$2:$B$300)</f>
        <v>177.55499999999998</v>
      </c>
    </row>
    <row r="11" spans="1:14" x14ac:dyDescent="0.2">
      <c r="A11" t="s">
        <v>3</v>
      </c>
      <c r="B11" t="s">
        <v>20</v>
      </c>
      <c r="C11" t="s">
        <v>65</v>
      </c>
      <c r="D11" t="s">
        <v>81</v>
      </c>
      <c r="E11" t="s">
        <v>13</v>
      </c>
      <c r="G11" s="3">
        <f t="shared" si="0"/>
        <v>3664.6675999999998</v>
      </c>
      <c r="H11" s="3">
        <f t="shared" si="1"/>
        <v>3746.6575999999995</v>
      </c>
      <c r="I11" s="3" t="s">
        <v>113</v>
      </c>
      <c r="J11">
        <v>11599.08</v>
      </c>
      <c r="L11" s="3">
        <v>778.94</v>
      </c>
      <c r="M11" s="3">
        <v>860.93</v>
      </c>
      <c r="N11" cm="1">
        <f t="array" ref="N11">_xlfn.XLOOKUP(A11&amp;B11,Suppliers!$A$2:$A$279 &amp; Suppliers!$B$2:$B$279,Suppliers!$F$2:$F$279) *0.005 *_xlfn.XLOOKUP(B11,TransportationConversion!$A$2:$A$300,TransportationConversion!$B$2:$B$300)</f>
        <v>2885.7275999999997</v>
      </c>
    </row>
    <row r="12" spans="1:14" x14ac:dyDescent="0.2">
      <c r="A12" t="s">
        <v>3</v>
      </c>
      <c r="B12" t="s">
        <v>52</v>
      </c>
      <c r="C12" t="s">
        <v>65</v>
      </c>
      <c r="D12" t="s">
        <v>80</v>
      </c>
      <c r="E12" t="s">
        <v>13</v>
      </c>
      <c r="G12" s="3">
        <f t="shared" si="0"/>
        <v>1104.44</v>
      </c>
      <c r="H12" s="3">
        <f t="shared" si="1"/>
        <v>1186.4299999999998</v>
      </c>
      <c r="I12" s="3" t="s">
        <v>113</v>
      </c>
      <c r="J12">
        <v>11599.08</v>
      </c>
      <c r="L12" s="3">
        <v>778.94</v>
      </c>
      <c r="M12" s="3">
        <v>860.93</v>
      </c>
      <c r="N12" cm="1">
        <f t="array" ref="N12">_xlfn.XLOOKUP(A12&amp;B12,Suppliers!$A$2:$A$279 &amp; Suppliers!$B$2:$B$279,Suppliers!$F$2:$F$279) *0.005 *_xlfn.XLOOKUP(B12,TransportationConversion!$A$2:$A$300,TransportationConversion!$B$2:$B$300)</f>
        <v>325.5</v>
      </c>
    </row>
    <row r="13" spans="1:14" x14ac:dyDescent="0.2">
      <c r="A13" t="s">
        <v>3</v>
      </c>
      <c r="B13" t="s">
        <v>1</v>
      </c>
      <c r="C13" t="s">
        <v>65</v>
      </c>
      <c r="D13" t="s">
        <v>79</v>
      </c>
      <c r="E13" t="s">
        <v>13</v>
      </c>
      <c r="G13" s="3">
        <f t="shared" si="0"/>
        <v>1174.94</v>
      </c>
      <c r="H13" s="3">
        <f t="shared" si="1"/>
        <v>1256.9299999999998</v>
      </c>
      <c r="I13" s="3" t="s">
        <v>113</v>
      </c>
      <c r="J13">
        <v>11599.08</v>
      </c>
      <c r="L13" s="3">
        <v>778.94</v>
      </c>
      <c r="M13" s="3">
        <v>860.93</v>
      </c>
      <c r="N13" cm="1">
        <f t="array" ref="N13">_xlfn.XLOOKUP(A13&amp;B13,Suppliers!$A$2:$A$279 &amp; Suppliers!$B$2:$B$279,Suppliers!$F$2:$F$279) *0.005 *_xlfn.XLOOKUP(B13,TransportationConversion!$A$2:$A$300,TransportationConversion!$B$2:$B$300)</f>
        <v>396</v>
      </c>
    </row>
    <row r="14" spans="1:14" x14ac:dyDescent="0.2">
      <c r="A14" t="s">
        <v>3</v>
      </c>
      <c r="B14" t="s">
        <v>73</v>
      </c>
      <c r="C14" t="s">
        <v>65</v>
      </c>
      <c r="D14" t="s">
        <v>78</v>
      </c>
      <c r="E14" t="s">
        <v>13</v>
      </c>
      <c r="G14" s="3">
        <f t="shared" si="0"/>
        <v>1135.3400000000001</v>
      </c>
      <c r="H14" s="3">
        <f t="shared" si="1"/>
        <v>1217.33</v>
      </c>
      <c r="I14" s="3" t="s">
        <v>113</v>
      </c>
      <c r="J14">
        <v>11599.08</v>
      </c>
      <c r="L14" s="3">
        <v>778.94</v>
      </c>
      <c r="M14" s="3">
        <v>860.93</v>
      </c>
      <c r="N14" cm="1">
        <f t="array" ref="N14">_xlfn.XLOOKUP(A14&amp;B14,Suppliers!$A$2:$A$279 &amp; Suppliers!$B$2:$B$279,Suppliers!$F$2:$F$279) *0.005 *_xlfn.XLOOKUP(B14,TransportationConversion!$A$2:$A$300,TransportationConversion!$B$2:$B$300)</f>
        <v>356.40000000000003</v>
      </c>
    </row>
    <row r="15" spans="1:14" x14ac:dyDescent="0.2">
      <c r="A15" t="s">
        <v>3</v>
      </c>
      <c r="B15" t="s">
        <v>88</v>
      </c>
      <c r="C15" t="s">
        <v>65</v>
      </c>
      <c r="D15" t="s">
        <v>77</v>
      </c>
      <c r="E15" t="s">
        <v>13</v>
      </c>
      <c r="G15" s="3">
        <f t="shared" si="0"/>
        <v>1621.3400000000001</v>
      </c>
      <c r="H15" s="3">
        <f t="shared" si="1"/>
        <v>1703.33</v>
      </c>
      <c r="I15" s="3" t="s">
        <v>113</v>
      </c>
      <c r="J15">
        <v>11599.08</v>
      </c>
      <c r="L15" s="3">
        <v>778.94</v>
      </c>
      <c r="M15" s="3">
        <v>860.93</v>
      </c>
      <c r="N15" cm="1">
        <f t="array" ref="N15">_xlfn.XLOOKUP(A15&amp;B15,Suppliers!$A$2:$A$279 &amp; Suppliers!$B$2:$B$279,Suppliers!$F$2:$F$279) *0.005 *_xlfn.XLOOKUP(B15,TransportationConversion!$A$2:$A$300,TransportationConversion!$B$2:$B$300)</f>
        <v>842.40000000000009</v>
      </c>
    </row>
    <row r="16" spans="1:14" x14ac:dyDescent="0.2">
      <c r="A16" t="s">
        <v>3</v>
      </c>
      <c r="B16" t="s">
        <v>89</v>
      </c>
      <c r="C16" t="s">
        <v>65</v>
      </c>
      <c r="D16" t="s">
        <v>76</v>
      </c>
      <c r="E16" t="s">
        <v>13</v>
      </c>
      <c r="G16" s="3">
        <f t="shared" si="0"/>
        <v>838.71800000000007</v>
      </c>
      <c r="H16" s="3">
        <f t="shared" si="1"/>
        <v>920.70799999999997</v>
      </c>
      <c r="I16" s="3" t="s">
        <v>113</v>
      </c>
      <c r="J16">
        <v>11599.08</v>
      </c>
      <c r="L16" s="3">
        <v>778.94</v>
      </c>
      <c r="M16" s="3">
        <v>860.93</v>
      </c>
      <c r="N16" cm="1">
        <f t="array" ref="N16">_xlfn.XLOOKUP(A16&amp;B16,Suppliers!$A$2:$A$279 &amp; Suppliers!$B$2:$B$279,Suppliers!$F$2:$F$279) *0.005 *_xlfn.XLOOKUP(B16,TransportationConversion!$A$2:$A$300,TransportationConversion!$B$2:$B$300)</f>
        <v>59.777999999999992</v>
      </c>
    </row>
    <row r="17" spans="1:14" x14ac:dyDescent="0.2">
      <c r="A17" t="s">
        <v>3</v>
      </c>
      <c r="B17" t="s">
        <v>70</v>
      </c>
      <c r="C17" t="s">
        <v>65</v>
      </c>
      <c r="D17" t="s">
        <v>87</v>
      </c>
      <c r="E17" t="s">
        <v>13</v>
      </c>
      <c r="G17" s="3">
        <f t="shared" si="0"/>
        <v>1425.14</v>
      </c>
      <c r="H17" s="3">
        <f t="shared" si="1"/>
        <v>1507.13</v>
      </c>
      <c r="I17" s="3" t="s">
        <v>113</v>
      </c>
      <c r="J17">
        <v>11599.08</v>
      </c>
      <c r="L17" s="3">
        <v>778.94</v>
      </c>
      <c r="M17" s="3">
        <v>860.93</v>
      </c>
      <c r="N17" cm="1">
        <f t="array" ref="N17">_xlfn.XLOOKUP(A17&amp;B17,Suppliers!$A$2:$A$279 &amp; Suppliers!$B$2:$B$279,Suppliers!$F$2:$F$279) *0.005 *_xlfn.XLOOKUP(B17,TransportationConversion!$A$2:$A$300,TransportationConversion!$B$2:$B$300)</f>
        <v>646.20000000000005</v>
      </c>
    </row>
    <row r="18" spans="1:14" x14ac:dyDescent="0.2">
      <c r="A18" t="s">
        <v>3</v>
      </c>
      <c r="B18" t="s">
        <v>90</v>
      </c>
      <c r="C18" t="s">
        <v>65</v>
      </c>
      <c r="D18" t="s">
        <v>86</v>
      </c>
      <c r="E18" t="s">
        <v>13</v>
      </c>
      <c r="G18" s="3">
        <f t="shared" si="0"/>
        <v>1155.6102500000002</v>
      </c>
      <c r="H18" s="3">
        <f t="shared" si="1"/>
        <v>1237.60025</v>
      </c>
      <c r="I18" s="3" t="s">
        <v>113</v>
      </c>
      <c r="J18">
        <v>11599.08</v>
      </c>
      <c r="L18" s="3">
        <v>778.94</v>
      </c>
      <c r="M18" s="3">
        <v>860.93</v>
      </c>
      <c r="N18" cm="1">
        <f t="array" ref="N18">_xlfn.XLOOKUP(A18&amp;B18,Suppliers!$A$2:$A$279 &amp; Suppliers!$B$2:$B$279,Suppliers!$F$2:$F$279) *0.005 *_xlfn.XLOOKUP(B18,TransportationConversion!$A$2:$A$300,TransportationConversion!$B$2:$B$300)</f>
        <v>376.67025000000007</v>
      </c>
    </row>
    <row r="19" spans="1:14" x14ac:dyDescent="0.2">
      <c r="A19" t="s">
        <v>3</v>
      </c>
      <c r="B19" t="s">
        <v>92</v>
      </c>
      <c r="C19" t="s">
        <v>65</v>
      </c>
      <c r="D19" t="s">
        <v>79</v>
      </c>
      <c r="E19" t="s">
        <v>13</v>
      </c>
      <c r="G19" s="3">
        <f t="shared" si="0"/>
        <v>956.495</v>
      </c>
      <c r="H19" s="3">
        <f t="shared" si="1"/>
        <v>1038.4849999999999</v>
      </c>
      <c r="I19" s="3" t="s">
        <v>113</v>
      </c>
      <c r="J19">
        <v>11599.08</v>
      </c>
      <c r="L19" s="3">
        <v>778.94</v>
      </c>
      <c r="M19" s="3">
        <v>860.93</v>
      </c>
      <c r="N19" cm="1">
        <f t="array" ref="N19">_xlfn.XLOOKUP(A19&amp;B19,Suppliers!$A$2:$A$279 &amp; Suppliers!$B$2:$B$279,Suppliers!$F$2:$F$279) *0.005 *_xlfn.XLOOKUP(B19,TransportationConversion!$A$2:$A$300,TransportationConversion!$B$2:$B$300)</f>
        <v>177.55499999999998</v>
      </c>
    </row>
    <row r="20" spans="1:14" x14ac:dyDescent="0.2">
      <c r="A20" t="s">
        <v>3</v>
      </c>
      <c r="B20" t="s">
        <v>20</v>
      </c>
      <c r="C20" t="s">
        <v>107</v>
      </c>
      <c r="D20" t="s">
        <v>80</v>
      </c>
      <c r="E20" t="s">
        <v>13</v>
      </c>
      <c r="G20" s="3">
        <f t="shared" si="0"/>
        <v>3784.7175999999999</v>
      </c>
      <c r="H20" s="3">
        <f t="shared" si="1"/>
        <v>3879.3475999999996</v>
      </c>
      <c r="I20" s="3" t="s">
        <v>113</v>
      </c>
      <c r="J20">
        <v>8878.4879999999994</v>
      </c>
      <c r="L20" s="3">
        <v>898.99</v>
      </c>
      <c r="M20" s="3">
        <v>993.62</v>
      </c>
      <c r="N20" cm="1">
        <f t="array" ref="N20">_xlfn.XLOOKUP(A20&amp;B20,Suppliers!$A$2:$A$279 &amp; Suppliers!$B$2:$B$279,Suppliers!$F$2:$F$279) *0.005 *_xlfn.XLOOKUP(B20,TransportationConversion!$A$2:$A$300,TransportationConversion!$B$2:$B$300)</f>
        <v>2885.7275999999997</v>
      </c>
    </row>
    <row r="21" spans="1:14" x14ac:dyDescent="0.2">
      <c r="A21" t="s">
        <v>3</v>
      </c>
      <c r="B21" t="s">
        <v>52</v>
      </c>
      <c r="C21" t="s">
        <v>107</v>
      </c>
      <c r="D21" t="s">
        <v>81</v>
      </c>
      <c r="E21" t="s">
        <v>13</v>
      </c>
      <c r="G21" s="3">
        <f t="shared" si="0"/>
        <v>1224.49</v>
      </c>
      <c r="H21" s="3">
        <f t="shared" si="1"/>
        <v>1319.12</v>
      </c>
      <c r="I21" s="3" t="s">
        <v>113</v>
      </c>
      <c r="J21">
        <v>8878.4879999999994</v>
      </c>
      <c r="L21" s="3">
        <v>898.99</v>
      </c>
      <c r="M21" s="3">
        <v>993.62</v>
      </c>
      <c r="N21" cm="1">
        <f t="array" ref="N21">_xlfn.XLOOKUP(A21&amp;B21,Suppliers!$A$2:$A$279 &amp; Suppliers!$B$2:$B$279,Suppliers!$F$2:$F$279) *0.005 *_xlfn.XLOOKUP(B21,TransportationConversion!$A$2:$A$300,TransportationConversion!$B$2:$B$300)</f>
        <v>325.5</v>
      </c>
    </row>
    <row r="22" spans="1:14" x14ac:dyDescent="0.2">
      <c r="A22" t="s">
        <v>3</v>
      </c>
      <c r="B22" t="s">
        <v>1</v>
      </c>
      <c r="C22" t="s">
        <v>107</v>
      </c>
      <c r="D22" t="s">
        <v>82</v>
      </c>
      <c r="E22" t="s">
        <v>13</v>
      </c>
      <c r="G22" s="3">
        <f t="shared" si="0"/>
        <v>1294.99</v>
      </c>
      <c r="H22" s="3">
        <f t="shared" si="1"/>
        <v>1389.62</v>
      </c>
      <c r="I22" s="3" t="s">
        <v>113</v>
      </c>
      <c r="J22">
        <v>8878.4879999999994</v>
      </c>
      <c r="L22" s="3">
        <v>898.99</v>
      </c>
      <c r="M22" s="3">
        <v>993.62</v>
      </c>
      <c r="N22" cm="1">
        <f t="array" ref="N22">_xlfn.XLOOKUP(A22&amp;B22,Suppliers!$A$2:$A$279 &amp; Suppliers!$B$2:$B$279,Suppliers!$F$2:$F$279) *0.005 *_xlfn.XLOOKUP(B22,TransportationConversion!$A$2:$A$300,TransportationConversion!$B$2:$B$300)</f>
        <v>396</v>
      </c>
    </row>
    <row r="23" spans="1:14" x14ac:dyDescent="0.2">
      <c r="A23" t="s">
        <v>3</v>
      </c>
      <c r="B23" t="s">
        <v>73</v>
      </c>
      <c r="C23" t="s">
        <v>107</v>
      </c>
      <c r="D23" t="s">
        <v>83</v>
      </c>
      <c r="E23" t="s">
        <v>13</v>
      </c>
      <c r="G23" s="3">
        <f t="shared" si="0"/>
        <v>1255.3900000000001</v>
      </c>
      <c r="H23" s="3">
        <f t="shared" si="1"/>
        <v>1350.02</v>
      </c>
      <c r="I23" s="3" t="s">
        <v>113</v>
      </c>
      <c r="J23">
        <v>8878.4879999999994</v>
      </c>
      <c r="L23" s="3">
        <v>898.99</v>
      </c>
      <c r="M23" s="3">
        <v>993.62</v>
      </c>
      <c r="N23" cm="1">
        <f t="array" ref="N23">_xlfn.XLOOKUP(A23&amp;B23,Suppliers!$A$2:$A$279 &amp; Suppliers!$B$2:$B$279,Suppliers!$F$2:$F$279) *0.005 *_xlfn.XLOOKUP(B23,TransportationConversion!$A$2:$A$300,TransportationConversion!$B$2:$B$300)</f>
        <v>356.40000000000003</v>
      </c>
    </row>
    <row r="24" spans="1:14" x14ac:dyDescent="0.2">
      <c r="A24" t="s">
        <v>3</v>
      </c>
      <c r="B24" t="s">
        <v>88</v>
      </c>
      <c r="C24" t="s">
        <v>107</v>
      </c>
      <c r="D24" t="s">
        <v>84</v>
      </c>
      <c r="E24" t="s">
        <v>13</v>
      </c>
      <c r="G24" s="3">
        <f t="shared" si="0"/>
        <v>1741.39</v>
      </c>
      <c r="H24" s="3">
        <f t="shared" si="1"/>
        <v>1836.02</v>
      </c>
      <c r="I24" s="3" t="s">
        <v>113</v>
      </c>
      <c r="J24">
        <v>8878.4879999999994</v>
      </c>
      <c r="L24" s="3">
        <v>898.99</v>
      </c>
      <c r="M24" s="3">
        <v>993.62</v>
      </c>
      <c r="N24" cm="1">
        <f t="array" ref="N24">_xlfn.XLOOKUP(A24&amp;B24,Suppliers!$A$2:$A$279 &amp; Suppliers!$B$2:$B$279,Suppliers!$F$2:$F$279) *0.005 *_xlfn.XLOOKUP(B24,TransportationConversion!$A$2:$A$300,TransportationConversion!$B$2:$B$300)</f>
        <v>842.40000000000009</v>
      </c>
    </row>
    <row r="25" spans="1:14" x14ac:dyDescent="0.2">
      <c r="A25" t="s">
        <v>3</v>
      </c>
      <c r="B25" t="s">
        <v>89</v>
      </c>
      <c r="C25" t="s">
        <v>107</v>
      </c>
      <c r="D25" t="s">
        <v>85</v>
      </c>
      <c r="E25" t="s">
        <v>13</v>
      </c>
      <c r="G25" s="3">
        <f t="shared" si="0"/>
        <v>958.76800000000003</v>
      </c>
      <c r="H25" s="3">
        <f t="shared" si="1"/>
        <v>1053.3979999999999</v>
      </c>
      <c r="I25" s="3" t="s">
        <v>113</v>
      </c>
      <c r="J25">
        <v>8878.4879999999994</v>
      </c>
      <c r="L25" s="3">
        <v>898.99</v>
      </c>
      <c r="M25" s="3">
        <v>993.62</v>
      </c>
      <c r="N25" cm="1">
        <f t="array" ref="N25">_xlfn.XLOOKUP(A25&amp;B25,Suppliers!$A$2:$A$279 &amp; Suppliers!$B$2:$B$279,Suppliers!$F$2:$F$279) *0.005 *_xlfn.XLOOKUP(B25,TransportationConversion!$A$2:$A$300,TransportationConversion!$B$2:$B$300)</f>
        <v>59.777999999999992</v>
      </c>
    </row>
    <row r="26" spans="1:14" x14ac:dyDescent="0.2">
      <c r="A26" t="s">
        <v>3</v>
      </c>
      <c r="B26" t="s">
        <v>70</v>
      </c>
      <c r="C26" t="s">
        <v>107</v>
      </c>
      <c r="D26" t="s">
        <v>86</v>
      </c>
      <c r="E26" t="s">
        <v>13</v>
      </c>
      <c r="G26" s="3">
        <f t="shared" si="0"/>
        <v>1545.19</v>
      </c>
      <c r="H26" s="3">
        <f t="shared" si="1"/>
        <v>1639.8200000000002</v>
      </c>
      <c r="I26" s="3" t="s">
        <v>113</v>
      </c>
      <c r="J26">
        <v>8878.4879999999994</v>
      </c>
      <c r="L26" s="3">
        <v>898.99</v>
      </c>
      <c r="M26" s="3">
        <v>993.62</v>
      </c>
      <c r="N26" cm="1">
        <f t="array" ref="N26">_xlfn.XLOOKUP(A26&amp;B26,Suppliers!$A$2:$A$279 &amp; Suppliers!$B$2:$B$279,Suppliers!$F$2:$F$279) *0.005 *_xlfn.XLOOKUP(B26,TransportationConversion!$A$2:$A$300,TransportationConversion!$B$2:$B$300)</f>
        <v>646.20000000000005</v>
      </c>
    </row>
    <row r="27" spans="1:14" x14ac:dyDescent="0.2">
      <c r="A27" t="s">
        <v>3</v>
      </c>
      <c r="B27" t="s">
        <v>90</v>
      </c>
      <c r="C27" t="s">
        <v>107</v>
      </c>
      <c r="D27" t="s">
        <v>87</v>
      </c>
      <c r="E27" t="s">
        <v>13</v>
      </c>
      <c r="G27" s="3">
        <f t="shared" si="0"/>
        <v>1275.6602500000001</v>
      </c>
      <c r="H27" s="3">
        <f t="shared" si="1"/>
        <v>1370.29025</v>
      </c>
      <c r="I27" s="3" t="s">
        <v>113</v>
      </c>
      <c r="J27">
        <v>8878.4879999999994</v>
      </c>
      <c r="L27" s="3">
        <v>898.99</v>
      </c>
      <c r="M27" s="3">
        <v>993.62</v>
      </c>
      <c r="N27" cm="1">
        <f t="array" ref="N27">_xlfn.XLOOKUP(A27&amp;B27,Suppliers!$A$2:$A$279 &amp; Suppliers!$B$2:$B$279,Suppliers!$F$2:$F$279) *0.005 *_xlfn.XLOOKUP(B27,TransportationConversion!$A$2:$A$300,TransportationConversion!$B$2:$B$300)</f>
        <v>376.67025000000007</v>
      </c>
    </row>
    <row r="28" spans="1:14" x14ac:dyDescent="0.2">
      <c r="A28" t="s">
        <v>3</v>
      </c>
      <c r="B28" t="s">
        <v>92</v>
      </c>
      <c r="C28" t="s">
        <v>107</v>
      </c>
      <c r="D28" t="s">
        <v>80</v>
      </c>
      <c r="E28" t="s">
        <v>13</v>
      </c>
      <c r="G28" s="3">
        <f t="shared" si="0"/>
        <v>1076.5450000000001</v>
      </c>
      <c r="H28" s="3">
        <f t="shared" si="1"/>
        <v>1171.175</v>
      </c>
      <c r="I28" s="3" t="s">
        <v>113</v>
      </c>
      <c r="J28">
        <v>8878.4879999999994</v>
      </c>
      <c r="L28" s="3">
        <v>898.99</v>
      </c>
      <c r="M28" s="3">
        <v>993.62</v>
      </c>
      <c r="N28" cm="1">
        <f t="array" ref="N28">_xlfn.XLOOKUP(A28&amp;B28,Suppliers!$A$2:$A$279 &amp; Suppliers!$B$2:$B$279,Suppliers!$F$2:$F$279) *0.005 *_xlfn.XLOOKUP(B28,TransportationConversion!$A$2:$A$300,TransportationConversion!$B$2:$B$300)</f>
        <v>177.55499999999998</v>
      </c>
    </row>
    <row r="29" spans="1:14" x14ac:dyDescent="0.2">
      <c r="A29" t="s">
        <v>3</v>
      </c>
      <c r="B29" t="s">
        <v>20</v>
      </c>
      <c r="C29" t="s">
        <v>63</v>
      </c>
      <c r="D29" t="s">
        <v>81</v>
      </c>
      <c r="E29" t="s">
        <v>13</v>
      </c>
      <c r="G29" s="3">
        <f t="shared" si="0"/>
        <v>3657.1875999999997</v>
      </c>
      <c r="H29" s="3">
        <f t="shared" si="1"/>
        <v>3738.3975999999998</v>
      </c>
      <c r="I29" s="3" t="s">
        <v>113</v>
      </c>
      <c r="J29">
        <v>10823.09</v>
      </c>
      <c r="L29" s="3">
        <v>771.46</v>
      </c>
      <c r="M29" s="3">
        <v>852.67</v>
      </c>
      <c r="N29" cm="1">
        <f t="array" ref="N29">_xlfn.XLOOKUP(A29&amp;B29,Suppliers!$A$2:$A$279 &amp; Suppliers!$B$2:$B$279,Suppliers!$F$2:$F$279) *0.005 *_xlfn.XLOOKUP(B29,TransportationConversion!$A$2:$A$300,TransportationConversion!$B$2:$B$300)</f>
        <v>2885.7275999999997</v>
      </c>
    </row>
    <row r="30" spans="1:14" x14ac:dyDescent="0.2">
      <c r="A30" t="s">
        <v>3</v>
      </c>
      <c r="B30" t="s">
        <v>52</v>
      </c>
      <c r="C30" t="s">
        <v>63</v>
      </c>
      <c r="D30" t="s">
        <v>82</v>
      </c>
      <c r="E30" t="s">
        <v>13</v>
      </c>
      <c r="G30" s="3">
        <f t="shared" si="0"/>
        <v>1096.96</v>
      </c>
      <c r="H30" s="3">
        <f t="shared" si="1"/>
        <v>1178.17</v>
      </c>
      <c r="I30" s="3" t="s">
        <v>113</v>
      </c>
      <c r="J30">
        <v>10823.09</v>
      </c>
      <c r="L30" s="3">
        <v>771.46</v>
      </c>
      <c r="M30" s="3">
        <v>852.67</v>
      </c>
      <c r="N30" cm="1">
        <f t="array" ref="N30">_xlfn.XLOOKUP(A30&amp;B30,Suppliers!$A$2:$A$279 &amp; Suppliers!$B$2:$B$279,Suppliers!$F$2:$F$279) *0.005 *_xlfn.XLOOKUP(B30,TransportationConversion!$A$2:$A$300,TransportationConversion!$B$2:$B$300)</f>
        <v>325.5</v>
      </c>
    </row>
    <row r="31" spans="1:14" x14ac:dyDescent="0.2">
      <c r="A31" t="s">
        <v>3</v>
      </c>
      <c r="B31" t="s">
        <v>1</v>
      </c>
      <c r="C31" t="s">
        <v>63</v>
      </c>
      <c r="D31" t="s">
        <v>83</v>
      </c>
      <c r="E31" t="s">
        <v>13</v>
      </c>
      <c r="G31" s="3">
        <f t="shared" si="0"/>
        <v>1167.46</v>
      </c>
      <c r="H31" s="3">
        <f t="shared" si="1"/>
        <v>1248.67</v>
      </c>
      <c r="I31" s="3" t="s">
        <v>113</v>
      </c>
      <c r="J31">
        <v>10823.09</v>
      </c>
      <c r="L31" s="3">
        <v>771.46</v>
      </c>
      <c r="M31" s="3">
        <v>852.67</v>
      </c>
      <c r="N31" cm="1">
        <f t="array" ref="N31">_xlfn.XLOOKUP(A31&amp;B31,Suppliers!$A$2:$A$279 &amp; Suppliers!$B$2:$B$279,Suppliers!$F$2:$F$279) *0.005 *_xlfn.XLOOKUP(B31,TransportationConversion!$A$2:$A$300,TransportationConversion!$B$2:$B$300)</f>
        <v>396</v>
      </c>
    </row>
    <row r="32" spans="1:14" x14ac:dyDescent="0.2">
      <c r="A32" t="s">
        <v>3</v>
      </c>
      <c r="B32" t="s">
        <v>73</v>
      </c>
      <c r="C32" t="s">
        <v>63</v>
      </c>
      <c r="D32" t="s">
        <v>84</v>
      </c>
      <c r="E32" t="s">
        <v>13</v>
      </c>
      <c r="G32" s="3">
        <f t="shared" si="0"/>
        <v>1127.8600000000001</v>
      </c>
      <c r="H32" s="3">
        <f t="shared" si="1"/>
        <v>1209.07</v>
      </c>
      <c r="I32" s="3" t="s">
        <v>113</v>
      </c>
      <c r="J32">
        <v>10823.09</v>
      </c>
      <c r="L32" s="3">
        <v>771.46</v>
      </c>
      <c r="M32" s="3">
        <v>852.67</v>
      </c>
      <c r="N32" cm="1">
        <f t="array" ref="N32">_xlfn.XLOOKUP(A32&amp;B32,Suppliers!$A$2:$A$279 &amp; Suppliers!$B$2:$B$279,Suppliers!$F$2:$F$279) *0.005 *_xlfn.XLOOKUP(B32,TransportationConversion!$A$2:$A$300,TransportationConversion!$B$2:$B$300)</f>
        <v>356.40000000000003</v>
      </c>
    </row>
    <row r="33" spans="1:14" x14ac:dyDescent="0.2">
      <c r="A33" t="s">
        <v>3</v>
      </c>
      <c r="B33" t="s">
        <v>88</v>
      </c>
      <c r="C33" t="s">
        <v>63</v>
      </c>
      <c r="D33" t="s">
        <v>85</v>
      </c>
      <c r="E33" t="s">
        <v>13</v>
      </c>
      <c r="G33" s="3">
        <f t="shared" si="0"/>
        <v>1613.8600000000001</v>
      </c>
      <c r="H33" s="3">
        <f t="shared" si="1"/>
        <v>1695.0700000000002</v>
      </c>
      <c r="I33" s="3" t="s">
        <v>113</v>
      </c>
      <c r="J33">
        <v>10823.09</v>
      </c>
      <c r="L33" s="3">
        <v>771.46</v>
      </c>
      <c r="M33" s="3">
        <v>852.67</v>
      </c>
      <c r="N33" cm="1">
        <f t="array" ref="N33">_xlfn.XLOOKUP(A33&amp;B33,Suppliers!$A$2:$A$279 &amp; Suppliers!$B$2:$B$279,Suppliers!$F$2:$F$279) *0.005 *_xlfn.XLOOKUP(B33,TransportationConversion!$A$2:$A$300,TransportationConversion!$B$2:$B$300)</f>
        <v>842.40000000000009</v>
      </c>
    </row>
    <row r="34" spans="1:14" x14ac:dyDescent="0.2">
      <c r="A34" t="s">
        <v>3</v>
      </c>
      <c r="B34" t="s">
        <v>89</v>
      </c>
      <c r="C34" t="s">
        <v>63</v>
      </c>
      <c r="D34" t="s">
        <v>86</v>
      </c>
      <c r="E34" t="s">
        <v>13</v>
      </c>
      <c r="G34" s="3">
        <f t="shared" si="0"/>
        <v>831.23800000000006</v>
      </c>
      <c r="H34" s="3">
        <f t="shared" si="1"/>
        <v>912.44799999999998</v>
      </c>
      <c r="I34" s="3" t="s">
        <v>113</v>
      </c>
      <c r="J34">
        <v>10823.09</v>
      </c>
      <c r="L34" s="3">
        <v>771.46</v>
      </c>
      <c r="M34" s="3">
        <v>852.67</v>
      </c>
      <c r="N34" cm="1">
        <f t="array" ref="N34">_xlfn.XLOOKUP(A34&amp;B34,Suppliers!$A$2:$A$279 &amp; Suppliers!$B$2:$B$279,Suppliers!$F$2:$F$279) *0.005 *_xlfn.XLOOKUP(B34,TransportationConversion!$A$2:$A$300,TransportationConversion!$B$2:$B$300)</f>
        <v>59.777999999999992</v>
      </c>
    </row>
    <row r="35" spans="1:14" x14ac:dyDescent="0.2">
      <c r="A35" t="s">
        <v>3</v>
      </c>
      <c r="B35" t="s">
        <v>70</v>
      </c>
      <c r="C35" t="s">
        <v>63</v>
      </c>
      <c r="D35" t="s">
        <v>87</v>
      </c>
      <c r="E35" t="s">
        <v>13</v>
      </c>
      <c r="G35" s="3">
        <f t="shared" si="0"/>
        <v>1417.66</v>
      </c>
      <c r="H35" s="3">
        <f t="shared" si="1"/>
        <v>1498.87</v>
      </c>
      <c r="I35" s="3" t="s">
        <v>113</v>
      </c>
      <c r="J35">
        <v>10823.09</v>
      </c>
      <c r="L35" s="3">
        <v>771.46</v>
      </c>
      <c r="M35" s="3">
        <v>852.67</v>
      </c>
      <c r="N35" cm="1">
        <f t="array" ref="N35">_xlfn.XLOOKUP(A35&amp;B35,Suppliers!$A$2:$A$279 &amp; Suppliers!$B$2:$B$279,Suppliers!$F$2:$F$279) *0.005 *_xlfn.XLOOKUP(B35,TransportationConversion!$A$2:$A$300,TransportationConversion!$B$2:$B$300)</f>
        <v>646.20000000000005</v>
      </c>
    </row>
    <row r="36" spans="1:14" x14ac:dyDescent="0.2">
      <c r="A36" t="s">
        <v>3</v>
      </c>
      <c r="B36" t="s">
        <v>90</v>
      </c>
      <c r="C36" t="s">
        <v>63</v>
      </c>
      <c r="D36" t="s">
        <v>76</v>
      </c>
      <c r="E36" t="s">
        <v>13</v>
      </c>
      <c r="G36" s="3">
        <f t="shared" si="0"/>
        <v>1148.1302500000002</v>
      </c>
      <c r="H36" s="3">
        <f t="shared" si="1"/>
        <v>1229.34025</v>
      </c>
      <c r="I36" s="3" t="s">
        <v>113</v>
      </c>
      <c r="J36">
        <v>10823.09</v>
      </c>
      <c r="L36" s="3">
        <v>771.46</v>
      </c>
      <c r="M36" s="3">
        <v>852.67</v>
      </c>
      <c r="N36" cm="1">
        <f t="array" ref="N36">_xlfn.XLOOKUP(A36&amp;B36,Suppliers!$A$2:$A$279 &amp; Suppliers!$B$2:$B$279,Suppliers!$F$2:$F$279) *0.005 *_xlfn.XLOOKUP(B36,TransportationConversion!$A$2:$A$300,TransportationConversion!$B$2:$B$300)</f>
        <v>376.67025000000007</v>
      </c>
    </row>
    <row r="37" spans="1:14" x14ac:dyDescent="0.2">
      <c r="A37" t="s">
        <v>3</v>
      </c>
      <c r="B37" t="s">
        <v>92</v>
      </c>
      <c r="C37" t="s">
        <v>63</v>
      </c>
      <c r="D37" t="s">
        <v>77</v>
      </c>
      <c r="E37" t="s">
        <v>13</v>
      </c>
      <c r="G37" s="3">
        <f t="shared" si="0"/>
        <v>949.01499999999999</v>
      </c>
      <c r="H37" s="3">
        <f t="shared" si="1"/>
        <v>1030.2249999999999</v>
      </c>
      <c r="I37" s="3" t="s">
        <v>113</v>
      </c>
      <c r="J37">
        <v>10823.09</v>
      </c>
      <c r="L37" s="3">
        <v>771.46</v>
      </c>
      <c r="M37" s="3">
        <v>852.67</v>
      </c>
      <c r="N37" cm="1">
        <f t="array" ref="N37">_xlfn.XLOOKUP(A37&amp;B37,Suppliers!$A$2:$A$279 &amp; Suppliers!$B$2:$B$279,Suppliers!$F$2:$F$279) *0.005 *_xlfn.XLOOKUP(B37,TransportationConversion!$A$2:$A$300,TransportationConversion!$B$2:$B$300)</f>
        <v>177.55499999999998</v>
      </c>
    </row>
    <row r="38" spans="1:14" x14ac:dyDescent="0.2">
      <c r="A38" t="s">
        <v>19</v>
      </c>
      <c r="B38" t="s">
        <v>20</v>
      </c>
      <c r="C38" t="s">
        <v>64</v>
      </c>
      <c r="D38" t="s">
        <v>87</v>
      </c>
      <c r="E38" t="s">
        <v>13</v>
      </c>
      <c r="G38" s="3">
        <f t="shared" si="0"/>
        <v>3936.2133999999996</v>
      </c>
      <c r="H38" s="3">
        <f t="shared" si="1"/>
        <v>4046.6233999999995</v>
      </c>
      <c r="I38" s="3" t="s">
        <v>113</v>
      </c>
      <c r="J38">
        <v>9539.652</v>
      </c>
      <c r="L38" s="3">
        <v>1048.81</v>
      </c>
      <c r="M38" s="3">
        <v>1159.22</v>
      </c>
      <c r="N38" cm="1">
        <f t="array" ref="N38">_xlfn.XLOOKUP(A38&amp;B38,Suppliers!$A$2:$A$279 &amp; Suppliers!$B$2:$B$279,Suppliers!$F$2:$F$279) *0.005 *_xlfn.XLOOKUP(B38,TransportationConversion!$A$2:$A$300,TransportationConversion!$B$2:$B$300)</f>
        <v>2887.4033999999997</v>
      </c>
    </row>
    <row r="39" spans="1:14" x14ac:dyDescent="0.2">
      <c r="A39" t="s">
        <v>19</v>
      </c>
      <c r="B39" t="s">
        <v>52</v>
      </c>
      <c r="C39" t="s">
        <v>64</v>
      </c>
      <c r="D39" t="s">
        <v>76</v>
      </c>
      <c r="E39" t="s">
        <v>13</v>
      </c>
      <c r="G39" s="3">
        <f t="shared" si="0"/>
        <v>1400.35</v>
      </c>
      <c r="H39" s="3">
        <f t="shared" si="1"/>
        <v>1510.76</v>
      </c>
      <c r="I39" s="3" t="s">
        <v>113</v>
      </c>
      <c r="J39">
        <v>9539.652</v>
      </c>
      <c r="L39" s="3">
        <v>1048.81</v>
      </c>
      <c r="M39" s="3">
        <v>1159.22</v>
      </c>
      <c r="N39" cm="1">
        <f t="array" ref="N39">_xlfn.XLOOKUP(A39&amp;B39,Suppliers!$A$2:$A$279 &amp; Suppliers!$B$2:$B$279,Suppliers!$F$2:$F$279) *0.005 *_xlfn.XLOOKUP(B39,TransportationConversion!$A$2:$A$300,TransportationConversion!$B$2:$B$300)</f>
        <v>351.54</v>
      </c>
    </row>
    <row r="40" spans="1:14" x14ac:dyDescent="0.2">
      <c r="A40" t="s">
        <v>19</v>
      </c>
      <c r="B40" t="s">
        <v>1</v>
      </c>
      <c r="C40" t="s">
        <v>64</v>
      </c>
      <c r="D40" t="s">
        <v>77</v>
      </c>
      <c r="E40" t="s">
        <v>13</v>
      </c>
      <c r="G40" s="3">
        <f t="shared" si="0"/>
        <v>1504.81</v>
      </c>
      <c r="H40" s="3">
        <f t="shared" si="1"/>
        <v>1615.22</v>
      </c>
      <c r="I40" s="3" t="s">
        <v>113</v>
      </c>
      <c r="J40">
        <v>9539.652</v>
      </c>
      <c r="L40" s="3">
        <v>1048.81</v>
      </c>
      <c r="M40" s="3">
        <v>1159.22</v>
      </c>
      <c r="N40" cm="1">
        <f t="array" ref="N40">_xlfn.XLOOKUP(A40&amp;B40,Suppliers!$A$2:$A$279 &amp; Suppliers!$B$2:$B$279,Suppliers!$F$2:$F$279) *0.005 *_xlfn.XLOOKUP(B40,TransportationConversion!$A$2:$A$300,TransportationConversion!$B$2:$B$300)</f>
        <v>456</v>
      </c>
    </row>
    <row r="41" spans="1:14" x14ac:dyDescent="0.2">
      <c r="A41" t="s">
        <v>19</v>
      </c>
      <c r="B41" t="s">
        <v>73</v>
      </c>
      <c r="C41" t="s">
        <v>64</v>
      </c>
      <c r="D41" t="s">
        <v>78</v>
      </c>
      <c r="E41" t="s">
        <v>13</v>
      </c>
      <c r="G41" s="3">
        <f t="shared" si="0"/>
        <v>1048.81</v>
      </c>
      <c r="H41" s="3">
        <f t="shared" si="1"/>
        <v>1159.22</v>
      </c>
      <c r="I41" s="3" t="s">
        <v>113</v>
      </c>
      <c r="J41">
        <v>9539.652</v>
      </c>
      <c r="L41" s="3">
        <v>1048.81</v>
      </c>
      <c r="M41" s="3">
        <v>1159.22</v>
      </c>
      <c r="N41" cm="1">
        <f t="array" ref="N41">_xlfn.XLOOKUP(A41&amp;B41,Suppliers!$A$2:$A$279 &amp; Suppliers!$B$2:$B$279,Suppliers!$F$2:$F$279) *0.005 *_xlfn.XLOOKUP(B41,TransportationConversion!$A$2:$A$300,TransportationConversion!$B$2:$B$300)</f>
        <v>0</v>
      </c>
    </row>
    <row r="42" spans="1:14" x14ac:dyDescent="0.2">
      <c r="A42" t="s">
        <v>19</v>
      </c>
      <c r="B42" t="s">
        <v>88</v>
      </c>
      <c r="C42" t="s">
        <v>64</v>
      </c>
      <c r="D42" t="s">
        <v>79</v>
      </c>
      <c r="E42" t="s">
        <v>13</v>
      </c>
      <c r="G42" s="3">
        <f t="shared" si="0"/>
        <v>1923.6100000000001</v>
      </c>
      <c r="H42" s="3">
        <f t="shared" si="1"/>
        <v>2034.02</v>
      </c>
      <c r="I42" s="3" t="s">
        <v>113</v>
      </c>
      <c r="J42">
        <v>9539.652</v>
      </c>
      <c r="L42" s="3">
        <v>1048.81</v>
      </c>
      <c r="M42" s="3">
        <v>1159.22</v>
      </c>
      <c r="N42" cm="1">
        <f t="array" ref="N42">_xlfn.XLOOKUP(A42&amp;B42,Suppliers!$A$2:$A$279 &amp; Suppliers!$B$2:$B$279,Suppliers!$F$2:$F$279) *0.005 *_xlfn.XLOOKUP(B42,TransportationConversion!$A$2:$A$300,TransportationConversion!$B$2:$B$300)</f>
        <v>874.80000000000007</v>
      </c>
    </row>
    <row r="43" spans="1:14" x14ac:dyDescent="0.2">
      <c r="A43" t="s">
        <v>19</v>
      </c>
      <c r="B43" t="s">
        <v>89</v>
      </c>
      <c r="C43" t="s">
        <v>64</v>
      </c>
      <c r="D43" t="s">
        <v>80</v>
      </c>
      <c r="E43" t="s">
        <v>13</v>
      </c>
      <c r="G43" s="3">
        <f t="shared" si="0"/>
        <v>1110.046</v>
      </c>
      <c r="H43" s="3">
        <f t="shared" si="1"/>
        <v>1220.4560000000001</v>
      </c>
      <c r="I43" s="3" t="s">
        <v>113</v>
      </c>
      <c r="J43">
        <v>9539.652</v>
      </c>
      <c r="L43" s="3">
        <v>1048.81</v>
      </c>
      <c r="M43" s="3">
        <v>1159.22</v>
      </c>
      <c r="N43" cm="1">
        <f t="array" ref="N43">_xlfn.XLOOKUP(A43&amp;B43,Suppliers!$A$2:$A$279 &amp; Suppliers!$B$2:$B$279,Suppliers!$F$2:$F$279) *0.005 *_xlfn.XLOOKUP(B43,TransportationConversion!$A$2:$A$300,TransportationConversion!$B$2:$B$300)</f>
        <v>61.236000000000004</v>
      </c>
    </row>
    <row r="44" spans="1:14" x14ac:dyDescent="0.2">
      <c r="A44" t="s">
        <v>19</v>
      </c>
      <c r="B44" t="s">
        <v>70</v>
      </c>
      <c r="C44" t="s">
        <v>64</v>
      </c>
      <c r="D44" t="s">
        <v>81</v>
      </c>
      <c r="E44" t="s">
        <v>13</v>
      </c>
      <c r="G44" s="3">
        <f t="shared" si="0"/>
        <v>1714.81</v>
      </c>
      <c r="H44" s="3">
        <f t="shared" si="1"/>
        <v>1825.2200000000003</v>
      </c>
      <c r="I44" s="3" t="s">
        <v>113</v>
      </c>
      <c r="J44">
        <v>9539.652</v>
      </c>
      <c r="L44" s="3">
        <v>1048.81</v>
      </c>
      <c r="M44" s="3">
        <v>1159.22</v>
      </c>
      <c r="N44" cm="1">
        <f t="array" ref="N44">_xlfn.XLOOKUP(A44&amp;B44,Suppliers!$A$2:$A$279 &amp; Suppliers!$B$2:$B$279,Suppliers!$F$2:$F$279) *0.005 *_xlfn.XLOOKUP(B44,TransportationConversion!$A$2:$A$300,TransportationConversion!$B$2:$B$300)</f>
        <v>666.00000000000011</v>
      </c>
    </row>
    <row r="45" spans="1:14" x14ac:dyDescent="0.2">
      <c r="A45" t="s">
        <v>19</v>
      </c>
      <c r="B45" t="s">
        <v>90</v>
      </c>
      <c r="C45" t="s">
        <v>64</v>
      </c>
      <c r="D45" t="s">
        <v>82</v>
      </c>
      <c r="E45" t="s">
        <v>13</v>
      </c>
      <c r="G45" s="3">
        <f t="shared" si="0"/>
        <v>1441.9675</v>
      </c>
      <c r="H45" s="3">
        <f t="shared" si="1"/>
        <v>1552.3775000000001</v>
      </c>
      <c r="I45" s="3" t="s">
        <v>113</v>
      </c>
      <c r="J45">
        <v>9539.652</v>
      </c>
      <c r="L45" s="3">
        <v>1048.81</v>
      </c>
      <c r="M45" s="3">
        <v>1159.22</v>
      </c>
      <c r="N45" cm="1">
        <f t="array" ref="N45">_xlfn.XLOOKUP(A45&amp;B45,Suppliers!$A$2:$A$279 &amp; Suppliers!$B$2:$B$279,Suppliers!$F$2:$F$279) *0.005 *_xlfn.XLOOKUP(B45,TransportationConversion!$A$2:$A$300,TransportationConversion!$B$2:$B$300)</f>
        <v>393.15750000000003</v>
      </c>
    </row>
    <row r="46" spans="1:14" x14ac:dyDescent="0.2">
      <c r="A46" t="s">
        <v>19</v>
      </c>
      <c r="B46" t="s">
        <v>92</v>
      </c>
      <c r="C46" t="s">
        <v>64</v>
      </c>
      <c r="D46" t="s">
        <v>83</v>
      </c>
      <c r="E46" t="s">
        <v>13</v>
      </c>
      <c r="G46" s="3">
        <f t="shared" si="0"/>
        <v>1239.0474999999999</v>
      </c>
      <c r="H46" s="3">
        <f t="shared" si="1"/>
        <v>1349.4575</v>
      </c>
      <c r="I46" s="3" t="s">
        <v>113</v>
      </c>
      <c r="J46">
        <v>9539.652</v>
      </c>
      <c r="L46" s="3">
        <v>1048.81</v>
      </c>
      <c r="M46" s="3">
        <v>1159.22</v>
      </c>
      <c r="N46" cm="1">
        <f t="array" ref="N46">_xlfn.XLOOKUP(A46&amp;B46,Suppliers!$A$2:$A$279 &amp; Suppliers!$B$2:$B$279,Suppliers!$F$2:$F$279) *0.005 *_xlfn.XLOOKUP(B46,TransportationConversion!$A$2:$A$300,TransportationConversion!$B$2:$B$300)</f>
        <v>190.23749999999998</v>
      </c>
    </row>
    <row r="47" spans="1:14" x14ac:dyDescent="0.2">
      <c r="A47" t="s">
        <v>19</v>
      </c>
      <c r="B47" t="s">
        <v>20</v>
      </c>
      <c r="C47" t="s">
        <v>61</v>
      </c>
      <c r="D47" t="s">
        <v>77</v>
      </c>
      <c r="E47" t="s">
        <v>13</v>
      </c>
      <c r="G47" s="3">
        <f t="shared" si="0"/>
        <v>3956.1733999999997</v>
      </c>
      <c r="H47" s="3">
        <f t="shared" si="1"/>
        <v>4068.6733999999997</v>
      </c>
      <c r="I47" s="3" t="s">
        <v>113</v>
      </c>
      <c r="J47">
        <v>7811.7359999999999</v>
      </c>
      <c r="L47" s="3">
        <v>1068.77</v>
      </c>
      <c r="M47" s="3">
        <v>1181.27</v>
      </c>
      <c r="N47" cm="1">
        <f t="array" ref="N47">_xlfn.XLOOKUP(A47&amp;B47,Suppliers!$A$2:$A$279 &amp; Suppliers!$B$2:$B$279,Suppliers!$F$2:$F$279) *0.005 *_xlfn.XLOOKUP(B47,TransportationConversion!$A$2:$A$300,TransportationConversion!$B$2:$B$300)</f>
        <v>2887.4033999999997</v>
      </c>
    </row>
    <row r="48" spans="1:14" x14ac:dyDescent="0.2">
      <c r="A48" t="s">
        <v>19</v>
      </c>
      <c r="B48" t="s">
        <v>52</v>
      </c>
      <c r="C48" t="s">
        <v>61</v>
      </c>
      <c r="D48" t="s">
        <v>78</v>
      </c>
      <c r="E48" t="s">
        <v>13</v>
      </c>
      <c r="G48" s="3">
        <f t="shared" si="0"/>
        <v>1420.31</v>
      </c>
      <c r="H48" s="3">
        <f t="shared" si="1"/>
        <v>1532.81</v>
      </c>
      <c r="I48" s="3" t="s">
        <v>113</v>
      </c>
      <c r="J48">
        <v>7811.7359999999999</v>
      </c>
      <c r="L48" s="3">
        <v>1068.77</v>
      </c>
      <c r="M48" s="3">
        <v>1181.27</v>
      </c>
      <c r="N48" cm="1">
        <f t="array" ref="N48">_xlfn.XLOOKUP(A48&amp;B48,Suppliers!$A$2:$A$279 &amp; Suppliers!$B$2:$B$279,Suppliers!$F$2:$F$279) *0.005 *_xlfn.XLOOKUP(B48,TransportationConversion!$A$2:$A$300,TransportationConversion!$B$2:$B$300)</f>
        <v>351.54</v>
      </c>
    </row>
    <row r="49" spans="1:14" x14ac:dyDescent="0.2">
      <c r="A49" t="s">
        <v>19</v>
      </c>
      <c r="B49" t="s">
        <v>1</v>
      </c>
      <c r="C49" t="s">
        <v>61</v>
      </c>
      <c r="D49" t="s">
        <v>79</v>
      </c>
      <c r="E49" t="s">
        <v>13</v>
      </c>
      <c r="G49" s="3">
        <f t="shared" si="0"/>
        <v>1524.77</v>
      </c>
      <c r="H49" s="3">
        <f t="shared" si="1"/>
        <v>1637.27</v>
      </c>
      <c r="I49" s="3" t="s">
        <v>113</v>
      </c>
      <c r="J49">
        <v>7811.7359999999999</v>
      </c>
      <c r="L49" s="3">
        <v>1068.77</v>
      </c>
      <c r="M49" s="3">
        <v>1181.27</v>
      </c>
      <c r="N49" cm="1">
        <f t="array" ref="N49">_xlfn.XLOOKUP(A49&amp;B49,Suppliers!$A$2:$A$279 &amp; Suppliers!$B$2:$B$279,Suppliers!$F$2:$F$279) *0.005 *_xlfn.XLOOKUP(B49,TransportationConversion!$A$2:$A$300,TransportationConversion!$B$2:$B$300)</f>
        <v>456</v>
      </c>
    </row>
    <row r="50" spans="1:14" x14ac:dyDescent="0.2">
      <c r="A50" t="s">
        <v>19</v>
      </c>
      <c r="B50" t="s">
        <v>73</v>
      </c>
      <c r="C50" t="s">
        <v>61</v>
      </c>
      <c r="D50" t="s">
        <v>80</v>
      </c>
      <c r="E50" t="s">
        <v>13</v>
      </c>
      <c r="G50" s="3">
        <f t="shared" si="0"/>
        <v>1068.77</v>
      </c>
      <c r="H50" s="3">
        <f t="shared" si="1"/>
        <v>1181.27</v>
      </c>
      <c r="I50" s="3" t="s">
        <v>113</v>
      </c>
      <c r="J50">
        <v>7811.7359999999999</v>
      </c>
      <c r="L50" s="3">
        <v>1068.77</v>
      </c>
      <c r="M50" s="3">
        <v>1181.27</v>
      </c>
      <c r="N50" cm="1">
        <f t="array" ref="N50">_xlfn.XLOOKUP(A50&amp;B50,Suppliers!$A$2:$A$279 &amp; Suppliers!$B$2:$B$279,Suppliers!$F$2:$F$279) *0.005 *_xlfn.XLOOKUP(B50,TransportationConversion!$A$2:$A$300,TransportationConversion!$B$2:$B$300)</f>
        <v>0</v>
      </c>
    </row>
    <row r="51" spans="1:14" x14ac:dyDescent="0.2">
      <c r="A51" t="s">
        <v>19</v>
      </c>
      <c r="B51" t="s">
        <v>88</v>
      </c>
      <c r="C51" t="s">
        <v>61</v>
      </c>
      <c r="D51" t="s">
        <v>81</v>
      </c>
      <c r="E51" t="s">
        <v>13</v>
      </c>
      <c r="G51" s="3">
        <f t="shared" si="0"/>
        <v>1943.5700000000002</v>
      </c>
      <c r="H51" s="3">
        <f t="shared" si="1"/>
        <v>2056.0700000000002</v>
      </c>
      <c r="I51" s="3" t="s">
        <v>113</v>
      </c>
      <c r="J51">
        <v>7811.7359999999999</v>
      </c>
      <c r="L51" s="3">
        <v>1068.77</v>
      </c>
      <c r="M51" s="3">
        <v>1181.27</v>
      </c>
      <c r="N51" cm="1">
        <f t="array" ref="N51">_xlfn.XLOOKUP(A51&amp;B51,Suppliers!$A$2:$A$279 &amp; Suppliers!$B$2:$B$279,Suppliers!$F$2:$F$279) *0.005 *_xlfn.XLOOKUP(B51,TransportationConversion!$A$2:$A$300,TransportationConversion!$B$2:$B$300)</f>
        <v>874.80000000000007</v>
      </c>
    </row>
    <row r="52" spans="1:14" x14ac:dyDescent="0.2">
      <c r="A52" t="s">
        <v>19</v>
      </c>
      <c r="B52" t="s">
        <v>89</v>
      </c>
      <c r="C52" t="s">
        <v>61</v>
      </c>
      <c r="D52" t="s">
        <v>82</v>
      </c>
      <c r="E52" t="s">
        <v>13</v>
      </c>
      <c r="G52" s="3">
        <f t="shared" si="0"/>
        <v>1130.0060000000001</v>
      </c>
      <c r="H52" s="3">
        <f t="shared" si="1"/>
        <v>1242.5060000000001</v>
      </c>
      <c r="I52" s="3" t="s">
        <v>113</v>
      </c>
      <c r="J52">
        <v>7811.7359999999999</v>
      </c>
      <c r="L52" s="3">
        <v>1068.77</v>
      </c>
      <c r="M52" s="3">
        <v>1181.27</v>
      </c>
      <c r="N52" cm="1">
        <f t="array" ref="N52">_xlfn.XLOOKUP(A52&amp;B52,Suppliers!$A$2:$A$279 &amp; Suppliers!$B$2:$B$279,Suppliers!$F$2:$F$279) *0.005 *_xlfn.XLOOKUP(B52,TransportationConversion!$A$2:$A$300,TransportationConversion!$B$2:$B$300)</f>
        <v>61.236000000000004</v>
      </c>
    </row>
    <row r="53" spans="1:14" x14ac:dyDescent="0.2">
      <c r="A53" t="s">
        <v>19</v>
      </c>
      <c r="B53" t="s">
        <v>70</v>
      </c>
      <c r="C53" t="s">
        <v>61</v>
      </c>
      <c r="D53" t="s">
        <v>83</v>
      </c>
      <c r="E53" t="s">
        <v>13</v>
      </c>
      <c r="G53" s="3">
        <f t="shared" si="0"/>
        <v>1734.77</v>
      </c>
      <c r="H53" s="3">
        <f t="shared" si="1"/>
        <v>1847.27</v>
      </c>
      <c r="I53" s="3" t="s">
        <v>113</v>
      </c>
      <c r="J53">
        <v>7811.7359999999999</v>
      </c>
      <c r="L53" s="3">
        <v>1068.77</v>
      </c>
      <c r="M53" s="3">
        <v>1181.27</v>
      </c>
      <c r="N53" cm="1">
        <f t="array" ref="N53">_xlfn.XLOOKUP(A53&amp;B53,Suppliers!$A$2:$A$279 &amp; Suppliers!$B$2:$B$279,Suppliers!$F$2:$F$279) *0.005 *_xlfn.XLOOKUP(B53,TransportationConversion!$A$2:$A$300,TransportationConversion!$B$2:$B$300)</f>
        <v>666.00000000000011</v>
      </c>
    </row>
    <row r="54" spans="1:14" x14ac:dyDescent="0.2">
      <c r="A54" t="s">
        <v>19</v>
      </c>
      <c r="B54" t="s">
        <v>90</v>
      </c>
      <c r="C54" t="s">
        <v>61</v>
      </c>
      <c r="D54" t="s">
        <v>84</v>
      </c>
      <c r="E54" t="s">
        <v>13</v>
      </c>
      <c r="G54" s="3">
        <f t="shared" si="0"/>
        <v>1461.9275</v>
      </c>
      <c r="H54" s="3">
        <f t="shared" si="1"/>
        <v>1574.4275</v>
      </c>
      <c r="I54" s="3" t="s">
        <v>113</v>
      </c>
      <c r="J54">
        <v>7811.7359999999999</v>
      </c>
      <c r="L54" s="3">
        <v>1068.77</v>
      </c>
      <c r="M54" s="3">
        <v>1181.27</v>
      </c>
      <c r="N54" cm="1">
        <f t="array" ref="N54">_xlfn.XLOOKUP(A54&amp;B54,Suppliers!$A$2:$A$279 &amp; Suppliers!$B$2:$B$279,Suppliers!$F$2:$F$279) *0.005 *_xlfn.XLOOKUP(B54,TransportationConversion!$A$2:$A$300,TransportationConversion!$B$2:$B$300)</f>
        <v>393.15750000000003</v>
      </c>
    </row>
    <row r="55" spans="1:14" x14ac:dyDescent="0.2">
      <c r="A55" t="s">
        <v>19</v>
      </c>
      <c r="B55" t="s">
        <v>92</v>
      </c>
      <c r="C55" t="s">
        <v>61</v>
      </c>
      <c r="D55" t="s">
        <v>85</v>
      </c>
      <c r="E55" t="s">
        <v>13</v>
      </c>
      <c r="G55" s="3">
        <f t="shared" si="0"/>
        <v>1259.0074999999999</v>
      </c>
      <c r="H55" s="3">
        <f t="shared" si="1"/>
        <v>1371.5074999999999</v>
      </c>
      <c r="I55" s="3" t="s">
        <v>113</v>
      </c>
      <c r="J55">
        <v>7811.7359999999999</v>
      </c>
      <c r="L55" s="3">
        <v>1068.77</v>
      </c>
      <c r="M55" s="3">
        <v>1181.27</v>
      </c>
      <c r="N55" cm="1">
        <f t="array" ref="N55">_xlfn.XLOOKUP(A55&amp;B55,Suppliers!$A$2:$A$279 &amp; Suppliers!$B$2:$B$279,Suppliers!$F$2:$F$279) *0.005 *_xlfn.XLOOKUP(B55,TransportationConversion!$A$2:$A$300,TransportationConversion!$B$2:$B$300)</f>
        <v>190.23749999999998</v>
      </c>
    </row>
    <row r="56" spans="1:14" x14ac:dyDescent="0.2">
      <c r="A56" t="s">
        <v>19</v>
      </c>
      <c r="B56" t="s">
        <v>20</v>
      </c>
      <c r="C56" t="s">
        <v>32</v>
      </c>
      <c r="D56" t="s">
        <v>78</v>
      </c>
      <c r="E56" t="s">
        <v>13</v>
      </c>
      <c r="G56" s="3">
        <f t="shared" si="0"/>
        <v>3355.0533999999998</v>
      </c>
      <c r="H56" s="3">
        <f t="shared" si="1"/>
        <v>3404.2733999999996</v>
      </c>
      <c r="I56" s="3" t="s">
        <v>113</v>
      </c>
      <c r="J56">
        <v>5033.7359999999999</v>
      </c>
      <c r="L56" s="3">
        <v>467.65</v>
      </c>
      <c r="M56" s="3">
        <v>516.87</v>
      </c>
      <c r="N56" cm="1">
        <f t="array" ref="N56">_xlfn.XLOOKUP(A56&amp;B56,Suppliers!$A$2:$A$279 &amp; Suppliers!$B$2:$B$279,Suppliers!$F$2:$F$279) *0.005 *_xlfn.XLOOKUP(B56,TransportationConversion!$A$2:$A$300,TransportationConversion!$B$2:$B$300)</f>
        <v>2887.4033999999997</v>
      </c>
    </row>
    <row r="57" spans="1:14" x14ac:dyDescent="0.2">
      <c r="A57" t="s">
        <v>19</v>
      </c>
      <c r="B57" t="s">
        <v>52</v>
      </c>
      <c r="C57" t="s">
        <v>32</v>
      </c>
      <c r="D57" t="s">
        <v>79</v>
      </c>
      <c r="E57" t="s">
        <v>13</v>
      </c>
      <c r="G57" s="3">
        <f t="shared" si="0"/>
        <v>819.19</v>
      </c>
      <c r="H57" s="3">
        <f t="shared" si="1"/>
        <v>868.41000000000008</v>
      </c>
      <c r="I57" s="3" t="s">
        <v>113</v>
      </c>
      <c r="J57">
        <v>5033.7359999999999</v>
      </c>
      <c r="L57" s="3">
        <v>467.65</v>
      </c>
      <c r="M57" s="3">
        <v>516.87</v>
      </c>
      <c r="N57" cm="1">
        <f t="array" ref="N57">_xlfn.XLOOKUP(A57&amp;B57,Suppliers!$A$2:$A$279 &amp; Suppliers!$B$2:$B$279,Suppliers!$F$2:$F$279) *0.005 *_xlfn.XLOOKUP(B57,TransportationConversion!$A$2:$A$300,TransportationConversion!$B$2:$B$300)</f>
        <v>351.54</v>
      </c>
    </row>
    <row r="58" spans="1:14" x14ac:dyDescent="0.2">
      <c r="A58" t="s">
        <v>19</v>
      </c>
      <c r="B58" t="s">
        <v>1</v>
      </c>
      <c r="C58" t="s">
        <v>32</v>
      </c>
      <c r="D58" t="s">
        <v>80</v>
      </c>
      <c r="E58" t="s">
        <v>13</v>
      </c>
      <c r="G58" s="3">
        <f t="shared" si="0"/>
        <v>923.65</v>
      </c>
      <c r="H58" s="3">
        <f t="shared" si="1"/>
        <v>972.87</v>
      </c>
      <c r="I58" s="3" t="s">
        <v>113</v>
      </c>
      <c r="J58">
        <v>5033.7359999999999</v>
      </c>
      <c r="L58" s="3">
        <v>467.65</v>
      </c>
      <c r="M58" s="3">
        <v>516.87</v>
      </c>
      <c r="N58" cm="1">
        <f t="array" ref="N58">_xlfn.XLOOKUP(A58&amp;B58,Suppliers!$A$2:$A$279 &amp; Suppliers!$B$2:$B$279,Suppliers!$F$2:$F$279) *0.005 *_xlfn.XLOOKUP(B58,TransportationConversion!$A$2:$A$300,TransportationConversion!$B$2:$B$300)</f>
        <v>456</v>
      </c>
    </row>
    <row r="59" spans="1:14" x14ac:dyDescent="0.2">
      <c r="A59" t="s">
        <v>19</v>
      </c>
      <c r="B59" t="s">
        <v>73</v>
      </c>
      <c r="C59" t="s">
        <v>32</v>
      </c>
      <c r="D59" t="s">
        <v>81</v>
      </c>
      <c r="E59" t="s">
        <v>13</v>
      </c>
      <c r="G59" s="3">
        <f t="shared" si="0"/>
        <v>467.65</v>
      </c>
      <c r="H59" s="3">
        <f t="shared" si="1"/>
        <v>516.87</v>
      </c>
      <c r="I59" s="3" t="s">
        <v>113</v>
      </c>
      <c r="J59">
        <v>5033.7359999999999</v>
      </c>
      <c r="L59" s="3">
        <v>467.65</v>
      </c>
      <c r="M59" s="3">
        <v>516.87</v>
      </c>
      <c r="N59" cm="1">
        <f t="array" ref="N59">_xlfn.XLOOKUP(A59&amp;B59,Suppliers!$A$2:$A$279 &amp; Suppliers!$B$2:$B$279,Suppliers!$F$2:$F$279) *0.005 *_xlfn.XLOOKUP(B59,TransportationConversion!$A$2:$A$300,TransportationConversion!$B$2:$B$300)</f>
        <v>0</v>
      </c>
    </row>
    <row r="60" spans="1:14" x14ac:dyDescent="0.2">
      <c r="A60" t="s">
        <v>19</v>
      </c>
      <c r="B60" t="s">
        <v>88</v>
      </c>
      <c r="C60" t="s">
        <v>32</v>
      </c>
      <c r="D60" t="s">
        <v>82</v>
      </c>
      <c r="E60" t="s">
        <v>13</v>
      </c>
      <c r="G60" s="3">
        <f t="shared" si="0"/>
        <v>1342.45</v>
      </c>
      <c r="H60" s="3">
        <f t="shared" si="1"/>
        <v>1391.67</v>
      </c>
      <c r="I60" s="3" t="s">
        <v>113</v>
      </c>
      <c r="J60">
        <v>5033.7359999999999</v>
      </c>
      <c r="L60" s="3">
        <v>467.65</v>
      </c>
      <c r="M60" s="3">
        <v>516.87</v>
      </c>
      <c r="N60" cm="1">
        <f t="array" ref="N60">_xlfn.XLOOKUP(A60&amp;B60,Suppliers!$A$2:$A$279 &amp; Suppliers!$B$2:$B$279,Suppliers!$F$2:$F$279) *0.005 *_xlfn.XLOOKUP(B60,TransportationConversion!$A$2:$A$300,TransportationConversion!$B$2:$B$300)</f>
        <v>874.80000000000007</v>
      </c>
    </row>
    <row r="61" spans="1:14" x14ac:dyDescent="0.2">
      <c r="A61" t="s">
        <v>19</v>
      </c>
      <c r="B61" t="s">
        <v>89</v>
      </c>
      <c r="C61" t="s">
        <v>32</v>
      </c>
      <c r="D61" t="s">
        <v>83</v>
      </c>
      <c r="E61" t="s">
        <v>13</v>
      </c>
      <c r="G61" s="3">
        <f t="shared" si="0"/>
        <v>528.88599999999997</v>
      </c>
      <c r="H61" s="3">
        <f t="shared" si="1"/>
        <v>578.10599999999999</v>
      </c>
      <c r="I61" s="3" t="s">
        <v>113</v>
      </c>
      <c r="J61">
        <v>5033.7359999999999</v>
      </c>
      <c r="L61" s="3">
        <v>467.65</v>
      </c>
      <c r="M61" s="3">
        <v>516.87</v>
      </c>
      <c r="N61" cm="1">
        <f t="array" ref="N61">_xlfn.XLOOKUP(A61&amp;B61,Suppliers!$A$2:$A$279 &amp; Suppliers!$B$2:$B$279,Suppliers!$F$2:$F$279) *0.005 *_xlfn.XLOOKUP(B61,TransportationConversion!$A$2:$A$300,TransportationConversion!$B$2:$B$300)</f>
        <v>61.236000000000004</v>
      </c>
    </row>
    <row r="62" spans="1:14" x14ac:dyDescent="0.2">
      <c r="A62" t="s">
        <v>19</v>
      </c>
      <c r="B62" t="s">
        <v>70</v>
      </c>
      <c r="C62" t="s">
        <v>32</v>
      </c>
      <c r="D62" t="s">
        <v>84</v>
      </c>
      <c r="E62" t="s">
        <v>13</v>
      </c>
      <c r="G62" s="3">
        <f t="shared" si="0"/>
        <v>1133.6500000000001</v>
      </c>
      <c r="H62" s="3">
        <f t="shared" si="1"/>
        <v>1182.8700000000001</v>
      </c>
      <c r="I62" s="3" t="s">
        <v>113</v>
      </c>
      <c r="J62">
        <v>5033.7359999999999</v>
      </c>
      <c r="L62" s="3">
        <v>467.65</v>
      </c>
      <c r="M62" s="3">
        <v>516.87</v>
      </c>
      <c r="N62" cm="1">
        <f t="array" ref="N62">_xlfn.XLOOKUP(A62&amp;B62,Suppliers!$A$2:$A$279 &amp; Suppliers!$B$2:$B$279,Suppliers!$F$2:$F$279) *0.005 *_xlfn.XLOOKUP(B62,TransportationConversion!$A$2:$A$300,TransportationConversion!$B$2:$B$300)</f>
        <v>666.00000000000011</v>
      </c>
    </row>
    <row r="63" spans="1:14" x14ac:dyDescent="0.2">
      <c r="A63" t="s">
        <v>19</v>
      </c>
      <c r="B63" t="s">
        <v>90</v>
      </c>
      <c r="C63" t="s">
        <v>32</v>
      </c>
      <c r="D63" t="s">
        <v>85</v>
      </c>
      <c r="E63" t="s">
        <v>13</v>
      </c>
      <c r="G63" s="3">
        <f t="shared" si="0"/>
        <v>860.8075</v>
      </c>
      <c r="H63" s="3">
        <f t="shared" si="1"/>
        <v>910.02750000000003</v>
      </c>
      <c r="I63" s="3" t="s">
        <v>113</v>
      </c>
      <c r="J63">
        <v>5033.7359999999999</v>
      </c>
      <c r="L63" s="3">
        <v>467.65</v>
      </c>
      <c r="M63" s="3">
        <v>516.87</v>
      </c>
      <c r="N63" cm="1">
        <f t="array" ref="N63">_xlfn.XLOOKUP(A63&amp;B63,Suppliers!$A$2:$A$279 &amp; Suppliers!$B$2:$B$279,Suppliers!$F$2:$F$279) *0.005 *_xlfn.XLOOKUP(B63,TransportationConversion!$A$2:$A$300,TransportationConversion!$B$2:$B$300)</f>
        <v>393.15750000000003</v>
      </c>
    </row>
    <row r="64" spans="1:14" x14ac:dyDescent="0.2">
      <c r="A64" t="s">
        <v>19</v>
      </c>
      <c r="B64" t="s">
        <v>92</v>
      </c>
      <c r="C64" t="s">
        <v>32</v>
      </c>
      <c r="D64" t="s">
        <v>86</v>
      </c>
      <c r="E64" t="s">
        <v>13</v>
      </c>
      <c r="G64" s="3">
        <f t="shared" si="0"/>
        <v>657.88749999999993</v>
      </c>
      <c r="H64" s="3">
        <f t="shared" si="1"/>
        <v>707.10749999999996</v>
      </c>
      <c r="I64" s="3" t="s">
        <v>113</v>
      </c>
      <c r="J64">
        <v>5033.7359999999999</v>
      </c>
      <c r="L64" s="3">
        <v>467.65</v>
      </c>
      <c r="M64" s="3">
        <v>516.87</v>
      </c>
      <c r="N64" cm="1">
        <f t="array" ref="N64">_xlfn.XLOOKUP(A64&amp;B64,Suppliers!$A$2:$A$279 &amp; Suppliers!$B$2:$B$279,Suppliers!$F$2:$F$279) *0.005 *_xlfn.XLOOKUP(B64,TransportationConversion!$A$2:$A$300,TransportationConversion!$B$2:$B$300)</f>
        <v>190.23749999999998</v>
      </c>
    </row>
    <row r="65" spans="1:14" x14ac:dyDescent="0.2">
      <c r="A65" t="s">
        <v>19</v>
      </c>
      <c r="B65" t="s">
        <v>20</v>
      </c>
      <c r="C65" t="s">
        <v>65</v>
      </c>
      <c r="D65" t="s">
        <v>79</v>
      </c>
      <c r="E65" t="s">
        <v>13</v>
      </c>
      <c r="G65" s="3">
        <f t="shared" si="0"/>
        <v>3926.2433999999994</v>
      </c>
      <c r="H65" s="3">
        <f t="shared" si="1"/>
        <v>4035.5933999999997</v>
      </c>
      <c r="I65" s="3" t="s">
        <v>113</v>
      </c>
      <c r="J65">
        <v>8185.84</v>
      </c>
      <c r="L65" s="3">
        <v>1038.8399999999999</v>
      </c>
      <c r="M65" s="3">
        <v>1148.19</v>
      </c>
      <c r="N65" cm="1">
        <f t="array" ref="N65">_xlfn.XLOOKUP(A65&amp;B65,Suppliers!$A$2:$A$279 &amp; Suppliers!$B$2:$B$279,Suppliers!$F$2:$F$279) *0.005 *_xlfn.XLOOKUP(B65,TransportationConversion!$A$2:$A$300,TransportationConversion!$B$2:$B$300)</f>
        <v>2887.4033999999997</v>
      </c>
    </row>
    <row r="66" spans="1:14" x14ac:dyDescent="0.2">
      <c r="A66" t="s">
        <v>19</v>
      </c>
      <c r="B66" t="s">
        <v>52</v>
      </c>
      <c r="C66" t="s">
        <v>65</v>
      </c>
      <c r="D66" t="s">
        <v>80</v>
      </c>
      <c r="E66" t="s">
        <v>13</v>
      </c>
      <c r="G66" s="3">
        <f t="shared" si="0"/>
        <v>1390.3799999999999</v>
      </c>
      <c r="H66" s="3">
        <f t="shared" si="1"/>
        <v>1499.73</v>
      </c>
      <c r="I66" s="3" t="s">
        <v>113</v>
      </c>
      <c r="J66">
        <v>8185.84</v>
      </c>
      <c r="L66" s="3">
        <v>1038.8399999999999</v>
      </c>
      <c r="M66" s="3">
        <v>1148.19</v>
      </c>
      <c r="N66" cm="1">
        <f t="array" ref="N66">_xlfn.XLOOKUP(A66&amp;B66,Suppliers!$A$2:$A$279 &amp; Suppliers!$B$2:$B$279,Suppliers!$F$2:$F$279) *0.005 *_xlfn.XLOOKUP(B66,TransportationConversion!$A$2:$A$300,TransportationConversion!$B$2:$B$300)</f>
        <v>351.54</v>
      </c>
    </row>
    <row r="67" spans="1:14" x14ac:dyDescent="0.2">
      <c r="A67" t="s">
        <v>19</v>
      </c>
      <c r="B67" t="s">
        <v>1</v>
      </c>
      <c r="C67" t="s">
        <v>65</v>
      </c>
      <c r="D67" t="s">
        <v>81</v>
      </c>
      <c r="E67" t="s">
        <v>13</v>
      </c>
      <c r="G67" s="3">
        <f t="shared" ref="G67:G130" si="2">L67+N67</f>
        <v>1494.84</v>
      </c>
      <c r="H67" s="3">
        <f t="shared" ref="H67:H130" si="3">M67+N67</f>
        <v>1604.19</v>
      </c>
      <c r="I67" s="3" t="s">
        <v>113</v>
      </c>
      <c r="J67">
        <v>8185.84</v>
      </c>
      <c r="L67" s="3">
        <v>1038.8399999999999</v>
      </c>
      <c r="M67" s="3">
        <v>1148.19</v>
      </c>
      <c r="N67" cm="1">
        <f t="array" ref="N67">_xlfn.XLOOKUP(A67&amp;B67,Suppliers!$A$2:$A$279 &amp; Suppliers!$B$2:$B$279,Suppliers!$F$2:$F$279) *0.005 *_xlfn.XLOOKUP(B67,TransportationConversion!$A$2:$A$300,TransportationConversion!$B$2:$B$300)</f>
        <v>456</v>
      </c>
    </row>
    <row r="68" spans="1:14" x14ac:dyDescent="0.2">
      <c r="A68" t="s">
        <v>19</v>
      </c>
      <c r="B68" t="s">
        <v>73</v>
      </c>
      <c r="C68" t="s">
        <v>65</v>
      </c>
      <c r="D68" t="s">
        <v>82</v>
      </c>
      <c r="E68" t="s">
        <v>13</v>
      </c>
      <c r="G68" s="3">
        <f t="shared" si="2"/>
        <v>1038.8399999999999</v>
      </c>
      <c r="H68" s="3">
        <f t="shared" si="3"/>
        <v>1148.19</v>
      </c>
      <c r="I68" s="3" t="s">
        <v>113</v>
      </c>
      <c r="J68">
        <v>8185.84</v>
      </c>
      <c r="L68" s="3">
        <v>1038.8399999999999</v>
      </c>
      <c r="M68" s="3">
        <v>1148.19</v>
      </c>
      <c r="N68" cm="1">
        <f t="array" ref="N68">_xlfn.XLOOKUP(A68&amp;B68,Suppliers!$A$2:$A$279 &amp; Suppliers!$B$2:$B$279,Suppliers!$F$2:$F$279) *0.005 *_xlfn.XLOOKUP(B68,TransportationConversion!$A$2:$A$300,TransportationConversion!$B$2:$B$300)</f>
        <v>0</v>
      </c>
    </row>
    <row r="69" spans="1:14" x14ac:dyDescent="0.2">
      <c r="A69" t="s">
        <v>19</v>
      </c>
      <c r="B69" t="s">
        <v>88</v>
      </c>
      <c r="C69" t="s">
        <v>65</v>
      </c>
      <c r="D69" t="s">
        <v>83</v>
      </c>
      <c r="E69" t="s">
        <v>13</v>
      </c>
      <c r="G69" s="3">
        <f t="shared" si="2"/>
        <v>1913.6399999999999</v>
      </c>
      <c r="H69" s="3">
        <f t="shared" si="3"/>
        <v>2022.9900000000002</v>
      </c>
      <c r="I69" s="3" t="s">
        <v>113</v>
      </c>
      <c r="J69">
        <v>8185.84</v>
      </c>
      <c r="L69" s="3">
        <v>1038.8399999999999</v>
      </c>
      <c r="M69" s="3">
        <v>1148.19</v>
      </c>
      <c r="N69" cm="1">
        <f t="array" ref="N69">_xlfn.XLOOKUP(A69&amp;B69,Suppliers!$A$2:$A$279 &amp; Suppliers!$B$2:$B$279,Suppliers!$F$2:$F$279) *0.005 *_xlfn.XLOOKUP(B69,TransportationConversion!$A$2:$A$300,TransportationConversion!$B$2:$B$300)</f>
        <v>874.80000000000007</v>
      </c>
    </row>
    <row r="70" spans="1:14" x14ac:dyDescent="0.2">
      <c r="A70" t="s">
        <v>19</v>
      </c>
      <c r="B70" t="s">
        <v>89</v>
      </c>
      <c r="C70" t="s">
        <v>65</v>
      </c>
      <c r="D70" t="s">
        <v>84</v>
      </c>
      <c r="E70" t="s">
        <v>13</v>
      </c>
      <c r="G70" s="3">
        <f t="shared" si="2"/>
        <v>1100.076</v>
      </c>
      <c r="H70" s="3">
        <f t="shared" si="3"/>
        <v>1209.4260000000002</v>
      </c>
      <c r="I70" s="3" t="s">
        <v>113</v>
      </c>
      <c r="J70">
        <v>8185.84</v>
      </c>
      <c r="L70" s="3">
        <v>1038.8399999999999</v>
      </c>
      <c r="M70" s="3">
        <v>1148.19</v>
      </c>
      <c r="N70" cm="1">
        <f t="array" ref="N70">_xlfn.XLOOKUP(A70&amp;B70,Suppliers!$A$2:$A$279 &amp; Suppliers!$B$2:$B$279,Suppliers!$F$2:$F$279) *0.005 *_xlfn.XLOOKUP(B70,TransportationConversion!$A$2:$A$300,TransportationConversion!$B$2:$B$300)</f>
        <v>61.236000000000004</v>
      </c>
    </row>
    <row r="71" spans="1:14" x14ac:dyDescent="0.2">
      <c r="A71" t="s">
        <v>19</v>
      </c>
      <c r="B71" t="s">
        <v>70</v>
      </c>
      <c r="C71" t="s">
        <v>65</v>
      </c>
      <c r="D71" t="s">
        <v>85</v>
      </c>
      <c r="E71" t="s">
        <v>13</v>
      </c>
      <c r="G71" s="3">
        <f t="shared" si="2"/>
        <v>1704.8400000000001</v>
      </c>
      <c r="H71" s="3">
        <f t="shared" si="3"/>
        <v>1814.19</v>
      </c>
      <c r="I71" s="3" t="s">
        <v>113</v>
      </c>
      <c r="J71">
        <v>8185.84</v>
      </c>
      <c r="L71" s="3">
        <v>1038.8399999999999</v>
      </c>
      <c r="M71" s="3">
        <v>1148.19</v>
      </c>
      <c r="N71" cm="1">
        <f t="array" ref="N71">_xlfn.XLOOKUP(A71&amp;B71,Suppliers!$A$2:$A$279 &amp; Suppliers!$B$2:$B$279,Suppliers!$F$2:$F$279) *0.005 *_xlfn.XLOOKUP(B71,TransportationConversion!$A$2:$A$300,TransportationConversion!$B$2:$B$300)</f>
        <v>666.00000000000011</v>
      </c>
    </row>
    <row r="72" spans="1:14" x14ac:dyDescent="0.2">
      <c r="A72" t="s">
        <v>19</v>
      </c>
      <c r="B72" t="s">
        <v>90</v>
      </c>
      <c r="C72" t="s">
        <v>65</v>
      </c>
      <c r="D72" t="s">
        <v>86</v>
      </c>
      <c r="E72" t="s">
        <v>13</v>
      </c>
      <c r="G72" s="3">
        <f t="shared" si="2"/>
        <v>1431.9974999999999</v>
      </c>
      <c r="H72" s="3">
        <f t="shared" si="3"/>
        <v>1541.3475000000001</v>
      </c>
      <c r="I72" s="3" t="s">
        <v>113</v>
      </c>
      <c r="J72">
        <v>8185.84</v>
      </c>
      <c r="L72" s="3">
        <v>1038.8399999999999</v>
      </c>
      <c r="M72" s="3">
        <v>1148.19</v>
      </c>
      <c r="N72" cm="1">
        <f t="array" ref="N72">_xlfn.XLOOKUP(A72&amp;B72,Suppliers!$A$2:$A$279 &amp; Suppliers!$B$2:$B$279,Suppliers!$F$2:$F$279) *0.005 *_xlfn.XLOOKUP(B72,TransportationConversion!$A$2:$A$300,TransportationConversion!$B$2:$B$300)</f>
        <v>393.15750000000003</v>
      </c>
    </row>
    <row r="73" spans="1:14" x14ac:dyDescent="0.2">
      <c r="A73" t="s">
        <v>19</v>
      </c>
      <c r="B73" t="s">
        <v>92</v>
      </c>
      <c r="C73" t="s">
        <v>65</v>
      </c>
      <c r="D73" t="s">
        <v>87</v>
      </c>
      <c r="E73" t="s">
        <v>13</v>
      </c>
      <c r="G73" s="3">
        <f t="shared" si="2"/>
        <v>1229.0774999999999</v>
      </c>
      <c r="H73" s="3">
        <f t="shared" si="3"/>
        <v>1338.4275</v>
      </c>
      <c r="I73" s="3" t="s">
        <v>113</v>
      </c>
      <c r="J73">
        <v>8185.84</v>
      </c>
      <c r="L73" s="3">
        <v>1038.8399999999999</v>
      </c>
      <c r="M73" s="3">
        <v>1148.19</v>
      </c>
      <c r="N73" cm="1">
        <f t="array" ref="N73">_xlfn.XLOOKUP(A73&amp;B73,Suppliers!$A$2:$A$279 &amp; Suppliers!$B$2:$B$279,Suppliers!$F$2:$F$279) *0.005 *_xlfn.XLOOKUP(B73,TransportationConversion!$A$2:$A$300,TransportationConversion!$B$2:$B$300)</f>
        <v>190.23749999999998</v>
      </c>
    </row>
    <row r="74" spans="1:14" x14ac:dyDescent="0.2">
      <c r="A74" t="s">
        <v>19</v>
      </c>
      <c r="B74" t="s">
        <v>20</v>
      </c>
      <c r="C74" t="s">
        <v>107</v>
      </c>
      <c r="D74" t="s">
        <v>80</v>
      </c>
      <c r="E74" t="s">
        <v>13</v>
      </c>
      <c r="G74" s="3">
        <f t="shared" si="2"/>
        <v>4055.4333999999999</v>
      </c>
      <c r="H74" s="3">
        <f t="shared" si="3"/>
        <v>4178.3833999999997</v>
      </c>
      <c r="I74" s="3" t="s">
        <v>113</v>
      </c>
      <c r="J74">
        <v>5639.34</v>
      </c>
      <c r="L74" s="3">
        <v>1168.03</v>
      </c>
      <c r="M74" s="3">
        <v>1290.98</v>
      </c>
      <c r="N74" cm="1">
        <f t="array" ref="N74">_xlfn.XLOOKUP(A74&amp;B74,Suppliers!$A$2:$A$279 &amp; Suppliers!$B$2:$B$279,Suppliers!$F$2:$F$279) *0.005 *_xlfn.XLOOKUP(B74,TransportationConversion!$A$2:$A$300,TransportationConversion!$B$2:$B$300)</f>
        <v>2887.4033999999997</v>
      </c>
    </row>
    <row r="75" spans="1:14" x14ac:dyDescent="0.2">
      <c r="A75" t="s">
        <v>19</v>
      </c>
      <c r="B75" t="s">
        <v>52</v>
      </c>
      <c r="C75" t="s">
        <v>107</v>
      </c>
      <c r="D75" t="s">
        <v>116</v>
      </c>
      <c r="E75" t="s">
        <v>13</v>
      </c>
      <c r="G75" s="3">
        <f t="shared" si="2"/>
        <v>1519.57</v>
      </c>
      <c r="H75" s="3">
        <f t="shared" si="3"/>
        <v>1642.52</v>
      </c>
      <c r="I75" s="3" t="s">
        <v>113</v>
      </c>
      <c r="J75">
        <v>5639.34</v>
      </c>
      <c r="L75" s="3">
        <v>1168.03</v>
      </c>
      <c r="M75" s="3">
        <v>1290.98</v>
      </c>
      <c r="N75" cm="1">
        <f t="array" ref="N75">_xlfn.XLOOKUP(A75&amp;B75,Suppliers!$A$2:$A$279 &amp; Suppliers!$B$2:$B$279,Suppliers!$F$2:$F$279) *0.005 *_xlfn.XLOOKUP(B75,TransportationConversion!$A$2:$A$300,TransportationConversion!$B$2:$B$300)</f>
        <v>351.54</v>
      </c>
    </row>
    <row r="76" spans="1:14" x14ac:dyDescent="0.2">
      <c r="A76" t="s">
        <v>19</v>
      </c>
      <c r="B76" t="s">
        <v>1</v>
      </c>
      <c r="C76" t="s">
        <v>107</v>
      </c>
      <c r="D76" t="s">
        <v>117</v>
      </c>
      <c r="E76" t="s">
        <v>13</v>
      </c>
      <c r="G76" s="3">
        <f t="shared" si="2"/>
        <v>1624.03</v>
      </c>
      <c r="H76" s="3">
        <f t="shared" si="3"/>
        <v>1746.98</v>
      </c>
      <c r="I76" s="3" t="s">
        <v>113</v>
      </c>
      <c r="J76">
        <v>5639.34</v>
      </c>
      <c r="L76" s="3">
        <v>1168.03</v>
      </c>
      <c r="M76" s="3">
        <v>1290.98</v>
      </c>
      <c r="N76" cm="1">
        <f t="array" ref="N76">_xlfn.XLOOKUP(A76&amp;B76,Suppliers!$A$2:$A$279 &amp; Suppliers!$B$2:$B$279,Suppliers!$F$2:$F$279) *0.005 *_xlfn.XLOOKUP(B76,TransportationConversion!$A$2:$A$300,TransportationConversion!$B$2:$B$300)</f>
        <v>456</v>
      </c>
    </row>
    <row r="77" spans="1:14" x14ac:dyDescent="0.2">
      <c r="A77" t="s">
        <v>19</v>
      </c>
      <c r="B77" t="s">
        <v>73</v>
      </c>
      <c r="C77" t="s">
        <v>107</v>
      </c>
      <c r="D77" t="s">
        <v>118</v>
      </c>
      <c r="E77" t="s">
        <v>13</v>
      </c>
      <c r="G77" s="3">
        <f t="shared" si="2"/>
        <v>1168.03</v>
      </c>
      <c r="H77" s="3">
        <f t="shared" si="3"/>
        <v>1290.98</v>
      </c>
      <c r="I77" s="3" t="s">
        <v>113</v>
      </c>
      <c r="J77">
        <v>5639.34</v>
      </c>
      <c r="L77" s="3">
        <v>1168.03</v>
      </c>
      <c r="M77" s="3">
        <v>1290.98</v>
      </c>
      <c r="N77" cm="1">
        <f t="array" ref="N77">_xlfn.XLOOKUP(A77&amp;B77,Suppliers!$A$2:$A$279 &amp; Suppliers!$B$2:$B$279,Suppliers!$F$2:$F$279) *0.005 *_xlfn.XLOOKUP(B77,TransportationConversion!$A$2:$A$300,TransportationConversion!$B$2:$B$300)</f>
        <v>0</v>
      </c>
    </row>
    <row r="78" spans="1:14" x14ac:dyDescent="0.2">
      <c r="A78" t="s">
        <v>19</v>
      </c>
      <c r="B78" t="s">
        <v>88</v>
      </c>
      <c r="C78" t="s">
        <v>107</v>
      </c>
      <c r="D78" t="s">
        <v>119</v>
      </c>
      <c r="E78" t="s">
        <v>13</v>
      </c>
      <c r="G78" s="3">
        <f t="shared" si="2"/>
        <v>2042.83</v>
      </c>
      <c r="H78" s="3">
        <f t="shared" si="3"/>
        <v>2165.7800000000002</v>
      </c>
      <c r="I78" s="3" t="s">
        <v>113</v>
      </c>
      <c r="J78">
        <v>5639.34</v>
      </c>
      <c r="L78" s="3">
        <v>1168.03</v>
      </c>
      <c r="M78" s="3">
        <v>1290.98</v>
      </c>
      <c r="N78" cm="1">
        <f t="array" ref="N78">_xlfn.XLOOKUP(A78&amp;B78,Suppliers!$A$2:$A$279 &amp; Suppliers!$B$2:$B$279,Suppliers!$F$2:$F$279) *0.005 *_xlfn.XLOOKUP(B78,TransportationConversion!$A$2:$A$300,TransportationConversion!$B$2:$B$300)</f>
        <v>874.80000000000007</v>
      </c>
    </row>
    <row r="79" spans="1:14" x14ac:dyDescent="0.2">
      <c r="A79" t="s">
        <v>19</v>
      </c>
      <c r="B79" t="s">
        <v>89</v>
      </c>
      <c r="C79" t="s">
        <v>107</v>
      </c>
      <c r="D79" t="s">
        <v>120</v>
      </c>
      <c r="E79" t="s">
        <v>13</v>
      </c>
      <c r="G79" s="3">
        <f t="shared" si="2"/>
        <v>1229.2660000000001</v>
      </c>
      <c r="H79" s="3">
        <f t="shared" si="3"/>
        <v>1352.2160000000001</v>
      </c>
      <c r="I79" s="3" t="s">
        <v>113</v>
      </c>
      <c r="J79">
        <v>5639.34</v>
      </c>
      <c r="L79" s="3">
        <v>1168.03</v>
      </c>
      <c r="M79" s="3">
        <v>1290.98</v>
      </c>
      <c r="N79" cm="1">
        <f t="array" ref="N79">_xlfn.XLOOKUP(A79&amp;B79,Suppliers!$A$2:$A$279 &amp; Suppliers!$B$2:$B$279,Suppliers!$F$2:$F$279) *0.005 *_xlfn.XLOOKUP(B79,TransportationConversion!$A$2:$A$300,TransportationConversion!$B$2:$B$300)</f>
        <v>61.236000000000004</v>
      </c>
    </row>
    <row r="80" spans="1:14" x14ac:dyDescent="0.2">
      <c r="A80" t="s">
        <v>19</v>
      </c>
      <c r="B80" t="s">
        <v>70</v>
      </c>
      <c r="C80" t="s">
        <v>107</v>
      </c>
      <c r="D80" t="s">
        <v>121</v>
      </c>
      <c r="E80" t="s">
        <v>13</v>
      </c>
      <c r="G80" s="3">
        <f t="shared" si="2"/>
        <v>1834.0300000000002</v>
      </c>
      <c r="H80" s="3">
        <f t="shared" si="3"/>
        <v>1956.98</v>
      </c>
      <c r="I80" s="3" t="s">
        <v>113</v>
      </c>
      <c r="J80">
        <v>5639.34</v>
      </c>
      <c r="L80" s="3">
        <v>1168.03</v>
      </c>
      <c r="M80" s="3">
        <v>1290.98</v>
      </c>
      <c r="N80" cm="1">
        <f t="array" ref="N80">_xlfn.XLOOKUP(A80&amp;B80,Suppliers!$A$2:$A$279 &amp; Suppliers!$B$2:$B$279,Suppliers!$F$2:$F$279) *0.005 *_xlfn.XLOOKUP(B80,TransportationConversion!$A$2:$A$300,TransportationConversion!$B$2:$B$300)</f>
        <v>666.00000000000011</v>
      </c>
    </row>
    <row r="81" spans="1:14" x14ac:dyDescent="0.2">
      <c r="A81" t="s">
        <v>19</v>
      </c>
      <c r="B81" t="s">
        <v>90</v>
      </c>
      <c r="C81" t="s">
        <v>107</v>
      </c>
      <c r="D81" t="s">
        <v>122</v>
      </c>
      <c r="E81" t="s">
        <v>13</v>
      </c>
      <c r="G81" s="3">
        <f t="shared" si="2"/>
        <v>1561.1875</v>
      </c>
      <c r="H81" s="3">
        <f t="shared" si="3"/>
        <v>1684.1375</v>
      </c>
      <c r="I81" s="3" t="s">
        <v>113</v>
      </c>
      <c r="J81">
        <v>5639.34</v>
      </c>
      <c r="L81" s="3">
        <v>1168.03</v>
      </c>
      <c r="M81" s="3">
        <v>1290.98</v>
      </c>
      <c r="N81" cm="1">
        <f t="array" ref="N81">_xlfn.XLOOKUP(A81&amp;B81,Suppliers!$A$2:$A$279 &amp; Suppliers!$B$2:$B$279,Suppliers!$F$2:$F$279) *0.005 *_xlfn.XLOOKUP(B81,TransportationConversion!$A$2:$A$300,TransportationConversion!$B$2:$B$300)</f>
        <v>393.15750000000003</v>
      </c>
    </row>
    <row r="82" spans="1:14" x14ac:dyDescent="0.2">
      <c r="A82" t="s">
        <v>19</v>
      </c>
      <c r="B82" t="s">
        <v>92</v>
      </c>
      <c r="C82" t="s">
        <v>107</v>
      </c>
      <c r="D82" t="s">
        <v>123</v>
      </c>
      <c r="E82" t="s">
        <v>13</v>
      </c>
      <c r="G82" s="3">
        <f t="shared" si="2"/>
        <v>1358.2674999999999</v>
      </c>
      <c r="H82" s="3">
        <f t="shared" si="3"/>
        <v>1481.2175</v>
      </c>
      <c r="I82" s="3" t="s">
        <v>113</v>
      </c>
      <c r="J82">
        <v>5639.34</v>
      </c>
      <c r="L82" s="3">
        <v>1168.03</v>
      </c>
      <c r="M82" s="3">
        <v>1290.98</v>
      </c>
      <c r="N82" cm="1">
        <f t="array" ref="N82">_xlfn.XLOOKUP(A82&amp;B82,Suppliers!$A$2:$A$279 &amp; Suppliers!$B$2:$B$279,Suppliers!$F$2:$F$279) *0.005 *_xlfn.XLOOKUP(B82,TransportationConversion!$A$2:$A$300,TransportationConversion!$B$2:$B$300)</f>
        <v>190.23749999999998</v>
      </c>
    </row>
    <row r="83" spans="1:14" x14ac:dyDescent="0.2">
      <c r="A83" t="s">
        <v>19</v>
      </c>
      <c r="B83" t="s">
        <v>20</v>
      </c>
      <c r="C83" t="s">
        <v>63</v>
      </c>
      <c r="D83" t="s">
        <v>81</v>
      </c>
      <c r="E83" t="s">
        <v>13</v>
      </c>
      <c r="G83" s="3">
        <f t="shared" si="2"/>
        <v>3916.2633999999998</v>
      </c>
      <c r="H83" s="3">
        <f t="shared" si="3"/>
        <v>4024.5634</v>
      </c>
      <c r="I83" s="3" t="s">
        <v>113</v>
      </c>
      <c r="J83">
        <v>8745.1440000000002</v>
      </c>
      <c r="L83" s="3">
        <v>1028.8599999999999</v>
      </c>
      <c r="M83" s="3">
        <v>1137.1600000000001</v>
      </c>
      <c r="N83" cm="1">
        <f t="array" ref="N83">_xlfn.XLOOKUP(A83&amp;B83,Suppliers!$A$2:$A$279 &amp; Suppliers!$B$2:$B$279,Suppliers!$F$2:$F$279) *0.005 *_xlfn.XLOOKUP(B83,TransportationConversion!$A$2:$A$300,TransportationConversion!$B$2:$B$300)</f>
        <v>2887.4033999999997</v>
      </c>
    </row>
    <row r="84" spans="1:14" x14ac:dyDescent="0.2">
      <c r="A84" t="s">
        <v>19</v>
      </c>
      <c r="B84" t="s">
        <v>52</v>
      </c>
      <c r="C84" t="s">
        <v>63</v>
      </c>
      <c r="D84" t="s">
        <v>82</v>
      </c>
      <c r="E84" t="s">
        <v>13</v>
      </c>
      <c r="G84" s="3">
        <f t="shared" si="2"/>
        <v>1380.3999999999999</v>
      </c>
      <c r="H84" s="3">
        <f t="shared" si="3"/>
        <v>1488.7</v>
      </c>
      <c r="I84" s="3" t="s">
        <v>113</v>
      </c>
      <c r="J84">
        <v>8745.1440000000002</v>
      </c>
      <c r="L84" s="3">
        <v>1028.8599999999999</v>
      </c>
      <c r="M84" s="3">
        <v>1137.1600000000001</v>
      </c>
      <c r="N84" cm="1">
        <f t="array" ref="N84">_xlfn.XLOOKUP(A84&amp;B84,Suppliers!$A$2:$A$279 &amp; Suppliers!$B$2:$B$279,Suppliers!$F$2:$F$279) *0.005 *_xlfn.XLOOKUP(B84,TransportationConversion!$A$2:$A$300,TransportationConversion!$B$2:$B$300)</f>
        <v>351.54</v>
      </c>
    </row>
    <row r="85" spans="1:14" x14ac:dyDescent="0.2">
      <c r="A85" t="s">
        <v>19</v>
      </c>
      <c r="B85" t="s">
        <v>1</v>
      </c>
      <c r="C85" t="s">
        <v>63</v>
      </c>
      <c r="D85" t="s">
        <v>83</v>
      </c>
      <c r="E85" t="s">
        <v>13</v>
      </c>
      <c r="G85" s="3">
        <f t="shared" si="2"/>
        <v>1484.86</v>
      </c>
      <c r="H85" s="3">
        <f t="shared" si="3"/>
        <v>1593.16</v>
      </c>
      <c r="I85" s="3" t="s">
        <v>113</v>
      </c>
      <c r="J85">
        <v>8745.1440000000002</v>
      </c>
      <c r="L85" s="3">
        <v>1028.8599999999999</v>
      </c>
      <c r="M85" s="3">
        <v>1137.1600000000001</v>
      </c>
      <c r="N85" cm="1">
        <f t="array" ref="N85">_xlfn.XLOOKUP(A85&amp;B85,Suppliers!$A$2:$A$279 &amp; Suppliers!$B$2:$B$279,Suppliers!$F$2:$F$279) *0.005 *_xlfn.XLOOKUP(B85,TransportationConversion!$A$2:$A$300,TransportationConversion!$B$2:$B$300)</f>
        <v>456</v>
      </c>
    </row>
    <row r="86" spans="1:14" x14ac:dyDescent="0.2">
      <c r="A86" t="s">
        <v>19</v>
      </c>
      <c r="B86" t="s">
        <v>73</v>
      </c>
      <c r="C86" t="s">
        <v>63</v>
      </c>
      <c r="D86" t="s">
        <v>84</v>
      </c>
      <c r="E86" t="s">
        <v>13</v>
      </c>
      <c r="G86" s="3">
        <f t="shared" si="2"/>
        <v>1028.8599999999999</v>
      </c>
      <c r="H86" s="3">
        <f t="shared" si="3"/>
        <v>1137.1600000000001</v>
      </c>
      <c r="I86" s="3" t="s">
        <v>113</v>
      </c>
      <c r="J86">
        <v>8745.1440000000002</v>
      </c>
      <c r="L86" s="3">
        <v>1028.8599999999999</v>
      </c>
      <c r="M86" s="3">
        <v>1137.1600000000001</v>
      </c>
      <c r="N86" cm="1">
        <f t="array" ref="N86">_xlfn.XLOOKUP(A86&amp;B86,Suppliers!$A$2:$A$279 &amp; Suppliers!$B$2:$B$279,Suppliers!$F$2:$F$279) *0.005 *_xlfn.XLOOKUP(B86,TransportationConversion!$A$2:$A$300,TransportationConversion!$B$2:$B$300)</f>
        <v>0</v>
      </c>
    </row>
    <row r="87" spans="1:14" x14ac:dyDescent="0.2">
      <c r="A87" t="s">
        <v>19</v>
      </c>
      <c r="B87" t="s">
        <v>88</v>
      </c>
      <c r="C87" t="s">
        <v>63</v>
      </c>
      <c r="D87" t="s">
        <v>85</v>
      </c>
      <c r="E87" t="s">
        <v>13</v>
      </c>
      <c r="G87" s="3">
        <f t="shared" si="2"/>
        <v>1903.6599999999999</v>
      </c>
      <c r="H87" s="3">
        <f t="shared" si="3"/>
        <v>2011.96</v>
      </c>
      <c r="I87" s="3" t="s">
        <v>113</v>
      </c>
      <c r="J87">
        <v>8745.1440000000002</v>
      </c>
      <c r="L87" s="3">
        <v>1028.8599999999999</v>
      </c>
      <c r="M87" s="3">
        <v>1137.1600000000001</v>
      </c>
      <c r="N87" cm="1">
        <f t="array" ref="N87">_xlfn.XLOOKUP(A87&amp;B87,Suppliers!$A$2:$A$279 &amp; Suppliers!$B$2:$B$279,Suppliers!$F$2:$F$279) *0.005 *_xlfn.XLOOKUP(B87,TransportationConversion!$A$2:$A$300,TransportationConversion!$B$2:$B$300)</f>
        <v>874.80000000000007</v>
      </c>
    </row>
    <row r="88" spans="1:14" x14ac:dyDescent="0.2">
      <c r="A88" t="s">
        <v>19</v>
      </c>
      <c r="B88" t="s">
        <v>89</v>
      </c>
      <c r="C88" t="s">
        <v>63</v>
      </c>
      <c r="D88" t="s">
        <v>86</v>
      </c>
      <c r="E88" t="s">
        <v>13</v>
      </c>
      <c r="G88" s="3">
        <f t="shared" si="2"/>
        <v>1090.096</v>
      </c>
      <c r="H88" s="3">
        <f t="shared" si="3"/>
        <v>1198.3960000000002</v>
      </c>
      <c r="I88" s="3" t="s">
        <v>113</v>
      </c>
      <c r="J88">
        <v>8745.1440000000002</v>
      </c>
      <c r="L88" s="3">
        <v>1028.8599999999999</v>
      </c>
      <c r="M88" s="3">
        <v>1137.1600000000001</v>
      </c>
      <c r="N88" cm="1">
        <f t="array" ref="N88">_xlfn.XLOOKUP(A88&amp;B88,Suppliers!$A$2:$A$279 &amp; Suppliers!$B$2:$B$279,Suppliers!$F$2:$F$279) *0.005 *_xlfn.XLOOKUP(B88,TransportationConversion!$A$2:$A$300,TransportationConversion!$B$2:$B$300)</f>
        <v>61.236000000000004</v>
      </c>
    </row>
    <row r="89" spans="1:14" x14ac:dyDescent="0.2">
      <c r="A89" t="s">
        <v>19</v>
      </c>
      <c r="B89" t="s">
        <v>70</v>
      </c>
      <c r="C89" t="s">
        <v>63</v>
      </c>
      <c r="D89" t="s">
        <v>87</v>
      </c>
      <c r="E89" t="s">
        <v>13</v>
      </c>
      <c r="G89" s="3">
        <f t="shared" si="2"/>
        <v>1694.8600000000001</v>
      </c>
      <c r="H89" s="3">
        <f t="shared" si="3"/>
        <v>1803.1600000000003</v>
      </c>
      <c r="I89" s="3" t="s">
        <v>113</v>
      </c>
      <c r="J89">
        <v>8745.1440000000002</v>
      </c>
      <c r="L89" s="3">
        <v>1028.8599999999999</v>
      </c>
      <c r="M89" s="3">
        <v>1137.1600000000001</v>
      </c>
      <c r="N89" cm="1">
        <f t="array" ref="N89">_xlfn.XLOOKUP(A89&amp;B89,Suppliers!$A$2:$A$279 &amp; Suppliers!$B$2:$B$279,Suppliers!$F$2:$F$279) *0.005 *_xlfn.XLOOKUP(B89,TransportationConversion!$A$2:$A$300,TransportationConversion!$B$2:$B$300)</f>
        <v>666.00000000000011</v>
      </c>
    </row>
    <row r="90" spans="1:14" x14ac:dyDescent="0.2">
      <c r="A90" t="s">
        <v>19</v>
      </c>
      <c r="B90" t="s">
        <v>90</v>
      </c>
      <c r="C90" t="s">
        <v>63</v>
      </c>
      <c r="D90" t="s">
        <v>76</v>
      </c>
      <c r="E90" t="s">
        <v>13</v>
      </c>
      <c r="G90" s="3">
        <f t="shared" si="2"/>
        <v>1422.0174999999999</v>
      </c>
      <c r="H90" s="3">
        <f t="shared" si="3"/>
        <v>1530.3175000000001</v>
      </c>
      <c r="I90" s="3" t="s">
        <v>113</v>
      </c>
      <c r="J90">
        <v>8745.1440000000002</v>
      </c>
      <c r="L90" s="3">
        <v>1028.8599999999999</v>
      </c>
      <c r="M90" s="3">
        <v>1137.1600000000001</v>
      </c>
      <c r="N90" cm="1">
        <f t="array" ref="N90">_xlfn.XLOOKUP(A90&amp;B90,Suppliers!$A$2:$A$279 &amp; Suppliers!$B$2:$B$279,Suppliers!$F$2:$F$279) *0.005 *_xlfn.XLOOKUP(B90,TransportationConversion!$A$2:$A$300,TransportationConversion!$B$2:$B$300)</f>
        <v>393.15750000000003</v>
      </c>
    </row>
    <row r="91" spans="1:14" x14ac:dyDescent="0.2">
      <c r="A91" t="s">
        <v>19</v>
      </c>
      <c r="B91" t="s">
        <v>92</v>
      </c>
      <c r="C91" t="s">
        <v>63</v>
      </c>
      <c r="D91" t="s">
        <v>77</v>
      </c>
      <c r="E91" t="s">
        <v>13</v>
      </c>
      <c r="G91" s="3">
        <f t="shared" si="2"/>
        <v>1219.0974999999999</v>
      </c>
      <c r="H91" s="3">
        <f t="shared" si="3"/>
        <v>1327.3975</v>
      </c>
      <c r="I91" s="3" t="s">
        <v>113</v>
      </c>
      <c r="J91">
        <v>8745.1440000000002</v>
      </c>
      <c r="L91" s="3">
        <v>1028.8599999999999</v>
      </c>
      <c r="M91" s="3">
        <v>1137.1600000000001</v>
      </c>
      <c r="N91" cm="1">
        <f t="array" ref="N91">_xlfn.XLOOKUP(A91&amp;B91,Suppliers!$A$2:$A$279 &amp; Suppliers!$B$2:$B$279,Suppliers!$F$2:$F$279) *0.005 *_xlfn.XLOOKUP(B91,TransportationConversion!$A$2:$A$300,TransportationConversion!$B$2:$B$300)</f>
        <v>190.23749999999998</v>
      </c>
    </row>
    <row r="92" spans="1:14" x14ac:dyDescent="0.2">
      <c r="A92" t="s">
        <v>18</v>
      </c>
      <c r="B92" t="s">
        <v>20</v>
      </c>
      <c r="C92" t="s">
        <v>64</v>
      </c>
      <c r="D92" t="s">
        <v>82</v>
      </c>
      <c r="E92" t="s">
        <v>13</v>
      </c>
      <c r="G92" s="3">
        <f t="shared" si="2"/>
        <v>3680.6647999999996</v>
      </c>
      <c r="H92" s="3">
        <f t="shared" si="3"/>
        <v>3764.2247999999995</v>
      </c>
      <c r="I92" s="3" t="s">
        <v>113</v>
      </c>
      <c r="J92">
        <v>8830.3359999999993</v>
      </c>
      <c r="L92" s="3">
        <v>793.82</v>
      </c>
      <c r="M92" s="2">
        <v>877.38</v>
      </c>
      <c r="N92" cm="1">
        <f t="array" ref="N92">_xlfn.XLOOKUP(A92&amp;B92,Suppliers!$A$2:$A$279 &amp; Suppliers!$B$2:$B$279,Suppliers!$F$2:$F$279) *0.005 *_xlfn.XLOOKUP(B92,TransportationConversion!$A$2:$A$300,TransportationConversion!$B$2:$B$300)</f>
        <v>2886.8447999999994</v>
      </c>
    </row>
    <row r="93" spans="1:14" x14ac:dyDescent="0.2">
      <c r="A93" t="s">
        <v>18</v>
      </c>
      <c r="B93" t="s">
        <v>52</v>
      </c>
      <c r="C93" t="s">
        <v>64</v>
      </c>
      <c r="D93" t="s">
        <v>83</v>
      </c>
      <c r="E93" t="s">
        <v>13</v>
      </c>
      <c r="G93" s="3">
        <f t="shared" si="2"/>
        <v>1132.3400000000001</v>
      </c>
      <c r="H93" s="3">
        <f t="shared" si="3"/>
        <v>1215.9000000000001</v>
      </c>
      <c r="I93" s="3" t="s">
        <v>113</v>
      </c>
      <c r="J93">
        <v>8830.3359999999993</v>
      </c>
      <c r="L93" s="3">
        <v>793.82</v>
      </c>
      <c r="M93" s="2">
        <v>877.38</v>
      </c>
      <c r="N93" cm="1">
        <f t="array" ref="N93">_xlfn.XLOOKUP(A93&amp;B93,Suppliers!$A$2:$A$279 &amp; Suppliers!$B$2:$B$279,Suppliers!$F$2:$F$279) *0.005 *_xlfn.XLOOKUP(B93,TransportationConversion!$A$2:$A$300,TransportationConversion!$B$2:$B$300)</f>
        <v>338.52</v>
      </c>
    </row>
    <row r="94" spans="1:14" x14ac:dyDescent="0.2">
      <c r="A94" t="s">
        <v>18</v>
      </c>
      <c r="B94" t="s">
        <v>1</v>
      </c>
      <c r="C94" t="s">
        <v>64</v>
      </c>
      <c r="D94" t="s">
        <v>84</v>
      </c>
      <c r="E94" t="s">
        <v>13</v>
      </c>
      <c r="G94" s="3">
        <f t="shared" si="2"/>
        <v>1237.8200000000002</v>
      </c>
      <c r="H94" s="3">
        <f t="shared" si="3"/>
        <v>1321.38</v>
      </c>
      <c r="I94" s="3" t="s">
        <v>113</v>
      </c>
      <c r="J94">
        <v>8830.3359999999993</v>
      </c>
      <c r="L94" s="3">
        <v>793.82</v>
      </c>
      <c r="M94" s="2">
        <v>877.38</v>
      </c>
      <c r="N94" cm="1">
        <f t="array" ref="N94">_xlfn.XLOOKUP(A94&amp;B94,Suppliers!$A$2:$A$279 &amp; Suppliers!$B$2:$B$279,Suppliers!$F$2:$F$279) *0.005 *_xlfn.XLOOKUP(B94,TransportationConversion!$A$2:$A$300,TransportationConversion!$B$2:$B$300)</f>
        <v>444.00000000000006</v>
      </c>
    </row>
    <row r="95" spans="1:14" x14ac:dyDescent="0.2">
      <c r="A95" t="s">
        <v>18</v>
      </c>
      <c r="B95" t="s">
        <v>73</v>
      </c>
      <c r="C95" t="s">
        <v>64</v>
      </c>
      <c r="D95" t="s">
        <v>85</v>
      </c>
      <c r="E95" t="s">
        <v>13</v>
      </c>
      <c r="G95" s="3">
        <f t="shared" si="2"/>
        <v>1182.6200000000001</v>
      </c>
      <c r="H95" s="3">
        <f t="shared" si="3"/>
        <v>1266.18</v>
      </c>
      <c r="I95" s="3" t="s">
        <v>113</v>
      </c>
      <c r="J95">
        <v>8830.3359999999993</v>
      </c>
      <c r="L95" s="3">
        <v>793.82</v>
      </c>
      <c r="M95" s="2">
        <v>877.38</v>
      </c>
      <c r="N95" cm="1">
        <f t="array" ref="N95">_xlfn.XLOOKUP(A95&amp;B95,Suppliers!$A$2:$A$279 &amp; Suppliers!$B$2:$B$279,Suppliers!$F$2:$F$279) *0.005 *_xlfn.XLOOKUP(B95,TransportationConversion!$A$2:$A$300,TransportationConversion!$B$2:$B$300)</f>
        <v>388.8</v>
      </c>
    </row>
    <row r="96" spans="1:14" x14ac:dyDescent="0.2">
      <c r="A96" t="s">
        <v>18</v>
      </c>
      <c r="B96" t="s">
        <v>88</v>
      </c>
      <c r="C96" t="s">
        <v>64</v>
      </c>
      <c r="D96" t="s">
        <v>86</v>
      </c>
      <c r="E96" t="s">
        <v>13</v>
      </c>
      <c r="G96" s="3">
        <f t="shared" si="2"/>
        <v>1668.6200000000001</v>
      </c>
      <c r="H96" s="3">
        <f t="shared" si="3"/>
        <v>1752.18</v>
      </c>
      <c r="I96" s="3" t="s">
        <v>113</v>
      </c>
      <c r="J96">
        <v>8830.3359999999993</v>
      </c>
      <c r="L96" s="3">
        <v>793.82</v>
      </c>
      <c r="M96" s="2">
        <v>877.38</v>
      </c>
      <c r="N96" cm="1">
        <f t="array" ref="N96">_xlfn.XLOOKUP(A96&amp;B96,Suppliers!$A$2:$A$279 &amp; Suppliers!$B$2:$B$279,Suppliers!$F$2:$F$279) *0.005 *_xlfn.XLOOKUP(B96,TransportationConversion!$A$2:$A$300,TransportationConversion!$B$2:$B$300)</f>
        <v>874.80000000000007</v>
      </c>
    </row>
    <row r="97" spans="1:14" x14ac:dyDescent="0.2">
      <c r="A97" t="s">
        <v>18</v>
      </c>
      <c r="B97" t="s">
        <v>89</v>
      </c>
      <c r="C97" t="s">
        <v>64</v>
      </c>
      <c r="D97" t="s">
        <v>87</v>
      </c>
      <c r="E97" t="s">
        <v>13</v>
      </c>
      <c r="G97" s="3">
        <f t="shared" si="2"/>
        <v>855.05600000000004</v>
      </c>
      <c r="H97" s="3">
        <f t="shared" si="3"/>
        <v>938.61599999999999</v>
      </c>
      <c r="I97" s="3" t="s">
        <v>113</v>
      </c>
      <c r="J97">
        <v>8830.3359999999993</v>
      </c>
      <c r="L97" s="3">
        <v>793.82</v>
      </c>
      <c r="M97" s="2">
        <v>877.38</v>
      </c>
      <c r="N97" cm="1">
        <f t="array" ref="N97">_xlfn.XLOOKUP(A97&amp;B97,Suppliers!$A$2:$A$279 &amp; Suppliers!$B$2:$B$279,Suppliers!$F$2:$F$279) *0.005 *_xlfn.XLOOKUP(B97,TransportationConversion!$A$2:$A$300,TransportationConversion!$B$2:$B$300)</f>
        <v>61.236000000000004</v>
      </c>
    </row>
    <row r="98" spans="1:14" x14ac:dyDescent="0.2">
      <c r="A98" t="s">
        <v>18</v>
      </c>
      <c r="B98" t="s">
        <v>70</v>
      </c>
      <c r="C98" t="s">
        <v>64</v>
      </c>
      <c r="D98" t="s">
        <v>76</v>
      </c>
      <c r="E98" t="s">
        <v>13</v>
      </c>
      <c r="G98" s="3">
        <f t="shared" si="2"/>
        <v>1459.8200000000002</v>
      </c>
      <c r="H98" s="3">
        <f t="shared" si="3"/>
        <v>1543.38</v>
      </c>
      <c r="I98" s="3" t="s">
        <v>113</v>
      </c>
      <c r="J98">
        <v>8830.3359999999993</v>
      </c>
      <c r="L98" s="3">
        <v>793.82</v>
      </c>
      <c r="M98" s="2">
        <v>877.38</v>
      </c>
      <c r="N98" cm="1">
        <f t="array" ref="N98">_xlfn.XLOOKUP(A98&amp;B98,Suppliers!$A$2:$A$279 &amp; Suppliers!$B$2:$B$279,Suppliers!$F$2:$F$279) *0.005 *_xlfn.XLOOKUP(B98,TransportationConversion!$A$2:$A$300,TransportationConversion!$B$2:$B$300)</f>
        <v>666.00000000000011</v>
      </c>
    </row>
    <row r="99" spans="1:14" x14ac:dyDescent="0.2">
      <c r="A99" t="s">
        <v>18</v>
      </c>
      <c r="B99" t="s">
        <v>90</v>
      </c>
      <c r="C99" t="s">
        <v>64</v>
      </c>
      <c r="D99" t="s">
        <v>77</v>
      </c>
      <c r="E99" t="s">
        <v>13</v>
      </c>
      <c r="G99" s="3">
        <f t="shared" si="2"/>
        <v>1186.9775</v>
      </c>
      <c r="H99" s="3">
        <f t="shared" si="3"/>
        <v>1270.5374999999999</v>
      </c>
      <c r="I99" s="3" t="s">
        <v>113</v>
      </c>
      <c r="J99">
        <v>8830.3359999999993</v>
      </c>
      <c r="L99" s="3">
        <v>793.82</v>
      </c>
      <c r="M99" s="2">
        <v>877.38</v>
      </c>
      <c r="N99" cm="1">
        <f t="array" ref="N99">_xlfn.XLOOKUP(A99&amp;B99,Suppliers!$A$2:$A$279 &amp; Suppliers!$B$2:$B$279,Suppliers!$F$2:$F$279) *0.005 *_xlfn.XLOOKUP(B99,TransportationConversion!$A$2:$A$300,TransportationConversion!$B$2:$B$300)</f>
        <v>393.15750000000003</v>
      </c>
    </row>
    <row r="100" spans="1:14" x14ac:dyDescent="0.2">
      <c r="A100" t="s">
        <v>18</v>
      </c>
      <c r="B100" t="s">
        <v>92</v>
      </c>
      <c r="C100" t="s">
        <v>64</v>
      </c>
      <c r="D100" t="s">
        <v>78</v>
      </c>
      <c r="E100" t="s">
        <v>13</v>
      </c>
      <c r="G100" s="3">
        <f t="shared" si="2"/>
        <v>984.0575</v>
      </c>
      <c r="H100" s="3">
        <f t="shared" si="3"/>
        <v>1067.6175000000001</v>
      </c>
      <c r="I100" s="3" t="s">
        <v>113</v>
      </c>
      <c r="J100">
        <v>8830.3359999999993</v>
      </c>
      <c r="L100" s="3">
        <v>793.82</v>
      </c>
      <c r="M100" s="2">
        <v>877.38</v>
      </c>
      <c r="N100" cm="1">
        <f t="array" ref="N100">_xlfn.XLOOKUP(A100&amp;B100,Suppliers!$A$2:$A$279 &amp; Suppliers!$B$2:$B$279,Suppliers!$F$2:$F$279) *0.005 *_xlfn.XLOOKUP(B100,TransportationConversion!$A$2:$A$300,TransportationConversion!$B$2:$B$300)</f>
        <v>190.23749999999998</v>
      </c>
    </row>
    <row r="101" spans="1:14" x14ac:dyDescent="0.2">
      <c r="A101" t="s">
        <v>18</v>
      </c>
      <c r="B101" t="s">
        <v>20</v>
      </c>
      <c r="C101" t="s">
        <v>61</v>
      </c>
      <c r="D101" t="s">
        <v>83</v>
      </c>
      <c r="E101" t="s">
        <v>13</v>
      </c>
      <c r="G101" s="3">
        <f t="shared" si="2"/>
        <v>3695.7647999999995</v>
      </c>
      <c r="H101" s="3">
        <f t="shared" si="3"/>
        <v>3780.9147999999996</v>
      </c>
      <c r="I101" s="3" t="s">
        <v>113</v>
      </c>
      <c r="J101">
        <v>7950.6360000000004</v>
      </c>
      <c r="L101" s="3">
        <v>808.92</v>
      </c>
      <c r="M101" s="2">
        <v>894.07</v>
      </c>
      <c r="N101" cm="1">
        <f t="array" ref="N101">_xlfn.XLOOKUP(A101&amp;B101,Suppliers!$A$2:$A$279 &amp; Suppliers!$B$2:$B$279,Suppliers!$F$2:$F$279) *0.005 *_xlfn.XLOOKUP(B101,TransportationConversion!$A$2:$A$300,TransportationConversion!$B$2:$B$300)</f>
        <v>2886.8447999999994</v>
      </c>
    </row>
    <row r="102" spans="1:14" x14ac:dyDescent="0.2">
      <c r="A102" t="s">
        <v>18</v>
      </c>
      <c r="B102" t="s">
        <v>52</v>
      </c>
      <c r="C102" t="s">
        <v>61</v>
      </c>
      <c r="D102" t="s">
        <v>84</v>
      </c>
      <c r="E102" t="s">
        <v>13</v>
      </c>
      <c r="G102" s="3">
        <f t="shared" si="2"/>
        <v>1147.44</v>
      </c>
      <c r="H102" s="3">
        <f t="shared" si="3"/>
        <v>1232.5900000000001</v>
      </c>
      <c r="I102" s="3" t="s">
        <v>113</v>
      </c>
      <c r="J102">
        <v>7950.6360000000004</v>
      </c>
      <c r="L102" s="3">
        <v>808.92</v>
      </c>
      <c r="M102" s="2">
        <v>894.07</v>
      </c>
      <c r="N102" cm="1">
        <f t="array" ref="N102">_xlfn.XLOOKUP(A102&amp;B102,Suppliers!$A$2:$A$279 &amp; Suppliers!$B$2:$B$279,Suppliers!$F$2:$F$279) *0.005 *_xlfn.XLOOKUP(B102,TransportationConversion!$A$2:$A$300,TransportationConversion!$B$2:$B$300)</f>
        <v>338.52</v>
      </c>
    </row>
    <row r="103" spans="1:14" x14ac:dyDescent="0.2">
      <c r="A103" t="s">
        <v>18</v>
      </c>
      <c r="B103" t="s">
        <v>1</v>
      </c>
      <c r="C103" t="s">
        <v>61</v>
      </c>
      <c r="D103" t="s">
        <v>85</v>
      </c>
      <c r="E103" t="s">
        <v>13</v>
      </c>
      <c r="G103" s="3">
        <f t="shared" si="2"/>
        <v>1252.92</v>
      </c>
      <c r="H103" s="3">
        <f t="shared" si="3"/>
        <v>1338.0700000000002</v>
      </c>
      <c r="I103" s="3" t="s">
        <v>113</v>
      </c>
      <c r="J103">
        <v>7950.6360000000004</v>
      </c>
      <c r="L103" s="3">
        <v>808.92</v>
      </c>
      <c r="M103" s="2">
        <v>894.07</v>
      </c>
      <c r="N103" cm="1">
        <f t="array" ref="N103">_xlfn.XLOOKUP(A103&amp;B103,Suppliers!$A$2:$A$279 &amp; Suppliers!$B$2:$B$279,Suppliers!$F$2:$F$279) *0.005 *_xlfn.XLOOKUP(B103,TransportationConversion!$A$2:$A$300,TransportationConversion!$B$2:$B$300)</f>
        <v>444.00000000000006</v>
      </c>
    </row>
    <row r="104" spans="1:14" x14ac:dyDescent="0.2">
      <c r="A104" t="s">
        <v>18</v>
      </c>
      <c r="B104" t="s">
        <v>73</v>
      </c>
      <c r="C104" t="s">
        <v>61</v>
      </c>
      <c r="D104" t="s">
        <v>86</v>
      </c>
      <c r="E104" t="s">
        <v>13</v>
      </c>
      <c r="G104" s="3">
        <f t="shared" si="2"/>
        <v>1197.72</v>
      </c>
      <c r="H104" s="3">
        <f t="shared" si="3"/>
        <v>1282.8700000000001</v>
      </c>
      <c r="I104" s="3" t="s">
        <v>113</v>
      </c>
      <c r="J104">
        <v>7950.6360000000004</v>
      </c>
      <c r="L104" s="3">
        <v>808.92</v>
      </c>
      <c r="M104" s="2">
        <v>894.07</v>
      </c>
      <c r="N104" cm="1">
        <f t="array" ref="N104">_xlfn.XLOOKUP(A104&amp;B104,Suppliers!$A$2:$A$279 &amp; Suppliers!$B$2:$B$279,Suppliers!$F$2:$F$279) *0.005 *_xlfn.XLOOKUP(B104,TransportationConversion!$A$2:$A$300,TransportationConversion!$B$2:$B$300)</f>
        <v>388.8</v>
      </c>
    </row>
    <row r="105" spans="1:14" x14ac:dyDescent="0.2">
      <c r="A105" t="s">
        <v>18</v>
      </c>
      <c r="B105" t="s">
        <v>88</v>
      </c>
      <c r="C105" t="s">
        <v>61</v>
      </c>
      <c r="D105" t="s">
        <v>87</v>
      </c>
      <c r="E105" t="s">
        <v>13</v>
      </c>
      <c r="G105" s="3">
        <f t="shared" si="2"/>
        <v>1683.72</v>
      </c>
      <c r="H105" s="3">
        <f t="shared" si="3"/>
        <v>1768.8700000000001</v>
      </c>
      <c r="I105" s="3" t="s">
        <v>113</v>
      </c>
      <c r="J105">
        <v>7950.6360000000004</v>
      </c>
      <c r="L105" s="3">
        <v>808.92</v>
      </c>
      <c r="M105" s="2">
        <v>894.07</v>
      </c>
      <c r="N105" cm="1">
        <f t="array" ref="N105">_xlfn.XLOOKUP(A105&amp;B105,Suppliers!$A$2:$A$279 &amp; Suppliers!$B$2:$B$279,Suppliers!$F$2:$F$279) *0.005 *_xlfn.XLOOKUP(B105,TransportationConversion!$A$2:$A$300,TransportationConversion!$B$2:$B$300)</f>
        <v>874.80000000000007</v>
      </c>
    </row>
    <row r="106" spans="1:14" x14ac:dyDescent="0.2">
      <c r="A106" t="s">
        <v>18</v>
      </c>
      <c r="B106" t="s">
        <v>89</v>
      </c>
      <c r="C106" t="s">
        <v>61</v>
      </c>
      <c r="D106" t="s">
        <v>76</v>
      </c>
      <c r="E106" t="s">
        <v>13</v>
      </c>
      <c r="G106" s="3">
        <f t="shared" si="2"/>
        <v>870.15599999999995</v>
      </c>
      <c r="H106" s="3">
        <f t="shared" si="3"/>
        <v>955.30600000000004</v>
      </c>
      <c r="I106" s="3" t="s">
        <v>113</v>
      </c>
      <c r="J106">
        <v>7950.6360000000004</v>
      </c>
      <c r="L106" s="3">
        <v>808.92</v>
      </c>
      <c r="M106" s="2">
        <v>894.07</v>
      </c>
      <c r="N106" cm="1">
        <f t="array" ref="N106">_xlfn.XLOOKUP(A106&amp;B106,Suppliers!$A$2:$A$279 &amp; Suppliers!$B$2:$B$279,Suppliers!$F$2:$F$279) *0.005 *_xlfn.XLOOKUP(B106,TransportationConversion!$A$2:$A$300,TransportationConversion!$B$2:$B$300)</f>
        <v>61.236000000000004</v>
      </c>
    </row>
    <row r="107" spans="1:14" x14ac:dyDescent="0.2">
      <c r="A107" t="s">
        <v>18</v>
      </c>
      <c r="B107" t="s">
        <v>70</v>
      </c>
      <c r="C107" t="s">
        <v>61</v>
      </c>
      <c r="D107" t="s">
        <v>77</v>
      </c>
      <c r="E107" t="s">
        <v>13</v>
      </c>
      <c r="G107" s="3">
        <f t="shared" si="2"/>
        <v>1474.92</v>
      </c>
      <c r="H107" s="3">
        <f t="shared" si="3"/>
        <v>1560.0700000000002</v>
      </c>
      <c r="I107" s="3" t="s">
        <v>113</v>
      </c>
      <c r="J107">
        <v>7950.6360000000004</v>
      </c>
      <c r="L107" s="3">
        <v>808.92</v>
      </c>
      <c r="M107" s="2">
        <v>894.07</v>
      </c>
      <c r="N107" cm="1">
        <f t="array" ref="N107">_xlfn.XLOOKUP(A107&amp;B107,Suppliers!$A$2:$A$279 &amp; Suppliers!$B$2:$B$279,Suppliers!$F$2:$F$279) *0.005 *_xlfn.XLOOKUP(B107,TransportationConversion!$A$2:$A$300,TransportationConversion!$B$2:$B$300)</f>
        <v>666.00000000000011</v>
      </c>
    </row>
    <row r="108" spans="1:14" x14ac:dyDescent="0.2">
      <c r="A108" t="s">
        <v>18</v>
      </c>
      <c r="B108" t="s">
        <v>90</v>
      </c>
      <c r="C108" t="s">
        <v>61</v>
      </c>
      <c r="D108" t="s">
        <v>78</v>
      </c>
      <c r="E108" t="s">
        <v>13</v>
      </c>
      <c r="G108" s="3">
        <f t="shared" si="2"/>
        <v>1202.0774999999999</v>
      </c>
      <c r="H108" s="3">
        <f t="shared" si="3"/>
        <v>1287.2275</v>
      </c>
      <c r="I108" s="3" t="s">
        <v>113</v>
      </c>
      <c r="J108">
        <v>7950.6360000000004</v>
      </c>
      <c r="L108" s="3">
        <v>808.92</v>
      </c>
      <c r="M108" s="2">
        <v>894.07</v>
      </c>
      <c r="N108" cm="1">
        <f t="array" ref="N108">_xlfn.XLOOKUP(A108&amp;B108,Suppliers!$A$2:$A$279 &amp; Suppliers!$B$2:$B$279,Suppliers!$F$2:$F$279) *0.005 *_xlfn.XLOOKUP(B108,TransportationConversion!$A$2:$A$300,TransportationConversion!$B$2:$B$300)</f>
        <v>393.15750000000003</v>
      </c>
    </row>
    <row r="109" spans="1:14" x14ac:dyDescent="0.2">
      <c r="A109" t="s">
        <v>18</v>
      </c>
      <c r="B109" t="s">
        <v>92</v>
      </c>
      <c r="C109" t="s">
        <v>61</v>
      </c>
      <c r="D109" t="s">
        <v>79</v>
      </c>
      <c r="E109" t="s">
        <v>13</v>
      </c>
      <c r="G109" s="3">
        <f t="shared" si="2"/>
        <v>999.15749999999991</v>
      </c>
      <c r="H109" s="3">
        <f t="shared" si="3"/>
        <v>1084.3075000000001</v>
      </c>
      <c r="I109" s="3" t="s">
        <v>113</v>
      </c>
      <c r="J109">
        <v>7950.6360000000004</v>
      </c>
      <c r="L109" s="3">
        <v>808.92</v>
      </c>
      <c r="M109" s="2">
        <v>894.07</v>
      </c>
      <c r="N109" cm="1">
        <f t="array" ref="N109">_xlfn.XLOOKUP(A109&amp;B109,Suppliers!$A$2:$A$279 &amp; Suppliers!$B$2:$B$279,Suppliers!$F$2:$F$279) *0.005 *_xlfn.XLOOKUP(B109,TransportationConversion!$A$2:$A$300,TransportationConversion!$B$2:$B$300)</f>
        <v>190.23749999999998</v>
      </c>
    </row>
    <row r="110" spans="1:14" x14ac:dyDescent="0.2">
      <c r="A110" t="s">
        <v>18</v>
      </c>
      <c r="B110" t="s">
        <v>20</v>
      </c>
      <c r="C110" t="s">
        <v>32</v>
      </c>
      <c r="D110" t="s">
        <v>84</v>
      </c>
      <c r="E110" t="s">
        <v>13</v>
      </c>
      <c r="G110" s="3">
        <f t="shared" si="2"/>
        <v>3539.7847999999994</v>
      </c>
      <c r="H110" s="3">
        <f t="shared" si="3"/>
        <v>3608.5147999999995</v>
      </c>
      <c r="I110" s="3" t="s">
        <v>113</v>
      </c>
      <c r="J110">
        <v>4817.0519999999997</v>
      </c>
      <c r="L110" s="3">
        <v>652.94000000000005</v>
      </c>
      <c r="M110" s="2">
        <v>721.67</v>
      </c>
      <c r="N110" cm="1">
        <f t="array" ref="N110">_xlfn.XLOOKUP(A110&amp;B110,Suppliers!$A$2:$A$279 &amp; Suppliers!$B$2:$B$279,Suppliers!$F$2:$F$279) *0.005 *_xlfn.XLOOKUP(B110,TransportationConversion!$A$2:$A$300,TransportationConversion!$B$2:$B$300)</f>
        <v>2886.8447999999994</v>
      </c>
    </row>
    <row r="111" spans="1:14" x14ac:dyDescent="0.2">
      <c r="A111" t="s">
        <v>18</v>
      </c>
      <c r="B111" t="s">
        <v>52</v>
      </c>
      <c r="C111" t="s">
        <v>32</v>
      </c>
      <c r="D111" t="s">
        <v>85</v>
      </c>
      <c r="E111" t="s">
        <v>13</v>
      </c>
      <c r="G111" s="3">
        <f t="shared" si="2"/>
        <v>991.46</v>
      </c>
      <c r="H111" s="3">
        <f t="shared" si="3"/>
        <v>1060.19</v>
      </c>
      <c r="I111" s="3" t="s">
        <v>113</v>
      </c>
      <c r="J111">
        <v>4817.0519999999997</v>
      </c>
      <c r="L111" s="3">
        <v>652.94000000000005</v>
      </c>
      <c r="M111" s="2">
        <v>721.67</v>
      </c>
      <c r="N111" cm="1">
        <f t="array" ref="N111">_xlfn.XLOOKUP(A111&amp;B111,Suppliers!$A$2:$A$279 &amp; Suppliers!$B$2:$B$279,Suppliers!$F$2:$F$279) *0.005 *_xlfn.XLOOKUP(B111,TransportationConversion!$A$2:$A$300,TransportationConversion!$B$2:$B$300)</f>
        <v>338.52</v>
      </c>
    </row>
    <row r="112" spans="1:14" x14ac:dyDescent="0.2">
      <c r="A112" t="s">
        <v>18</v>
      </c>
      <c r="B112" t="s">
        <v>1</v>
      </c>
      <c r="C112" t="s">
        <v>32</v>
      </c>
      <c r="D112" t="s">
        <v>86</v>
      </c>
      <c r="E112" t="s">
        <v>13</v>
      </c>
      <c r="G112" s="3">
        <f t="shared" si="2"/>
        <v>1096.94</v>
      </c>
      <c r="H112" s="3">
        <f t="shared" si="3"/>
        <v>1165.67</v>
      </c>
      <c r="I112" s="3" t="s">
        <v>113</v>
      </c>
      <c r="J112">
        <v>4817.0519999999997</v>
      </c>
      <c r="L112" s="3">
        <v>652.94000000000005</v>
      </c>
      <c r="M112" s="2">
        <v>721.67</v>
      </c>
      <c r="N112" cm="1">
        <f t="array" ref="N112">_xlfn.XLOOKUP(A112&amp;B112,Suppliers!$A$2:$A$279 &amp; Suppliers!$B$2:$B$279,Suppliers!$F$2:$F$279) *0.005 *_xlfn.XLOOKUP(B112,TransportationConversion!$A$2:$A$300,TransportationConversion!$B$2:$B$300)</f>
        <v>444.00000000000006</v>
      </c>
    </row>
    <row r="113" spans="1:14" x14ac:dyDescent="0.2">
      <c r="A113" t="s">
        <v>18</v>
      </c>
      <c r="B113" t="s">
        <v>73</v>
      </c>
      <c r="C113" t="s">
        <v>32</v>
      </c>
      <c r="D113" t="s">
        <v>87</v>
      </c>
      <c r="E113" t="s">
        <v>13</v>
      </c>
      <c r="G113" s="3">
        <f t="shared" si="2"/>
        <v>1041.74</v>
      </c>
      <c r="H113" s="3">
        <f t="shared" si="3"/>
        <v>1110.47</v>
      </c>
      <c r="I113" s="3" t="s">
        <v>113</v>
      </c>
      <c r="J113">
        <v>4817.0519999999997</v>
      </c>
      <c r="L113" s="3">
        <v>652.94000000000005</v>
      </c>
      <c r="M113" s="2">
        <v>721.67</v>
      </c>
      <c r="N113" cm="1">
        <f t="array" ref="N113">_xlfn.XLOOKUP(A113&amp;B113,Suppliers!$A$2:$A$279 &amp; Suppliers!$B$2:$B$279,Suppliers!$F$2:$F$279) *0.005 *_xlfn.XLOOKUP(B113,TransportationConversion!$A$2:$A$300,TransportationConversion!$B$2:$B$300)</f>
        <v>388.8</v>
      </c>
    </row>
    <row r="114" spans="1:14" x14ac:dyDescent="0.2">
      <c r="A114" t="s">
        <v>18</v>
      </c>
      <c r="B114" t="s">
        <v>88</v>
      </c>
      <c r="C114" t="s">
        <v>32</v>
      </c>
      <c r="D114" t="s">
        <v>76</v>
      </c>
      <c r="E114" t="s">
        <v>13</v>
      </c>
      <c r="G114" s="3">
        <f t="shared" si="2"/>
        <v>1527.7400000000002</v>
      </c>
      <c r="H114" s="3">
        <f t="shared" si="3"/>
        <v>1596.47</v>
      </c>
      <c r="I114" s="3" t="s">
        <v>113</v>
      </c>
      <c r="J114">
        <v>4817.0519999999997</v>
      </c>
      <c r="L114" s="3">
        <v>652.94000000000005</v>
      </c>
      <c r="M114" s="2">
        <v>721.67</v>
      </c>
      <c r="N114" cm="1">
        <f t="array" ref="N114">_xlfn.XLOOKUP(A114&amp;B114,Suppliers!$A$2:$A$279 &amp; Suppliers!$B$2:$B$279,Suppliers!$F$2:$F$279) *0.005 *_xlfn.XLOOKUP(B114,TransportationConversion!$A$2:$A$300,TransportationConversion!$B$2:$B$300)</f>
        <v>874.80000000000007</v>
      </c>
    </row>
    <row r="115" spans="1:14" x14ac:dyDescent="0.2">
      <c r="A115" t="s">
        <v>18</v>
      </c>
      <c r="B115" t="s">
        <v>89</v>
      </c>
      <c r="C115" t="s">
        <v>32</v>
      </c>
      <c r="D115" t="s">
        <v>77</v>
      </c>
      <c r="E115" t="s">
        <v>13</v>
      </c>
      <c r="G115" s="3">
        <f t="shared" si="2"/>
        <v>714.17600000000004</v>
      </c>
      <c r="H115" s="3">
        <f t="shared" si="3"/>
        <v>782.90599999999995</v>
      </c>
      <c r="I115" s="3" t="s">
        <v>113</v>
      </c>
      <c r="J115">
        <v>4817.0519999999997</v>
      </c>
      <c r="L115" s="3">
        <v>652.94000000000005</v>
      </c>
      <c r="M115" s="2">
        <v>721.67</v>
      </c>
      <c r="N115" cm="1">
        <f t="array" ref="N115">_xlfn.XLOOKUP(A115&amp;B115,Suppliers!$A$2:$A$279 &amp; Suppliers!$B$2:$B$279,Suppliers!$F$2:$F$279) *0.005 *_xlfn.XLOOKUP(B115,TransportationConversion!$A$2:$A$300,TransportationConversion!$B$2:$B$300)</f>
        <v>61.236000000000004</v>
      </c>
    </row>
    <row r="116" spans="1:14" x14ac:dyDescent="0.2">
      <c r="A116" t="s">
        <v>18</v>
      </c>
      <c r="B116" t="s">
        <v>70</v>
      </c>
      <c r="C116" t="s">
        <v>32</v>
      </c>
      <c r="D116" t="s">
        <v>78</v>
      </c>
      <c r="E116" t="s">
        <v>13</v>
      </c>
      <c r="G116" s="3">
        <f t="shared" si="2"/>
        <v>1318.94</v>
      </c>
      <c r="H116" s="3">
        <f t="shared" si="3"/>
        <v>1387.67</v>
      </c>
      <c r="I116" s="3" t="s">
        <v>113</v>
      </c>
      <c r="J116">
        <v>4817.0519999999997</v>
      </c>
      <c r="L116" s="3">
        <v>652.94000000000005</v>
      </c>
      <c r="M116" s="2">
        <v>721.67</v>
      </c>
      <c r="N116" cm="1">
        <f t="array" ref="N116">_xlfn.XLOOKUP(A116&amp;B116,Suppliers!$A$2:$A$279 &amp; Suppliers!$B$2:$B$279,Suppliers!$F$2:$F$279) *0.005 *_xlfn.XLOOKUP(B116,TransportationConversion!$A$2:$A$300,TransportationConversion!$B$2:$B$300)</f>
        <v>666.00000000000011</v>
      </c>
    </row>
    <row r="117" spans="1:14" x14ac:dyDescent="0.2">
      <c r="A117" t="s">
        <v>18</v>
      </c>
      <c r="B117" t="s">
        <v>90</v>
      </c>
      <c r="C117" t="s">
        <v>32</v>
      </c>
      <c r="D117" t="s">
        <v>79</v>
      </c>
      <c r="E117" t="s">
        <v>13</v>
      </c>
      <c r="G117" s="3">
        <f t="shared" si="2"/>
        <v>1046.0975000000001</v>
      </c>
      <c r="H117" s="3">
        <f t="shared" si="3"/>
        <v>1114.8274999999999</v>
      </c>
      <c r="I117" s="3" t="s">
        <v>113</v>
      </c>
      <c r="J117">
        <v>4817.0519999999997</v>
      </c>
      <c r="L117" s="3">
        <v>652.94000000000005</v>
      </c>
      <c r="M117" s="2">
        <v>721.67</v>
      </c>
      <c r="N117" cm="1">
        <f t="array" ref="N117">_xlfn.XLOOKUP(A117&amp;B117,Suppliers!$A$2:$A$279 &amp; Suppliers!$B$2:$B$279,Suppliers!$F$2:$F$279) *0.005 *_xlfn.XLOOKUP(B117,TransportationConversion!$A$2:$A$300,TransportationConversion!$B$2:$B$300)</f>
        <v>393.15750000000003</v>
      </c>
    </row>
    <row r="118" spans="1:14" x14ac:dyDescent="0.2">
      <c r="A118" t="s">
        <v>18</v>
      </c>
      <c r="B118" t="s">
        <v>92</v>
      </c>
      <c r="C118" t="s">
        <v>32</v>
      </c>
      <c r="D118" t="s">
        <v>80</v>
      </c>
      <c r="E118" t="s">
        <v>13</v>
      </c>
      <c r="G118" s="3">
        <f t="shared" si="2"/>
        <v>843.17750000000001</v>
      </c>
      <c r="H118" s="3">
        <f t="shared" si="3"/>
        <v>911.90749999999991</v>
      </c>
      <c r="I118" s="3" t="s">
        <v>113</v>
      </c>
      <c r="J118">
        <v>4817.0519999999997</v>
      </c>
      <c r="L118" s="3">
        <v>652.94000000000005</v>
      </c>
      <c r="M118" s="2">
        <v>721.67</v>
      </c>
      <c r="N118" cm="1">
        <f t="array" ref="N118">_xlfn.XLOOKUP(A118&amp;B118,Suppliers!$A$2:$A$279 &amp; Suppliers!$B$2:$B$279,Suppliers!$F$2:$F$279) *0.005 *_xlfn.XLOOKUP(B118,TransportationConversion!$A$2:$A$300,TransportationConversion!$B$2:$B$300)</f>
        <v>190.23749999999998</v>
      </c>
    </row>
    <row r="119" spans="1:14" x14ac:dyDescent="0.2">
      <c r="A119" t="s">
        <v>18</v>
      </c>
      <c r="B119" t="s">
        <v>20</v>
      </c>
      <c r="C119" t="s">
        <v>65</v>
      </c>
      <c r="D119" t="s">
        <v>85</v>
      </c>
      <c r="E119" t="s">
        <v>13</v>
      </c>
      <c r="G119" s="3">
        <f t="shared" si="2"/>
        <v>3673.2047999999995</v>
      </c>
      <c r="H119" s="3">
        <f t="shared" si="3"/>
        <v>3755.9747999999995</v>
      </c>
      <c r="I119" s="3" t="s">
        <v>113</v>
      </c>
      <c r="J119">
        <v>10769.38</v>
      </c>
      <c r="L119" s="3">
        <v>786.36</v>
      </c>
      <c r="M119" s="2">
        <v>869.13</v>
      </c>
      <c r="N119" cm="1">
        <f t="array" ref="N119">_xlfn.XLOOKUP(A119&amp;B119,Suppliers!$A$2:$A$279 &amp; Suppliers!$B$2:$B$279,Suppliers!$F$2:$F$279) *0.005 *_xlfn.XLOOKUP(B119,TransportationConversion!$A$2:$A$300,TransportationConversion!$B$2:$B$300)</f>
        <v>2886.8447999999994</v>
      </c>
    </row>
    <row r="120" spans="1:14" x14ac:dyDescent="0.2">
      <c r="A120" t="s">
        <v>18</v>
      </c>
      <c r="B120" t="s">
        <v>52</v>
      </c>
      <c r="C120" t="s">
        <v>65</v>
      </c>
      <c r="D120" t="s">
        <v>86</v>
      </c>
      <c r="E120" t="s">
        <v>13</v>
      </c>
      <c r="G120" s="3">
        <f t="shared" si="2"/>
        <v>1124.8800000000001</v>
      </c>
      <c r="H120" s="3">
        <f t="shared" si="3"/>
        <v>1207.6500000000001</v>
      </c>
      <c r="I120" s="3" t="s">
        <v>113</v>
      </c>
      <c r="J120">
        <v>10769.38</v>
      </c>
      <c r="L120" s="3">
        <v>786.36</v>
      </c>
      <c r="M120" s="2">
        <v>869.13</v>
      </c>
      <c r="N120" cm="1">
        <f t="array" ref="N120">_xlfn.XLOOKUP(A120&amp;B120,Suppliers!$A$2:$A$279 &amp; Suppliers!$B$2:$B$279,Suppliers!$F$2:$F$279) *0.005 *_xlfn.XLOOKUP(B120,TransportationConversion!$A$2:$A$300,TransportationConversion!$B$2:$B$300)</f>
        <v>338.52</v>
      </c>
    </row>
    <row r="121" spans="1:14" x14ac:dyDescent="0.2">
      <c r="A121" t="s">
        <v>18</v>
      </c>
      <c r="B121" t="s">
        <v>1</v>
      </c>
      <c r="C121" t="s">
        <v>65</v>
      </c>
      <c r="D121" t="s">
        <v>87</v>
      </c>
      <c r="E121" t="s">
        <v>13</v>
      </c>
      <c r="G121" s="3">
        <f t="shared" si="2"/>
        <v>1230.3600000000001</v>
      </c>
      <c r="H121" s="3">
        <f t="shared" si="3"/>
        <v>1313.13</v>
      </c>
      <c r="I121" s="3" t="s">
        <v>113</v>
      </c>
      <c r="J121">
        <v>10769.38</v>
      </c>
      <c r="L121" s="3">
        <v>786.36</v>
      </c>
      <c r="M121" s="2">
        <v>869.13</v>
      </c>
      <c r="N121" cm="1">
        <f t="array" ref="N121">_xlfn.XLOOKUP(A121&amp;B121,Suppliers!$A$2:$A$279 &amp; Suppliers!$B$2:$B$279,Suppliers!$F$2:$F$279) *0.005 *_xlfn.XLOOKUP(B121,TransportationConversion!$A$2:$A$300,TransportationConversion!$B$2:$B$300)</f>
        <v>444.00000000000006</v>
      </c>
    </row>
    <row r="122" spans="1:14" x14ac:dyDescent="0.2">
      <c r="A122" t="s">
        <v>18</v>
      </c>
      <c r="B122" t="s">
        <v>73</v>
      </c>
      <c r="C122" t="s">
        <v>65</v>
      </c>
      <c r="D122" t="s">
        <v>76</v>
      </c>
      <c r="E122" t="s">
        <v>13</v>
      </c>
      <c r="G122" s="3">
        <f t="shared" si="2"/>
        <v>1175.1600000000001</v>
      </c>
      <c r="H122" s="3">
        <f t="shared" si="3"/>
        <v>1257.93</v>
      </c>
      <c r="I122" s="3" t="s">
        <v>113</v>
      </c>
      <c r="J122">
        <v>10769.38</v>
      </c>
      <c r="L122" s="3">
        <v>786.36</v>
      </c>
      <c r="M122" s="2">
        <v>869.13</v>
      </c>
      <c r="N122" cm="1">
        <f t="array" ref="N122">_xlfn.XLOOKUP(A122&amp;B122,Suppliers!$A$2:$A$279 &amp; Suppliers!$B$2:$B$279,Suppliers!$F$2:$F$279) *0.005 *_xlfn.XLOOKUP(B122,TransportationConversion!$A$2:$A$300,TransportationConversion!$B$2:$B$300)</f>
        <v>388.8</v>
      </c>
    </row>
    <row r="123" spans="1:14" x14ac:dyDescent="0.2">
      <c r="A123" t="s">
        <v>18</v>
      </c>
      <c r="B123" t="s">
        <v>88</v>
      </c>
      <c r="C123" t="s">
        <v>65</v>
      </c>
      <c r="D123" t="s">
        <v>77</v>
      </c>
      <c r="E123" t="s">
        <v>13</v>
      </c>
      <c r="G123" s="3">
        <f t="shared" si="2"/>
        <v>1661.16</v>
      </c>
      <c r="H123" s="3">
        <f t="shared" si="3"/>
        <v>1743.93</v>
      </c>
      <c r="I123" s="3" t="s">
        <v>113</v>
      </c>
      <c r="J123">
        <v>10769.38</v>
      </c>
      <c r="L123" s="3">
        <v>786.36</v>
      </c>
      <c r="M123" s="2">
        <v>869.13</v>
      </c>
      <c r="N123" cm="1">
        <f t="array" ref="N123">_xlfn.XLOOKUP(A123&amp;B123,Suppliers!$A$2:$A$279 &amp; Suppliers!$B$2:$B$279,Suppliers!$F$2:$F$279) *0.005 *_xlfn.XLOOKUP(B123,TransportationConversion!$A$2:$A$300,TransportationConversion!$B$2:$B$300)</f>
        <v>874.80000000000007</v>
      </c>
    </row>
    <row r="124" spans="1:14" x14ac:dyDescent="0.2">
      <c r="A124" t="s">
        <v>18</v>
      </c>
      <c r="B124" t="s">
        <v>89</v>
      </c>
      <c r="C124" t="s">
        <v>65</v>
      </c>
      <c r="D124" t="s">
        <v>78</v>
      </c>
      <c r="E124" t="s">
        <v>13</v>
      </c>
      <c r="G124" s="3">
        <f t="shared" si="2"/>
        <v>847.596</v>
      </c>
      <c r="H124" s="3">
        <f t="shared" si="3"/>
        <v>930.36599999999999</v>
      </c>
      <c r="I124" s="3" t="s">
        <v>113</v>
      </c>
      <c r="J124">
        <v>10769.38</v>
      </c>
      <c r="L124" s="3">
        <v>786.36</v>
      </c>
      <c r="M124" s="2">
        <v>869.13</v>
      </c>
      <c r="N124" cm="1">
        <f t="array" ref="N124">_xlfn.XLOOKUP(A124&amp;B124,Suppliers!$A$2:$A$279 &amp; Suppliers!$B$2:$B$279,Suppliers!$F$2:$F$279) *0.005 *_xlfn.XLOOKUP(B124,TransportationConversion!$A$2:$A$300,TransportationConversion!$B$2:$B$300)</f>
        <v>61.236000000000004</v>
      </c>
    </row>
    <row r="125" spans="1:14" x14ac:dyDescent="0.2">
      <c r="A125" t="s">
        <v>18</v>
      </c>
      <c r="B125" t="s">
        <v>70</v>
      </c>
      <c r="C125" t="s">
        <v>65</v>
      </c>
      <c r="D125" t="s">
        <v>79</v>
      </c>
      <c r="E125" t="s">
        <v>13</v>
      </c>
      <c r="G125" s="3">
        <f t="shared" si="2"/>
        <v>1452.3600000000001</v>
      </c>
      <c r="H125" s="3">
        <f t="shared" si="3"/>
        <v>1535.13</v>
      </c>
      <c r="I125" s="3" t="s">
        <v>113</v>
      </c>
      <c r="J125">
        <v>10769.38</v>
      </c>
      <c r="L125" s="3">
        <v>786.36</v>
      </c>
      <c r="M125" s="2">
        <v>869.13</v>
      </c>
      <c r="N125" cm="1">
        <f t="array" ref="N125">_xlfn.XLOOKUP(A125&amp;B125,Suppliers!$A$2:$A$279 &amp; Suppliers!$B$2:$B$279,Suppliers!$F$2:$F$279) *0.005 *_xlfn.XLOOKUP(B125,TransportationConversion!$A$2:$A$300,TransportationConversion!$B$2:$B$300)</f>
        <v>666.00000000000011</v>
      </c>
    </row>
    <row r="126" spans="1:14" x14ac:dyDescent="0.2">
      <c r="A126" t="s">
        <v>18</v>
      </c>
      <c r="B126" t="s">
        <v>90</v>
      </c>
      <c r="C126" t="s">
        <v>65</v>
      </c>
      <c r="D126" t="s">
        <v>80</v>
      </c>
      <c r="E126" t="s">
        <v>13</v>
      </c>
      <c r="G126" s="3">
        <f t="shared" si="2"/>
        <v>1179.5174999999999</v>
      </c>
      <c r="H126" s="3">
        <f t="shared" si="3"/>
        <v>1262.2874999999999</v>
      </c>
      <c r="I126" s="3" t="s">
        <v>113</v>
      </c>
      <c r="J126">
        <v>10769.38</v>
      </c>
      <c r="L126" s="3">
        <v>786.36</v>
      </c>
      <c r="M126" s="2">
        <v>869.13</v>
      </c>
      <c r="N126" cm="1">
        <f t="array" ref="N126">_xlfn.XLOOKUP(A126&amp;B126,Suppliers!$A$2:$A$279 &amp; Suppliers!$B$2:$B$279,Suppliers!$F$2:$F$279) *0.005 *_xlfn.XLOOKUP(B126,TransportationConversion!$A$2:$A$300,TransportationConversion!$B$2:$B$300)</f>
        <v>393.15750000000003</v>
      </c>
    </row>
    <row r="127" spans="1:14" x14ac:dyDescent="0.2">
      <c r="A127" t="s">
        <v>18</v>
      </c>
      <c r="B127" t="s">
        <v>92</v>
      </c>
      <c r="C127" t="s">
        <v>65</v>
      </c>
      <c r="D127" t="s">
        <v>81</v>
      </c>
      <c r="E127" t="s">
        <v>13</v>
      </c>
      <c r="G127" s="3">
        <f t="shared" si="2"/>
        <v>976.59749999999997</v>
      </c>
      <c r="H127" s="3">
        <f t="shared" si="3"/>
        <v>1059.3675000000001</v>
      </c>
      <c r="I127" s="3" t="s">
        <v>113</v>
      </c>
      <c r="J127">
        <v>10769.38</v>
      </c>
      <c r="L127" s="3">
        <v>786.36</v>
      </c>
      <c r="M127" s="2">
        <v>869.13</v>
      </c>
      <c r="N127" cm="1">
        <f t="array" ref="N127">_xlfn.XLOOKUP(A127&amp;B127,Suppliers!$A$2:$A$279 &amp; Suppliers!$B$2:$B$279,Suppliers!$F$2:$F$279) *0.005 *_xlfn.XLOOKUP(B127,TransportationConversion!$A$2:$A$300,TransportationConversion!$B$2:$B$300)</f>
        <v>190.23749999999998</v>
      </c>
    </row>
    <row r="128" spans="1:14" x14ac:dyDescent="0.2">
      <c r="A128" t="s">
        <v>18</v>
      </c>
      <c r="B128" t="s">
        <v>20</v>
      </c>
      <c r="C128" t="s">
        <v>107</v>
      </c>
      <c r="D128" t="s">
        <v>86</v>
      </c>
      <c r="E128" t="s">
        <v>13</v>
      </c>
      <c r="G128" s="3">
        <f t="shared" si="2"/>
        <v>3794.3847999999994</v>
      </c>
      <c r="H128" s="3">
        <f t="shared" si="3"/>
        <v>3889.9147999999996</v>
      </c>
      <c r="I128" s="3" t="s">
        <v>113</v>
      </c>
      <c r="J128">
        <v>8048.7920000000004</v>
      </c>
      <c r="L128" s="3">
        <v>907.54</v>
      </c>
      <c r="M128" s="2">
        <v>1003.07</v>
      </c>
      <c r="N128" cm="1">
        <f t="array" ref="N128">_xlfn.XLOOKUP(A128&amp;B128,Suppliers!$A$2:$A$279 &amp; Suppliers!$B$2:$B$279,Suppliers!$F$2:$F$279) *0.005 *_xlfn.XLOOKUP(B128,TransportationConversion!$A$2:$A$300,TransportationConversion!$B$2:$B$300)</f>
        <v>2886.8447999999994</v>
      </c>
    </row>
    <row r="129" spans="1:14" x14ac:dyDescent="0.2">
      <c r="A129" t="s">
        <v>18</v>
      </c>
      <c r="B129" t="s">
        <v>52</v>
      </c>
      <c r="C129" t="s">
        <v>107</v>
      </c>
      <c r="D129" t="s">
        <v>87</v>
      </c>
      <c r="E129" t="s">
        <v>13</v>
      </c>
      <c r="G129" s="3">
        <f t="shared" si="2"/>
        <v>1246.06</v>
      </c>
      <c r="H129" s="3">
        <f t="shared" si="3"/>
        <v>1341.5900000000001</v>
      </c>
      <c r="I129" s="3" t="s">
        <v>113</v>
      </c>
      <c r="J129">
        <v>8048.7920000000004</v>
      </c>
      <c r="L129" s="3">
        <v>907.54</v>
      </c>
      <c r="M129" s="2">
        <v>1003.07</v>
      </c>
      <c r="N129" cm="1">
        <f t="array" ref="N129">_xlfn.XLOOKUP(A129&amp;B129,Suppliers!$A$2:$A$279 &amp; Suppliers!$B$2:$B$279,Suppliers!$F$2:$F$279) *0.005 *_xlfn.XLOOKUP(B129,TransportationConversion!$A$2:$A$300,TransportationConversion!$B$2:$B$300)</f>
        <v>338.52</v>
      </c>
    </row>
    <row r="130" spans="1:14" x14ac:dyDescent="0.2">
      <c r="A130" t="s">
        <v>18</v>
      </c>
      <c r="B130" t="s">
        <v>1</v>
      </c>
      <c r="C130" t="s">
        <v>107</v>
      </c>
      <c r="D130" t="s">
        <v>76</v>
      </c>
      <c r="E130" t="s">
        <v>13</v>
      </c>
      <c r="G130" s="3">
        <f t="shared" si="2"/>
        <v>1351.54</v>
      </c>
      <c r="H130" s="3">
        <f t="shared" si="3"/>
        <v>1447.0700000000002</v>
      </c>
      <c r="I130" s="3" t="s">
        <v>113</v>
      </c>
      <c r="J130">
        <v>8048.7920000000004</v>
      </c>
      <c r="L130" s="3">
        <v>907.54</v>
      </c>
      <c r="M130" s="2">
        <v>1003.07</v>
      </c>
      <c r="N130" cm="1">
        <f t="array" ref="N130">_xlfn.XLOOKUP(A130&amp;B130,Suppliers!$A$2:$A$279 &amp; Suppliers!$B$2:$B$279,Suppliers!$F$2:$F$279) *0.005 *_xlfn.XLOOKUP(B130,TransportationConversion!$A$2:$A$300,TransportationConversion!$B$2:$B$300)</f>
        <v>444.00000000000006</v>
      </c>
    </row>
    <row r="131" spans="1:14" x14ac:dyDescent="0.2">
      <c r="A131" t="s">
        <v>18</v>
      </c>
      <c r="B131" t="s">
        <v>73</v>
      </c>
      <c r="C131" t="s">
        <v>107</v>
      </c>
      <c r="D131" t="s">
        <v>77</v>
      </c>
      <c r="E131" t="s">
        <v>13</v>
      </c>
      <c r="G131" s="3">
        <f t="shared" ref="G131:G165" si="4">L131+N131</f>
        <v>1296.3399999999999</v>
      </c>
      <c r="H131" s="3">
        <f t="shared" ref="H131:H165" si="5">M131+N131</f>
        <v>1391.8700000000001</v>
      </c>
      <c r="I131" s="3" t="s">
        <v>113</v>
      </c>
      <c r="J131">
        <v>8048.7920000000004</v>
      </c>
      <c r="L131" s="3">
        <v>907.54</v>
      </c>
      <c r="M131" s="2">
        <v>1003.07</v>
      </c>
      <c r="N131" cm="1">
        <f t="array" ref="N131">_xlfn.XLOOKUP(A131&amp;B131,Suppliers!$A$2:$A$279 &amp; Suppliers!$B$2:$B$279,Suppliers!$F$2:$F$279) *0.005 *_xlfn.XLOOKUP(B131,TransportationConversion!$A$2:$A$300,TransportationConversion!$B$2:$B$300)</f>
        <v>388.8</v>
      </c>
    </row>
    <row r="132" spans="1:14" x14ac:dyDescent="0.2">
      <c r="A132" t="s">
        <v>18</v>
      </c>
      <c r="B132" t="s">
        <v>88</v>
      </c>
      <c r="C132" t="s">
        <v>107</v>
      </c>
      <c r="D132" t="s">
        <v>78</v>
      </c>
      <c r="E132" t="s">
        <v>13</v>
      </c>
      <c r="G132" s="3">
        <f t="shared" si="4"/>
        <v>1782.3400000000001</v>
      </c>
      <c r="H132" s="3">
        <f t="shared" si="5"/>
        <v>1877.8700000000001</v>
      </c>
      <c r="I132" s="3" t="s">
        <v>113</v>
      </c>
      <c r="J132">
        <v>8048.7920000000004</v>
      </c>
      <c r="L132" s="3">
        <v>907.54</v>
      </c>
      <c r="M132" s="2">
        <v>1003.07</v>
      </c>
      <c r="N132" cm="1">
        <f t="array" ref="N132">_xlfn.XLOOKUP(A132&amp;B132,Suppliers!$A$2:$A$279 &amp; Suppliers!$B$2:$B$279,Suppliers!$F$2:$F$279) *0.005 *_xlfn.XLOOKUP(B132,TransportationConversion!$A$2:$A$300,TransportationConversion!$B$2:$B$300)</f>
        <v>874.80000000000007</v>
      </c>
    </row>
    <row r="133" spans="1:14" x14ac:dyDescent="0.2">
      <c r="A133" t="s">
        <v>18</v>
      </c>
      <c r="B133" t="s">
        <v>89</v>
      </c>
      <c r="C133" t="s">
        <v>107</v>
      </c>
      <c r="D133" t="s">
        <v>79</v>
      </c>
      <c r="E133" t="s">
        <v>13</v>
      </c>
      <c r="G133" s="3">
        <f t="shared" si="4"/>
        <v>968.77599999999995</v>
      </c>
      <c r="H133" s="3">
        <f t="shared" si="5"/>
        <v>1064.306</v>
      </c>
      <c r="I133" s="3" t="s">
        <v>113</v>
      </c>
      <c r="J133">
        <v>8048.7920000000004</v>
      </c>
      <c r="L133" s="3">
        <v>907.54</v>
      </c>
      <c r="M133" s="2">
        <v>1003.07</v>
      </c>
      <c r="N133" cm="1">
        <f t="array" ref="N133">_xlfn.XLOOKUP(A133&amp;B133,Suppliers!$A$2:$A$279 &amp; Suppliers!$B$2:$B$279,Suppliers!$F$2:$F$279) *0.005 *_xlfn.XLOOKUP(B133,TransportationConversion!$A$2:$A$300,TransportationConversion!$B$2:$B$300)</f>
        <v>61.236000000000004</v>
      </c>
    </row>
    <row r="134" spans="1:14" x14ac:dyDescent="0.2">
      <c r="A134" t="s">
        <v>18</v>
      </c>
      <c r="B134" t="s">
        <v>70</v>
      </c>
      <c r="C134" t="s">
        <v>107</v>
      </c>
      <c r="D134" t="s">
        <v>80</v>
      </c>
      <c r="E134" t="s">
        <v>13</v>
      </c>
      <c r="G134" s="3">
        <f t="shared" si="4"/>
        <v>1573.54</v>
      </c>
      <c r="H134" s="3">
        <f t="shared" si="5"/>
        <v>1669.0700000000002</v>
      </c>
      <c r="I134" s="3" t="s">
        <v>113</v>
      </c>
      <c r="J134">
        <v>8048.7920000000004</v>
      </c>
      <c r="L134" s="3">
        <v>907.54</v>
      </c>
      <c r="M134" s="2">
        <v>1003.07</v>
      </c>
      <c r="N134" cm="1">
        <f t="array" ref="N134">_xlfn.XLOOKUP(A134&amp;B134,Suppliers!$A$2:$A$279 &amp; Suppliers!$B$2:$B$279,Suppliers!$F$2:$F$279) *0.005 *_xlfn.XLOOKUP(B134,TransportationConversion!$A$2:$A$300,TransportationConversion!$B$2:$B$300)</f>
        <v>666.00000000000011</v>
      </c>
    </row>
    <row r="135" spans="1:14" x14ac:dyDescent="0.2">
      <c r="A135" t="s">
        <v>18</v>
      </c>
      <c r="B135" t="s">
        <v>90</v>
      </c>
      <c r="C135" t="s">
        <v>107</v>
      </c>
      <c r="D135" t="s">
        <v>81</v>
      </c>
      <c r="E135" t="s">
        <v>13</v>
      </c>
      <c r="G135" s="3">
        <f t="shared" si="4"/>
        <v>1300.6975</v>
      </c>
      <c r="H135" s="3">
        <f t="shared" si="5"/>
        <v>1396.2275</v>
      </c>
      <c r="I135" s="3" t="s">
        <v>113</v>
      </c>
      <c r="J135">
        <v>8048.7920000000004</v>
      </c>
      <c r="L135" s="3">
        <v>907.54</v>
      </c>
      <c r="M135" s="2">
        <v>1003.07</v>
      </c>
      <c r="N135" cm="1">
        <f t="array" ref="N135">_xlfn.XLOOKUP(A135&amp;B135,Suppliers!$A$2:$A$279 &amp; Suppliers!$B$2:$B$279,Suppliers!$F$2:$F$279) *0.005 *_xlfn.XLOOKUP(B135,TransportationConversion!$A$2:$A$300,TransportationConversion!$B$2:$B$300)</f>
        <v>393.15750000000003</v>
      </c>
    </row>
    <row r="136" spans="1:14" x14ac:dyDescent="0.2">
      <c r="A136" t="s">
        <v>18</v>
      </c>
      <c r="B136" t="s">
        <v>92</v>
      </c>
      <c r="C136" t="s">
        <v>107</v>
      </c>
      <c r="D136" t="s">
        <v>82</v>
      </c>
      <c r="E136" t="s">
        <v>13</v>
      </c>
      <c r="G136" s="3">
        <f t="shared" si="4"/>
        <v>1097.7774999999999</v>
      </c>
      <c r="H136" s="3">
        <f t="shared" si="5"/>
        <v>1193.3075000000001</v>
      </c>
      <c r="I136" s="3" t="s">
        <v>113</v>
      </c>
      <c r="J136">
        <v>8048.7920000000004</v>
      </c>
      <c r="L136" s="3">
        <v>907.54</v>
      </c>
      <c r="M136" s="2">
        <v>1003.07</v>
      </c>
      <c r="N136" cm="1">
        <f t="array" ref="N136">_xlfn.XLOOKUP(A136&amp;B136,Suppliers!$A$2:$A$279 &amp; Suppliers!$B$2:$B$279,Suppliers!$F$2:$F$279) *0.005 *_xlfn.XLOOKUP(B136,TransportationConversion!$A$2:$A$300,TransportationConversion!$B$2:$B$300)</f>
        <v>190.23749999999998</v>
      </c>
    </row>
    <row r="137" spans="1:14" x14ac:dyDescent="0.2">
      <c r="A137" t="s">
        <v>18</v>
      </c>
      <c r="B137" t="s">
        <v>20</v>
      </c>
      <c r="C137" t="s">
        <v>63</v>
      </c>
      <c r="D137" t="s">
        <v>87</v>
      </c>
      <c r="E137" t="s">
        <v>13</v>
      </c>
      <c r="G137" s="3">
        <f t="shared" si="4"/>
        <v>3665.6547999999993</v>
      </c>
      <c r="H137" s="3">
        <f t="shared" si="5"/>
        <v>3747.6347999999994</v>
      </c>
      <c r="I137" s="3" t="s">
        <v>113</v>
      </c>
      <c r="J137">
        <v>9993.3919999999998</v>
      </c>
      <c r="L137" s="3">
        <v>778.81</v>
      </c>
      <c r="M137" s="2">
        <v>860.79</v>
      </c>
      <c r="N137" cm="1">
        <f t="array" ref="N137">_xlfn.XLOOKUP(A137&amp;B137,Suppliers!$A$2:$A$279 &amp; Suppliers!$B$2:$B$279,Suppliers!$F$2:$F$279) *0.005 *_xlfn.XLOOKUP(B137,TransportationConversion!$A$2:$A$300,TransportationConversion!$B$2:$B$300)</f>
        <v>2886.8447999999994</v>
      </c>
    </row>
    <row r="138" spans="1:14" x14ac:dyDescent="0.2">
      <c r="A138" t="s">
        <v>18</v>
      </c>
      <c r="B138" t="s">
        <v>52</v>
      </c>
      <c r="C138" t="s">
        <v>63</v>
      </c>
      <c r="D138" t="s">
        <v>76</v>
      </c>
      <c r="E138" t="s">
        <v>13</v>
      </c>
      <c r="G138" s="3">
        <f t="shared" si="4"/>
        <v>1117.33</v>
      </c>
      <c r="H138" s="3">
        <f t="shared" si="5"/>
        <v>1199.31</v>
      </c>
      <c r="I138" s="3" t="s">
        <v>113</v>
      </c>
      <c r="J138">
        <v>9993.3919999999998</v>
      </c>
      <c r="L138" s="3">
        <v>778.81</v>
      </c>
      <c r="M138" s="2">
        <v>860.79</v>
      </c>
      <c r="N138" cm="1">
        <f t="array" ref="N138">_xlfn.XLOOKUP(A138&amp;B138,Suppliers!$A$2:$A$279 &amp; Suppliers!$B$2:$B$279,Suppliers!$F$2:$F$279) *0.005 *_xlfn.XLOOKUP(B138,TransportationConversion!$A$2:$A$300,TransportationConversion!$B$2:$B$300)</f>
        <v>338.52</v>
      </c>
    </row>
    <row r="139" spans="1:14" x14ac:dyDescent="0.2">
      <c r="A139" t="s">
        <v>18</v>
      </c>
      <c r="B139" t="s">
        <v>1</v>
      </c>
      <c r="C139" t="s">
        <v>63</v>
      </c>
      <c r="D139" t="s">
        <v>77</v>
      </c>
      <c r="E139" t="s">
        <v>13</v>
      </c>
      <c r="G139" s="3">
        <f t="shared" si="4"/>
        <v>1222.81</v>
      </c>
      <c r="H139" s="3">
        <f t="shared" si="5"/>
        <v>1304.79</v>
      </c>
      <c r="I139" s="3" t="s">
        <v>113</v>
      </c>
      <c r="J139">
        <v>9993.3919999999998</v>
      </c>
      <c r="L139" s="3">
        <v>778.81</v>
      </c>
      <c r="M139" s="2">
        <v>860.79</v>
      </c>
      <c r="N139" cm="1">
        <f t="array" ref="N139">_xlfn.XLOOKUP(A139&amp;B139,Suppliers!$A$2:$A$279 &amp; Suppliers!$B$2:$B$279,Suppliers!$F$2:$F$279) *0.005 *_xlfn.XLOOKUP(B139,TransportationConversion!$A$2:$A$300,TransportationConversion!$B$2:$B$300)</f>
        <v>444.00000000000006</v>
      </c>
    </row>
    <row r="140" spans="1:14" x14ac:dyDescent="0.2">
      <c r="A140" t="s">
        <v>18</v>
      </c>
      <c r="B140" t="s">
        <v>73</v>
      </c>
      <c r="C140" t="s">
        <v>63</v>
      </c>
      <c r="D140" t="s">
        <v>78</v>
      </c>
      <c r="E140" t="s">
        <v>13</v>
      </c>
      <c r="G140" s="3">
        <f t="shared" si="4"/>
        <v>1167.6099999999999</v>
      </c>
      <c r="H140" s="3">
        <f t="shared" si="5"/>
        <v>1249.5899999999999</v>
      </c>
      <c r="I140" s="3" t="s">
        <v>113</v>
      </c>
      <c r="J140">
        <v>9993.3919999999998</v>
      </c>
      <c r="L140" s="3">
        <v>778.81</v>
      </c>
      <c r="M140" s="2">
        <v>860.79</v>
      </c>
      <c r="N140" cm="1">
        <f t="array" ref="N140">_xlfn.XLOOKUP(A140&amp;B140,Suppliers!$A$2:$A$279 &amp; Suppliers!$B$2:$B$279,Suppliers!$F$2:$F$279) *0.005 *_xlfn.XLOOKUP(B140,TransportationConversion!$A$2:$A$300,TransportationConversion!$B$2:$B$300)</f>
        <v>388.8</v>
      </c>
    </row>
    <row r="141" spans="1:14" x14ac:dyDescent="0.2">
      <c r="A141" t="s">
        <v>18</v>
      </c>
      <c r="B141" t="s">
        <v>88</v>
      </c>
      <c r="C141" t="s">
        <v>63</v>
      </c>
      <c r="D141" t="s">
        <v>79</v>
      </c>
      <c r="E141" t="s">
        <v>13</v>
      </c>
      <c r="G141" s="3">
        <f t="shared" si="4"/>
        <v>1653.6100000000001</v>
      </c>
      <c r="H141" s="3">
        <f t="shared" si="5"/>
        <v>1735.5900000000001</v>
      </c>
      <c r="I141" s="3" t="s">
        <v>113</v>
      </c>
      <c r="J141">
        <v>9993.3919999999998</v>
      </c>
      <c r="L141" s="3">
        <v>778.81</v>
      </c>
      <c r="M141" s="2">
        <v>860.79</v>
      </c>
      <c r="N141" cm="1">
        <f t="array" ref="N141">_xlfn.XLOOKUP(A141&amp;B141,Suppliers!$A$2:$A$279 &amp; Suppliers!$B$2:$B$279,Suppliers!$F$2:$F$279) *0.005 *_xlfn.XLOOKUP(B141,TransportationConversion!$A$2:$A$300,TransportationConversion!$B$2:$B$300)</f>
        <v>874.80000000000007</v>
      </c>
    </row>
    <row r="142" spans="1:14" x14ac:dyDescent="0.2">
      <c r="A142" t="s">
        <v>18</v>
      </c>
      <c r="B142" t="s">
        <v>89</v>
      </c>
      <c r="C142" t="s">
        <v>63</v>
      </c>
      <c r="D142" t="s">
        <v>80</v>
      </c>
      <c r="E142" t="s">
        <v>13</v>
      </c>
      <c r="G142" s="3">
        <f t="shared" si="4"/>
        <v>840.04599999999994</v>
      </c>
      <c r="H142" s="3">
        <f t="shared" si="5"/>
        <v>922.02599999999995</v>
      </c>
      <c r="I142" s="3" t="s">
        <v>113</v>
      </c>
      <c r="J142">
        <v>9993.3919999999998</v>
      </c>
      <c r="L142" s="3">
        <v>778.81</v>
      </c>
      <c r="M142" s="2">
        <v>860.79</v>
      </c>
      <c r="N142" cm="1">
        <f t="array" ref="N142">_xlfn.XLOOKUP(A142&amp;B142,Suppliers!$A$2:$A$279 &amp; Suppliers!$B$2:$B$279,Suppliers!$F$2:$F$279) *0.005 *_xlfn.XLOOKUP(B142,TransportationConversion!$A$2:$A$300,TransportationConversion!$B$2:$B$300)</f>
        <v>61.236000000000004</v>
      </c>
    </row>
    <row r="143" spans="1:14" x14ac:dyDescent="0.2">
      <c r="A143" t="s">
        <v>18</v>
      </c>
      <c r="B143" t="s">
        <v>70</v>
      </c>
      <c r="C143" t="s">
        <v>63</v>
      </c>
      <c r="D143" t="s">
        <v>81</v>
      </c>
      <c r="E143" t="s">
        <v>13</v>
      </c>
      <c r="G143" s="3">
        <f t="shared" si="4"/>
        <v>1444.81</v>
      </c>
      <c r="H143" s="3">
        <f t="shared" si="5"/>
        <v>1526.79</v>
      </c>
      <c r="I143" s="3" t="s">
        <v>113</v>
      </c>
      <c r="J143">
        <v>9993.3919999999998</v>
      </c>
      <c r="L143" s="3">
        <v>778.81</v>
      </c>
      <c r="M143" s="2">
        <v>860.79</v>
      </c>
      <c r="N143" cm="1">
        <f t="array" ref="N143">_xlfn.XLOOKUP(A143&amp;B143,Suppliers!$A$2:$A$279 &amp; Suppliers!$B$2:$B$279,Suppliers!$F$2:$F$279) *0.005 *_xlfn.XLOOKUP(B143,TransportationConversion!$A$2:$A$300,TransportationConversion!$B$2:$B$300)</f>
        <v>666.00000000000011</v>
      </c>
    </row>
    <row r="144" spans="1:14" x14ac:dyDescent="0.2">
      <c r="A144" t="s">
        <v>18</v>
      </c>
      <c r="B144" t="s">
        <v>90</v>
      </c>
      <c r="C144" t="s">
        <v>63</v>
      </c>
      <c r="D144" t="s">
        <v>82</v>
      </c>
      <c r="E144" t="s">
        <v>13</v>
      </c>
      <c r="G144" s="3">
        <f t="shared" si="4"/>
        <v>1171.9675</v>
      </c>
      <c r="H144" s="3">
        <f t="shared" si="5"/>
        <v>1253.9475</v>
      </c>
      <c r="I144" s="3" t="s">
        <v>113</v>
      </c>
      <c r="J144">
        <v>9993.3919999999998</v>
      </c>
      <c r="L144" s="3">
        <v>778.81</v>
      </c>
      <c r="M144" s="2">
        <v>860.79</v>
      </c>
      <c r="N144" cm="1">
        <f t="array" ref="N144">_xlfn.XLOOKUP(A144&amp;B144,Suppliers!$A$2:$A$279 &amp; Suppliers!$B$2:$B$279,Suppliers!$F$2:$F$279) *0.005 *_xlfn.XLOOKUP(B144,TransportationConversion!$A$2:$A$300,TransportationConversion!$B$2:$B$300)</f>
        <v>393.15750000000003</v>
      </c>
    </row>
    <row r="145" spans="1:14" x14ac:dyDescent="0.2">
      <c r="A145" t="s">
        <v>18</v>
      </c>
      <c r="B145" t="s">
        <v>92</v>
      </c>
      <c r="C145" t="s">
        <v>63</v>
      </c>
      <c r="D145" t="s">
        <v>83</v>
      </c>
      <c r="E145" t="s">
        <v>13</v>
      </c>
      <c r="G145" s="3">
        <f t="shared" si="4"/>
        <v>969.0474999999999</v>
      </c>
      <c r="H145" s="3">
        <f t="shared" si="5"/>
        <v>1051.0274999999999</v>
      </c>
      <c r="I145" s="3" t="s">
        <v>113</v>
      </c>
      <c r="J145">
        <v>9993.3919999999998</v>
      </c>
      <c r="L145" s="3">
        <v>778.81</v>
      </c>
      <c r="M145" s="2">
        <v>860.79</v>
      </c>
      <c r="N145" cm="1">
        <f t="array" ref="N145">_xlfn.XLOOKUP(A145&amp;B145,Suppliers!$A$2:$A$279 &amp; Suppliers!$B$2:$B$279,Suppliers!$F$2:$F$279) *0.005 *_xlfn.XLOOKUP(B145,TransportationConversion!$A$2:$A$300,TransportationConversion!$B$2:$B$300)</f>
        <v>190.23749999999998</v>
      </c>
    </row>
    <row r="146" spans="1:14" x14ac:dyDescent="0.2">
      <c r="A146" t="s">
        <v>3</v>
      </c>
      <c r="B146" t="s">
        <v>20</v>
      </c>
      <c r="C146" t="s">
        <v>64</v>
      </c>
      <c r="D146" t="s">
        <v>76</v>
      </c>
      <c r="E146" t="s">
        <v>13</v>
      </c>
      <c r="G146" s="3">
        <f t="shared" si="4"/>
        <v>3672.2275999999997</v>
      </c>
      <c r="H146" s="3">
        <f t="shared" si="5"/>
        <v>3755.0175999999997</v>
      </c>
      <c r="I146" s="3" t="s">
        <v>113</v>
      </c>
      <c r="J146">
        <v>9658.18</v>
      </c>
      <c r="L146" s="3">
        <v>786.5</v>
      </c>
      <c r="M146" s="2">
        <v>869.29</v>
      </c>
      <c r="N146" cm="1">
        <f t="array" ref="N146">_xlfn.XLOOKUP(A146&amp;B146,Suppliers!$A$2:$A$279 &amp; Suppliers!$B$2:$B$279,Suppliers!$F$2:$F$279) *0.005 *_xlfn.XLOOKUP(B146,TransportationConversion!$A$2:$A$300,TransportationConversion!$B$2:$B$300)</f>
        <v>2885.7275999999997</v>
      </c>
    </row>
    <row r="147" spans="1:14" x14ac:dyDescent="0.2">
      <c r="A147" t="s">
        <v>3</v>
      </c>
      <c r="B147" t="s">
        <v>52</v>
      </c>
      <c r="C147" t="s">
        <v>64</v>
      </c>
      <c r="D147" t="s">
        <v>77</v>
      </c>
      <c r="E147" t="s">
        <v>108</v>
      </c>
      <c r="F147" s="3">
        <v>63990</v>
      </c>
      <c r="G147" s="3"/>
      <c r="H147" s="3"/>
      <c r="I147" s="3" t="s">
        <v>113</v>
      </c>
      <c r="J147">
        <v>9658.18</v>
      </c>
      <c r="L147" s="3"/>
      <c r="M147" s="2"/>
      <c r="N147" cm="1">
        <f t="array" ref="N147">_xlfn.XLOOKUP(A147&amp;B147,Suppliers!$A$2:$A$279 &amp; Suppliers!$B$2:$B$279,Suppliers!$F$2:$F$279) *0.005 *_xlfn.XLOOKUP(B147,TransportationConversion!$A$2:$A$300,TransportationConversion!$B$2:$B$300)</f>
        <v>325.5</v>
      </c>
    </row>
    <row r="148" spans="1:14" x14ac:dyDescent="0.2">
      <c r="A148" t="s">
        <v>3</v>
      </c>
      <c r="B148" t="s">
        <v>1</v>
      </c>
      <c r="C148" t="s">
        <v>64</v>
      </c>
      <c r="D148" t="s">
        <v>78</v>
      </c>
      <c r="E148" t="s">
        <v>109</v>
      </c>
      <c r="F148" s="3">
        <v>48266</v>
      </c>
      <c r="G148" s="3"/>
      <c r="H148" s="3"/>
      <c r="I148" s="3" t="s">
        <v>113</v>
      </c>
      <c r="J148">
        <v>9658.18</v>
      </c>
      <c r="L148" s="3"/>
      <c r="M148" s="2"/>
      <c r="N148" cm="1">
        <f t="array" ref="N148">_xlfn.XLOOKUP(A148&amp;B148,Suppliers!$A$2:$A$279 &amp; Suppliers!$B$2:$B$279,Suppliers!$F$2:$F$279) *0.005 *_xlfn.XLOOKUP(B148,TransportationConversion!$A$2:$A$300,TransportationConversion!$B$2:$B$300)</f>
        <v>396</v>
      </c>
    </row>
    <row r="149" spans="1:14" x14ac:dyDescent="0.2">
      <c r="A149" t="s">
        <v>3</v>
      </c>
      <c r="B149" t="s">
        <v>52</v>
      </c>
      <c r="C149" t="s">
        <v>64</v>
      </c>
      <c r="D149" t="s">
        <v>79</v>
      </c>
      <c r="E149" t="s">
        <v>13</v>
      </c>
      <c r="G149" s="3">
        <f t="shared" si="4"/>
        <v>1112</v>
      </c>
      <c r="H149" s="3">
        <f t="shared" si="5"/>
        <v>1194.79</v>
      </c>
      <c r="I149" s="3" t="s">
        <v>113</v>
      </c>
      <c r="J149">
        <v>9658.18</v>
      </c>
      <c r="L149" s="3">
        <v>786.5</v>
      </c>
      <c r="M149" s="3">
        <v>869.29</v>
      </c>
      <c r="N149" cm="1">
        <f t="array" ref="N149">_xlfn.XLOOKUP(A149&amp;B149,Suppliers!$A$2:$A$279 &amp; Suppliers!$B$2:$B$279,Suppliers!$F$2:$F$279) *0.005 *_xlfn.XLOOKUP(B149,TransportationConversion!$A$2:$A$300,TransportationConversion!$B$2:$B$300)</f>
        <v>325.5</v>
      </c>
    </row>
    <row r="150" spans="1:14" x14ac:dyDescent="0.2">
      <c r="A150" t="s">
        <v>3</v>
      </c>
      <c r="B150" t="s">
        <v>1</v>
      </c>
      <c r="C150" t="s">
        <v>64</v>
      </c>
      <c r="D150" t="s">
        <v>80</v>
      </c>
      <c r="E150" t="s">
        <v>13</v>
      </c>
      <c r="G150" s="3">
        <f t="shared" si="4"/>
        <v>1182.5</v>
      </c>
      <c r="H150" s="3">
        <f t="shared" si="5"/>
        <v>1265.29</v>
      </c>
      <c r="I150" s="3" t="s">
        <v>113</v>
      </c>
      <c r="J150">
        <v>9658.18</v>
      </c>
      <c r="L150" s="3">
        <v>786.5</v>
      </c>
      <c r="M150" s="3">
        <v>869.29</v>
      </c>
      <c r="N150" cm="1">
        <f t="array" ref="N150">_xlfn.XLOOKUP(A150&amp;B150,Suppliers!$A$2:$A$279 &amp; Suppliers!$B$2:$B$279,Suppliers!$F$2:$F$279) *0.005 *_xlfn.XLOOKUP(B150,TransportationConversion!$A$2:$A$300,TransportationConversion!$B$2:$B$300)</f>
        <v>396</v>
      </c>
    </row>
    <row r="151" spans="1:14" x14ac:dyDescent="0.2">
      <c r="A151" t="s">
        <v>3</v>
      </c>
      <c r="B151" t="s">
        <v>73</v>
      </c>
      <c r="C151" t="s">
        <v>64</v>
      </c>
      <c r="D151" t="s">
        <v>81</v>
      </c>
      <c r="E151" t="s">
        <v>13</v>
      </c>
      <c r="G151" s="3">
        <f t="shared" si="4"/>
        <v>1142.9000000000001</v>
      </c>
      <c r="H151" s="3">
        <f t="shared" si="5"/>
        <v>1225.69</v>
      </c>
      <c r="I151" s="3" t="s">
        <v>113</v>
      </c>
      <c r="J151">
        <v>9658.18</v>
      </c>
      <c r="L151" s="3">
        <v>786.5</v>
      </c>
      <c r="M151" s="3">
        <v>869.29</v>
      </c>
      <c r="N151" cm="1">
        <f t="array" ref="N151">_xlfn.XLOOKUP(A151&amp;B151,Suppliers!$A$2:$A$279 &amp; Suppliers!$B$2:$B$279,Suppliers!$F$2:$F$279) *0.005 *_xlfn.XLOOKUP(B151,TransportationConversion!$A$2:$A$300,TransportationConversion!$B$2:$B$300)</f>
        <v>356.40000000000003</v>
      </c>
    </row>
    <row r="152" spans="1:14" x14ac:dyDescent="0.2">
      <c r="A152" t="s">
        <v>3</v>
      </c>
      <c r="B152" t="s">
        <v>88</v>
      </c>
      <c r="C152" t="s">
        <v>64</v>
      </c>
      <c r="D152" t="s">
        <v>82</v>
      </c>
      <c r="E152" t="s">
        <v>13</v>
      </c>
      <c r="G152" s="3">
        <f t="shared" si="4"/>
        <v>1628.9</v>
      </c>
      <c r="H152" s="3">
        <f t="shared" si="5"/>
        <v>1711.69</v>
      </c>
      <c r="I152" s="3" t="s">
        <v>113</v>
      </c>
      <c r="J152">
        <v>9658.18</v>
      </c>
      <c r="L152" s="3">
        <v>786.5</v>
      </c>
      <c r="M152" s="3">
        <v>869.29</v>
      </c>
      <c r="N152" cm="1">
        <f t="array" ref="N152">_xlfn.XLOOKUP(A152&amp;B152,Suppliers!$A$2:$A$279 &amp; Suppliers!$B$2:$B$279,Suppliers!$F$2:$F$279) *0.005 *_xlfn.XLOOKUP(B152,TransportationConversion!$A$2:$A$300,TransportationConversion!$B$2:$B$300)</f>
        <v>842.40000000000009</v>
      </c>
    </row>
    <row r="153" spans="1:14" x14ac:dyDescent="0.2">
      <c r="A153" t="s">
        <v>3</v>
      </c>
      <c r="B153" t="s">
        <v>89</v>
      </c>
      <c r="C153" t="s">
        <v>64</v>
      </c>
      <c r="D153" t="s">
        <v>83</v>
      </c>
      <c r="E153" t="s">
        <v>13</v>
      </c>
      <c r="G153" s="3">
        <f t="shared" si="4"/>
        <v>846.27800000000002</v>
      </c>
      <c r="H153" s="3">
        <f t="shared" si="5"/>
        <v>929.06799999999998</v>
      </c>
      <c r="I153" s="3" t="s">
        <v>113</v>
      </c>
      <c r="J153">
        <v>9658.18</v>
      </c>
      <c r="L153" s="3">
        <v>786.5</v>
      </c>
      <c r="M153" s="3">
        <v>869.29</v>
      </c>
      <c r="N153" cm="1">
        <f t="array" ref="N153">_xlfn.XLOOKUP(A153&amp;B153,Suppliers!$A$2:$A$279 &amp; Suppliers!$B$2:$B$279,Suppliers!$F$2:$F$279) *0.005 *_xlfn.XLOOKUP(B153,TransportationConversion!$A$2:$A$300,TransportationConversion!$B$2:$B$300)</f>
        <v>59.777999999999992</v>
      </c>
    </row>
    <row r="154" spans="1:14" x14ac:dyDescent="0.2">
      <c r="A154" t="s">
        <v>3</v>
      </c>
      <c r="B154" t="s">
        <v>70</v>
      </c>
      <c r="C154" t="s">
        <v>64</v>
      </c>
      <c r="D154" t="s">
        <v>84</v>
      </c>
      <c r="E154" t="s">
        <v>13</v>
      </c>
      <c r="G154" s="3">
        <f t="shared" si="4"/>
        <v>1432.7</v>
      </c>
      <c r="H154" s="3">
        <f t="shared" si="5"/>
        <v>1515.49</v>
      </c>
      <c r="I154" s="3" t="s">
        <v>113</v>
      </c>
      <c r="J154">
        <v>9658.18</v>
      </c>
      <c r="L154" s="3">
        <v>786.5</v>
      </c>
      <c r="M154" s="3">
        <v>869.29</v>
      </c>
      <c r="N154" cm="1">
        <f t="array" ref="N154">_xlfn.XLOOKUP(A154&amp;B154,Suppliers!$A$2:$A$279 &amp; Suppliers!$B$2:$B$279,Suppliers!$F$2:$F$279) *0.005 *_xlfn.XLOOKUP(B154,TransportationConversion!$A$2:$A$300,TransportationConversion!$B$2:$B$300)</f>
        <v>646.20000000000005</v>
      </c>
    </row>
    <row r="155" spans="1:14" x14ac:dyDescent="0.2">
      <c r="A155" t="s">
        <v>3</v>
      </c>
      <c r="B155" t="s">
        <v>90</v>
      </c>
      <c r="C155" t="s">
        <v>64</v>
      </c>
      <c r="D155" t="s">
        <v>85</v>
      </c>
      <c r="E155" t="s">
        <v>13</v>
      </c>
      <c r="G155" s="3">
        <f t="shared" si="4"/>
        <v>1163.1702500000001</v>
      </c>
      <c r="H155" s="3">
        <f t="shared" si="5"/>
        <v>1245.9602500000001</v>
      </c>
      <c r="I155" s="3" t="s">
        <v>113</v>
      </c>
      <c r="J155">
        <v>9658.18</v>
      </c>
      <c r="L155" s="3">
        <v>786.5</v>
      </c>
      <c r="M155" s="3">
        <v>869.29</v>
      </c>
      <c r="N155" cm="1">
        <f t="array" ref="N155">_xlfn.XLOOKUP(A155&amp;B155,Suppliers!$A$2:$A$279 &amp; Suppliers!$B$2:$B$279,Suppliers!$F$2:$F$279) *0.005 *_xlfn.XLOOKUP(B155,TransportationConversion!$A$2:$A$300,TransportationConversion!$B$2:$B$300)</f>
        <v>376.67025000000007</v>
      </c>
    </row>
    <row r="156" spans="1:14" x14ac:dyDescent="0.2">
      <c r="A156" t="s">
        <v>3</v>
      </c>
      <c r="B156" t="s">
        <v>92</v>
      </c>
      <c r="C156" t="s">
        <v>64</v>
      </c>
      <c r="D156" t="s">
        <v>86</v>
      </c>
      <c r="E156" t="s">
        <v>13</v>
      </c>
      <c r="G156" s="3">
        <f t="shared" si="4"/>
        <v>964.05499999999995</v>
      </c>
      <c r="H156" s="3">
        <f t="shared" si="5"/>
        <v>1046.845</v>
      </c>
      <c r="I156" s="3" t="s">
        <v>113</v>
      </c>
      <c r="J156">
        <v>9658.18</v>
      </c>
      <c r="L156" s="3">
        <v>786.5</v>
      </c>
      <c r="M156" s="3">
        <v>869.29</v>
      </c>
      <c r="N156" cm="1">
        <f t="array" ref="N156">_xlfn.XLOOKUP(A156&amp;B156,Suppliers!$A$2:$A$279 &amp; Suppliers!$B$2:$B$279,Suppliers!$F$2:$F$279) *0.005 *_xlfn.XLOOKUP(B156,TransportationConversion!$A$2:$A$300,TransportationConversion!$B$2:$B$300)</f>
        <v>177.55499999999998</v>
      </c>
    </row>
    <row r="157" spans="1:14" x14ac:dyDescent="0.2">
      <c r="A157" t="s">
        <v>3</v>
      </c>
      <c r="B157" t="s">
        <v>20</v>
      </c>
      <c r="C157" t="s">
        <v>61</v>
      </c>
      <c r="D157" t="s">
        <v>77</v>
      </c>
      <c r="E157" t="s">
        <v>13</v>
      </c>
      <c r="G157" s="3">
        <f t="shared" si="4"/>
        <v>3687.1776</v>
      </c>
      <c r="H157" s="3">
        <f t="shared" si="5"/>
        <v>3771.5375999999997</v>
      </c>
      <c r="I157" s="3" t="s">
        <v>113</v>
      </c>
      <c r="J157">
        <v>8778.48</v>
      </c>
      <c r="L157" s="3">
        <v>801.45</v>
      </c>
      <c r="M157" s="3">
        <v>885.81</v>
      </c>
      <c r="N157" cm="1">
        <f t="array" ref="N157">_xlfn.XLOOKUP(A157&amp;B157,Suppliers!$A$2:$A$279 &amp; Suppliers!$B$2:$B$279,Suppliers!$F$2:$F$279) *0.005 *_xlfn.XLOOKUP(B157,TransportationConversion!$A$2:$A$300,TransportationConversion!$B$2:$B$300)</f>
        <v>2885.7275999999997</v>
      </c>
    </row>
    <row r="158" spans="1:14" x14ac:dyDescent="0.2">
      <c r="A158" t="s">
        <v>3</v>
      </c>
      <c r="B158" t="s">
        <v>52</v>
      </c>
      <c r="C158" t="s">
        <v>61</v>
      </c>
      <c r="D158" t="s">
        <v>79</v>
      </c>
      <c r="E158" t="s">
        <v>13</v>
      </c>
      <c r="G158" s="3">
        <f t="shared" si="4"/>
        <v>1126.95</v>
      </c>
      <c r="H158" s="3">
        <f t="shared" si="5"/>
        <v>1211.31</v>
      </c>
      <c r="I158" s="3" t="s">
        <v>113</v>
      </c>
      <c r="J158">
        <v>8778.48</v>
      </c>
      <c r="L158" s="3">
        <v>801.45</v>
      </c>
      <c r="M158" s="3">
        <v>885.81</v>
      </c>
      <c r="N158" cm="1">
        <f t="array" ref="N158">_xlfn.XLOOKUP(A158&amp;B158,Suppliers!$A$2:$A$279 &amp; Suppliers!$B$2:$B$279,Suppliers!$F$2:$F$279) *0.005 *_xlfn.XLOOKUP(B158,TransportationConversion!$A$2:$A$300,TransportationConversion!$B$2:$B$300)</f>
        <v>325.5</v>
      </c>
    </row>
    <row r="159" spans="1:14" x14ac:dyDescent="0.2">
      <c r="A159" t="s">
        <v>3</v>
      </c>
      <c r="B159" t="s">
        <v>1</v>
      </c>
      <c r="C159" t="s">
        <v>61</v>
      </c>
      <c r="D159" t="s">
        <v>81</v>
      </c>
      <c r="E159" t="s">
        <v>13</v>
      </c>
      <c r="G159" s="3">
        <f t="shared" si="4"/>
        <v>1197.45</v>
      </c>
      <c r="H159" s="3">
        <f t="shared" si="5"/>
        <v>1281.81</v>
      </c>
      <c r="I159" s="3" t="s">
        <v>113</v>
      </c>
      <c r="J159">
        <v>8778.48</v>
      </c>
      <c r="L159" s="3">
        <v>801.45</v>
      </c>
      <c r="M159" s="3">
        <v>885.81</v>
      </c>
      <c r="N159" cm="1">
        <f t="array" ref="N159">_xlfn.XLOOKUP(A159&amp;B159,Suppliers!$A$2:$A$279 &amp; Suppliers!$B$2:$B$279,Suppliers!$F$2:$F$279) *0.005 *_xlfn.XLOOKUP(B159,TransportationConversion!$A$2:$A$300,TransportationConversion!$B$2:$B$300)</f>
        <v>396</v>
      </c>
    </row>
    <row r="160" spans="1:14" x14ac:dyDescent="0.2">
      <c r="A160" t="s">
        <v>3</v>
      </c>
      <c r="B160" t="s">
        <v>73</v>
      </c>
      <c r="C160" t="s">
        <v>61</v>
      </c>
      <c r="D160" t="s">
        <v>83</v>
      </c>
      <c r="E160" t="s">
        <v>13</v>
      </c>
      <c r="G160" s="3">
        <f t="shared" si="4"/>
        <v>1157.8500000000001</v>
      </c>
      <c r="H160" s="3">
        <f t="shared" si="5"/>
        <v>1242.21</v>
      </c>
      <c r="I160" s="3" t="s">
        <v>113</v>
      </c>
      <c r="J160">
        <v>8778.48</v>
      </c>
      <c r="L160" s="3">
        <v>801.45</v>
      </c>
      <c r="M160" s="3">
        <v>885.81</v>
      </c>
      <c r="N160" cm="1">
        <f t="array" ref="N160">_xlfn.XLOOKUP(A160&amp;B160,Suppliers!$A$2:$A$279 &amp; Suppliers!$B$2:$B$279,Suppliers!$F$2:$F$279) *0.005 *_xlfn.XLOOKUP(B160,TransportationConversion!$A$2:$A$300,TransportationConversion!$B$2:$B$300)</f>
        <v>356.40000000000003</v>
      </c>
    </row>
    <row r="161" spans="1:14" x14ac:dyDescent="0.2">
      <c r="A161" t="s">
        <v>3</v>
      </c>
      <c r="B161" t="s">
        <v>88</v>
      </c>
      <c r="C161" t="s">
        <v>61</v>
      </c>
      <c r="D161" t="s">
        <v>85</v>
      </c>
      <c r="E161" t="s">
        <v>13</v>
      </c>
      <c r="G161" s="3">
        <f t="shared" si="4"/>
        <v>1643.8500000000001</v>
      </c>
      <c r="H161" s="3">
        <f t="shared" si="5"/>
        <v>1728.21</v>
      </c>
      <c r="I161" s="3" t="s">
        <v>113</v>
      </c>
      <c r="J161">
        <v>8778.48</v>
      </c>
      <c r="L161" s="3">
        <v>801.45</v>
      </c>
      <c r="M161" s="3">
        <v>885.81</v>
      </c>
      <c r="N161" cm="1">
        <f t="array" ref="N161">_xlfn.XLOOKUP(A161&amp;B161,Suppliers!$A$2:$A$279 &amp; Suppliers!$B$2:$B$279,Suppliers!$F$2:$F$279) *0.005 *_xlfn.XLOOKUP(B161,TransportationConversion!$A$2:$A$300,TransportationConversion!$B$2:$B$300)</f>
        <v>842.40000000000009</v>
      </c>
    </row>
    <row r="162" spans="1:14" x14ac:dyDescent="0.2">
      <c r="A162" t="s">
        <v>3</v>
      </c>
      <c r="B162" t="s">
        <v>89</v>
      </c>
      <c r="C162" t="s">
        <v>61</v>
      </c>
      <c r="D162" t="s">
        <v>87</v>
      </c>
      <c r="E162" t="s">
        <v>13</v>
      </c>
      <c r="G162" s="3">
        <f t="shared" si="4"/>
        <v>861.22800000000007</v>
      </c>
      <c r="H162" s="3">
        <f t="shared" si="5"/>
        <v>945.58799999999997</v>
      </c>
      <c r="I162" s="3" t="s">
        <v>113</v>
      </c>
      <c r="J162">
        <v>8778.48</v>
      </c>
      <c r="L162" s="3">
        <v>801.45</v>
      </c>
      <c r="M162" s="3">
        <v>885.81</v>
      </c>
      <c r="N162" cm="1">
        <f t="array" ref="N162">_xlfn.XLOOKUP(A162&amp;B162,Suppliers!$A$2:$A$279 &amp; Suppliers!$B$2:$B$279,Suppliers!$F$2:$F$279) *0.005 *_xlfn.XLOOKUP(B162,TransportationConversion!$A$2:$A$300,TransportationConversion!$B$2:$B$300)</f>
        <v>59.777999999999992</v>
      </c>
    </row>
    <row r="163" spans="1:14" x14ac:dyDescent="0.2">
      <c r="A163" t="s">
        <v>3</v>
      </c>
      <c r="B163" t="s">
        <v>70</v>
      </c>
      <c r="C163" t="s">
        <v>61</v>
      </c>
      <c r="D163" t="s">
        <v>77</v>
      </c>
      <c r="E163" t="s">
        <v>13</v>
      </c>
      <c r="G163" s="3">
        <f t="shared" si="4"/>
        <v>1447.65</v>
      </c>
      <c r="H163" s="3">
        <f t="shared" si="5"/>
        <v>1532.01</v>
      </c>
      <c r="I163" s="3" t="s">
        <v>113</v>
      </c>
      <c r="J163">
        <v>8778.48</v>
      </c>
      <c r="L163" s="3">
        <v>801.45</v>
      </c>
      <c r="M163" s="3">
        <v>885.81</v>
      </c>
      <c r="N163" cm="1">
        <f t="array" ref="N163">_xlfn.XLOOKUP(A163&amp;B163,Suppliers!$A$2:$A$279 &amp; Suppliers!$B$2:$B$279,Suppliers!$F$2:$F$279) *0.005 *_xlfn.XLOOKUP(B163,TransportationConversion!$A$2:$A$300,TransportationConversion!$B$2:$B$300)</f>
        <v>646.20000000000005</v>
      </c>
    </row>
    <row r="164" spans="1:14" x14ac:dyDescent="0.2">
      <c r="A164" t="s">
        <v>3</v>
      </c>
      <c r="B164" t="s">
        <v>90</v>
      </c>
      <c r="C164" t="s">
        <v>61</v>
      </c>
      <c r="D164" t="s">
        <v>79</v>
      </c>
      <c r="E164" t="s">
        <v>13</v>
      </c>
      <c r="G164" s="3">
        <f t="shared" si="4"/>
        <v>1178.1202500000002</v>
      </c>
      <c r="H164" s="3">
        <f t="shared" si="5"/>
        <v>1262.4802500000001</v>
      </c>
      <c r="I164" s="3" t="s">
        <v>113</v>
      </c>
      <c r="J164">
        <v>8778.48</v>
      </c>
      <c r="L164" s="3">
        <v>801.45</v>
      </c>
      <c r="M164" s="3">
        <v>885.81</v>
      </c>
      <c r="N164" cm="1">
        <f t="array" ref="N164">_xlfn.XLOOKUP(A164&amp;B164,Suppliers!$A$2:$A$279 &amp; Suppliers!$B$2:$B$279,Suppliers!$F$2:$F$279) *0.005 *_xlfn.XLOOKUP(B164,TransportationConversion!$A$2:$A$300,TransportationConversion!$B$2:$B$300)</f>
        <v>376.67025000000007</v>
      </c>
    </row>
    <row r="165" spans="1:14" x14ac:dyDescent="0.2">
      <c r="A165" t="s">
        <v>3</v>
      </c>
      <c r="B165" t="s">
        <v>92</v>
      </c>
      <c r="C165" t="s">
        <v>61</v>
      </c>
      <c r="D165" t="s">
        <v>79</v>
      </c>
      <c r="E165" t="s">
        <v>13</v>
      </c>
      <c r="G165" s="3">
        <f t="shared" si="4"/>
        <v>979.005</v>
      </c>
      <c r="H165" s="3">
        <f t="shared" si="5"/>
        <v>1063.365</v>
      </c>
      <c r="I165" s="3" t="s">
        <v>113</v>
      </c>
      <c r="J165">
        <v>8778.48</v>
      </c>
      <c r="L165" s="3">
        <v>801.45</v>
      </c>
      <c r="M165" s="3">
        <v>885.81</v>
      </c>
      <c r="N165" cm="1">
        <f t="array" ref="N165">_xlfn.XLOOKUP(A165&amp;B165,Suppliers!$A$2:$A$279 &amp; Suppliers!$B$2:$B$279,Suppliers!$F$2:$F$279) *0.005 *_xlfn.XLOOKUP(B165,TransportationConversion!$A$2:$A$300,TransportationConversion!$B$2:$B$300)</f>
        <v>177.55499999999998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EE8E3-FA56-B044-BEFF-DAA13AE49E39}">
  <dimension ref="A1:M91"/>
  <sheetViews>
    <sheetView zoomScale="136" workbookViewId="0">
      <selection activeCell="N4" sqref="N4"/>
    </sheetView>
  </sheetViews>
  <sheetFormatPr baseColWidth="10" defaultRowHeight="16" x14ac:dyDescent="0.2"/>
  <cols>
    <col min="1" max="1" width="22.1640625" style="7" bestFit="1" customWidth="1"/>
    <col min="2" max="2" width="25" bestFit="1" customWidth="1"/>
    <col min="6" max="6" width="10.1640625" style="7" bestFit="1" customWidth="1"/>
    <col min="7" max="7" width="12.33203125" style="7" bestFit="1" customWidth="1"/>
    <col min="8" max="8" width="13" style="7" bestFit="1" customWidth="1"/>
    <col min="9" max="9" width="13.5" bestFit="1" customWidth="1"/>
    <col min="16" max="16" width="11.1640625" bestFit="1" customWidth="1"/>
  </cols>
  <sheetData>
    <row r="1" spans="1:13" s="1" customFormat="1" ht="19" x14ac:dyDescent="0.25">
      <c r="A1" s="6" t="s">
        <v>106</v>
      </c>
      <c r="B1" s="1" t="s">
        <v>60</v>
      </c>
      <c r="C1" s="1" t="s">
        <v>12</v>
      </c>
      <c r="D1" s="1" t="s">
        <v>11</v>
      </c>
      <c r="E1" s="1" t="s">
        <v>110</v>
      </c>
      <c r="F1" s="6" t="s">
        <v>4</v>
      </c>
      <c r="G1" s="6" t="s">
        <v>6</v>
      </c>
      <c r="H1" s="6" t="s">
        <v>14</v>
      </c>
      <c r="I1" s="1" t="s">
        <v>15</v>
      </c>
      <c r="J1" s="1" t="s">
        <v>58</v>
      </c>
      <c r="K1" s="1" t="s">
        <v>59</v>
      </c>
      <c r="L1" s="1" t="s">
        <v>8</v>
      </c>
      <c r="M1" s="1" t="s">
        <v>9</v>
      </c>
    </row>
    <row r="2" spans="1:13" x14ac:dyDescent="0.2">
      <c r="A2" s="7" t="s">
        <v>32</v>
      </c>
      <c r="B2" t="s">
        <v>131</v>
      </c>
      <c r="C2" t="s">
        <v>109</v>
      </c>
      <c r="D2" t="s">
        <v>77</v>
      </c>
      <c r="E2">
        <f>IF(C2="Ship",100000000000000,IF(C2="Train",(ACOS(COS(RADIANS(90-J2))*COS(RADIANS(90-L2))+SIN(RADIANS(90-J2))*SIN(RADIANS(90-L2))*COS(RADIANS(K2-M2)))*6371),IF(C2="Truck",(ACOS(COS(RADIANS(90-J2))*COS(RADIANS(90-L2))+SIN(RADIANS(90-J2))*SIN(RADIANS(90-L2))*COS(RADIANS(K2-M2)))*6371))))</f>
        <v>2846.7382799863854</v>
      </c>
      <c r="F2"/>
      <c r="G2" t="s">
        <v>130</v>
      </c>
      <c r="H2">
        <v>1.5808E-3</v>
      </c>
      <c r="I2">
        <v>1.8544E-3</v>
      </c>
      <c r="J2">
        <f>VLOOKUP(A2,National_Transportation_In!$A$1:$N$273,11,FALSE)</f>
        <v>-12.471051859999999</v>
      </c>
      <c r="K2">
        <f>VLOOKUP(A2,National_Transportation_In!$A$1:$N$273,12,FALSE)</f>
        <v>130.845189159444</v>
      </c>
      <c r="L2">
        <f>VLOOKUP(B2,National_Market!$1:$1048576,7,FALSE)</f>
        <v>-27.469010999999998</v>
      </c>
      <c r="M2">
        <f>VLOOKUP(B2,National_Market!$1:$1048576,8,FALSE)</f>
        <v>153.02633800000001</v>
      </c>
    </row>
    <row r="3" spans="1:13" x14ac:dyDescent="0.2">
      <c r="A3" s="7" t="s">
        <v>32</v>
      </c>
      <c r="B3" t="s">
        <v>131</v>
      </c>
      <c r="C3" t="s">
        <v>108</v>
      </c>
      <c r="D3" t="s">
        <v>86</v>
      </c>
      <c r="E3">
        <f t="shared" ref="E3:E66" si="0">IF(C3="Ship",100000000000000,IF(C3="Train",(ACOS(COS(RADIANS(90-J3))*COS(RADIANS(90-L3))+SIN(RADIANS(90-J3))*SIN(RADIANS(90-L3))*COS(RADIANS(K3-M3)))*6371),IF(C3="Truck",(ACOS(COS(RADIANS(90-J3))*COS(RADIANS(90-L3))+SIN(RADIANS(90-J3))*SIN(RADIANS(90-L3))*COS(RADIANS(K3-M3)))*6371))))</f>
        <v>2846.7382799863854</v>
      </c>
      <c r="F3">
        <v>7.5049999999999997E-4</v>
      </c>
      <c r="G3" t="s">
        <v>130</v>
      </c>
      <c r="H3"/>
      <c r="J3">
        <f>VLOOKUP(A3,National_Transportation_In!$A$1:$N$273,11,FALSE)</f>
        <v>-12.471051859999999</v>
      </c>
      <c r="K3">
        <f>VLOOKUP(A3,National_Transportation_In!$A$1:$N$273,12,FALSE)</f>
        <v>130.845189159444</v>
      </c>
      <c r="L3">
        <f>VLOOKUP(B3,National_Market!$1:$1048576,7,FALSE)</f>
        <v>-27.469010999999998</v>
      </c>
      <c r="M3">
        <f>VLOOKUP(B3,National_Market!$1:$1048576,8,FALSE)</f>
        <v>153.02633800000001</v>
      </c>
    </row>
    <row r="4" spans="1:13" x14ac:dyDescent="0.2">
      <c r="A4" s="7" t="s">
        <v>32</v>
      </c>
      <c r="B4" t="s">
        <v>131</v>
      </c>
      <c r="C4" t="s">
        <v>13</v>
      </c>
      <c r="D4" t="s">
        <v>83</v>
      </c>
      <c r="E4">
        <v>4144.7759999999998</v>
      </c>
      <c r="F4">
        <v>5.3770000000000001E-4</v>
      </c>
      <c r="G4" t="s">
        <v>130</v>
      </c>
      <c r="H4"/>
      <c r="J4">
        <f>VLOOKUP(A4,National_Transportation_In!$A$1:$N$273,11,FALSE)</f>
        <v>-12.471051859999999</v>
      </c>
      <c r="K4">
        <f>VLOOKUP(A4,National_Transportation_In!$A$1:$N$273,12,FALSE)</f>
        <v>130.845189159444</v>
      </c>
      <c r="L4">
        <f>VLOOKUP(B4,National_Market!$1:$1048576,7,FALSE)</f>
        <v>-27.469010999999998</v>
      </c>
      <c r="M4">
        <f>VLOOKUP(B4,National_Market!$1:$1048576,8,FALSE)</f>
        <v>153.02633800000001</v>
      </c>
    </row>
    <row r="5" spans="1:13" x14ac:dyDescent="0.2">
      <c r="A5" s="7" t="s">
        <v>32</v>
      </c>
      <c r="B5" t="s">
        <v>132</v>
      </c>
      <c r="C5" t="s">
        <v>109</v>
      </c>
      <c r="D5" t="s">
        <v>80</v>
      </c>
      <c r="E5">
        <f t="shared" si="0"/>
        <v>3146.9788462650081</v>
      </c>
      <c r="F5"/>
      <c r="G5" t="s">
        <v>130</v>
      </c>
      <c r="H5">
        <v>1.5808E-3</v>
      </c>
      <c r="I5">
        <v>1.8544E-3</v>
      </c>
      <c r="J5">
        <f>VLOOKUP(A5,National_Transportation_In!$A$1:$N$273,11,FALSE)</f>
        <v>-12.471051859999999</v>
      </c>
      <c r="K5">
        <f>VLOOKUP(A5,National_Transportation_In!$A$1:$N$273,12,FALSE)</f>
        <v>130.845189159444</v>
      </c>
      <c r="L5">
        <f>VLOOKUP(B5,National_Market!$1:$1048576,7,FALSE)</f>
        <v>-37.813727</v>
      </c>
      <c r="M5">
        <f>VLOOKUP(B5,National_Market!$1:$1048576,8,FALSE)</f>
        <v>144.963155</v>
      </c>
    </row>
    <row r="6" spans="1:13" x14ac:dyDescent="0.2">
      <c r="A6" s="7" t="s">
        <v>32</v>
      </c>
      <c r="B6" t="s">
        <v>132</v>
      </c>
      <c r="C6" t="s">
        <v>108</v>
      </c>
      <c r="D6" t="s">
        <v>77</v>
      </c>
      <c r="E6">
        <f t="shared" si="0"/>
        <v>3146.9788462650081</v>
      </c>
      <c r="F6">
        <v>7.5049999999999997E-4</v>
      </c>
      <c r="G6" t="s">
        <v>130</v>
      </c>
      <c r="H6"/>
      <c r="J6">
        <f>VLOOKUP(A6,National_Transportation_In!$A$1:$N$273,11,FALSE)</f>
        <v>-12.471051859999999</v>
      </c>
      <c r="K6">
        <f>VLOOKUP(A6,National_Transportation_In!$A$1:$N$273,12,FALSE)</f>
        <v>130.845189159444</v>
      </c>
      <c r="L6">
        <f>VLOOKUP(B6,National_Market!$1:$1048576,7,FALSE)</f>
        <v>-37.813727</v>
      </c>
      <c r="M6">
        <f>VLOOKUP(B6,National_Market!$1:$1048576,8,FALSE)</f>
        <v>144.963155</v>
      </c>
    </row>
    <row r="7" spans="1:13" x14ac:dyDescent="0.2">
      <c r="A7" s="7" t="s">
        <v>32</v>
      </c>
      <c r="B7" t="s">
        <v>132</v>
      </c>
      <c r="C7" t="s">
        <v>13</v>
      </c>
      <c r="D7" t="s">
        <v>86</v>
      </c>
      <c r="E7">
        <v>6059.7439999999997</v>
      </c>
      <c r="F7">
        <v>5.3770000000000001E-4</v>
      </c>
      <c r="G7" t="s">
        <v>130</v>
      </c>
      <c r="H7"/>
      <c r="J7">
        <f>VLOOKUP(A7,National_Transportation_In!$A$1:$N$273,11,FALSE)</f>
        <v>-12.471051859999999</v>
      </c>
      <c r="K7">
        <f>VLOOKUP(A7,National_Transportation_In!$A$1:$N$273,12,FALSE)</f>
        <v>130.845189159444</v>
      </c>
      <c r="L7">
        <f>VLOOKUP(B7,National_Market!$1:$1048576,7,FALSE)</f>
        <v>-37.813727</v>
      </c>
      <c r="M7">
        <f>VLOOKUP(B7,National_Market!$1:$1048576,8,FALSE)</f>
        <v>144.963155</v>
      </c>
    </row>
    <row r="8" spans="1:13" x14ac:dyDescent="0.2">
      <c r="A8" s="7" t="s">
        <v>32</v>
      </c>
      <c r="B8" t="s">
        <v>133</v>
      </c>
      <c r="C8" t="s">
        <v>109</v>
      </c>
      <c r="D8" t="s">
        <v>83</v>
      </c>
      <c r="E8">
        <f t="shared" si="0"/>
        <v>3146.8828879750063</v>
      </c>
      <c r="F8"/>
      <c r="G8" t="s">
        <v>130</v>
      </c>
      <c r="H8">
        <v>1.5808E-3</v>
      </c>
      <c r="I8">
        <v>1.8544E-3</v>
      </c>
      <c r="J8">
        <f>VLOOKUP(A8,National_Transportation_In!$A$1:$N$273,11,FALSE)</f>
        <v>-12.471051859999999</v>
      </c>
      <c r="K8">
        <f>VLOOKUP(A8,National_Transportation_In!$A$1:$N$273,12,FALSE)</f>
        <v>130.845189159444</v>
      </c>
      <c r="L8">
        <f>VLOOKUP(B8,National_Market!$1:$1048576,7,FALSE)</f>
        <v>-33.859774000000002</v>
      </c>
      <c r="M8">
        <f>VLOOKUP(B8,National_Market!$1:$1048576,8,FALSE)</f>
        <v>151.205172</v>
      </c>
    </row>
    <row r="9" spans="1:13" x14ac:dyDescent="0.2">
      <c r="A9" s="7" t="s">
        <v>32</v>
      </c>
      <c r="B9" t="s">
        <v>133</v>
      </c>
      <c r="C9" t="s">
        <v>108</v>
      </c>
      <c r="D9" t="s">
        <v>80</v>
      </c>
      <c r="E9">
        <f t="shared" si="0"/>
        <v>3146.8828879750063</v>
      </c>
      <c r="F9">
        <v>7.5049999999999997E-4</v>
      </c>
      <c r="G9" t="s">
        <v>130</v>
      </c>
      <c r="H9"/>
      <c r="J9">
        <f>VLOOKUP(A9,National_Transportation_In!$A$1:$N$273,11,FALSE)</f>
        <v>-12.471051859999999</v>
      </c>
      <c r="K9">
        <f>VLOOKUP(A9,National_Transportation_In!$A$1:$N$273,12,FALSE)</f>
        <v>130.845189159444</v>
      </c>
      <c r="L9">
        <f>VLOOKUP(B9,National_Market!$1:$1048576,7,FALSE)</f>
        <v>-33.859774000000002</v>
      </c>
      <c r="M9">
        <f>VLOOKUP(B9,National_Market!$1:$1048576,8,FALSE)</f>
        <v>151.205172</v>
      </c>
    </row>
    <row r="10" spans="1:13" x14ac:dyDescent="0.2">
      <c r="A10" s="7" t="s">
        <v>32</v>
      </c>
      <c r="B10" t="s">
        <v>133</v>
      </c>
      <c r="C10" t="s">
        <v>13</v>
      </c>
      <c r="D10" t="s">
        <v>77</v>
      </c>
      <c r="E10">
        <v>5024.4759999999997</v>
      </c>
      <c r="F10">
        <v>5.3770000000000001E-4</v>
      </c>
      <c r="G10" t="s">
        <v>130</v>
      </c>
      <c r="H10"/>
      <c r="J10">
        <f>VLOOKUP(A10,National_Transportation_In!$A$1:$N$273,11,FALSE)</f>
        <v>-12.471051859999999</v>
      </c>
      <c r="K10">
        <f>VLOOKUP(A10,National_Transportation_In!$A$1:$N$273,12,FALSE)</f>
        <v>130.845189159444</v>
      </c>
      <c r="L10">
        <f>VLOOKUP(B10,National_Market!$1:$1048576,7,FALSE)</f>
        <v>-33.859774000000002</v>
      </c>
      <c r="M10">
        <f>VLOOKUP(B10,National_Market!$1:$1048576,8,FALSE)</f>
        <v>151.205172</v>
      </c>
    </row>
    <row r="11" spans="1:13" x14ac:dyDescent="0.2">
      <c r="A11" s="7" t="s">
        <v>32</v>
      </c>
      <c r="B11" t="s">
        <v>134</v>
      </c>
      <c r="C11" t="s">
        <v>109</v>
      </c>
      <c r="D11" t="s">
        <v>86</v>
      </c>
      <c r="E11">
        <f t="shared" si="0"/>
        <v>2616.8457764592522</v>
      </c>
      <c r="F11"/>
      <c r="G11" t="s">
        <v>130</v>
      </c>
      <c r="H11">
        <v>1.5808E-3</v>
      </c>
      <c r="I11">
        <v>1.8544E-3</v>
      </c>
      <c r="J11">
        <f>VLOOKUP(A11,National_Transportation_In!$A$1:$N$273,11,FALSE)</f>
        <v>-12.471051859999999</v>
      </c>
      <c r="K11">
        <f>VLOOKUP(A11,National_Transportation_In!$A$1:$N$273,12,FALSE)</f>
        <v>130.845189159444</v>
      </c>
      <c r="L11">
        <f>VLOOKUP(B11,National_Market!$1:$1048576,7,FALSE)</f>
        <v>-34.931458999999997</v>
      </c>
      <c r="M11">
        <f>VLOOKUP(B11,National_Market!$1:$1048576,8,FALSE)</f>
        <v>138.59927200000001</v>
      </c>
    </row>
    <row r="12" spans="1:13" x14ac:dyDescent="0.2">
      <c r="A12" s="7" t="s">
        <v>32</v>
      </c>
      <c r="B12" t="s">
        <v>134</v>
      </c>
      <c r="C12" t="s">
        <v>108</v>
      </c>
      <c r="D12" t="s">
        <v>83</v>
      </c>
      <c r="E12">
        <f t="shared" si="0"/>
        <v>2616.8457764592522</v>
      </c>
      <c r="F12">
        <v>7.5049999999999997E-4</v>
      </c>
      <c r="G12" t="s">
        <v>130</v>
      </c>
      <c r="H12"/>
      <c r="J12">
        <f>VLOOKUP(A12,National_Transportation_In!$A$1:$N$273,11,FALSE)</f>
        <v>-12.471051859999999</v>
      </c>
      <c r="K12">
        <f>VLOOKUP(A12,National_Transportation_In!$A$1:$N$273,12,FALSE)</f>
        <v>130.845189159444</v>
      </c>
      <c r="L12">
        <f>VLOOKUP(B12,National_Market!$1:$1048576,7,FALSE)</f>
        <v>-34.931458999999997</v>
      </c>
      <c r="M12">
        <f>VLOOKUP(B12,National_Market!$1:$1048576,8,FALSE)</f>
        <v>138.59927200000001</v>
      </c>
    </row>
    <row r="13" spans="1:13" x14ac:dyDescent="0.2">
      <c r="A13" s="7" t="s">
        <v>32</v>
      </c>
      <c r="B13" t="s">
        <v>134</v>
      </c>
      <c r="C13" t="s">
        <v>13</v>
      </c>
      <c r="D13" t="s">
        <v>80</v>
      </c>
      <c r="E13">
        <v>5889.36</v>
      </c>
      <c r="F13">
        <v>5.3770000000000001E-4</v>
      </c>
      <c r="G13" t="s">
        <v>130</v>
      </c>
      <c r="H13"/>
      <c r="J13">
        <f>VLOOKUP(A13,National_Transportation_In!$A$1:$N$273,11,FALSE)</f>
        <v>-12.471051859999999</v>
      </c>
      <c r="K13">
        <f>VLOOKUP(A13,National_Transportation_In!$A$1:$N$273,12,FALSE)</f>
        <v>130.845189159444</v>
      </c>
      <c r="L13">
        <f>VLOOKUP(B13,National_Market!$1:$1048576,7,FALSE)</f>
        <v>-34.931458999999997</v>
      </c>
      <c r="M13">
        <f>VLOOKUP(B13,National_Market!$1:$1048576,8,FALSE)</f>
        <v>138.59927200000001</v>
      </c>
    </row>
    <row r="14" spans="1:13" x14ac:dyDescent="0.2">
      <c r="A14" s="7" t="s">
        <v>32</v>
      </c>
      <c r="B14" t="s">
        <v>135</v>
      </c>
      <c r="C14" t="s">
        <v>109</v>
      </c>
      <c r="D14" t="s">
        <v>77</v>
      </c>
      <c r="E14">
        <f t="shared" si="0"/>
        <v>2652.3049446562072</v>
      </c>
      <c r="F14"/>
      <c r="G14" t="s">
        <v>130</v>
      </c>
      <c r="H14">
        <v>1.5808E-3</v>
      </c>
      <c r="I14">
        <v>1.8544E-3</v>
      </c>
      <c r="J14">
        <f>VLOOKUP(A14,National_Transportation_In!$A$1:$N$273,11,FALSE)</f>
        <v>-12.471051859999999</v>
      </c>
      <c r="K14">
        <f>VLOOKUP(A14,National_Transportation_In!$A$1:$N$273,12,FALSE)</f>
        <v>130.845189159444</v>
      </c>
      <c r="L14">
        <f>VLOOKUP(B14,National_Market!$1:$1048576,7,FALSE)</f>
        <v>-31.950617999999999</v>
      </c>
      <c r="M14">
        <f>VLOOKUP(B14,National_Market!$1:$1048576,8,FALSE)</f>
        <v>115.86047499999999</v>
      </c>
    </row>
    <row r="15" spans="1:13" x14ac:dyDescent="0.2">
      <c r="A15" s="7" t="s">
        <v>32</v>
      </c>
      <c r="B15" t="s">
        <v>135</v>
      </c>
      <c r="C15" t="s">
        <v>108</v>
      </c>
      <c r="D15" t="s">
        <v>86</v>
      </c>
      <c r="E15">
        <f t="shared" si="0"/>
        <v>2652.3049446562072</v>
      </c>
      <c r="F15">
        <v>7.5049999999999997E-4</v>
      </c>
      <c r="G15" t="s">
        <v>130</v>
      </c>
      <c r="H15"/>
      <c r="J15">
        <f>VLOOKUP(A15,National_Transportation_In!$A$1:$N$273,11,FALSE)</f>
        <v>-12.471051859999999</v>
      </c>
      <c r="K15">
        <f>VLOOKUP(A15,National_Transportation_In!$A$1:$N$273,12,FALSE)</f>
        <v>130.845189159444</v>
      </c>
      <c r="L15">
        <f>VLOOKUP(B15,National_Market!$1:$1048576,7,FALSE)</f>
        <v>-31.950617999999999</v>
      </c>
      <c r="M15">
        <f>VLOOKUP(B15,National_Market!$1:$1048576,8,FALSE)</f>
        <v>115.86047499999999</v>
      </c>
    </row>
    <row r="16" spans="1:13" x14ac:dyDescent="0.2">
      <c r="A16" s="7" t="s">
        <v>32</v>
      </c>
      <c r="B16" t="s">
        <v>135</v>
      </c>
      <c r="C16" t="s">
        <v>13</v>
      </c>
      <c r="D16" t="s">
        <v>83</v>
      </c>
      <c r="E16">
        <v>3444.72</v>
      </c>
      <c r="F16">
        <v>5.3770000000000001E-4</v>
      </c>
      <c r="G16" t="s">
        <v>130</v>
      </c>
      <c r="H16"/>
      <c r="J16">
        <f>VLOOKUP(A16,National_Transportation_In!$A$1:$N$273,11,FALSE)</f>
        <v>-12.471051859999999</v>
      </c>
      <c r="K16">
        <f>VLOOKUP(A16,National_Transportation_In!$A$1:$N$273,12,FALSE)</f>
        <v>130.845189159444</v>
      </c>
      <c r="L16">
        <f>VLOOKUP(B16,National_Market!$1:$1048576,7,FALSE)</f>
        <v>-31.950617999999999</v>
      </c>
      <c r="M16">
        <f>VLOOKUP(B16,National_Market!$1:$1048576,8,FALSE)</f>
        <v>115.86047499999999</v>
      </c>
    </row>
    <row r="17" spans="1:13" x14ac:dyDescent="0.2">
      <c r="A17" s="7" t="s">
        <v>61</v>
      </c>
      <c r="B17" t="s">
        <v>131</v>
      </c>
      <c r="C17" t="s">
        <v>109</v>
      </c>
      <c r="D17" t="s">
        <v>80</v>
      </c>
      <c r="E17">
        <f t="shared" si="0"/>
        <v>16.953639242009153</v>
      </c>
      <c r="F17"/>
      <c r="G17" t="s">
        <v>130</v>
      </c>
      <c r="H17">
        <v>1.5808E-3</v>
      </c>
      <c r="I17">
        <v>1.8544E-3</v>
      </c>
      <c r="J17">
        <f>VLOOKUP(A17,National_Transportation_In!$A$1:$N$273,11,FALSE)</f>
        <v>-27.378609130000001</v>
      </c>
      <c r="K17">
        <f>VLOOKUP(A17,National_Transportation_In!$A$1:$N$273,12,FALSE)</f>
        <v>153.16465770359099</v>
      </c>
      <c r="L17">
        <f>VLOOKUP(B17,National_Market!$1:$1048576,7,FALSE)</f>
        <v>-27.469010999999998</v>
      </c>
      <c r="M17">
        <f>VLOOKUP(B17,National_Market!$1:$1048576,8,FALSE)</f>
        <v>153.02633800000001</v>
      </c>
    </row>
    <row r="18" spans="1:13" x14ac:dyDescent="0.2">
      <c r="A18" s="7" t="s">
        <v>61</v>
      </c>
      <c r="B18" t="s">
        <v>131</v>
      </c>
      <c r="C18" t="s">
        <v>108</v>
      </c>
      <c r="D18" t="s">
        <v>77</v>
      </c>
      <c r="E18">
        <f t="shared" si="0"/>
        <v>16.953639242009153</v>
      </c>
      <c r="F18">
        <v>10000</v>
      </c>
      <c r="G18" t="s">
        <v>130</v>
      </c>
      <c r="H18"/>
      <c r="J18">
        <f>VLOOKUP(A18,National_Transportation_In!$A$1:$N$273,11,FALSE)</f>
        <v>-27.378609130000001</v>
      </c>
      <c r="K18">
        <f>VLOOKUP(A18,National_Transportation_In!$A$1:$N$273,12,FALSE)</f>
        <v>153.16465770359099</v>
      </c>
      <c r="L18">
        <f>VLOOKUP(B18,National_Market!$1:$1048576,7,FALSE)</f>
        <v>-27.469010999999998</v>
      </c>
      <c r="M18">
        <f>VLOOKUP(B18,National_Market!$1:$1048576,8,FALSE)</f>
        <v>153.02633800000001</v>
      </c>
    </row>
    <row r="19" spans="1:13" x14ac:dyDescent="0.2">
      <c r="A19" s="7" t="s">
        <v>61</v>
      </c>
      <c r="B19" t="s">
        <v>131</v>
      </c>
      <c r="C19" t="s">
        <v>13</v>
      </c>
      <c r="D19" t="s">
        <v>86</v>
      </c>
      <c r="E19">
        <f t="shared" si="0"/>
        <v>100000000000000</v>
      </c>
      <c r="F19">
        <v>5.3770000000000001E-4</v>
      </c>
      <c r="G19" t="s">
        <v>130</v>
      </c>
      <c r="H19"/>
      <c r="J19">
        <f>VLOOKUP(A19,National_Transportation_In!$A$1:$N$273,11,FALSE)</f>
        <v>-27.378609130000001</v>
      </c>
      <c r="K19">
        <f>VLOOKUP(A19,National_Transportation_In!$A$1:$N$273,12,FALSE)</f>
        <v>153.16465770359099</v>
      </c>
      <c r="L19">
        <f>VLOOKUP(B19,National_Market!$1:$1048576,7,FALSE)</f>
        <v>-27.469010999999998</v>
      </c>
      <c r="M19">
        <f>VLOOKUP(B19,National_Market!$1:$1048576,8,FALSE)</f>
        <v>153.02633800000001</v>
      </c>
    </row>
    <row r="20" spans="1:13" x14ac:dyDescent="0.2">
      <c r="A20" s="7" t="s">
        <v>61</v>
      </c>
      <c r="B20" t="s">
        <v>132</v>
      </c>
      <c r="C20" t="s">
        <v>109</v>
      </c>
      <c r="D20" t="s">
        <v>83</v>
      </c>
      <c r="E20">
        <f t="shared" si="0"/>
        <v>1390.234976700116</v>
      </c>
      <c r="F20"/>
      <c r="G20" t="s">
        <v>130</v>
      </c>
      <c r="H20">
        <v>1.5808E-3</v>
      </c>
      <c r="I20">
        <v>1.8544E-3</v>
      </c>
      <c r="J20">
        <f>VLOOKUP(A20,National_Transportation_In!$A$1:$N$273,11,FALSE)</f>
        <v>-27.378609130000001</v>
      </c>
      <c r="K20">
        <f>VLOOKUP(A20,National_Transportation_In!$A$1:$N$273,12,FALSE)</f>
        <v>153.16465770359099</v>
      </c>
      <c r="L20">
        <f>VLOOKUP(B20,National_Market!$1:$1048576,7,FALSE)</f>
        <v>-37.813727</v>
      </c>
      <c r="M20">
        <f>VLOOKUP(B20,National_Market!$1:$1048576,8,FALSE)</f>
        <v>144.963155</v>
      </c>
    </row>
    <row r="21" spans="1:13" x14ac:dyDescent="0.2">
      <c r="A21" s="7" t="s">
        <v>61</v>
      </c>
      <c r="B21" t="s">
        <v>132</v>
      </c>
      <c r="C21" t="s">
        <v>108</v>
      </c>
      <c r="D21" t="s">
        <v>80</v>
      </c>
      <c r="E21">
        <f t="shared" si="0"/>
        <v>1390.234976700116</v>
      </c>
      <c r="F21">
        <v>7.5049999999999997E-4</v>
      </c>
      <c r="G21" t="s">
        <v>130</v>
      </c>
      <c r="H21"/>
      <c r="J21">
        <f>VLOOKUP(A21,National_Transportation_In!$A$1:$N$273,11,FALSE)</f>
        <v>-27.378609130000001</v>
      </c>
      <c r="K21">
        <f>VLOOKUP(A21,National_Transportation_In!$A$1:$N$273,12,FALSE)</f>
        <v>153.16465770359099</v>
      </c>
      <c r="L21">
        <f>VLOOKUP(B21,National_Market!$1:$1048576,7,FALSE)</f>
        <v>-37.813727</v>
      </c>
      <c r="M21">
        <f>VLOOKUP(B21,National_Market!$1:$1048576,8,FALSE)</f>
        <v>144.963155</v>
      </c>
    </row>
    <row r="22" spans="1:13" x14ac:dyDescent="0.2">
      <c r="A22" s="7" t="s">
        <v>61</v>
      </c>
      <c r="B22" t="s">
        <v>132</v>
      </c>
      <c r="C22" t="s">
        <v>13</v>
      </c>
      <c r="D22" t="s">
        <v>77</v>
      </c>
      <c r="E22">
        <v>2003.864</v>
      </c>
      <c r="F22">
        <v>5.3770000000000001E-4</v>
      </c>
      <c r="G22" t="s">
        <v>130</v>
      </c>
      <c r="H22"/>
      <c r="J22">
        <f>VLOOKUP(A22,National_Transportation_In!$A$1:$N$273,11,FALSE)</f>
        <v>-27.378609130000001</v>
      </c>
      <c r="K22">
        <f>VLOOKUP(A22,National_Transportation_In!$A$1:$N$273,12,FALSE)</f>
        <v>153.16465770359099</v>
      </c>
      <c r="L22">
        <f>VLOOKUP(B22,National_Market!$1:$1048576,7,FALSE)</f>
        <v>-37.813727</v>
      </c>
      <c r="M22">
        <f>VLOOKUP(B22,National_Market!$1:$1048576,8,FALSE)</f>
        <v>144.963155</v>
      </c>
    </row>
    <row r="23" spans="1:13" x14ac:dyDescent="0.2">
      <c r="A23" s="7" t="s">
        <v>61</v>
      </c>
      <c r="B23" t="s">
        <v>133</v>
      </c>
      <c r="C23" t="s">
        <v>109</v>
      </c>
      <c r="D23" t="s">
        <v>85</v>
      </c>
      <c r="E23">
        <f t="shared" si="0"/>
        <v>744.61369804159381</v>
      </c>
      <c r="F23"/>
      <c r="G23" t="s">
        <v>130</v>
      </c>
      <c r="H23">
        <v>1.5808E-3</v>
      </c>
      <c r="I23">
        <v>1.8544E-3</v>
      </c>
      <c r="J23">
        <f>VLOOKUP(A23,National_Transportation_In!$A$1:$N$273,11,FALSE)</f>
        <v>-27.378609130000001</v>
      </c>
      <c r="K23">
        <f>VLOOKUP(A23,National_Transportation_In!$A$1:$N$273,12,FALSE)</f>
        <v>153.16465770359099</v>
      </c>
      <c r="L23">
        <f>VLOOKUP(B23,National_Market!$1:$1048576,7,FALSE)</f>
        <v>-33.859774000000002</v>
      </c>
      <c r="M23">
        <f>VLOOKUP(B23,National_Market!$1:$1048576,8,FALSE)</f>
        <v>151.205172</v>
      </c>
    </row>
    <row r="24" spans="1:13" x14ac:dyDescent="0.2">
      <c r="A24" s="7" t="s">
        <v>61</v>
      </c>
      <c r="B24" t="s">
        <v>133</v>
      </c>
      <c r="C24" t="s">
        <v>108</v>
      </c>
      <c r="D24" t="s">
        <v>86</v>
      </c>
      <c r="E24">
        <f t="shared" si="0"/>
        <v>744.61369804159381</v>
      </c>
      <c r="F24">
        <v>7.5049999999999997E-4</v>
      </c>
      <c r="G24" t="s">
        <v>130</v>
      </c>
      <c r="H24"/>
      <c r="J24">
        <f>VLOOKUP(A24,National_Transportation_In!$A$1:$N$273,11,FALSE)</f>
        <v>-27.378609130000001</v>
      </c>
      <c r="K24">
        <f>VLOOKUP(A24,National_Transportation_In!$A$1:$N$273,12,FALSE)</f>
        <v>153.16465770359099</v>
      </c>
      <c r="L24">
        <f>VLOOKUP(B24,National_Market!$1:$1048576,7,FALSE)</f>
        <v>-33.859774000000002</v>
      </c>
      <c r="M24">
        <f>VLOOKUP(B24,National_Market!$1:$1048576,8,FALSE)</f>
        <v>151.205172</v>
      </c>
    </row>
    <row r="25" spans="1:13" x14ac:dyDescent="0.2">
      <c r="A25" s="7" t="s">
        <v>61</v>
      </c>
      <c r="B25" t="s">
        <v>133</v>
      </c>
      <c r="C25" t="s">
        <v>13</v>
      </c>
      <c r="D25" t="s">
        <v>76</v>
      </c>
      <c r="E25">
        <v>968.596</v>
      </c>
      <c r="F25">
        <v>5.3770000000000001E-4</v>
      </c>
      <c r="G25" t="s">
        <v>130</v>
      </c>
      <c r="H25"/>
      <c r="J25">
        <f>VLOOKUP(A25,National_Transportation_In!$A$1:$N$273,11,FALSE)</f>
        <v>-27.378609130000001</v>
      </c>
      <c r="K25">
        <f>VLOOKUP(A25,National_Transportation_In!$A$1:$N$273,12,FALSE)</f>
        <v>153.16465770359099</v>
      </c>
      <c r="L25">
        <f>VLOOKUP(B25,National_Market!$1:$1048576,7,FALSE)</f>
        <v>-33.859774000000002</v>
      </c>
      <c r="M25">
        <f>VLOOKUP(B25,National_Market!$1:$1048576,8,FALSE)</f>
        <v>151.205172</v>
      </c>
    </row>
    <row r="26" spans="1:13" x14ac:dyDescent="0.2">
      <c r="A26" s="7" t="s">
        <v>61</v>
      </c>
      <c r="B26" t="s">
        <v>134</v>
      </c>
      <c r="C26" t="s">
        <v>109</v>
      </c>
      <c r="D26" t="s">
        <v>85</v>
      </c>
      <c r="E26">
        <f t="shared" si="0"/>
        <v>1617.9341377464441</v>
      </c>
      <c r="F26"/>
      <c r="G26" t="s">
        <v>130</v>
      </c>
      <c r="H26">
        <v>1.5808E-3</v>
      </c>
      <c r="I26">
        <v>1.8544E-3</v>
      </c>
      <c r="J26">
        <f>VLOOKUP(A26,National_Transportation_In!$A$1:$N$273,11,FALSE)</f>
        <v>-27.378609130000001</v>
      </c>
      <c r="K26">
        <f>VLOOKUP(A26,National_Transportation_In!$A$1:$N$273,12,FALSE)</f>
        <v>153.16465770359099</v>
      </c>
      <c r="L26">
        <f>VLOOKUP(B26,National_Market!$1:$1048576,7,FALSE)</f>
        <v>-34.931458999999997</v>
      </c>
      <c r="M26">
        <f>VLOOKUP(B26,National_Market!$1:$1048576,8,FALSE)</f>
        <v>138.59927200000001</v>
      </c>
    </row>
    <row r="27" spans="1:13" x14ac:dyDescent="0.2">
      <c r="A27" s="7" t="s">
        <v>61</v>
      </c>
      <c r="B27" t="s">
        <v>134</v>
      </c>
      <c r="C27" t="s">
        <v>108</v>
      </c>
      <c r="D27" t="s">
        <v>82</v>
      </c>
      <c r="E27">
        <f t="shared" si="0"/>
        <v>1617.9341377464441</v>
      </c>
      <c r="F27">
        <v>7.5049999999999997E-4</v>
      </c>
      <c r="G27" t="s">
        <v>130</v>
      </c>
      <c r="H27"/>
      <c r="J27">
        <f>VLOOKUP(A27,National_Transportation_In!$A$1:$N$273,11,FALSE)</f>
        <v>-27.378609130000001</v>
      </c>
      <c r="K27">
        <f>VLOOKUP(A27,National_Transportation_In!$A$1:$N$273,12,FALSE)</f>
        <v>153.16465770359099</v>
      </c>
      <c r="L27">
        <f>VLOOKUP(B27,National_Market!$1:$1048576,7,FALSE)</f>
        <v>-34.931458999999997</v>
      </c>
      <c r="M27">
        <f>VLOOKUP(B27,National_Market!$1:$1048576,8,FALSE)</f>
        <v>138.59927200000001</v>
      </c>
    </row>
    <row r="28" spans="1:13" x14ac:dyDescent="0.2">
      <c r="A28" s="7" t="s">
        <v>61</v>
      </c>
      <c r="B28" t="s">
        <v>134</v>
      </c>
      <c r="C28" t="s">
        <v>13</v>
      </c>
      <c r="D28" t="s">
        <v>79</v>
      </c>
      <c r="E28">
        <v>2746.5160000000001</v>
      </c>
      <c r="F28">
        <v>5.3770000000000001E-4</v>
      </c>
      <c r="G28" t="s">
        <v>130</v>
      </c>
      <c r="H28"/>
      <c r="J28">
        <f>VLOOKUP(A28,National_Transportation_In!$A$1:$N$273,11,FALSE)</f>
        <v>-27.378609130000001</v>
      </c>
      <c r="K28">
        <f>VLOOKUP(A28,National_Transportation_In!$A$1:$N$273,12,FALSE)</f>
        <v>153.16465770359099</v>
      </c>
      <c r="L28">
        <f>VLOOKUP(B28,National_Market!$1:$1048576,7,FALSE)</f>
        <v>-34.931458999999997</v>
      </c>
      <c r="M28">
        <f>VLOOKUP(B28,National_Market!$1:$1048576,8,FALSE)</f>
        <v>138.59927200000001</v>
      </c>
    </row>
    <row r="29" spans="1:13" x14ac:dyDescent="0.2">
      <c r="A29" s="7" t="s">
        <v>61</v>
      </c>
      <c r="B29" t="s">
        <v>135</v>
      </c>
      <c r="C29" t="s">
        <v>109</v>
      </c>
      <c r="D29" t="s">
        <v>76</v>
      </c>
      <c r="E29">
        <f t="shared" si="0"/>
        <v>3622.2406093686691</v>
      </c>
      <c r="F29"/>
      <c r="G29" t="s">
        <v>130</v>
      </c>
      <c r="H29">
        <v>1.5808E-3</v>
      </c>
      <c r="I29">
        <v>1.8544E-3</v>
      </c>
      <c r="J29">
        <f>VLOOKUP(A29,National_Transportation_In!$A$1:$N$273,11,FALSE)</f>
        <v>-27.378609130000001</v>
      </c>
      <c r="K29">
        <f>VLOOKUP(A29,National_Transportation_In!$A$1:$N$273,12,FALSE)</f>
        <v>153.16465770359099</v>
      </c>
      <c r="L29">
        <f>VLOOKUP(B29,National_Market!$1:$1048576,7,FALSE)</f>
        <v>-31.950617999999999</v>
      </c>
      <c r="M29">
        <f>VLOOKUP(B29,National_Market!$1:$1048576,8,FALSE)</f>
        <v>115.86047499999999</v>
      </c>
    </row>
    <row r="30" spans="1:13" x14ac:dyDescent="0.2">
      <c r="A30" s="7" t="s">
        <v>61</v>
      </c>
      <c r="B30" t="s">
        <v>135</v>
      </c>
      <c r="C30" t="s">
        <v>108</v>
      </c>
      <c r="D30" t="s">
        <v>85</v>
      </c>
      <c r="E30">
        <f t="shared" si="0"/>
        <v>3622.2406093686691</v>
      </c>
      <c r="F30">
        <v>7.5049999999999997E-4</v>
      </c>
      <c r="G30" t="s">
        <v>130</v>
      </c>
      <c r="H30"/>
      <c r="J30">
        <f>VLOOKUP(A30,National_Transportation_In!$A$1:$N$273,11,FALSE)</f>
        <v>-27.378609130000001</v>
      </c>
      <c r="K30">
        <f>VLOOKUP(A30,National_Transportation_In!$A$1:$N$273,12,FALSE)</f>
        <v>153.16465770359099</v>
      </c>
      <c r="L30">
        <f>VLOOKUP(B30,National_Market!$1:$1048576,7,FALSE)</f>
        <v>-31.950617999999999</v>
      </c>
      <c r="M30">
        <f>VLOOKUP(B30,National_Market!$1:$1048576,8,FALSE)</f>
        <v>115.86047499999999</v>
      </c>
    </row>
    <row r="31" spans="1:13" x14ac:dyDescent="0.2">
      <c r="A31" s="7" t="s">
        <v>61</v>
      </c>
      <c r="B31" t="s">
        <v>135</v>
      </c>
      <c r="C31" t="s">
        <v>13</v>
      </c>
      <c r="D31" t="s">
        <v>82</v>
      </c>
      <c r="E31">
        <v>4904.0959999999995</v>
      </c>
      <c r="F31">
        <v>5.3770000000000001E-4</v>
      </c>
      <c r="G31" t="s">
        <v>130</v>
      </c>
      <c r="H31"/>
      <c r="J31">
        <f>VLOOKUP(A31,National_Transportation_In!$A$1:$N$273,11,FALSE)</f>
        <v>-27.378609130000001</v>
      </c>
      <c r="K31">
        <f>VLOOKUP(A31,National_Transportation_In!$A$1:$N$273,12,FALSE)</f>
        <v>153.16465770359099</v>
      </c>
      <c r="L31">
        <f>VLOOKUP(B31,National_Market!$1:$1048576,7,FALSE)</f>
        <v>-31.950617999999999</v>
      </c>
      <c r="M31">
        <f>VLOOKUP(B31,National_Market!$1:$1048576,8,FALSE)</f>
        <v>115.86047499999999</v>
      </c>
    </row>
    <row r="32" spans="1:13" x14ac:dyDescent="0.2">
      <c r="A32" s="7" t="s">
        <v>107</v>
      </c>
      <c r="B32" t="s">
        <v>131</v>
      </c>
      <c r="C32" t="s">
        <v>109</v>
      </c>
      <c r="D32" t="s">
        <v>79</v>
      </c>
      <c r="E32">
        <f t="shared" si="0"/>
        <v>3613.8621415669436</v>
      </c>
      <c r="F32"/>
      <c r="G32" t="s">
        <v>130</v>
      </c>
      <c r="H32">
        <v>1.5808E-3</v>
      </c>
      <c r="I32">
        <v>1.8544E-3</v>
      </c>
      <c r="J32">
        <f>VLOOKUP(A32,National_Transportation_In!$A$1:$N$273,11,FALSE)</f>
        <v>-32.2098311673479</v>
      </c>
      <c r="K32">
        <f>VLOOKUP(A32,National_Transportation_In!$A$1:$N$273,12,FALSE)</f>
        <v>115.770572778394</v>
      </c>
      <c r="L32">
        <f>VLOOKUP(B32,National_Market!$1:$1048576,7,FALSE)</f>
        <v>-27.469010999999998</v>
      </c>
      <c r="M32">
        <f>VLOOKUP(B32,National_Market!$1:$1048576,8,FALSE)</f>
        <v>153.02633800000001</v>
      </c>
    </row>
    <row r="33" spans="1:13" x14ac:dyDescent="0.2">
      <c r="A33" s="7" t="s">
        <v>107</v>
      </c>
      <c r="B33" t="s">
        <v>131</v>
      </c>
      <c r="C33" t="s">
        <v>108</v>
      </c>
      <c r="D33" t="s">
        <v>76</v>
      </c>
      <c r="E33">
        <f t="shared" si="0"/>
        <v>3613.8621415669436</v>
      </c>
      <c r="F33">
        <v>7.5049999999999997E-4</v>
      </c>
      <c r="G33" t="s">
        <v>130</v>
      </c>
      <c r="H33"/>
      <c r="J33">
        <f>VLOOKUP(A33,National_Transportation_In!$A$1:$N$273,11,FALSE)</f>
        <v>-32.2098311673479</v>
      </c>
      <c r="K33">
        <f>VLOOKUP(A33,National_Transportation_In!$A$1:$N$273,12,FALSE)</f>
        <v>115.770572778394</v>
      </c>
      <c r="L33">
        <f>VLOOKUP(B33,National_Market!$1:$1048576,7,FALSE)</f>
        <v>-27.469010999999998</v>
      </c>
      <c r="M33">
        <f>VLOOKUP(B33,National_Market!$1:$1048576,8,FALSE)</f>
        <v>153.02633800000001</v>
      </c>
    </row>
    <row r="34" spans="1:13" x14ac:dyDescent="0.2">
      <c r="A34" s="7" t="s">
        <v>107</v>
      </c>
      <c r="B34" t="s">
        <v>131</v>
      </c>
      <c r="C34" t="s">
        <v>13</v>
      </c>
      <c r="D34" t="s">
        <v>77</v>
      </c>
      <c r="E34">
        <v>4904.0959999999995</v>
      </c>
      <c r="F34">
        <v>5.3770000000000001E-4</v>
      </c>
      <c r="G34" t="s">
        <v>130</v>
      </c>
      <c r="H34"/>
      <c r="J34">
        <f>VLOOKUP(A34,National_Transportation_In!$A$1:$N$273,11,FALSE)</f>
        <v>-32.2098311673479</v>
      </c>
      <c r="K34">
        <f>VLOOKUP(A34,National_Transportation_In!$A$1:$N$273,12,FALSE)</f>
        <v>115.770572778394</v>
      </c>
      <c r="L34">
        <f>VLOOKUP(B34,National_Market!$1:$1048576,7,FALSE)</f>
        <v>-27.469010999999998</v>
      </c>
      <c r="M34">
        <f>VLOOKUP(B34,National_Market!$1:$1048576,8,FALSE)</f>
        <v>153.02633800000001</v>
      </c>
    </row>
    <row r="35" spans="1:13" x14ac:dyDescent="0.2">
      <c r="A35" s="7" t="s">
        <v>107</v>
      </c>
      <c r="B35" t="s">
        <v>132</v>
      </c>
      <c r="C35" t="s">
        <v>109</v>
      </c>
      <c r="D35" t="s">
        <v>78</v>
      </c>
      <c r="E35">
        <f t="shared" si="0"/>
        <v>2718.7495641784344</v>
      </c>
      <c r="F35"/>
      <c r="G35" t="s">
        <v>130</v>
      </c>
      <c r="H35">
        <v>1.5808E-3</v>
      </c>
      <c r="I35">
        <v>1.8544E-3</v>
      </c>
      <c r="J35">
        <f>VLOOKUP(A35,National_Transportation_In!$A$1:$N$273,11,FALSE)</f>
        <v>-32.2098311673479</v>
      </c>
      <c r="K35">
        <f>VLOOKUP(A35,National_Transportation_In!$A$1:$N$273,12,FALSE)</f>
        <v>115.770572778394</v>
      </c>
      <c r="L35">
        <f>VLOOKUP(B35,National_Market!$1:$1048576,7,FALSE)</f>
        <v>-37.813727</v>
      </c>
      <c r="M35">
        <f>VLOOKUP(B35,National_Market!$1:$1048576,8,FALSE)</f>
        <v>144.963155</v>
      </c>
    </row>
    <row r="36" spans="1:13" x14ac:dyDescent="0.2">
      <c r="A36" s="7" t="s">
        <v>107</v>
      </c>
      <c r="B36" t="s">
        <v>132</v>
      </c>
      <c r="C36" t="s">
        <v>108</v>
      </c>
      <c r="D36" t="s">
        <v>79</v>
      </c>
      <c r="E36">
        <f t="shared" si="0"/>
        <v>2718.7495641784344</v>
      </c>
      <c r="F36">
        <v>7.5049999999999997E-4</v>
      </c>
      <c r="G36" t="s">
        <v>130</v>
      </c>
      <c r="H36"/>
      <c r="J36">
        <f>VLOOKUP(A36,National_Transportation_In!$A$1:$N$273,11,FALSE)</f>
        <v>-32.2098311673479</v>
      </c>
      <c r="K36">
        <f>VLOOKUP(A36,National_Transportation_In!$A$1:$N$273,12,FALSE)</f>
        <v>115.770572778394</v>
      </c>
      <c r="L36">
        <f>VLOOKUP(B36,National_Market!$1:$1048576,7,FALSE)</f>
        <v>-37.813727</v>
      </c>
      <c r="M36">
        <f>VLOOKUP(B36,National_Market!$1:$1048576,8,FALSE)</f>
        <v>144.963155</v>
      </c>
    </row>
    <row r="37" spans="1:13" x14ac:dyDescent="0.2">
      <c r="A37" s="7" t="s">
        <v>107</v>
      </c>
      <c r="B37" t="s">
        <v>132</v>
      </c>
      <c r="C37" t="s">
        <v>13</v>
      </c>
      <c r="D37" t="s">
        <v>80</v>
      </c>
      <c r="E37">
        <v>3124.3240000000001</v>
      </c>
      <c r="F37">
        <v>5.3770000000000001E-4</v>
      </c>
      <c r="G37" t="s">
        <v>130</v>
      </c>
      <c r="H37"/>
      <c r="J37">
        <f>VLOOKUP(A37,National_Transportation_In!$A$1:$N$273,11,FALSE)</f>
        <v>-32.2098311673479</v>
      </c>
      <c r="K37">
        <f>VLOOKUP(A37,National_Transportation_In!$A$1:$N$273,12,FALSE)</f>
        <v>115.770572778394</v>
      </c>
      <c r="L37">
        <f>VLOOKUP(B37,National_Market!$1:$1048576,7,FALSE)</f>
        <v>-37.813727</v>
      </c>
      <c r="M37">
        <f>VLOOKUP(B37,National_Market!$1:$1048576,8,FALSE)</f>
        <v>144.963155</v>
      </c>
    </row>
    <row r="38" spans="1:13" x14ac:dyDescent="0.2">
      <c r="A38" s="7" t="s">
        <v>107</v>
      </c>
      <c r="B38" t="s">
        <v>133</v>
      </c>
      <c r="C38" t="s">
        <v>109</v>
      </c>
      <c r="D38" t="s">
        <v>81</v>
      </c>
      <c r="E38">
        <f t="shared" si="0"/>
        <v>3291.9854046418677</v>
      </c>
      <c r="F38"/>
      <c r="G38" t="s">
        <v>130</v>
      </c>
      <c r="H38">
        <v>1.5808E-3</v>
      </c>
      <c r="I38">
        <v>1.8544E-3</v>
      </c>
      <c r="J38">
        <f>VLOOKUP(A38,National_Transportation_In!$A$1:$N$273,11,FALSE)</f>
        <v>-32.2098311673479</v>
      </c>
      <c r="K38">
        <f>VLOOKUP(A38,National_Transportation_In!$A$1:$N$273,12,FALSE)</f>
        <v>115.770572778394</v>
      </c>
      <c r="L38">
        <f>VLOOKUP(B38,National_Market!$1:$1048576,7,FALSE)</f>
        <v>-33.859774000000002</v>
      </c>
      <c r="M38">
        <f>VLOOKUP(B38,National_Market!$1:$1048576,8,FALSE)</f>
        <v>151.205172</v>
      </c>
    </row>
    <row r="39" spans="1:13" x14ac:dyDescent="0.2">
      <c r="A39" s="7" t="s">
        <v>107</v>
      </c>
      <c r="B39" t="s">
        <v>133</v>
      </c>
      <c r="C39" t="s">
        <v>108</v>
      </c>
      <c r="D39" t="s">
        <v>82</v>
      </c>
      <c r="E39">
        <f t="shared" si="0"/>
        <v>3291.9854046418677</v>
      </c>
      <c r="F39">
        <v>7.5049999999999997E-4</v>
      </c>
      <c r="G39" t="s">
        <v>130</v>
      </c>
      <c r="H39"/>
      <c r="J39">
        <f>VLOOKUP(A39,National_Transportation_In!$A$1:$N$273,11,FALSE)</f>
        <v>-32.2098311673479</v>
      </c>
      <c r="K39">
        <f>VLOOKUP(A39,National_Transportation_In!$A$1:$N$273,12,FALSE)</f>
        <v>115.770572778394</v>
      </c>
      <c r="L39">
        <f>VLOOKUP(B39,National_Market!$1:$1048576,7,FALSE)</f>
        <v>-33.859774000000002</v>
      </c>
      <c r="M39">
        <f>VLOOKUP(B39,National_Market!$1:$1048576,8,FALSE)</f>
        <v>151.205172</v>
      </c>
    </row>
    <row r="40" spans="1:13" x14ac:dyDescent="0.2">
      <c r="A40" s="7" t="s">
        <v>107</v>
      </c>
      <c r="B40" t="s">
        <v>133</v>
      </c>
      <c r="C40" t="s">
        <v>13</v>
      </c>
      <c r="D40" t="s">
        <v>83</v>
      </c>
      <c r="E40">
        <v>3996.616</v>
      </c>
      <c r="F40">
        <v>5.3770000000000001E-4</v>
      </c>
      <c r="G40" t="s">
        <v>130</v>
      </c>
      <c r="H40"/>
      <c r="J40">
        <f>VLOOKUP(A40,National_Transportation_In!$A$1:$N$273,11,FALSE)</f>
        <v>-32.2098311673479</v>
      </c>
      <c r="K40">
        <f>VLOOKUP(A40,National_Transportation_In!$A$1:$N$273,12,FALSE)</f>
        <v>115.770572778394</v>
      </c>
      <c r="L40">
        <f>VLOOKUP(B40,National_Market!$1:$1048576,7,FALSE)</f>
        <v>-33.859774000000002</v>
      </c>
      <c r="M40">
        <f>VLOOKUP(B40,National_Market!$1:$1048576,8,FALSE)</f>
        <v>151.205172</v>
      </c>
    </row>
    <row r="41" spans="1:13" x14ac:dyDescent="0.2">
      <c r="A41" s="7" t="s">
        <v>107</v>
      </c>
      <c r="B41" t="s">
        <v>134</v>
      </c>
      <c r="C41" t="s">
        <v>109</v>
      </c>
      <c r="D41" t="s">
        <v>84</v>
      </c>
      <c r="E41">
        <f t="shared" si="0"/>
        <v>2131.8398019364795</v>
      </c>
      <c r="F41"/>
      <c r="G41" t="s">
        <v>130</v>
      </c>
      <c r="H41">
        <v>1.5808E-3</v>
      </c>
      <c r="I41">
        <v>1.8544E-3</v>
      </c>
      <c r="J41">
        <f>VLOOKUP(A41,National_Transportation_In!$A$1:$N$273,11,FALSE)</f>
        <v>-32.2098311673479</v>
      </c>
      <c r="K41">
        <f>VLOOKUP(A41,National_Transportation_In!$A$1:$N$273,12,FALSE)</f>
        <v>115.770572778394</v>
      </c>
      <c r="L41">
        <f>VLOOKUP(B41,National_Market!$1:$1048576,7,FALSE)</f>
        <v>-34.931458999999997</v>
      </c>
      <c r="M41">
        <f>VLOOKUP(B41,National_Market!$1:$1048576,8,FALSE)</f>
        <v>138.59927200000001</v>
      </c>
    </row>
    <row r="42" spans="1:13" x14ac:dyDescent="0.2">
      <c r="A42" s="7" t="s">
        <v>107</v>
      </c>
      <c r="B42" t="s">
        <v>134</v>
      </c>
      <c r="C42" t="s">
        <v>108</v>
      </c>
      <c r="D42" t="s">
        <v>85</v>
      </c>
      <c r="E42">
        <f t="shared" si="0"/>
        <v>2131.8398019364795</v>
      </c>
      <c r="F42">
        <v>7.5049999999999997E-4</v>
      </c>
      <c r="G42" t="s">
        <v>130</v>
      </c>
      <c r="H42"/>
      <c r="J42">
        <f>VLOOKUP(A42,National_Transportation_In!$A$1:$N$273,11,FALSE)</f>
        <v>-32.2098311673479</v>
      </c>
      <c r="K42">
        <f>VLOOKUP(A42,National_Transportation_In!$A$1:$N$273,12,FALSE)</f>
        <v>115.770572778394</v>
      </c>
      <c r="L42">
        <f>VLOOKUP(B42,National_Market!$1:$1048576,7,FALSE)</f>
        <v>-34.931458999999997</v>
      </c>
      <c r="M42">
        <f>VLOOKUP(B42,National_Market!$1:$1048576,8,FALSE)</f>
        <v>138.59927200000001</v>
      </c>
    </row>
    <row r="43" spans="1:13" x14ac:dyDescent="0.2">
      <c r="A43" s="7" t="s">
        <v>107</v>
      </c>
      <c r="B43" t="s">
        <v>134</v>
      </c>
      <c r="C43" t="s">
        <v>13</v>
      </c>
      <c r="D43" t="s">
        <v>86</v>
      </c>
      <c r="E43">
        <v>2529.8319999999999</v>
      </c>
      <c r="F43">
        <v>5.3770000000000001E-4</v>
      </c>
      <c r="G43" t="s">
        <v>130</v>
      </c>
      <c r="H43"/>
      <c r="J43">
        <f>VLOOKUP(A43,National_Transportation_In!$A$1:$N$273,11,FALSE)</f>
        <v>-32.2098311673479</v>
      </c>
      <c r="K43">
        <f>VLOOKUP(A43,National_Transportation_In!$A$1:$N$273,12,FALSE)</f>
        <v>115.770572778394</v>
      </c>
      <c r="L43">
        <f>VLOOKUP(B43,National_Market!$1:$1048576,7,FALSE)</f>
        <v>-34.931458999999997</v>
      </c>
      <c r="M43">
        <f>VLOOKUP(B43,National_Market!$1:$1048576,8,FALSE)</f>
        <v>138.59927200000001</v>
      </c>
    </row>
    <row r="44" spans="1:13" x14ac:dyDescent="0.2">
      <c r="A44" s="7" t="s">
        <v>107</v>
      </c>
      <c r="B44" t="s">
        <v>135</v>
      </c>
      <c r="C44" t="s">
        <v>109</v>
      </c>
      <c r="D44" t="s">
        <v>87</v>
      </c>
      <c r="E44">
        <f t="shared" si="0"/>
        <v>30.041983826396205</v>
      </c>
      <c r="F44"/>
      <c r="G44" t="s">
        <v>130</v>
      </c>
      <c r="H44">
        <v>1.5808E-3</v>
      </c>
      <c r="I44">
        <v>1.8544E-3</v>
      </c>
      <c r="J44">
        <f>VLOOKUP(A44,National_Transportation_In!$A$1:$N$273,11,FALSE)</f>
        <v>-32.2098311673479</v>
      </c>
      <c r="K44">
        <f>VLOOKUP(A44,National_Transportation_In!$A$1:$N$273,12,FALSE)</f>
        <v>115.770572778394</v>
      </c>
      <c r="L44">
        <f>VLOOKUP(B44,National_Market!$1:$1048576,7,FALSE)</f>
        <v>-31.950617999999999</v>
      </c>
      <c r="M44">
        <f>VLOOKUP(B44,National_Market!$1:$1048576,8,FALSE)</f>
        <v>115.86047499999999</v>
      </c>
    </row>
    <row r="45" spans="1:13" x14ac:dyDescent="0.2">
      <c r="A45" s="7" t="s">
        <v>107</v>
      </c>
      <c r="B45" t="s">
        <v>135</v>
      </c>
      <c r="C45" t="s">
        <v>108</v>
      </c>
      <c r="D45" t="s">
        <v>76</v>
      </c>
      <c r="E45">
        <f t="shared" si="0"/>
        <v>30.041983826396205</v>
      </c>
      <c r="F45">
        <v>100000</v>
      </c>
      <c r="G45" t="s">
        <v>130</v>
      </c>
      <c r="H45"/>
      <c r="J45">
        <f>VLOOKUP(A45,National_Transportation_In!$A$1:$N$273,11,FALSE)</f>
        <v>-32.2098311673479</v>
      </c>
      <c r="K45">
        <f>VLOOKUP(A45,National_Transportation_In!$A$1:$N$273,12,FALSE)</f>
        <v>115.770572778394</v>
      </c>
      <c r="L45">
        <f>VLOOKUP(B45,National_Market!$1:$1048576,7,FALSE)</f>
        <v>-31.950617999999999</v>
      </c>
      <c r="M45">
        <f>VLOOKUP(B45,National_Market!$1:$1048576,8,FALSE)</f>
        <v>115.86047499999999</v>
      </c>
    </row>
    <row r="46" spans="1:13" x14ac:dyDescent="0.2">
      <c r="A46" s="7" t="s">
        <v>107</v>
      </c>
      <c r="B46" t="s">
        <v>135</v>
      </c>
      <c r="C46" t="s">
        <v>13</v>
      </c>
      <c r="D46" t="s">
        <v>77</v>
      </c>
      <c r="E46">
        <f t="shared" si="0"/>
        <v>100000000000000</v>
      </c>
      <c r="F46">
        <v>5.3770000000000001E-4</v>
      </c>
      <c r="G46" t="s">
        <v>130</v>
      </c>
      <c r="H46"/>
      <c r="J46">
        <f>VLOOKUP(A46,National_Transportation_In!$A$1:$N$273,11,FALSE)</f>
        <v>-32.2098311673479</v>
      </c>
      <c r="K46">
        <f>VLOOKUP(A46,National_Transportation_In!$A$1:$N$273,12,FALSE)</f>
        <v>115.770572778394</v>
      </c>
      <c r="L46">
        <f>VLOOKUP(B46,National_Market!$1:$1048576,7,FALSE)</f>
        <v>-31.950617999999999</v>
      </c>
      <c r="M46">
        <f>VLOOKUP(B46,National_Market!$1:$1048576,8,FALSE)</f>
        <v>115.86047499999999</v>
      </c>
    </row>
    <row r="47" spans="1:13" x14ac:dyDescent="0.2">
      <c r="A47" s="7" t="s">
        <v>65</v>
      </c>
      <c r="B47" t="s">
        <v>131</v>
      </c>
      <c r="C47" t="s">
        <v>109</v>
      </c>
      <c r="D47" t="s">
        <v>78</v>
      </c>
      <c r="E47">
        <f t="shared" si="0"/>
        <v>1601.71159687005</v>
      </c>
      <c r="F47"/>
      <c r="G47" t="s">
        <v>130</v>
      </c>
      <c r="H47">
        <v>1.5808E-3</v>
      </c>
      <c r="I47">
        <v>1.8544E-3</v>
      </c>
      <c r="J47">
        <f>VLOOKUP(A47,National_Transportation_In!$A$1:$N$273,11,FALSE)</f>
        <v>-34.771177000000002</v>
      </c>
      <c r="K47">
        <f>VLOOKUP(A47,National_Transportation_In!$A$1:$N$273,12,FALSE)</f>
        <v>138.491435854299</v>
      </c>
      <c r="L47">
        <f>VLOOKUP(B47,National_Market!$1:$1048576,7,FALSE)</f>
        <v>-27.469010999999998</v>
      </c>
      <c r="M47">
        <f>VLOOKUP(B47,National_Market!$1:$1048576,8,FALSE)</f>
        <v>153.02633800000001</v>
      </c>
    </row>
    <row r="48" spans="1:13" x14ac:dyDescent="0.2">
      <c r="A48" s="7" t="s">
        <v>65</v>
      </c>
      <c r="B48" t="s">
        <v>131</v>
      </c>
      <c r="C48" t="s">
        <v>108</v>
      </c>
      <c r="D48" t="s">
        <v>79</v>
      </c>
      <c r="E48">
        <f t="shared" si="0"/>
        <v>1601.71159687005</v>
      </c>
      <c r="F48">
        <v>7.5049999999999997E-4</v>
      </c>
      <c r="G48" t="s">
        <v>130</v>
      </c>
      <c r="H48"/>
      <c r="J48">
        <f>VLOOKUP(A48,National_Transportation_In!$A$1:$N$273,11,FALSE)</f>
        <v>-34.771177000000002</v>
      </c>
      <c r="K48">
        <f>VLOOKUP(A48,National_Transportation_In!$A$1:$N$273,12,FALSE)</f>
        <v>138.491435854299</v>
      </c>
      <c r="L48">
        <f>VLOOKUP(B48,National_Market!$1:$1048576,7,FALSE)</f>
        <v>-27.469010999999998</v>
      </c>
      <c r="M48">
        <f>VLOOKUP(B48,National_Market!$1:$1048576,8,FALSE)</f>
        <v>153.02633800000001</v>
      </c>
    </row>
    <row r="49" spans="1:13" x14ac:dyDescent="0.2">
      <c r="A49" s="7" t="s">
        <v>65</v>
      </c>
      <c r="B49" t="s">
        <v>131</v>
      </c>
      <c r="C49" t="s">
        <v>13</v>
      </c>
      <c r="D49" t="s">
        <v>80</v>
      </c>
      <c r="E49">
        <v>2746.5160000000001</v>
      </c>
      <c r="F49">
        <v>5.3770000000000001E-4</v>
      </c>
      <c r="G49" t="s">
        <v>130</v>
      </c>
      <c r="H49"/>
      <c r="J49">
        <f>VLOOKUP(A49,National_Transportation_In!$A$1:$N$273,11,FALSE)</f>
        <v>-34.771177000000002</v>
      </c>
      <c r="K49">
        <f>VLOOKUP(A49,National_Transportation_In!$A$1:$N$273,12,FALSE)</f>
        <v>138.491435854299</v>
      </c>
      <c r="L49">
        <f>VLOOKUP(B49,National_Market!$1:$1048576,7,FALSE)</f>
        <v>-27.469010999999998</v>
      </c>
      <c r="M49">
        <f>VLOOKUP(B49,National_Market!$1:$1048576,8,FALSE)</f>
        <v>153.02633800000001</v>
      </c>
    </row>
    <row r="50" spans="1:13" x14ac:dyDescent="0.2">
      <c r="A50" s="7" t="s">
        <v>65</v>
      </c>
      <c r="B50" t="s">
        <v>132</v>
      </c>
      <c r="C50" t="s">
        <v>109</v>
      </c>
      <c r="D50" t="s">
        <v>81</v>
      </c>
      <c r="E50">
        <f t="shared" si="0"/>
        <v>671.22925427255814</v>
      </c>
      <c r="F50"/>
      <c r="G50" t="s">
        <v>130</v>
      </c>
      <c r="H50">
        <v>1.5808E-3</v>
      </c>
      <c r="I50">
        <v>1.8544E-3</v>
      </c>
      <c r="J50">
        <f>VLOOKUP(A50,National_Transportation_In!$A$1:$N$273,11,FALSE)</f>
        <v>-34.771177000000002</v>
      </c>
      <c r="K50">
        <f>VLOOKUP(A50,National_Transportation_In!$A$1:$N$273,12,FALSE)</f>
        <v>138.491435854299</v>
      </c>
      <c r="L50">
        <f>VLOOKUP(B50,National_Market!$1:$1048576,7,FALSE)</f>
        <v>-37.813727</v>
      </c>
      <c r="M50">
        <f>VLOOKUP(B50,National_Market!$1:$1048576,8,FALSE)</f>
        <v>144.963155</v>
      </c>
    </row>
    <row r="51" spans="1:13" x14ac:dyDescent="0.2">
      <c r="A51" s="7" t="s">
        <v>65</v>
      </c>
      <c r="B51" t="s">
        <v>132</v>
      </c>
      <c r="C51" t="s">
        <v>108</v>
      </c>
      <c r="D51" t="s">
        <v>82</v>
      </c>
      <c r="E51">
        <f t="shared" si="0"/>
        <v>671.22925427255814</v>
      </c>
      <c r="F51">
        <v>7.5049999999999997E-4</v>
      </c>
      <c r="G51" t="s">
        <v>130</v>
      </c>
      <c r="H51"/>
      <c r="J51">
        <f>VLOOKUP(A51,National_Transportation_In!$A$1:$N$273,11,FALSE)</f>
        <v>-34.771177000000002</v>
      </c>
      <c r="K51">
        <f>VLOOKUP(A51,National_Transportation_In!$A$1:$N$273,12,FALSE)</f>
        <v>138.491435854299</v>
      </c>
      <c r="L51">
        <f>VLOOKUP(B51,National_Market!$1:$1048576,7,FALSE)</f>
        <v>-37.813727</v>
      </c>
      <c r="M51">
        <f>VLOOKUP(B51,National_Market!$1:$1048576,8,FALSE)</f>
        <v>144.963155</v>
      </c>
    </row>
    <row r="52" spans="1:13" x14ac:dyDescent="0.2">
      <c r="A52" s="7" t="s">
        <v>65</v>
      </c>
      <c r="B52" t="s">
        <v>132</v>
      </c>
      <c r="C52" t="s">
        <v>13</v>
      </c>
      <c r="D52" t="s">
        <v>83</v>
      </c>
      <c r="E52">
        <v>966.74400000000003</v>
      </c>
      <c r="F52">
        <v>5.3770000000000001E-4</v>
      </c>
      <c r="G52" t="s">
        <v>130</v>
      </c>
      <c r="H52"/>
      <c r="J52">
        <f>VLOOKUP(A52,National_Transportation_In!$A$1:$N$273,11,FALSE)</f>
        <v>-34.771177000000002</v>
      </c>
      <c r="K52">
        <f>VLOOKUP(A52,National_Transportation_In!$A$1:$N$273,12,FALSE)</f>
        <v>138.491435854299</v>
      </c>
      <c r="L52">
        <f>VLOOKUP(B52,National_Market!$1:$1048576,7,FALSE)</f>
        <v>-37.813727</v>
      </c>
      <c r="M52">
        <f>VLOOKUP(B52,National_Market!$1:$1048576,8,FALSE)</f>
        <v>144.963155</v>
      </c>
    </row>
    <row r="53" spans="1:13" x14ac:dyDescent="0.2">
      <c r="A53" s="7" t="s">
        <v>65</v>
      </c>
      <c r="B53" t="s">
        <v>133</v>
      </c>
      <c r="C53" t="s">
        <v>109</v>
      </c>
      <c r="D53" t="s">
        <v>84</v>
      </c>
      <c r="E53">
        <f t="shared" si="0"/>
        <v>1171.2417684281986</v>
      </c>
      <c r="F53"/>
      <c r="G53" t="s">
        <v>130</v>
      </c>
      <c r="H53">
        <v>1.5808E-3</v>
      </c>
      <c r="I53">
        <v>1.8544E-3</v>
      </c>
      <c r="J53">
        <f>VLOOKUP(A53,National_Transportation_In!$A$1:$N$273,11,FALSE)</f>
        <v>-34.771177000000002</v>
      </c>
      <c r="K53">
        <f>VLOOKUP(A53,National_Transportation_In!$A$1:$N$273,12,FALSE)</f>
        <v>138.491435854299</v>
      </c>
      <c r="L53">
        <f>VLOOKUP(B53,National_Market!$1:$1048576,7,FALSE)</f>
        <v>-33.859774000000002</v>
      </c>
      <c r="M53">
        <f>VLOOKUP(B53,National_Market!$1:$1048576,8,FALSE)</f>
        <v>151.205172</v>
      </c>
    </row>
    <row r="54" spans="1:13" x14ac:dyDescent="0.2">
      <c r="A54" s="7" t="s">
        <v>65</v>
      </c>
      <c r="B54" t="s">
        <v>133</v>
      </c>
      <c r="C54" t="s">
        <v>108</v>
      </c>
      <c r="D54" t="s">
        <v>85</v>
      </c>
      <c r="E54">
        <f t="shared" si="0"/>
        <v>1171.2417684281986</v>
      </c>
      <c r="F54">
        <v>7.5049999999999997E-4</v>
      </c>
      <c r="G54" t="s">
        <v>130</v>
      </c>
      <c r="H54"/>
      <c r="J54">
        <f>VLOOKUP(A54,National_Transportation_In!$A$1:$N$273,11,FALSE)</f>
        <v>-34.771177000000002</v>
      </c>
      <c r="K54">
        <f>VLOOKUP(A54,National_Transportation_In!$A$1:$N$273,12,FALSE)</f>
        <v>138.491435854299</v>
      </c>
      <c r="L54">
        <f>VLOOKUP(B54,National_Market!$1:$1048576,7,FALSE)</f>
        <v>-33.859774000000002</v>
      </c>
      <c r="M54">
        <f>VLOOKUP(B54,National_Market!$1:$1048576,8,FALSE)</f>
        <v>151.205172</v>
      </c>
    </row>
    <row r="55" spans="1:13" x14ac:dyDescent="0.2">
      <c r="A55" s="7" t="s">
        <v>65</v>
      </c>
      <c r="B55" t="s">
        <v>133</v>
      </c>
      <c r="C55" t="s">
        <v>13</v>
      </c>
      <c r="D55" t="s">
        <v>86</v>
      </c>
      <c r="E55">
        <v>1848.3</v>
      </c>
      <c r="F55">
        <v>5.3770000000000001E-4</v>
      </c>
      <c r="G55" t="s">
        <v>130</v>
      </c>
      <c r="H55"/>
      <c r="J55">
        <f>VLOOKUP(A55,National_Transportation_In!$A$1:$N$273,11,FALSE)</f>
        <v>-34.771177000000002</v>
      </c>
      <c r="K55">
        <f>VLOOKUP(A55,National_Transportation_In!$A$1:$N$273,12,FALSE)</f>
        <v>138.491435854299</v>
      </c>
      <c r="L55">
        <f>VLOOKUP(B55,National_Market!$1:$1048576,7,FALSE)</f>
        <v>-33.859774000000002</v>
      </c>
      <c r="M55">
        <f>VLOOKUP(B55,National_Market!$1:$1048576,8,FALSE)</f>
        <v>151.205172</v>
      </c>
    </row>
    <row r="56" spans="1:13" x14ac:dyDescent="0.2">
      <c r="A56" s="7" t="s">
        <v>65</v>
      </c>
      <c r="B56" t="s">
        <v>134</v>
      </c>
      <c r="C56" t="s">
        <v>109</v>
      </c>
      <c r="D56" t="s">
        <v>87</v>
      </c>
      <c r="E56">
        <f t="shared" si="0"/>
        <v>20.358563217124203</v>
      </c>
      <c r="F56"/>
      <c r="G56" t="s">
        <v>130</v>
      </c>
      <c r="H56">
        <v>1.5808E-3</v>
      </c>
      <c r="I56">
        <v>1.8544E-3</v>
      </c>
      <c r="J56">
        <f>VLOOKUP(A56,National_Transportation_In!$A$1:$N$273,11,FALSE)</f>
        <v>-34.771177000000002</v>
      </c>
      <c r="K56">
        <f>VLOOKUP(A56,National_Transportation_In!$A$1:$N$273,12,FALSE)</f>
        <v>138.491435854299</v>
      </c>
      <c r="L56">
        <f>VLOOKUP(B56,National_Market!$1:$1048576,7,FALSE)</f>
        <v>-34.931458999999997</v>
      </c>
      <c r="M56">
        <f>VLOOKUP(B56,National_Market!$1:$1048576,8,FALSE)</f>
        <v>138.59927200000001</v>
      </c>
    </row>
    <row r="57" spans="1:13" x14ac:dyDescent="0.2">
      <c r="A57" s="7" t="s">
        <v>65</v>
      </c>
      <c r="B57" t="s">
        <v>134</v>
      </c>
      <c r="C57" t="s">
        <v>108</v>
      </c>
      <c r="D57" t="s">
        <v>76</v>
      </c>
      <c r="E57">
        <f t="shared" si="0"/>
        <v>20.358563217124203</v>
      </c>
      <c r="F57">
        <v>100000</v>
      </c>
      <c r="G57" t="s">
        <v>130</v>
      </c>
      <c r="H57"/>
      <c r="J57">
        <f>VLOOKUP(A57,National_Transportation_In!$A$1:$N$273,11,FALSE)</f>
        <v>-34.771177000000002</v>
      </c>
      <c r="K57">
        <f>VLOOKUP(A57,National_Transportation_In!$A$1:$N$273,12,FALSE)</f>
        <v>138.491435854299</v>
      </c>
      <c r="L57">
        <f>VLOOKUP(B57,National_Market!$1:$1048576,7,FALSE)</f>
        <v>-34.931458999999997</v>
      </c>
      <c r="M57">
        <f>VLOOKUP(B57,National_Market!$1:$1048576,8,FALSE)</f>
        <v>138.59927200000001</v>
      </c>
    </row>
    <row r="58" spans="1:13" x14ac:dyDescent="0.2">
      <c r="A58" s="7" t="s">
        <v>65</v>
      </c>
      <c r="B58" t="s">
        <v>134</v>
      </c>
      <c r="C58" t="s">
        <v>13</v>
      </c>
      <c r="D58" t="s">
        <v>77</v>
      </c>
      <c r="E58">
        <f t="shared" si="0"/>
        <v>100000000000000</v>
      </c>
      <c r="F58">
        <v>5.3770000000000001E-4</v>
      </c>
      <c r="G58" t="s">
        <v>130</v>
      </c>
      <c r="H58"/>
      <c r="J58">
        <f>VLOOKUP(A58,National_Transportation_In!$A$1:$N$273,11,FALSE)</f>
        <v>-34.771177000000002</v>
      </c>
      <c r="K58">
        <f>VLOOKUP(A58,National_Transportation_In!$A$1:$N$273,12,FALSE)</f>
        <v>138.491435854299</v>
      </c>
      <c r="L58">
        <f>VLOOKUP(B58,National_Market!$1:$1048576,7,FALSE)</f>
        <v>-34.931458999999997</v>
      </c>
      <c r="M58">
        <f>VLOOKUP(B58,National_Market!$1:$1048576,8,FALSE)</f>
        <v>138.59927200000001</v>
      </c>
    </row>
    <row r="59" spans="1:13" x14ac:dyDescent="0.2">
      <c r="A59" s="7" t="s">
        <v>65</v>
      </c>
      <c r="B59" t="s">
        <v>135</v>
      </c>
      <c r="C59" t="s">
        <v>109</v>
      </c>
      <c r="D59" t="s">
        <v>78</v>
      </c>
      <c r="E59">
        <f t="shared" si="0"/>
        <v>2120.4539112370398</v>
      </c>
      <c r="F59"/>
      <c r="G59" t="s">
        <v>130</v>
      </c>
      <c r="H59">
        <v>1.5808E-3</v>
      </c>
      <c r="I59">
        <v>1.8544E-3</v>
      </c>
      <c r="J59">
        <f>VLOOKUP(A59,National_Transportation_In!$A$1:$N$273,11,FALSE)</f>
        <v>-34.771177000000002</v>
      </c>
      <c r="K59">
        <f>VLOOKUP(A59,National_Transportation_In!$A$1:$N$273,12,FALSE)</f>
        <v>138.491435854299</v>
      </c>
      <c r="L59">
        <f>VLOOKUP(B59,National_Market!$1:$1048576,7,FALSE)</f>
        <v>-31.950617999999999</v>
      </c>
      <c r="M59">
        <f>VLOOKUP(B59,National_Market!$1:$1048576,8,FALSE)</f>
        <v>115.86047499999999</v>
      </c>
    </row>
    <row r="60" spans="1:13" x14ac:dyDescent="0.2">
      <c r="A60" s="7" t="s">
        <v>65</v>
      </c>
      <c r="B60" t="s">
        <v>135</v>
      </c>
      <c r="C60" t="s">
        <v>108</v>
      </c>
      <c r="D60" t="s">
        <v>79</v>
      </c>
      <c r="E60">
        <f t="shared" si="0"/>
        <v>2120.4539112370398</v>
      </c>
      <c r="F60">
        <v>7.5049999999999997E-4</v>
      </c>
      <c r="G60" t="s">
        <v>130</v>
      </c>
      <c r="H60"/>
      <c r="J60">
        <f>VLOOKUP(A60,National_Transportation_In!$A$1:$N$273,11,FALSE)</f>
        <v>-34.771177000000002</v>
      </c>
      <c r="K60">
        <f>VLOOKUP(A60,National_Transportation_In!$A$1:$N$273,12,FALSE)</f>
        <v>138.491435854299</v>
      </c>
      <c r="L60">
        <f>VLOOKUP(B60,National_Market!$1:$1048576,7,FALSE)</f>
        <v>-31.950617999999999</v>
      </c>
      <c r="M60">
        <f>VLOOKUP(B60,National_Market!$1:$1048576,8,FALSE)</f>
        <v>115.86047499999999</v>
      </c>
    </row>
    <row r="61" spans="1:13" x14ac:dyDescent="0.2">
      <c r="A61" s="7" t="s">
        <v>65</v>
      </c>
      <c r="B61" t="s">
        <v>135</v>
      </c>
      <c r="C61" t="s">
        <v>13</v>
      </c>
      <c r="D61" t="s">
        <v>80</v>
      </c>
      <c r="E61">
        <v>2529.8319999999999</v>
      </c>
      <c r="F61">
        <v>5.3770000000000001E-4</v>
      </c>
      <c r="G61" t="s">
        <v>130</v>
      </c>
      <c r="H61"/>
      <c r="J61">
        <f>VLOOKUP(A61,National_Transportation_In!$A$1:$N$273,11,FALSE)</f>
        <v>-34.771177000000002</v>
      </c>
      <c r="K61">
        <f>VLOOKUP(A61,National_Transportation_In!$A$1:$N$273,12,FALSE)</f>
        <v>138.491435854299</v>
      </c>
      <c r="L61">
        <f>VLOOKUP(B61,National_Market!$1:$1048576,7,FALSE)</f>
        <v>-31.950617999999999</v>
      </c>
      <c r="M61">
        <f>VLOOKUP(B61,National_Market!$1:$1048576,8,FALSE)</f>
        <v>115.86047499999999</v>
      </c>
    </row>
    <row r="62" spans="1:13" x14ac:dyDescent="0.2">
      <c r="A62" s="7" t="s">
        <v>64</v>
      </c>
      <c r="B62" t="s">
        <v>131</v>
      </c>
      <c r="C62" t="s">
        <v>109</v>
      </c>
      <c r="D62" t="s">
        <v>81</v>
      </c>
      <c r="E62">
        <f t="shared" si="0"/>
        <v>744.95748541594207</v>
      </c>
      <c r="F62"/>
      <c r="G62" t="s">
        <v>130</v>
      </c>
      <c r="H62">
        <v>1.5808E-3</v>
      </c>
      <c r="I62">
        <v>1.8544E-3</v>
      </c>
      <c r="J62">
        <f>VLOOKUP(A62,National_Transportation_In!$A$1:$N$273,11,FALSE)</f>
        <v>-33.989005987515</v>
      </c>
      <c r="K62">
        <f>VLOOKUP(A62,National_Transportation_In!$A$1:$N$273,12,FALSE)</f>
        <v>151.23194012331001</v>
      </c>
      <c r="L62">
        <f>VLOOKUP(B62,National_Market!$1:$1048576,7,FALSE)</f>
        <v>-27.469010999999998</v>
      </c>
      <c r="M62">
        <f>VLOOKUP(B62,National_Market!$1:$1048576,8,FALSE)</f>
        <v>153.02633800000001</v>
      </c>
    </row>
    <row r="63" spans="1:13" x14ac:dyDescent="0.2">
      <c r="A63" s="7" t="s">
        <v>64</v>
      </c>
      <c r="B63" t="s">
        <v>131</v>
      </c>
      <c r="C63" t="s">
        <v>108</v>
      </c>
      <c r="D63" t="s">
        <v>82</v>
      </c>
      <c r="E63">
        <f t="shared" si="0"/>
        <v>744.95748541594207</v>
      </c>
      <c r="F63">
        <v>7.5049999999999997E-4</v>
      </c>
      <c r="G63" t="s">
        <v>130</v>
      </c>
      <c r="H63"/>
      <c r="J63">
        <f>VLOOKUP(A63,National_Transportation_In!$A$1:$N$273,11,FALSE)</f>
        <v>-33.989005987515</v>
      </c>
      <c r="K63">
        <f>VLOOKUP(A63,National_Transportation_In!$A$1:$N$273,12,FALSE)</f>
        <v>151.23194012331001</v>
      </c>
      <c r="L63">
        <f>VLOOKUP(B63,National_Market!$1:$1048576,7,FALSE)</f>
        <v>-27.469010999999998</v>
      </c>
      <c r="M63">
        <f>VLOOKUP(B63,National_Market!$1:$1048576,8,FALSE)</f>
        <v>153.02633800000001</v>
      </c>
    </row>
    <row r="64" spans="1:13" x14ac:dyDescent="0.2">
      <c r="A64" s="7" t="s">
        <v>64</v>
      </c>
      <c r="B64" t="s">
        <v>131</v>
      </c>
      <c r="C64" t="s">
        <v>13</v>
      </c>
      <c r="D64" t="s">
        <v>83</v>
      </c>
      <c r="E64">
        <v>968.596</v>
      </c>
      <c r="F64">
        <v>5.3770000000000001E-4</v>
      </c>
      <c r="G64" t="s">
        <v>130</v>
      </c>
      <c r="H64"/>
      <c r="J64">
        <f>VLOOKUP(A64,National_Transportation_In!$A$1:$N$273,11,FALSE)</f>
        <v>-33.989005987515</v>
      </c>
      <c r="K64">
        <f>VLOOKUP(A64,National_Transportation_In!$A$1:$N$273,12,FALSE)</f>
        <v>151.23194012331001</v>
      </c>
      <c r="L64">
        <f>VLOOKUP(B64,National_Market!$1:$1048576,7,FALSE)</f>
        <v>-27.469010999999998</v>
      </c>
      <c r="M64">
        <f>VLOOKUP(B64,National_Market!$1:$1048576,8,FALSE)</f>
        <v>153.02633800000001</v>
      </c>
    </row>
    <row r="65" spans="1:13" x14ac:dyDescent="0.2">
      <c r="A65" s="7" t="s">
        <v>64</v>
      </c>
      <c r="B65" t="s">
        <v>132</v>
      </c>
      <c r="C65" t="s">
        <v>109</v>
      </c>
      <c r="D65" t="s">
        <v>84</v>
      </c>
      <c r="E65">
        <f t="shared" si="0"/>
        <v>706.59072153733143</v>
      </c>
      <c r="F65"/>
      <c r="G65" t="s">
        <v>130</v>
      </c>
      <c r="H65">
        <v>1.5808E-3</v>
      </c>
      <c r="I65">
        <v>1.8544E-3</v>
      </c>
      <c r="J65">
        <f>VLOOKUP(A65,National_Transportation_In!$A$1:$N$273,11,FALSE)</f>
        <v>-33.989005987515</v>
      </c>
      <c r="K65">
        <f>VLOOKUP(A65,National_Transportation_In!$A$1:$N$273,12,FALSE)</f>
        <v>151.23194012331001</v>
      </c>
      <c r="L65">
        <f>VLOOKUP(B65,National_Market!$1:$1048576,7,FALSE)</f>
        <v>-37.813727</v>
      </c>
      <c r="M65">
        <f>VLOOKUP(B65,National_Market!$1:$1048576,8,FALSE)</f>
        <v>144.963155</v>
      </c>
    </row>
    <row r="66" spans="1:13" x14ac:dyDescent="0.2">
      <c r="A66" s="7" t="s">
        <v>64</v>
      </c>
      <c r="B66" t="s">
        <v>132</v>
      </c>
      <c r="C66" t="s">
        <v>108</v>
      </c>
      <c r="D66" t="s">
        <v>85</v>
      </c>
      <c r="E66">
        <f t="shared" si="0"/>
        <v>706.59072153733143</v>
      </c>
      <c r="F66">
        <v>7.5049999999999997E-4</v>
      </c>
      <c r="G66" t="s">
        <v>130</v>
      </c>
      <c r="H66"/>
      <c r="J66">
        <f>VLOOKUP(A66,National_Transportation_In!$A$1:$N$273,11,FALSE)</f>
        <v>-33.989005987515</v>
      </c>
      <c r="K66">
        <f>VLOOKUP(A66,National_Transportation_In!$A$1:$N$273,12,FALSE)</f>
        <v>151.23194012331001</v>
      </c>
      <c r="L66">
        <f>VLOOKUP(B66,National_Market!$1:$1048576,7,FALSE)</f>
        <v>-37.813727</v>
      </c>
      <c r="M66">
        <f>VLOOKUP(B66,National_Market!$1:$1048576,8,FALSE)</f>
        <v>144.963155</v>
      </c>
    </row>
    <row r="67" spans="1:13" x14ac:dyDescent="0.2">
      <c r="A67" s="7" t="s">
        <v>64</v>
      </c>
      <c r="B67" t="s">
        <v>132</v>
      </c>
      <c r="C67" t="s">
        <v>13</v>
      </c>
      <c r="D67" t="s">
        <v>86</v>
      </c>
      <c r="E67">
        <v>1105.6400000000001</v>
      </c>
      <c r="F67">
        <v>5.3770000000000001E-4</v>
      </c>
      <c r="G67" t="s">
        <v>130</v>
      </c>
      <c r="H67"/>
      <c r="J67">
        <f>VLOOKUP(A67,National_Transportation_In!$A$1:$N$273,11,FALSE)</f>
        <v>-33.989005987515</v>
      </c>
      <c r="K67">
        <f>VLOOKUP(A67,National_Transportation_In!$A$1:$N$273,12,FALSE)</f>
        <v>151.23194012331001</v>
      </c>
      <c r="L67">
        <f>VLOOKUP(B67,National_Market!$1:$1048576,7,FALSE)</f>
        <v>-37.813727</v>
      </c>
      <c r="M67">
        <f>VLOOKUP(B67,National_Market!$1:$1048576,8,FALSE)</f>
        <v>144.963155</v>
      </c>
    </row>
    <row r="68" spans="1:13" x14ac:dyDescent="0.2">
      <c r="A68" s="7" t="s">
        <v>64</v>
      </c>
      <c r="B68" t="s">
        <v>133</v>
      </c>
      <c r="C68" t="s">
        <v>109</v>
      </c>
      <c r="D68" t="s">
        <v>87</v>
      </c>
      <c r="E68">
        <f t="shared" ref="E68:E90" si="1">IF(C68="Ship",100000000000000,IF(C68="Train",(ACOS(COS(RADIANS(90-J68))*COS(RADIANS(90-L68))+SIN(RADIANS(90-J68))*SIN(RADIANS(90-L68))*COS(RADIANS(K68-M68)))*6371),IF(C68="Truck",(ACOS(COS(RADIANS(90-J68))*COS(RADIANS(90-L68))+SIN(RADIANS(90-J68))*SIN(RADIANS(90-L68))*COS(RADIANS(K68-M68)))*6371))))</f>
        <v>14.58064328849272</v>
      </c>
      <c r="F68"/>
      <c r="G68" t="s">
        <v>130</v>
      </c>
      <c r="H68">
        <v>1.5808E-3</v>
      </c>
      <c r="I68">
        <v>1.8544E-3</v>
      </c>
      <c r="J68">
        <f>VLOOKUP(A68,National_Transportation_In!$A$1:$N$273,11,FALSE)</f>
        <v>-33.989005987515</v>
      </c>
      <c r="K68">
        <f>VLOOKUP(A68,National_Transportation_In!$A$1:$N$273,12,FALSE)</f>
        <v>151.23194012331001</v>
      </c>
      <c r="L68">
        <f>VLOOKUP(B68,National_Market!$1:$1048576,7,FALSE)</f>
        <v>-33.859774000000002</v>
      </c>
      <c r="M68">
        <f>VLOOKUP(B68,National_Market!$1:$1048576,8,FALSE)</f>
        <v>151.205172</v>
      </c>
    </row>
    <row r="69" spans="1:13" x14ac:dyDescent="0.2">
      <c r="A69" s="7" t="s">
        <v>64</v>
      </c>
      <c r="B69" t="s">
        <v>133</v>
      </c>
      <c r="C69" t="s">
        <v>108</v>
      </c>
      <c r="D69" t="s">
        <v>76</v>
      </c>
      <c r="E69">
        <f t="shared" si="1"/>
        <v>14.58064328849272</v>
      </c>
      <c r="F69">
        <v>100000</v>
      </c>
      <c r="G69" t="s">
        <v>130</v>
      </c>
      <c r="H69"/>
      <c r="J69">
        <f>VLOOKUP(A69,National_Transportation_In!$A$1:$N$273,11,FALSE)</f>
        <v>-33.989005987515</v>
      </c>
      <c r="K69">
        <f>VLOOKUP(A69,National_Transportation_In!$A$1:$N$273,12,FALSE)</f>
        <v>151.23194012331001</v>
      </c>
      <c r="L69">
        <f>VLOOKUP(B69,National_Market!$1:$1048576,7,FALSE)</f>
        <v>-33.859774000000002</v>
      </c>
      <c r="M69">
        <f>VLOOKUP(B69,National_Market!$1:$1048576,8,FALSE)</f>
        <v>151.205172</v>
      </c>
    </row>
    <row r="70" spans="1:13" x14ac:dyDescent="0.2">
      <c r="A70" s="7" t="s">
        <v>64</v>
      </c>
      <c r="B70" t="s">
        <v>133</v>
      </c>
      <c r="C70" t="s">
        <v>13</v>
      </c>
      <c r="D70" t="s">
        <v>77</v>
      </c>
      <c r="E70">
        <f t="shared" si="1"/>
        <v>100000000000000</v>
      </c>
      <c r="F70">
        <v>5.3770000000000001E-4</v>
      </c>
      <c r="G70" t="s">
        <v>130</v>
      </c>
      <c r="H70"/>
      <c r="J70">
        <f>VLOOKUP(A70,National_Transportation_In!$A$1:$N$273,11,FALSE)</f>
        <v>-33.989005987515</v>
      </c>
      <c r="K70">
        <f>VLOOKUP(A70,National_Transportation_In!$A$1:$N$273,12,FALSE)</f>
        <v>151.23194012331001</v>
      </c>
      <c r="L70">
        <f>VLOOKUP(B70,National_Market!$1:$1048576,7,FALSE)</f>
        <v>-33.859774000000002</v>
      </c>
      <c r="M70">
        <f>VLOOKUP(B70,National_Market!$1:$1048576,8,FALSE)</f>
        <v>151.205172</v>
      </c>
    </row>
    <row r="71" spans="1:13" x14ac:dyDescent="0.2">
      <c r="A71" s="7" t="s">
        <v>64</v>
      </c>
      <c r="B71" t="s">
        <v>134</v>
      </c>
      <c r="C71" t="s">
        <v>109</v>
      </c>
      <c r="D71" t="s">
        <v>78</v>
      </c>
      <c r="E71">
        <f t="shared" si="1"/>
        <v>1162.1422590715347</v>
      </c>
      <c r="F71"/>
      <c r="G71" t="s">
        <v>130</v>
      </c>
      <c r="H71">
        <v>1.5808E-3</v>
      </c>
      <c r="I71">
        <v>1.8544E-3</v>
      </c>
      <c r="J71">
        <f>VLOOKUP(A71,National_Transportation_In!$A$1:$N$273,11,FALSE)</f>
        <v>-33.989005987515</v>
      </c>
      <c r="K71">
        <f>VLOOKUP(A71,National_Transportation_In!$A$1:$N$273,12,FALSE)</f>
        <v>151.23194012331001</v>
      </c>
      <c r="L71">
        <f>VLOOKUP(B71,National_Market!$1:$1048576,7,FALSE)</f>
        <v>-34.931458999999997</v>
      </c>
      <c r="M71">
        <f>VLOOKUP(B71,National_Market!$1:$1048576,8,FALSE)</f>
        <v>138.59927200000001</v>
      </c>
    </row>
    <row r="72" spans="1:13" x14ac:dyDescent="0.2">
      <c r="A72" s="7" t="s">
        <v>64</v>
      </c>
      <c r="B72" t="s">
        <v>134</v>
      </c>
      <c r="C72" t="s">
        <v>108</v>
      </c>
      <c r="D72" t="s">
        <v>79</v>
      </c>
      <c r="E72">
        <f t="shared" si="1"/>
        <v>1162.1422590715347</v>
      </c>
      <c r="F72">
        <v>7.5049999999999997E-4</v>
      </c>
      <c r="G72" t="s">
        <v>130</v>
      </c>
      <c r="H72"/>
      <c r="J72">
        <f>VLOOKUP(A72,National_Transportation_In!$A$1:$N$273,11,FALSE)</f>
        <v>-33.989005987515</v>
      </c>
      <c r="K72">
        <f>VLOOKUP(A72,National_Transportation_In!$A$1:$N$273,12,FALSE)</f>
        <v>151.23194012331001</v>
      </c>
      <c r="L72">
        <f>VLOOKUP(B72,National_Market!$1:$1048576,7,FALSE)</f>
        <v>-34.931458999999997</v>
      </c>
      <c r="M72">
        <f>VLOOKUP(B72,National_Market!$1:$1048576,8,FALSE)</f>
        <v>138.59927200000001</v>
      </c>
    </row>
    <row r="73" spans="1:13" x14ac:dyDescent="0.2">
      <c r="A73" s="7" t="s">
        <v>64</v>
      </c>
      <c r="B73" t="s">
        <v>134</v>
      </c>
      <c r="C73" t="s">
        <v>13</v>
      </c>
      <c r="D73" t="s">
        <v>80</v>
      </c>
      <c r="E73">
        <v>1848.3</v>
      </c>
      <c r="F73">
        <v>5.3770000000000001E-4</v>
      </c>
      <c r="G73" t="s">
        <v>130</v>
      </c>
      <c r="H73"/>
      <c r="J73">
        <f>VLOOKUP(A73,National_Transportation_In!$A$1:$N$273,11,FALSE)</f>
        <v>-33.989005987515</v>
      </c>
      <c r="K73">
        <f>VLOOKUP(A73,National_Transportation_In!$A$1:$N$273,12,FALSE)</f>
        <v>151.23194012331001</v>
      </c>
      <c r="L73">
        <f>VLOOKUP(B73,National_Market!$1:$1048576,7,FALSE)</f>
        <v>-34.931458999999997</v>
      </c>
      <c r="M73">
        <f>VLOOKUP(B73,National_Market!$1:$1048576,8,FALSE)</f>
        <v>138.59927200000001</v>
      </c>
    </row>
    <row r="74" spans="1:13" x14ac:dyDescent="0.2">
      <c r="A74" s="7" t="s">
        <v>64</v>
      </c>
      <c r="B74" t="s">
        <v>135</v>
      </c>
      <c r="C74" t="s">
        <v>109</v>
      </c>
      <c r="D74" t="s">
        <v>81</v>
      </c>
      <c r="E74">
        <f t="shared" si="1"/>
        <v>3291.2219642196906</v>
      </c>
      <c r="F74"/>
      <c r="G74" t="s">
        <v>130</v>
      </c>
      <c r="H74">
        <v>1.5808E-3</v>
      </c>
      <c r="I74">
        <v>1.8544E-3</v>
      </c>
      <c r="J74">
        <f>VLOOKUP(A74,National_Transportation_In!$A$1:$N$273,11,FALSE)</f>
        <v>-33.989005987515</v>
      </c>
      <c r="K74">
        <f>VLOOKUP(A74,National_Transportation_In!$A$1:$N$273,12,FALSE)</f>
        <v>151.23194012331001</v>
      </c>
      <c r="L74">
        <f>VLOOKUP(B74,National_Market!$1:$1048576,7,FALSE)</f>
        <v>-31.950617999999999</v>
      </c>
      <c r="M74">
        <f>VLOOKUP(B74,National_Market!$1:$1048576,8,FALSE)</f>
        <v>115.86047499999999</v>
      </c>
    </row>
    <row r="75" spans="1:13" x14ac:dyDescent="0.2">
      <c r="A75" s="7" t="s">
        <v>64</v>
      </c>
      <c r="B75" t="s">
        <v>135</v>
      </c>
      <c r="C75" t="s">
        <v>108</v>
      </c>
      <c r="D75" t="s">
        <v>82</v>
      </c>
      <c r="E75">
        <f t="shared" si="1"/>
        <v>3291.2219642196906</v>
      </c>
      <c r="F75">
        <v>7.5049999999999997E-4</v>
      </c>
      <c r="G75" t="s">
        <v>130</v>
      </c>
      <c r="H75"/>
      <c r="J75">
        <f>VLOOKUP(A75,National_Transportation_In!$A$1:$N$273,11,FALSE)</f>
        <v>-33.989005987515</v>
      </c>
      <c r="K75">
        <f>VLOOKUP(A75,National_Transportation_In!$A$1:$N$273,12,FALSE)</f>
        <v>151.23194012331001</v>
      </c>
      <c r="L75">
        <f>VLOOKUP(B75,National_Market!$1:$1048576,7,FALSE)</f>
        <v>-31.950617999999999</v>
      </c>
      <c r="M75">
        <f>VLOOKUP(B75,National_Market!$1:$1048576,8,FALSE)</f>
        <v>115.86047499999999</v>
      </c>
    </row>
    <row r="76" spans="1:13" x14ac:dyDescent="0.2">
      <c r="A76" s="7" t="s">
        <v>64</v>
      </c>
      <c r="B76" t="s">
        <v>135</v>
      </c>
      <c r="C76" t="s">
        <v>13</v>
      </c>
      <c r="D76" t="s">
        <v>83</v>
      </c>
      <c r="E76">
        <v>3996.616</v>
      </c>
      <c r="F76">
        <v>5.3770000000000001E-4</v>
      </c>
      <c r="G76" t="s">
        <v>130</v>
      </c>
      <c r="H76"/>
      <c r="J76">
        <f>VLOOKUP(A76,National_Transportation_In!$A$1:$N$273,11,FALSE)</f>
        <v>-33.989005987515</v>
      </c>
      <c r="K76">
        <f>VLOOKUP(A76,National_Transportation_In!$A$1:$N$273,12,FALSE)</f>
        <v>151.23194012331001</v>
      </c>
      <c r="L76">
        <f>VLOOKUP(B76,National_Market!$1:$1048576,7,FALSE)</f>
        <v>-31.950617999999999</v>
      </c>
      <c r="M76">
        <f>VLOOKUP(B76,National_Market!$1:$1048576,8,FALSE)</f>
        <v>115.86047499999999</v>
      </c>
    </row>
    <row r="77" spans="1:13" x14ac:dyDescent="0.2">
      <c r="A77" s="7" t="s">
        <v>63</v>
      </c>
      <c r="B77" t="s">
        <v>131</v>
      </c>
      <c r="C77" t="s">
        <v>109</v>
      </c>
      <c r="D77" t="s">
        <v>84</v>
      </c>
      <c r="E77">
        <f t="shared" si="1"/>
        <v>1378.6048802967198</v>
      </c>
      <c r="F77"/>
      <c r="G77" t="s">
        <v>130</v>
      </c>
      <c r="H77">
        <v>1.5808E-3</v>
      </c>
      <c r="I77">
        <v>1.8544E-3</v>
      </c>
      <c r="J77">
        <f>VLOOKUP(A77,National_Transportation_In!$A$1:$N$273,11,FALSE)</f>
        <v>-37.829757999999998</v>
      </c>
      <c r="K77">
        <f>VLOOKUP(A77,National_Transportation_In!$A$1:$N$273,12,FALSE)</f>
        <v>144.912334639383</v>
      </c>
      <c r="L77">
        <f>VLOOKUP(B77,National_Market!$1:$1048576,7,FALSE)</f>
        <v>-27.469010999999998</v>
      </c>
      <c r="M77">
        <f>VLOOKUP(B77,National_Market!$1:$1048576,8,FALSE)</f>
        <v>153.02633800000001</v>
      </c>
    </row>
    <row r="78" spans="1:13" x14ac:dyDescent="0.2">
      <c r="A78" s="7" t="s">
        <v>63</v>
      </c>
      <c r="B78" t="s">
        <v>131</v>
      </c>
      <c r="C78" t="s">
        <v>108</v>
      </c>
      <c r="D78" t="s">
        <v>85</v>
      </c>
      <c r="E78">
        <f t="shared" si="1"/>
        <v>1378.6048802967198</v>
      </c>
      <c r="F78">
        <v>7.5049999999999997E-4</v>
      </c>
      <c r="G78" t="s">
        <v>130</v>
      </c>
      <c r="H78"/>
      <c r="J78">
        <f>VLOOKUP(A78,National_Transportation_In!$A$1:$N$273,11,FALSE)</f>
        <v>-37.829757999999998</v>
      </c>
      <c r="K78">
        <f>VLOOKUP(A78,National_Transportation_In!$A$1:$N$273,12,FALSE)</f>
        <v>144.912334639383</v>
      </c>
      <c r="L78">
        <f>VLOOKUP(B78,National_Market!$1:$1048576,7,FALSE)</f>
        <v>-27.469010999999998</v>
      </c>
      <c r="M78">
        <f>VLOOKUP(B78,National_Market!$1:$1048576,8,FALSE)</f>
        <v>153.02633800000001</v>
      </c>
    </row>
    <row r="79" spans="1:13" x14ac:dyDescent="0.2">
      <c r="A79" s="7" t="s">
        <v>63</v>
      </c>
      <c r="B79" t="s">
        <v>131</v>
      </c>
      <c r="C79" t="s">
        <v>13</v>
      </c>
      <c r="D79" t="s">
        <v>86</v>
      </c>
      <c r="E79">
        <v>2003.864</v>
      </c>
      <c r="F79">
        <v>5.3770000000000001E-4</v>
      </c>
      <c r="G79" t="s">
        <v>130</v>
      </c>
      <c r="H79"/>
      <c r="J79">
        <f>VLOOKUP(A79,National_Transportation_In!$A$1:$N$273,11,FALSE)</f>
        <v>-37.829757999999998</v>
      </c>
      <c r="K79">
        <f>VLOOKUP(A79,National_Transportation_In!$A$1:$N$273,12,FALSE)</f>
        <v>144.912334639383</v>
      </c>
      <c r="L79">
        <f>VLOOKUP(B79,National_Market!$1:$1048576,7,FALSE)</f>
        <v>-27.469010999999998</v>
      </c>
      <c r="M79">
        <f>VLOOKUP(B79,National_Market!$1:$1048576,8,FALSE)</f>
        <v>153.02633800000001</v>
      </c>
    </row>
    <row r="80" spans="1:13" x14ac:dyDescent="0.2">
      <c r="A80" s="7" t="s">
        <v>63</v>
      </c>
      <c r="B80" t="s">
        <v>132</v>
      </c>
      <c r="C80" t="s">
        <v>109</v>
      </c>
      <c r="D80" t="s">
        <v>87</v>
      </c>
      <c r="E80">
        <f t="shared" si="1"/>
        <v>4.8065862036325111</v>
      </c>
      <c r="F80"/>
      <c r="G80" t="s">
        <v>130</v>
      </c>
      <c r="H80">
        <v>1.5808E-3</v>
      </c>
      <c r="I80">
        <v>1.8544E-3</v>
      </c>
      <c r="J80">
        <f>VLOOKUP(A80,National_Transportation_In!$A$1:$N$273,11,FALSE)</f>
        <v>-37.829757999999998</v>
      </c>
      <c r="K80">
        <f>VLOOKUP(A80,National_Transportation_In!$A$1:$N$273,12,FALSE)</f>
        <v>144.912334639383</v>
      </c>
      <c r="L80">
        <f>VLOOKUP(B80,National_Market!$1:$1048576,7,FALSE)</f>
        <v>-37.813727</v>
      </c>
      <c r="M80">
        <f>VLOOKUP(B80,National_Market!$1:$1048576,8,FALSE)</f>
        <v>144.963155</v>
      </c>
    </row>
    <row r="81" spans="1:13" x14ac:dyDescent="0.2">
      <c r="A81" s="7" t="s">
        <v>63</v>
      </c>
      <c r="B81" t="s">
        <v>132</v>
      </c>
      <c r="C81" t="s">
        <v>108</v>
      </c>
      <c r="D81" t="s">
        <v>76</v>
      </c>
      <c r="E81">
        <f t="shared" si="1"/>
        <v>4.8065862036325111</v>
      </c>
      <c r="F81">
        <v>100000</v>
      </c>
      <c r="G81" t="s">
        <v>130</v>
      </c>
      <c r="H81"/>
      <c r="J81">
        <f>VLOOKUP(A81,National_Transportation_In!$A$1:$N$273,11,FALSE)</f>
        <v>-37.829757999999998</v>
      </c>
      <c r="K81">
        <f>VLOOKUP(A81,National_Transportation_In!$A$1:$N$273,12,FALSE)</f>
        <v>144.912334639383</v>
      </c>
      <c r="L81">
        <f>VLOOKUP(B81,National_Market!$1:$1048576,7,FALSE)</f>
        <v>-37.813727</v>
      </c>
      <c r="M81">
        <f>VLOOKUP(B81,National_Market!$1:$1048576,8,FALSE)</f>
        <v>144.963155</v>
      </c>
    </row>
    <row r="82" spans="1:13" x14ac:dyDescent="0.2">
      <c r="A82" s="7" t="s">
        <v>63</v>
      </c>
      <c r="B82" t="s">
        <v>132</v>
      </c>
      <c r="C82" t="s">
        <v>13</v>
      </c>
      <c r="D82" t="s">
        <v>77</v>
      </c>
      <c r="E82">
        <f t="shared" si="1"/>
        <v>100000000000000</v>
      </c>
      <c r="F82">
        <v>5.3770000000000001E-4</v>
      </c>
      <c r="G82" t="s">
        <v>130</v>
      </c>
      <c r="H82"/>
      <c r="J82">
        <f>VLOOKUP(A82,National_Transportation_In!$A$1:$N$273,11,FALSE)</f>
        <v>-37.829757999999998</v>
      </c>
      <c r="K82">
        <f>VLOOKUP(A82,National_Transportation_In!$A$1:$N$273,12,FALSE)</f>
        <v>144.912334639383</v>
      </c>
      <c r="L82">
        <f>VLOOKUP(B82,National_Market!$1:$1048576,7,FALSE)</f>
        <v>-37.813727</v>
      </c>
      <c r="M82">
        <f>VLOOKUP(B82,National_Market!$1:$1048576,8,FALSE)</f>
        <v>144.963155</v>
      </c>
    </row>
    <row r="83" spans="1:13" x14ac:dyDescent="0.2">
      <c r="A83" s="7" t="s">
        <v>63</v>
      </c>
      <c r="B83" t="s">
        <v>133</v>
      </c>
      <c r="C83" t="s">
        <v>109</v>
      </c>
      <c r="D83" t="s">
        <v>78</v>
      </c>
      <c r="E83">
        <f t="shared" si="1"/>
        <v>718.43827058088505</v>
      </c>
      <c r="F83"/>
      <c r="G83" t="s">
        <v>130</v>
      </c>
      <c r="H83">
        <v>1.5808E-3</v>
      </c>
      <c r="I83">
        <v>1.8544E-3</v>
      </c>
      <c r="J83">
        <f>VLOOKUP(A83,National_Transportation_In!$A$1:$N$273,11,FALSE)</f>
        <v>-37.829757999999998</v>
      </c>
      <c r="K83">
        <f>VLOOKUP(A83,National_Transportation_In!$A$1:$N$273,12,FALSE)</f>
        <v>144.912334639383</v>
      </c>
      <c r="L83">
        <f>VLOOKUP(B83,National_Market!$1:$1048576,7,FALSE)</f>
        <v>-33.859774000000002</v>
      </c>
      <c r="M83">
        <f>VLOOKUP(B83,National_Market!$1:$1048576,8,FALSE)</f>
        <v>151.205172</v>
      </c>
    </row>
    <row r="84" spans="1:13" x14ac:dyDescent="0.2">
      <c r="A84" s="7" t="s">
        <v>63</v>
      </c>
      <c r="B84" t="s">
        <v>133</v>
      </c>
      <c r="C84" t="s">
        <v>108</v>
      </c>
      <c r="D84" t="s">
        <v>79</v>
      </c>
      <c r="E84">
        <f t="shared" si="1"/>
        <v>718.43827058088505</v>
      </c>
      <c r="F84">
        <v>7.5049999999999997E-4</v>
      </c>
      <c r="G84" t="s">
        <v>130</v>
      </c>
      <c r="H84"/>
      <c r="J84">
        <f>VLOOKUP(A84,National_Transportation_In!$A$1:$N$273,11,FALSE)</f>
        <v>-37.829757999999998</v>
      </c>
      <c r="K84">
        <f>VLOOKUP(A84,National_Transportation_In!$A$1:$N$273,12,FALSE)</f>
        <v>144.912334639383</v>
      </c>
      <c r="L84">
        <f>VLOOKUP(B84,National_Market!$1:$1048576,7,FALSE)</f>
        <v>-33.859774000000002</v>
      </c>
      <c r="M84">
        <f>VLOOKUP(B84,National_Market!$1:$1048576,8,FALSE)</f>
        <v>151.205172</v>
      </c>
    </row>
    <row r="85" spans="1:13" x14ac:dyDescent="0.2">
      <c r="A85" s="7" t="s">
        <v>63</v>
      </c>
      <c r="B85" t="s">
        <v>133</v>
      </c>
      <c r="C85" t="s">
        <v>13</v>
      </c>
      <c r="D85" t="s">
        <v>80</v>
      </c>
      <c r="E85">
        <v>1105.6400000000001</v>
      </c>
      <c r="F85">
        <v>5.3770000000000001E-4</v>
      </c>
      <c r="G85" t="s">
        <v>130</v>
      </c>
      <c r="H85"/>
      <c r="J85">
        <f>VLOOKUP(A85,National_Transportation_In!$A$1:$N$273,11,FALSE)</f>
        <v>-37.829757999999998</v>
      </c>
      <c r="K85">
        <f>VLOOKUP(A85,National_Transportation_In!$A$1:$N$273,12,FALSE)</f>
        <v>144.912334639383</v>
      </c>
      <c r="L85">
        <f>VLOOKUP(B85,National_Market!$1:$1048576,7,FALSE)</f>
        <v>-33.859774000000002</v>
      </c>
      <c r="M85">
        <f>VLOOKUP(B85,National_Market!$1:$1048576,8,FALSE)</f>
        <v>151.205172</v>
      </c>
    </row>
    <row r="86" spans="1:13" x14ac:dyDescent="0.2">
      <c r="A86" s="7" t="s">
        <v>63</v>
      </c>
      <c r="B86" t="s">
        <v>134</v>
      </c>
      <c r="C86" t="s">
        <v>109</v>
      </c>
      <c r="D86" t="s">
        <v>81</v>
      </c>
      <c r="E86">
        <f t="shared" si="1"/>
        <v>650.36585529443585</v>
      </c>
      <c r="F86"/>
      <c r="G86" t="s">
        <v>130</v>
      </c>
      <c r="H86">
        <v>1.5808E-3</v>
      </c>
      <c r="I86">
        <v>1.8544E-3</v>
      </c>
      <c r="J86">
        <f>VLOOKUP(A86,National_Transportation_In!$A$1:$N$273,11,FALSE)</f>
        <v>-37.829757999999998</v>
      </c>
      <c r="K86">
        <f>VLOOKUP(A86,National_Transportation_In!$A$1:$N$273,12,FALSE)</f>
        <v>144.912334639383</v>
      </c>
      <c r="L86">
        <f>VLOOKUP(B86,National_Market!$1:$1048576,7,FALSE)</f>
        <v>-34.931458999999997</v>
      </c>
      <c r="M86">
        <f>VLOOKUP(B86,National_Market!$1:$1048576,8,FALSE)</f>
        <v>138.59927200000001</v>
      </c>
    </row>
    <row r="87" spans="1:13" x14ac:dyDescent="0.2">
      <c r="A87" s="7" t="s">
        <v>63</v>
      </c>
      <c r="B87" t="s">
        <v>134</v>
      </c>
      <c r="C87" t="s">
        <v>108</v>
      </c>
      <c r="D87" t="s">
        <v>82</v>
      </c>
      <c r="E87">
        <f t="shared" si="1"/>
        <v>650.36585529443585</v>
      </c>
      <c r="F87">
        <v>7.5049999999999997E-4</v>
      </c>
      <c r="G87" t="s">
        <v>130</v>
      </c>
      <c r="H87"/>
      <c r="J87">
        <f>VLOOKUP(A87,National_Transportation_In!$A$1:$N$273,11,FALSE)</f>
        <v>-37.829757999999998</v>
      </c>
      <c r="K87">
        <f>VLOOKUP(A87,National_Transportation_In!$A$1:$N$273,12,FALSE)</f>
        <v>144.912334639383</v>
      </c>
      <c r="L87">
        <f>VLOOKUP(B87,National_Market!$1:$1048576,7,FALSE)</f>
        <v>-34.931458999999997</v>
      </c>
      <c r="M87">
        <f>VLOOKUP(B87,National_Market!$1:$1048576,8,FALSE)</f>
        <v>138.59927200000001</v>
      </c>
    </row>
    <row r="88" spans="1:13" x14ac:dyDescent="0.2">
      <c r="A88" s="7" t="s">
        <v>63</v>
      </c>
      <c r="B88" t="s">
        <v>134</v>
      </c>
      <c r="C88" t="s">
        <v>13</v>
      </c>
      <c r="D88" t="s">
        <v>83</v>
      </c>
      <c r="E88">
        <v>966.74400000000003</v>
      </c>
      <c r="F88">
        <v>5.3770000000000001E-4</v>
      </c>
      <c r="G88" t="s">
        <v>130</v>
      </c>
      <c r="H88"/>
      <c r="J88">
        <f>VLOOKUP(A88,National_Transportation_In!$A$1:$N$273,11,FALSE)</f>
        <v>-37.829757999999998</v>
      </c>
      <c r="K88">
        <f>VLOOKUP(A88,National_Transportation_In!$A$1:$N$273,12,FALSE)</f>
        <v>144.912334639383</v>
      </c>
      <c r="L88">
        <f>VLOOKUP(B88,National_Market!$1:$1048576,7,FALSE)</f>
        <v>-34.931458999999997</v>
      </c>
      <c r="M88">
        <f>VLOOKUP(B88,National_Market!$1:$1048576,8,FALSE)</f>
        <v>138.59927200000001</v>
      </c>
    </row>
    <row r="89" spans="1:13" x14ac:dyDescent="0.2">
      <c r="A89" s="7" t="s">
        <v>63</v>
      </c>
      <c r="B89" t="s">
        <v>135</v>
      </c>
      <c r="C89" t="s">
        <v>109</v>
      </c>
      <c r="D89" t="s">
        <v>84</v>
      </c>
      <c r="E89">
        <f t="shared" si="1"/>
        <v>2717.2426806078756</v>
      </c>
      <c r="F89"/>
      <c r="G89" t="s">
        <v>130</v>
      </c>
      <c r="H89">
        <v>1.5808E-3</v>
      </c>
      <c r="I89">
        <v>1.8544E-3</v>
      </c>
      <c r="J89">
        <f>VLOOKUP(A89,National_Transportation_In!$A$1:$N$273,11,FALSE)</f>
        <v>-37.829757999999998</v>
      </c>
      <c r="K89">
        <f>VLOOKUP(A89,National_Transportation_In!$A$1:$N$273,12,FALSE)</f>
        <v>144.912334639383</v>
      </c>
      <c r="L89">
        <f>VLOOKUP(B89,National_Market!$1:$1048576,7,FALSE)</f>
        <v>-31.950617999999999</v>
      </c>
      <c r="M89">
        <f>VLOOKUP(B89,National_Market!$1:$1048576,8,FALSE)</f>
        <v>115.86047499999999</v>
      </c>
    </row>
    <row r="90" spans="1:13" x14ac:dyDescent="0.2">
      <c r="A90" s="7" t="s">
        <v>63</v>
      </c>
      <c r="B90" t="s">
        <v>135</v>
      </c>
      <c r="C90" t="s">
        <v>108</v>
      </c>
      <c r="D90" t="s">
        <v>85</v>
      </c>
      <c r="E90">
        <f t="shared" si="1"/>
        <v>2717.2426806078756</v>
      </c>
      <c r="F90">
        <v>7.5049999999999997E-4</v>
      </c>
      <c r="G90" t="s">
        <v>130</v>
      </c>
      <c r="H90"/>
      <c r="J90">
        <f>VLOOKUP(A90,National_Transportation_In!$A$1:$N$273,11,FALSE)</f>
        <v>-37.829757999999998</v>
      </c>
      <c r="K90">
        <f>VLOOKUP(A90,National_Transportation_In!$A$1:$N$273,12,FALSE)</f>
        <v>144.912334639383</v>
      </c>
      <c r="L90">
        <f>VLOOKUP(B90,National_Market!$1:$1048576,7,FALSE)</f>
        <v>-31.950617999999999</v>
      </c>
      <c r="M90">
        <f>VLOOKUP(B90,National_Market!$1:$1048576,8,FALSE)</f>
        <v>115.86047499999999</v>
      </c>
    </row>
    <row r="91" spans="1:13" x14ac:dyDescent="0.2">
      <c r="A91" s="7" t="s">
        <v>63</v>
      </c>
      <c r="B91" t="s">
        <v>135</v>
      </c>
      <c r="C91" t="s">
        <v>13</v>
      </c>
      <c r="D91" t="s">
        <v>86</v>
      </c>
      <c r="E91">
        <v>3124.3240000000001</v>
      </c>
      <c r="F91">
        <v>5.3770000000000001E-4</v>
      </c>
      <c r="G91" t="s">
        <v>130</v>
      </c>
      <c r="H91"/>
      <c r="J91">
        <f>VLOOKUP(A91,National_Transportation_In!$A$1:$N$273,11,FALSE)</f>
        <v>-37.829757999999998</v>
      </c>
      <c r="K91">
        <f>VLOOKUP(A91,National_Transportation_In!$A$1:$N$273,12,FALSE)</f>
        <v>144.912334639383</v>
      </c>
      <c r="L91">
        <f>VLOOKUP(B91,National_Market!$1:$1048576,7,FALSE)</f>
        <v>-31.950617999999999</v>
      </c>
      <c r="M91">
        <f>VLOOKUP(B91,National_Market!$1:$1048576,8,FALSE)</f>
        <v>115.86047499999999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9D90E-0984-A343-AAD4-6BC4B2F3437F}">
  <dimension ref="A1:M451"/>
  <sheetViews>
    <sheetView zoomScale="125" zoomScaleNormal="140" workbookViewId="0">
      <selection activeCell="Q13" sqref="Q13"/>
    </sheetView>
  </sheetViews>
  <sheetFormatPr baseColWidth="10" defaultRowHeight="16" x14ac:dyDescent="0.2"/>
  <cols>
    <col min="1" max="1" width="16.6640625" bestFit="1" customWidth="1"/>
    <col min="2" max="2" width="25.33203125" bestFit="1" customWidth="1"/>
    <col min="3" max="3" width="10.83203125" customWidth="1"/>
    <col min="5" max="5" width="12.6640625" bestFit="1" customWidth="1"/>
    <col min="7" max="7" width="12.33203125" bestFit="1" customWidth="1"/>
    <col min="8" max="8" width="13" bestFit="1" customWidth="1"/>
    <col min="9" max="9" width="13.6640625" bestFit="1" customWidth="1"/>
  </cols>
  <sheetData>
    <row r="1" spans="1:13" ht="19" x14ac:dyDescent="0.25">
      <c r="A1" s="1" t="s">
        <v>21</v>
      </c>
      <c r="B1" s="1" t="s">
        <v>60</v>
      </c>
      <c r="C1" s="1" t="s">
        <v>12</v>
      </c>
      <c r="D1" s="1" t="s">
        <v>11</v>
      </c>
      <c r="E1" s="1" t="s">
        <v>110</v>
      </c>
      <c r="F1" s="1" t="s">
        <v>4</v>
      </c>
      <c r="G1" s="1" t="s">
        <v>5</v>
      </c>
      <c r="H1" s="1" t="s">
        <v>14</v>
      </c>
      <c r="I1" s="1" t="s">
        <v>15</v>
      </c>
      <c r="J1" s="1" t="s">
        <v>126</v>
      </c>
      <c r="K1" s="1" t="s">
        <v>127</v>
      </c>
      <c r="L1" s="1" t="s">
        <v>128</v>
      </c>
      <c r="M1" s="1" t="s">
        <v>129</v>
      </c>
    </row>
    <row r="2" spans="1:13" x14ac:dyDescent="0.2">
      <c r="A2" t="s">
        <v>22</v>
      </c>
      <c r="B2" t="s">
        <v>131</v>
      </c>
      <c r="C2" t="s">
        <v>109</v>
      </c>
      <c r="D2" t="s">
        <v>76</v>
      </c>
      <c r="E2">
        <f t="shared" ref="E2:E65" si="0">IF(C2="Train",(ACOS(COS(RADIANS(90-J2))*COS(RADIANS(90-L2))+SIN(RADIANS(90-J2))*SIN(RADIANS(90-L2))*COS(RADIANS(K2-M2)))*6371),IF(C2="Ship",10000000000,IF(C2="Truck",(ACOS(COS(RADIANS(90-J2))*COS(RADIANS(90-L2))+SIN(RADIANS(90-J2))*SIN(RADIANS(90-L2))*COS(RADIANS(K2-M2)))*6371))))</f>
        <v>619.69790251032271</v>
      </c>
      <c r="G2" t="s">
        <v>130</v>
      </c>
      <c r="H2">
        <v>1.5808E-3</v>
      </c>
      <c r="I2">
        <v>1.8544E-3</v>
      </c>
      <c r="J2">
        <f>VLOOKUP(A2,Potential_Manufacturer!$A$1:$T$31,19,FALSE)</f>
        <v>-32.934047999999997</v>
      </c>
      <c r="K2">
        <f>VLOOKUP(A2,Potential_Manufacturer!$A$1:$T$31,20,FALSE)</f>
        <v>151.761807</v>
      </c>
      <c r="L2">
        <f>VLOOKUP(B2,National_Market!$A$3:$H$9,7,FALSE)</f>
        <v>-27.469010999999998</v>
      </c>
      <c r="M2">
        <f>VLOOKUP(B2,National_Market!$A$3:$H$9,8,FALSE)</f>
        <v>153.02633800000001</v>
      </c>
    </row>
    <row r="3" spans="1:13" x14ac:dyDescent="0.2">
      <c r="A3" t="s">
        <v>22</v>
      </c>
      <c r="B3" t="s">
        <v>131</v>
      </c>
      <c r="C3" t="s">
        <v>108</v>
      </c>
      <c r="D3" t="s">
        <v>82</v>
      </c>
      <c r="E3">
        <f t="shared" si="0"/>
        <v>619.69790251032271</v>
      </c>
      <c r="F3">
        <v>7.5049999999999997E-4</v>
      </c>
      <c r="G3" t="s">
        <v>130</v>
      </c>
      <c r="J3">
        <f>VLOOKUP(A3,Potential_Manufacturer!$A$1:$T$31,19,FALSE)</f>
        <v>-32.934047999999997</v>
      </c>
      <c r="K3">
        <f>VLOOKUP(A3,Potential_Manufacturer!$A$1:$T$31,20,FALSE)</f>
        <v>151.761807</v>
      </c>
      <c r="L3">
        <f>VLOOKUP(B3,National_Market!$A$3:$H$9,7,FALSE)</f>
        <v>-27.469010999999998</v>
      </c>
      <c r="M3">
        <f>VLOOKUP(B3,National_Market!$A$3:$H$9,8,FALSE)</f>
        <v>153.02633800000001</v>
      </c>
    </row>
    <row r="4" spans="1:13" x14ac:dyDescent="0.2">
      <c r="A4" t="s">
        <v>22</v>
      </c>
      <c r="B4" t="s">
        <v>131</v>
      </c>
      <c r="C4" t="s">
        <v>13</v>
      </c>
      <c r="D4" t="s">
        <v>83</v>
      </c>
      <c r="E4">
        <v>953.78</v>
      </c>
      <c r="F4">
        <v>5.3770000000000001E-4</v>
      </c>
      <c r="G4" t="s">
        <v>130</v>
      </c>
      <c r="J4">
        <f>VLOOKUP(A4,Potential_Manufacturer!$A$1:$T$31,19,FALSE)</f>
        <v>-32.934047999999997</v>
      </c>
      <c r="K4">
        <f>VLOOKUP(A4,Potential_Manufacturer!$A$1:$T$31,20,FALSE)</f>
        <v>151.761807</v>
      </c>
      <c r="L4">
        <f>VLOOKUP(B4,National_Market!$A$3:$H$9,7,FALSE)</f>
        <v>-27.469010999999998</v>
      </c>
      <c r="M4">
        <f>VLOOKUP(B4,National_Market!$A$3:$H$9,8,FALSE)</f>
        <v>153.02633800000001</v>
      </c>
    </row>
    <row r="5" spans="1:13" x14ac:dyDescent="0.2">
      <c r="A5" t="s">
        <v>22</v>
      </c>
      <c r="B5" t="s">
        <v>132</v>
      </c>
      <c r="C5" t="s">
        <v>109</v>
      </c>
      <c r="D5" t="s">
        <v>84</v>
      </c>
      <c r="E5">
        <f t="shared" si="0"/>
        <v>820.76312056135907</v>
      </c>
      <c r="G5" t="s">
        <v>130</v>
      </c>
      <c r="H5">
        <v>1.5808E-3</v>
      </c>
      <c r="I5">
        <v>1.8544E-3</v>
      </c>
      <c r="J5">
        <f>VLOOKUP(A5,Potential_Manufacturer!$A$1:$T$31,19,FALSE)</f>
        <v>-32.934047999999997</v>
      </c>
      <c r="K5">
        <f>VLOOKUP(A5,Potential_Manufacturer!$A$1:$T$31,20,FALSE)</f>
        <v>151.761807</v>
      </c>
      <c r="L5">
        <f>VLOOKUP(B5,National_Market!$A$3:$H$9,7,FALSE)</f>
        <v>-37.813727</v>
      </c>
      <c r="M5">
        <f>VLOOKUP(B5,National_Market!$A$3:$H$9,8,FALSE)</f>
        <v>144.963155</v>
      </c>
    </row>
    <row r="6" spans="1:13" x14ac:dyDescent="0.2">
      <c r="A6" t="s">
        <v>22</v>
      </c>
      <c r="B6" t="s">
        <v>132</v>
      </c>
      <c r="C6" t="s">
        <v>108</v>
      </c>
      <c r="D6" t="s">
        <v>85</v>
      </c>
      <c r="E6">
        <f t="shared" si="0"/>
        <v>820.76312056135907</v>
      </c>
      <c r="F6">
        <v>7.5049999999999997E-4</v>
      </c>
      <c r="G6" t="s">
        <v>130</v>
      </c>
      <c r="J6">
        <f>VLOOKUP(A6,Potential_Manufacturer!$A$1:$T$31,19,FALSE)</f>
        <v>-32.934047999999997</v>
      </c>
      <c r="K6">
        <f>VLOOKUP(A6,Potential_Manufacturer!$A$1:$T$31,20,FALSE)</f>
        <v>151.761807</v>
      </c>
      <c r="L6">
        <f>VLOOKUP(B6,National_Market!$A$3:$H$9,7,FALSE)</f>
        <v>-37.813727</v>
      </c>
      <c r="M6">
        <f>VLOOKUP(B6,National_Market!$A$3:$H$9,8,FALSE)</f>
        <v>144.963155</v>
      </c>
    </row>
    <row r="7" spans="1:13" x14ac:dyDescent="0.2">
      <c r="A7" t="s">
        <v>22</v>
      </c>
      <c r="B7" t="s">
        <v>132</v>
      </c>
      <c r="C7" t="s">
        <v>13</v>
      </c>
      <c r="D7" t="s">
        <v>86</v>
      </c>
      <c r="E7">
        <v>1077.8599999999999</v>
      </c>
      <c r="F7">
        <v>5.3770000000000001E-4</v>
      </c>
      <c r="G7" t="s">
        <v>130</v>
      </c>
      <c r="J7">
        <f>VLOOKUP(A7,Potential_Manufacturer!$A$1:$T$31,19,FALSE)</f>
        <v>-32.934047999999997</v>
      </c>
      <c r="K7">
        <f>VLOOKUP(A7,Potential_Manufacturer!$A$1:$T$31,20,FALSE)</f>
        <v>151.761807</v>
      </c>
      <c r="L7">
        <f>VLOOKUP(B7,National_Market!$A$3:$H$9,7,FALSE)</f>
        <v>-37.813727</v>
      </c>
      <c r="M7">
        <f>VLOOKUP(B7,National_Market!$A$3:$H$9,8,FALSE)</f>
        <v>144.963155</v>
      </c>
    </row>
    <row r="8" spans="1:13" x14ac:dyDescent="0.2">
      <c r="A8" t="s">
        <v>22</v>
      </c>
      <c r="B8" t="s">
        <v>133</v>
      </c>
      <c r="C8" t="s">
        <v>109</v>
      </c>
      <c r="D8" t="s">
        <v>87</v>
      </c>
      <c r="E8">
        <f t="shared" si="0"/>
        <v>115.17797228044685</v>
      </c>
      <c r="G8" t="s">
        <v>130</v>
      </c>
      <c r="H8">
        <v>1.5808E-3</v>
      </c>
      <c r="I8">
        <v>1.8544E-3</v>
      </c>
      <c r="J8">
        <f>VLOOKUP(A8,Potential_Manufacturer!$A$1:$T$31,19,FALSE)</f>
        <v>-32.934047999999997</v>
      </c>
      <c r="K8">
        <f>VLOOKUP(A8,Potential_Manufacturer!$A$1:$T$31,20,FALSE)</f>
        <v>151.761807</v>
      </c>
      <c r="L8">
        <f>VLOOKUP(B8,National_Market!$A$3:$H$9,7,FALSE)</f>
        <v>-33.859774000000002</v>
      </c>
      <c r="M8">
        <f>VLOOKUP(B8,National_Market!$A$3:$H$9,8,FALSE)</f>
        <v>151.205172</v>
      </c>
    </row>
    <row r="9" spans="1:13" x14ac:dyDescent="0.2">
      <c r="A9" t="s">
        <v>22</v>
      </c>
      <c r="B9" t="s">
        <v>133</v>
      </c>
      <c r="C9" t="s">
        <v>108</v>
      </c>
      <c r="D9" t="s">
        <v>76</v>
      </c>
      <c r="E9">
        <f t="shared" si="0"/>
        <v>115.17797228044685</v>
      </c>
      <c r="F9">
        <v>7.5049999999999997E-4</v>
      </c>
      <c r="G9" t="s">
        <v>130</v>
      </c>
      <c r="J9">
        <f>VLOOKUP(A9,Potential_Manufacturer!$A$1:$T$31,19,FALSE)</f>
        <v>-32.934047999999997</v>
      </c>
      <c r="K9">
        <f>VLOOKUP(A9,Potential_Manufacturer!$A$1:$T$31,20,FALSE)</f>
        <v>151.761807</v>
      </c>
      <c r="L9">
        <f>VLOOKUP(B9,National_Market!$A$3:$H$9,7,FALSE)</f>
        <v>-33.859774000000002</v>
      </c>
      <c r="M9">
        <f>VLOOKUP(B9,National_Market!$A$3:$H$9,8,FALSE)</f>
        <v>151.205172</v>
      </c>
    </row>
    <row r="10" spans="1:13" x14ac:dyDescent="0.2">
      <c r="A10" t="s">
        <v>22</v>
      </c>
      <c r="B10" t="s">
        <v>133</v>
      </c>
      <c r="C10" t="s">
        <v>13</v>
      </c>
      <c r="D10" t="s">
        <v>77</v>
      </c>
      <c r="E10">
        <f t="shared" si="0"/>
        <v>10000000000</v>
      </c>
      <c r="F10">
        <v>5.3770000000000001E-4</v>
      </c>
      <c r="G10" t="s">
        <v>130</v>
      </c>
      <c r="J10">
        <f>VLOOKUP(A10,Potential_Manufacturer!$A$1:$T$31,19,FALSE)</f>
        <v>-32.934047999999997</v>
      </c>
      <c r="K10">
        <f>VLOOKUP(A10,Potential_Manufacturer!$A$1:$T$31,20,FALSE)</f>
        <v>151.761807</v>
      </c>
      <c r="L10">
        <f>VLOOKUP(B10,National_Market!$A$3:$H$9,7,FALSE)</f>
        <v>-33.859774000000002</v>
      </c>
      <c r="M10">
        <f>VLOOKUP(B10,National_Market!$A$3:$H$9,8,FALSE)</f>
        <v>151.205172</v>
      </c>
    </row>
    <row r="11" spans="1:13" x14ac:dyDescent="0.2">
      <c r="A11" t="s">
        <v>22</v>
      </c>
      <c r="B11" t="s">
        <v>134</v>
      </c>
      <c r="C11" t="s">
        <v>109</v>
      </c>
      <c r="D11" t="s">
        <v>78</v>
      </c>
      <c r="E11">
        <f t="shared" si="0"/>
        <v>1233.5248618399678</v>
      </c>
      <c r="G11" t="s">
        <v>130</v>
      </c>
      <c r="H11">
        <v>1.5808E-3</v>
      </c>
      <c r="I11">
        <v>1.8544E-3</v>
      </c>
      <c r="J11">
        <f>VLOOKUP(A11,Potential_Manufacturer!$A$1:$T$31,19,FALSE)</f>
        <v>-32.934047999999997</v>
      </c>
      <c r="K11">
        <f>VLOOKUP(A11,Potential_Manufacturer!$A$1:$T$31,20,FALSE)</f>
        <v>151.761807</v>
      </c>
      <c r="L11">
        <f>VLOOKUP(B11,National_Market!$A$3:$H$9,7,FALSE)</f>
        <v>-34.931458999999997</v>
      </c>
      <c r="M11">
        <f>VLOOKUP(B11,National_Market!$A$3:$H$9,8,FALSE)</f>
        <v>138.59927200000001</v>
      </c>
    </row>
    <row r="12" spans="1:13" x14ac:dyDescent="0.2">
      <c r="A12" t="s">
        <v>22</v>
      </c>
      <c r="B12" t="s">
        <v>134</v>
      </c>
      <c r="C12" t="s">
        <v>108</v>
      </c>
      <c r="D12" t="s">
        <v>79</v>
      </c>
      <c r="E12">
        <f t="shared" si="0"/>
        <v>1233.5248618399678</v>
      </c>
      <c r="F12">
        <v>7.5049999999999997E-4</v>
      </c>
      <c r="G12" t="s">
        <v>130</v>
      </c>
      <c r="J12">
        <f>VLOOKUP(A12,Potential_Manufacturer!$A$1:$T$31,19,FALSE)</f>
        <v>-32.934047999999997</v>
      </c>
      <c r="K12">
        <f>VLOOKUP(A12,Potential_Manufacturer!$A$1:$T$31,20,FALSE)</f>
        <v>151.761807</v>
      </c>
      <c r="L12">
        <f>VLOOKUP(B12,National_Market!$A$3:$H$9,7,FALSE)</f>
        <v>-34.931458999999997</v>
      </c>
      <c r="M12">
        <f>VLOOKUP(B12,National_Market!$A$3:$H$9,8,FALSE)</f>
        <v>138.59927200000001</v>
      </c>
    </row>
    <row r="13" spans="1:13" x14ac:dyDescent="0.2">
      <c r="A13" t="s">
        <v>22</v>
      </c>
      <c r="B13" t="s">
        <v>134</v>
      </c>
      <c r="C13" t="s">
        <v>13</v>
      </c>
      <c r="D13" t="s">
        <v>80</v>
      </c>
      <c r="E13">
        <v>1802</v>
      </c>
      <c r="F13">
        <v>5.3770000000000001E-4</v>
      </c>
      <c r="G13" t="s">
        <v>130</v>
      </c>
      <c r="J13">
        <f>VLOOKUP(A13,Potential_Manufacturer!$A$1:$T$31,19,FALSE)</f>
        <v>-32.934047999999997</v>
      </c>
      <c r="K13">
        <f>VLOOKUP(A13,Potential_Manufacturer!$A$1:$T$31,20,FALSE)</f>
        <v>151.761807</v>
      </c>
      <c r="L13">
        <f>VLOOKUP(B13,National_Market!$A$3:$H$9,7,FALSE)</f>
        <v>-34.931458999999997</v>
      </c>
      <c r="M13">
        <f>VLOOKUP(B13,National_Market!$A$3:$H$9,8,FALSE)</f>
        <v>138.59927200000001</v>
      </c>
    </row>
    <row r="14" spans="1:13" x14ac:dyDescent="0.2">
      <c r="A14" t="s">
        <v>22</v>
      </c>
      <c r="B14" t="s">
        <v>135</v>
      </c>
      <c r="C14" t="s">
        <v>109</v>
      </c>
      <c r="D14" t="s">
        <v>81</v>
      </c>
      <c r="E14">
        <f t="shared" si="0"/>
        <v>3354.4136084711236</v>
      </c>
      <c r="G14" t="s">
        <v>130</v>
      </c>
      <c r="H14">
        <v>1.5808E-3</v>
      </c>
      <c r="I14">
        <v>1.8544E-3</v>
      </c>
      <c r="J14">
        <f>VLOOKUP(A14,Potential_Manufacturer!$A$1:$T$31,19,FALSE)</f>
        <v>-32.934047999999997</v>
      </c>
      <c r="K14">
        <f>VLOOKUP(A14,Potential_Manufacturer!$A$1:$T$31,20,FALSE)</f>
        <v>151.761807</v>
      </c>
      <c r="L14">
        <f>VLOOKUP(B14,National_Market!$A$3:$H$9,7,FALSE)</f>
        <v>-31.950617999999999</v>
      </c>
      <c r="M14">
        <f>VLOOKUP(B14,National_Market!$A$3:$H$9,8,FALSE)</f>
        <v>115.86047499999999</v>
      </c>
    </row>
    <row r="15" spans="1:13" x14ac:dyDescent="0.2">
      <c r="A15" t="s">
        <v>22</v>
      </c>
      <c r="B15" t="s">
        <v>135</v>
      </c>
      <c r="C15" t="s">
        <v>108</v>
      </c>
      <c r="D15" t="s">
        <v>82</v>
      </c>
      <c r="E15">
        <f t="shared" si="0"/>
        <v>3354.4136084711236</v>
      </c>
      <c r="F15">
        <v>7.5049999999999997E-4</v>
      </c>
      <c r="G15" t="s">
        <v>130</v>
      </c>
      <c r="J15">
        <f>VLOOKUP(A15,Potential_Manufacturer!$A$1:$T$31,19,FALSE)</f>
        <v>-32.934047999999997</v>
      </c>
      <c r="K15">
        <f>VLOOKUP(A15,Potential_Manufacturer!$A$1:$T$31,20,FALSE)</f>
        <v>151.761807</v>
      </c>
      <c r="L15">
        <f>VLOOKUP(B15,National_Market!$A$3:$H$9,7,FALSE)</f>
        <v>-31.950617999999999</v>
      </c>
      <c r="M15">
        <f>VLOOKUP(B15,National_Market!$A$3:$H$9,8,FALSE)</f>
        <v>115.86047499999999</v>
      </c>
    </row>
    <row r="16" spans="1:13" x14ac:dyDescent="0.2">
      <c r="A16" t="s">
        <v>22</v>
      </c>
      <c r="B16" t="s">
        <v>135</v>
      </c>
      <c r="C16" t="s">
        <v>13</v>
      </c>
      <c r="D16" t="s">
        <v>83</v>
      </c>
      <c r="E16">
        <v>3963.28</v>
      </c>
      <c r="F16">
        <v>5.3770000000000001E-4</v>
      </c>
      <c r="G16" t="s">
        <v>130</v>
      </c>
      <c r="J16">
        <f>VLOOKUP(A16,Potential_Manufacturer!$A$1:$T$31,19,FALSE)</f>
        <v>-32.934047999999997</v>
      </c>
      <c r="K16">
        <f>VLOOKUP(A16,Potential_Manufacturer!$A$1:$T$31,20,FALSE)</f>
        <v>151.761807</v>
      </c>
      <c r="L16">
        <f>VLOOKUP(B16,National_Market!$A$3:$H$9,7,FALSE)</f>
        <v>-31.950617999999999</v>
      </c>
      <c r="M16">
        <f>VLOOKUP(B16,National_Market!$A$3:$H$9,8,FALSE)</f>
        <v>115.86047499999999</v>
      </c>
    </row>
    <row r="17" spans="1:13" x14ac:dyDescent="0.2">
      <c r="A17" t="s">
        <v>23</v>
      </c>
      <c r="B17" t="s">
        <v>131</v>
      </c>
      <c r="C17" t="s">
        <v>109</v>
      </c>
      <c r="D17" t="s">
        <v>84</v>
      </c>
      <c r="E17">
        <f t="shared" si="0"/>
        <v>729.00722596941682</v>
      </c>
      <c r="G17" t="s">
        <v>130</v>
      </c>
      <c r="H17">
        <v>1.5808E-3</v>
      </c>
      <c r="I17">
        <v>1.8544E-3</v>
      </c>
      <c r="J17">
        <f>VLOOKUP(A17,Potential_Manufacturer!$A$1:$T$31,19,FALSE)</f>
        <v>-33.765155999999998</v>
      </c>
      <c r="K17">
        <f>VLOOKUP(A17,Potential_Manufacturer!$A$1:$T$31,20,FALSE)</f>
        <v>150.90008900000001</v>
      </c>
      <c r="L17">
        <f>VLOOKUP(B17,National_Market!$A$3:$H$9,7,FALSE)</f>
        <v>-27.469010999999998</v>
      </c>
      <c r="M17">
        <f>VLOOKUP(B17,National_Market!$A$3:$H$9,8,FALSE)</f>
        <v>153.02633800000001</v>
      </c>
    </row>
    <row r="18" spans="1:13" x14ac:dyDescent="0.2">
      <c r="A18" t="s">
        <v>23</v>
      </c>
      <c r="B18" t="s">
        <v>131</v>
      </c>
      <c r="C18" t="s">
        <v>108</v>
      </c>
      <c r="D18" t="s">
        <v>85</v>
      </c>
      <c r="E18">
        <f t="shared" si="0"/>
        <v>729.00722596941682</v>
      </c>
      <c r="F18">
        <v>7.5049999999999997E-4</v>
      </c>
      <c r="G18" t="s">
        <v>130</v>
      </c>
      <c r="J18">
        <f>VLOOKUP(A18,Potential_Manufacturer!$A$1:$T$31,19,FALSE)</f>
        <v>-33.765155999999998</v>
      </c>
      <c r="K18">
        <f>VLOOKUP(A18,Potential_Manufacturer!$A$1:$T$31,20,FALSE)</f>
        <v>150.90008900000001</v>
      </c>
      <c r="L18">
        <f>VLOOKUP(B18,National_Market!$A$3:$H$9,7,FALSE)</f>
        <v>-27.469010999999998</v>
      </c>
      <c r="M18">
        <f>VLOOKUP(B18,National_Market!$A$3:$H$9,8,FALSE)</f>
        <v>153.02633800000001</v>
      </c>
    </row>
    <row r="19" spans="1:13" x14ac:dyDescent="0.2">
      <c r="A19" t="s">
        <v>23</v>
      </c>
      <c r="B19" t="s">
        <v>131</v>
      </c>
      <c r="C19" t="s">
        <v>13</v>
      </c>
      <c r="D19" t="s">
        <v>86</v>
      </c>
      <c r="E19">
        <v>953.78</v>
      </c>
      <c r="F19">
        <v>5.3770000000000001E-4</v>
      </c>
      <c r="G19" t="s">
        <v>130</v>
      </c>
      <c r="J19">
        <f>VLOOKUP(A19,Potential_Manufacturer!$A$1:$T$31,19,FALSE)</f>
        <v>-33.765155999999998</v>
      </c>
      <c r="K19">
        <f>VLOOKUP(A19,Potential_Manufacturer!$A$1:$T$31,20,FALSE)</f>
        <v>150.90008900000001</v>
      </c>
      <c r="L19">
        <f>VLOOKUP(B19,National_Market!$A$3:$H$9,7,FALSE)</f>
        <v>-27.469010999999998</v>
      </c>
      <c r="M19">
        <f>VLOOKUP(B19,National_Market!$A$3:$H$9,8,FALSE)</f>
        <v>153.02633800000001</v>
      </c>
    </row>
    <row r="20" spans="1:13" x14ac:dyDescent="0.2">
      <c r="A20" t="s">
        <v>23</v>
      </c>
      <c r="B20" t="s">
        <v>132</v>
      </c>
      <c r="C20" t="s">
        <v>109</v>
      </c>
      <c r="D20" t="s">
        <v>87</v>
      </c>
      <c r="E20">
        <f t="shared" si="0"/>
        <v>699.3068753011928</v>
      </c>
      <c r="G20" t="s">
        <v>130</v>
      </c>
      <c r="H20">
        <v>1.5808E-3</v>
      </c>
      <c r="I20">
        <v>1.8544E-3</v>
      </c>
      <c r="J20">
        <f>VLOOKUP(A20,Potential_Manufacturer!$A$1:$T$31,19,FALSE)</f>
        <v>-33.765155999999998</v>
      </c>
      <c r="K20">
        <f>VLOOKUP(A20,Potential_Manufacturer!$A$1:$T$31,20,FALSE)</f>
        <v>150.90008900000001</v>
      </c>
      <c r="L20">
        <f>VLOOKUP(B20,National_Market!$A$3:$H$9,7,FALSE)</f>
        <v>-37.813727</v>
      </c>
      <c r="M20">
        <f>VLOOKUP(B20,National_Market!$A$3:$H$9,8,FALSE)</f>
        <v>144.963155</v>
      </c>
    </row>
    <row r="21" spans="1:13" x14ac:dyDescent="0.2">
      <c r="A21" t="s">
        <v>23</v>
      </c>
      <c r="B21" t="s">
        <v>132</v>
      </c>
      <c r="C21" t="s">
        <v>108</v>
      </c>
      <c r="D21" t="s">
        <v>76</v>
      </c>
      <c r="E21">
        <f t="shared" si="0"/>
        <v>699.3068753011928</v>
      </c>
      <c r="F21">
        <v>7.5049999999999997E-4</v>
      </c>
      <c r="G21" t="s">
        <v>130</v>
      </c>
      <c r="J21">
        <f>VLOOKUP(A21,Potential_Manufacturer!$A$1:$T$31,19,FALSE)</f>
        <v>-33.765155999999998</v>
      </c>
      <c r="K21">
        <f>VLOOKUP(A21,Potential_Manufacturer!$A$1:$T$31,20,FALSE)</f>
        <v>150.90008900000001</v>
      </c>
      <c r="L21">
        <f>VLOOKUP(B21,National_Market!$A$3:$H$9,7,FALSE)</f>
        <v>-37.813727</v>
      </c>
      <c r="M21">
        <f>VLOOKUP(B21,National_Market!$A$3:$H$9,8,FALSE)</f>
        <v>144.963155</v>
      </c>
    </row>
    <row r="22" spans="1:13" x14ac:dyDescent="0.2">
      <c r="A22" t="s">
        <v>23</v>
      </c>
      <c r="B22" t="s">
        <v>132</v>
      </c>
      <c r="C22" t="s">
        <v>13</v>
      </c>
      <c r="D22" t="s">
        <v>77</v>
      </c>
      <c r="E22">
        <v>1077.8599999999999</v>
      </c>
      <c r="F22">
        <v>5.3770000000000001E-4</v>
      </c>
      <c r="G22" t="s">
        <v>130</v>
      </c>
      <c r="J22">
        <f>VLOOKUP(A22,Potential_Manufacturer!$A$1:$T$31,19,FALSE)</f>
        <v>-33.765155999999998</v>
      </c>
      <c r="K22">
        <f>VLOOKUP(A22,Potential_Manufacturer!$A$1:$T$31,20,FALSE)</f>
        <v>150.90008900000001</v>
      </c>
      <c r="L22">
        <f>VLOOKUP(B22,National_Market!$A$3:$H$9,7,FALSE)</f>
        <v>-37.813727</v>
      </c>
      <c r="M22">
        <f>VLOOKUP(B22,National_Market!$A$3:$H$9,8,FALSE)</f>
        <v>144.963155</v>
      </c>
    </row>
    <row r="23" spans="1:13" x14ac:dyDescent="0.2">
      <c r="A23" t="s">
        <v>23</v>
      </c>
      <c r="B23" t="s">
        <v>133</v>
      </c>
      <c r="C23" t="s">
        <v>109</v>
      </c>
      <c r="D23" t="s">
        <v>78</v>
      </c>
      <c r="E23">
        <f t="shared" si="0"/>
        <v>30.08552621372154</v>
      </c>
      <c r="G23" t="s">
        <v>130</v>
      </c>
      <c r="H23">
        <v>1.5808E-3</v>
      </c>
      <c r="I23">
        <v>1.8544E-3</v>
      </c>
      <c r="J23">
        <f>VLOOKUP(A23,Potential_Manufacturer!$A$1:$T$31,19,FALSE)</f>
        <v>-33.765155999999998</v>
      </c>
      <c r="K23">
        <f>VLOOKUP(A23,Potential_Manufacturer!$A$1:$T$31,20,FALSE)</f>
        <v>150.90008900000001</v>
      </c>
      <c r="L23">
        <f>VLOOKUP(B23,National_Market!$A$3:$H$9,7,FALSE)</f>
        <v>-33.859774000000002</v>
      </c>
      <c r="M23">
        <f>VLOOKUP(B23,National_Market!$A$3:$H$9,8,FALSE)</f>
        <v>151.205172</v>
      </c>
    </row>
    <row r="24" spans="1:13" x14ac:dyDescent="0.2">
      <c r="A24" t="s">
        <v>23</v>
      </c>
      <c r="B24" t="s">
        <v>133</v>
      </c>
      <c r="C24" t="s">
        <v>108</v>
      </c>
      <c r="D24" t="s">
        <v>79</v>
      </c>
      <c r="E24">
        <f t="shared" si="0"/>
        <v>30.08552621372154</v>
      </c>
      <c r="F24">
        <v>7.5049999999999997E-4</v>
      </c>
      <c r="G24" t="s">
        <v>130</v>
      </c>
      <c r="J24">
        <f>VLOOKUP(A24,Potential_Manufacturer!$A$1:$T$31,19,FALSE)</f>
        <v>-33.765155999999998</v>
      </c>
      <c r="K24">
        <f>VLOOKUP(A24,Potential_Manufacturer!$A$1:$T$31,20,FALSE)</f>
        <v>150.90008900000001</v>
      </c>
      <c r="L24">
        <f>VLOOKUP(B24,National_Market!$A$3:$H$9,7,FALSE)</f>
        <v>-33.859774000000002</v>
      </c>
      <c r="M24">
        <f>VLOOKUP(B24,National_Market!$A$3:$H$9,8,FALSE)</f>
        <v>151.205172</v>
      </c>
    </row>
    <row r="25" spans="1:13" x14ac:dyDescent="0.2">
      <c r="A25" t="s">
        <v>23</v>
      </c>
      <c r="B25" t="s">
        <v>133</v>
      </c>
      <c r="C25" t="s">
        <v>13</v>
      </c>
      <c r="D25" t="s">
        <v>80</v>
      </c>
      <c r="E25">
        <f t="shared" si="0"/>
        <v>10000000000</v>
      </c>
      <c r="F25">
        <v>5.3770000000000001E-4</v>
      </c>
      <c r="G25" t="s">
        <v>130</v>
      </c>
      <c r="J25">
        <f>VLOOKUP(A25,Potential_Manufacturer!$A$1:$T$31,19,FALSE)</f>
        <v>-33.765155999999998</v>
      </c>
      <c r="K25">
        <f>VLOOKUP(A25,Potential_Manufacturer!$A$1:$T$31,20,FALSE)</f>
        <v>150.90008900000001</v>
      </c>
      <c r="L25">
        <f>VLOOKUP(B25,National_Market!$A$3:$H$9,7,FALSE)</f>
        <v>-33.859774000000002</v>
      </c>
      <c r="M25">
        <f>VLOOKUP(B25,National_Market!$A$3:$H$9,8,FALSE)</f>
        <v>151.205172</v>
      </c>
    </row>
    <row r="26" spans="1:13" x14ac:dyDescent="0.2">
      <c r="A26" t="s">
        <v>23</v>
      </c>
      <c r="B26" t="s">
        <v>134</v>
      </c>
      <c r="C26" t="s">
        <v>109</v>
      </c>
      <c r="D26" t="s">
        <v>81</v>
      </c>
      <c r="E26">
        <f t="shared" si="0"/>
        <v>1135.9652054214107</v>
      </c>
      <c r="G26" t="s">
        <v>130</v>
      </c>
      <c r="H26">
        <v>1.5808E-3</v>
      </c>
      <c r="I26">
        <v>1.8544E-3</v>
      </c>
      <c r="J26">
        <f>VLOOKUP(A26,Potential_Manufacturer!$A$1:$T$31,19,FALSE)</f>
        <v>-33.765155999999998</v>
      </c>
      <c r="K26">
        <f>VLOOKUP(A26,Potential_Manufacturer!$A$1:$T$31,20,FALSE)</f>
        <v>150.90008900000001</v>
      </c>
      <c r="L26">
        <f>VLOOKUP(B26,National_Market!$A$3:$H$9,7,FALSE)</f>
        <v>-34.931458999999997</v>
      </c>
      <c r="M26">
        <f>VLOOKUP(B26,National_Market!$A$3:$H$9,8,FALSE)</f>
        <v>138.59927200000001</v>
      </c>
    </row>
    <row r="27" spans="1:13" x14ac:dyDescent="0.2">
      <c r="A27" t="s">
        <v>23</v>
      </c>
      <c r="B27" t="s">
        <v>134</v>
      </c>
      <c r="C27" t="s">
        <v>108</v>
      </c>
      <c r="D27" t="s">
        <v>82</v>
      </c>
      <c r="E27">
        <f t="shared" si="0"/>
        <v>1135.9652054214107</v>
      </c>
      <c r="F27">
        <v>7.5049999999999997E-4</v>
      </c>
      <c r="G27" t="s">
        <v>130</v>
      </c>
      <c r="J27">
        <f>VLOOKUP(A27,Potential_Manufacturer!$A$1:$T$31,19,FALSE)</f>
        <v>-33.765155999999998</v>
      </c>
      <c r="K27">
        <f>VLOOKUP(A27,Potential_Manufacturer!$A$1:$T$31,20,FALSE)</f>
        <v>150.90008900000001</v>
      </c>
      <c r="L27">
        <f>VLOOKUP(B27,National_Market!$A$3:$H$9,7,FALSE)</f>
        <v>-34.931458999999997</v>
      </c>
      <c r="M27">
        <f>VLOOKUP(B27,National_Market!$A$3:$H$9,8,FALSE)</f>
        <v>138.59927200000001</v>
      </c>
    </row>
    <row r="28" spans="1:13" x14ac:dyDescent="0.2">
      <c r="A28" t="s">
        <v>23</v>
      </c>
      <c r="B28" t="s">
        <v>134</v>
      </c>
      <c r="C28" t="s">
        <v>13</v>
      </c>
      <c r="D28" t="s">
        <v>83</v>
      </c>
      <c r="E28">
        <v>1802</v>
      </c>
      <c r="F28">
        <v>5.3770000000000001E-4</v>
      </c>
      <c r="G28" t="s">
        <v>130</v>
      </c>
      <c r="J28">
        <f>VLOOKUP(A28,Potential_Manufacturer!$A$1:$T$31,19,FALSE)</f>
        <v>-33.765155999999998</v>
      </c>
      <c r="K28">
        <f>VLOOKUP(A28,Potential_Manufacturer!$A$1:$T$31,20,FALSE)</f>
        <v>150.90008900000001</v>
      </c>
      <c r="L28">
        <f>VLOOKUP(B28,National_Market!$A$3:$H$9,7,FALSE)</f>
        <v>-34.931458999999997</v>
      </c>
      <c r="M28">
        <f>VLOOKUP(B28,National_Market!$A$3:$H$9,8,FALSE)</f>
        <v>138.59927200000001</v>
      </c>
    </row>
    <row r="29" spans="1:13" x14ac:dyDescent="0.2">
      <c r="A29" t="s">
        <v>23</v>
      </c>
      <c r="B29" t="s">
        <v>135</v>
      </c>
      <c r="C29" t="s">
        <v>109</v>
      </c>
      <c r="D29" t="s">
        <v>84</v>
      </c>
      <c r="E29">
        <f t="shared" si="0"/>
        <v>3263.4397522176764</v>
      </c>
      <c r="G29" t="s">
        <v>130</v>
      </c>
      <c r="H29">
        <v>1.5808E-3</v>
      </c>
      <c r="I29">
        <v>1.8544E-3</v>
      </c>
      <c r="J29">
        <f>VLOOKUP(A29,Potential_Manufacturer!$A$1:$T$31,19,FALSE)</f>
        <v>-33.765155999999998</v>
      </c>
      <c r="K29">
        <f>VLOOKUP(A29,Potential_Manufacturer!$A$1:$T$31,20,FALSE)</f>
        <v>150.90008900000001</v>
      </c>
      <c r="L29">
        <f>VLOOKUP(B29,National_Market!$A$3:$H$9,7,FALSE)</f>
        <v>-31.950617999999999</v>
      </c>
      <c r="M29">
        <f>VLOOKUP(B29,National_Market!$A$3:$H$9,8,FALSE)</f>
        <v>115.86047499999999</v>
      </c>
    </row>
    <row r="30" spans="1:13" x14ac:dyDescent="0.2">
      <c r="A30" t="s">
        <v>23</v>
      </c>
      <c r="B30" t="s">
        <v>135</v>
      </c>
      <c r="C30" t="s">
        <v>108</v>
      </c>
      <c r="D30" t="s">
        <v>85</v>
      </c>
      <c r="E30">
        <f t="shared" si="0"/>
        <v>3263.4397522176764</v>
      </c>
      <c r="F30">
        <v>7.5049999999999997E-4</v>
      </c>
      <c r="G30" t="s">
        <v>130</v>
      </c>
      <c r="J30">
        <f>VLOOKUP(A30,Potential_Manufacturer!$A$1:$T$31,19,FALSE)</f>
        <v>-33.765155999999998</v>
      </c>
      <c r="K30">
        <f>VLOOKUP(A30,Potential_Manufacturer!$A$1:$T$31,20,FALSE)</f>
        <v>150.90008900000001</v>
      </c>
      <c r="L30">
        <f>VLOOKUP(B30,National_Market!$A$3:$H$9,7,FALSE)</f>
        <v>-31.950617999999999</v>
      </c>
      <c r="M30">
        <f>VLOOKUP(B30,National_Market!$A$3:$H$9,8,FALSE)</f>
        <v>115.86047499999999</v>
      </c>
    </row>
    <row r="31" spans="1:13" x14ac:dyDescent="0.2">
      <c r="A31" t="s">
        <v>23</v>
      </c>
      <c r="B31" t="s">
        <v>135</v>
      </c>
      <c r="C31" t="s">
        <v>13</v>
      </c>
      <c r="D31" t="s">
        <v>86</v>
      </c>
      <c r="E31">
        <v>3963.28</v>
      </c>
      <c r="F31">
        <v>5.3770000000000001E-4</v>
      </c>
      <c r="G31" t="s">
        <v>130</v>
      </c>
      <c r="J31">
        <f>VLOOKUP(A31,Potential_Manufacturer!$A$1:$T$31,19,FALSE)</f>
        <v>-33.765155999999998</v>
      </c>
      <c r="K31">
        <f>VLOOKUP(A31,Potential_Manufacturer!$A$1:$T$31,20,FALSE)</f>
        <v>150.90008900000001</v>
      </c>
      <c r="L31">
        <f>VLOOKUP(B31,National_Market!$A$3:$H$9,7,FALSE)</f>
        <v>-31.950617999999999</v>
      </c>
      <c r="M31">
        <f>VLOOKUP(B31,National_Market!$A$3:$H$9,8,FALSE)</f>
        <v>115.86047499999999</v>
      </c>
    </row>
    <row r="32" spans="1:13" x14ac:dyDescent="0.2">
      <c r="A32" t="s">
        <v>24</v>
      </c>
      <c r="B32" t="s">
        <v>131</v>
      </c>
      <c r="C32" t="s">
        <v>109</v>
      </c>
      <c r="D32" t="s">
        <v>87</v>
      </c>
      <c r="E32">
        <f t="shared" si="0"/>
        <v>671.56239191893872</v>
      </c>
      <c r="G32" t="s">
        <v>130</v>
      </c>
      <c r="H32">
        <v>1.5808E-3</v>
      </c>
      <c r="I32">
        <v>1.8544E-3</v>
      </c>
      <c r="J32">
        <f>VLOOKUP(A32,Potential_Manufacturer!$A$1:$T$31,19,FALSE)</f>
        <v>-33.351821999999999</v>
      </c>
      <c r="K32">
        <f>VLOOKUP(A32,Potential_Manufacturer!$A$1:$T$31,20,FALSE)</f>
        <v>151.44005799999999</v>
      </c>
      <c r="L32">
        <f>VLOOKUP(B32,National_Market!$A$3:$H$9,7,FALSE)</f>
        <v>-27.469010999999998</v>
      </c>
      <c r="M32">
        <f>VLOOKUP(B32,National_Market!$A$3:$H$9,8,FALSE)</f>
        <v>153.02633800000001</v>
      </c>
    </row>
    <row r="33" spans="1:13" x14ac:dyDescent="0.2">
      <c r="A33" t="s">
        <v>24</v>
      </c>
      <c r="B33" t="s">
        <v>131</v>
      </c>
      <c r="C33" t="s">
        <v>108</v>
      </c>
      <c r="D33" t="s">
        <v>76</v>
      </c>
      <c r="E33">
        <f t="shared" si="0"/>
        <v>671.56239191893872</v>
      </c>
      <c r="F33">
        <v>7.5049999999999997E-4</v>
      </c>
      <c r="G33" t="s">
        <v>130</v>
      </c>
      <c r="J33">
        <f>VLOOKUP(A33,Potential_Manufacturer!$A$1:$T$31,19,FALSE)</f>
        <v>-33.351821999999999</v>
      </c>
      <c r="K33">
        <f>VLOOKUP(A33,Potential_Manufacturer!$A$1:$T$31,20,FALSE)</f>
        <v>151.44005799999999</v>
      </c>
      <c r="L33">
        <f>VLOOKUP(B33,National_Market!$A$3:$H$9,7,FALSE)</f>
        <v>-27.469010999999998</v>
      </c>
      <c r="M33">
        <f>VLOOKUP(B33,National_Market!$A$3:$H$9,8,FALSE)</f>
        <v>153.02633800000001</v>
      </c>
    </row>
    <row r="34" spans="1:13" x14ac:dyDescent="0.2">
      <c r="A34" t="s">
        <v>24</v>
      </c>
      <c r="B34" t="s">
        <v>131</v>
      </c>
      <c r="C34" t="s">
        <v>13</v>
      </c>
      <c r="D34" t="s">
        <v>77</v>
      </c>
      <c r="E34">
        <v>953.78</v>
      </c>
      <c r="F34">
        <v>5.3770000000000001E-4</v>
      </c>
      <c r="G34" t="s">
        <v>130</v>
      </c>
      <c r="J34">
        <f>VLOOKUP(A34,Potential_Manufacturer!$A$1:$T$31,19,FALSE)</f>
        <v>-33.351821999999999</v>
      </c>
      <c r="K34">
        <f>VLOOKUP(A34,Potential_Manufacturer!$A$1:$T$31,20,FALSE)</f>
        <v>151.44005799999999</v>
      </c>
      <c r="L34">
        <f>VLOOKUP(B34,National_Market!$A$3:$H$9,7,FALSE)</f>
        <v>-27.469010999999998</v>
      </c>
      <c r="M34">
        <f>VLOOKUP(B34,National_Market!$A$3:$H$9,8,FALSE)</f>
        <v>153.02633800000001</v>
      </c>
    </row>
    <row r="35" spans="1:13" x14ac:dyDescent="0.2">
      <c r="A35" t="s">
        <v>24</v>
      </c>
      <c r="B35" t="s">
        <v>132</v>
      </c>
      <c r="C35" t="s">
        <v>109</v>
      </c>
      <c r="D35" t="s">
        <v>78</v>
      </c>
      <c r="E35">
        <f t="shared" si="0"/>
        <v>767.24219324171645</v>
      </c>
      <c r="G35" t="s">
        <v>130</v>
      </c>
      <c r="H35">
        <v>1.5808E-3</v>
      </c>
      <c r="I35">
        <v>1.8544E-3</v>
      </c>
      <c r="J35">
        <f>VLOOKUP(A35,Potential_Manufacturer!$A$1:$T$31,19,FALSE)</f>
        <v>-33.351821999999999</v>
      </c>
      <c r="K35">
        <f>VLOOKUP(A35,Potential_Manufacturer!$A$1:$T$31,20,FALSE)</f>
        <v>151.44005799999999</v>
      </c>
      <c r="L35">
        <f>VLOOKUP(B35,National_Market!$A$3:$H$9,7,FALSE)</f>
        <v>-37.813727</v>
      </c>
      <c r="M35">
        <f>VLOOKUP(B35,National_Market!$A$3:$H$9,8,FALSE)</f>
        <v>144.963155</v>
      </c>
    </row>
    <row r="36" spans="1:13" x14ac:dyDescent="0.2">
      <c r="A36" t="s">
        <v>24</v>
      </c>
      <c r="B36" t="s">
        <v>132</v>
      </c>
      <c r="C36" t="s">
        <v>108</v>
      </c>
      <c r="D36" t="s">
        <v>79</v>
      </c>
      <c r="E36">
        <f t="shared" si="0"/>
        <v>767.24219324171645</v>
      </c>
      <c r="F36">
        <v>7.5049999999999997E-4</v>
      </c>
      <c r="G36" t="s">
        <v>130</v>
      </c>
      <c r="J36">
        <f>VLOOKUP(A36,Potential_Manufacturer!$A$1:$T$31,19,FALSE)</f>
        <v>-33.351821999999999</v>
      </c>
      <c r="K36">
        <f>VLOOKUP(A36,Potential_Manufacturer!$A$1:$T$31,20,FALSE)</f>
        <v>151.44005799999999</v>
      </c>
      <c r="L36">
        <f>VLOOKUP(B36,National_Market!$A$3:$H$9,7,FALSE)</f>
        <v>-37.813727</v>
      </c>
      <c r="M36">
        <f>VLOOKUP(B36,National_Market!$A$3:$H$9,8,FALSE)</f>
        <v>144.963155</v>
      </c>
    </row>
    <row r="37" spans="1:13" x14ac:dyDescent="0.2">
      <c r="A37" t="s">
        <v>24</v>
      </c>
      <c r="B37" t="s">
        <v>132</v>
      </c>
      <c r="C37" t="s">
        <v>13</v>
      </c>
      <c r="D37" t="s">
        <v>80</v>
      </c>
      <c r="E37">
        <v>1077.8599999999999</v>
      </c>
      <c r="F37">
        <v>5.3770000000000001E-4</v>
      </c>
      <c r="G37" t="s">
        <v>130</v>
      </c>
      <c r="J37">
        <f>VLOOKUP(A37,Potential_Manufacturer!$A$1:$T$31,19,FALSE)</f>
        <v>-33.351821999999999</v>
      </c>
      <c r="K37">
        <f>VLOOKUP(A37,Potential_Manufacturer!$A$1:$T$31,20,FALSE)</f>
        <v>151.44005799999999</v>
      </c>
      <c r="L37">
        <f>VLOOKUP(B37,National_Market!$A$3:$H$9,7,FALSE)</f>
        <v>-37.813727</v>
      </c>
      <c r="M37">
        <f>VLOOKUP(B37,National_Market!$A$3:$H$9,8,FALSE)</f>
        <v>144.963155</v>
      </c>
    </row>
    <row r="38" spans="1:13" x14ac:dyDescent="0.2">
      <c r="A38" t="s">
        <v>24</v>
      </c>
      <c r="B38" t="s">
        <v>133</v>
      </c>
      <c r="C38" t="s">
        <v>109</v>
      </c>
      <c r="D38" t="s">
        <v>81</v>
      </c>
      <c r="E38">
        <f t="shared" si="0"/>
        <v>60.525707997452976</v>
      </c>
      <c r="G38" t="s">
        <v>130</v>
      </c>
      <c r="H38">
        <v>1.5808E-3</v>
      </c>
      <c r="I38">
        <v>1.8544E-3</v>
      </c>
      <c r="J38">
        <f>VLOOKUP(A38,Potential_Manufacturer!$A$1:$T$31,19,FALSE)</f>
        <v>-33.351821999999999</v>
      </c>
      <c r="K38">
        <f>VLOOKUP(A38,Potential_Manufacturer!$A$1:$T$31,20,FALSE)</f>
        <v>151.44005799999999</v>
      </c>
      <c r="L38">
        <f>VLOOKUP(B38,National_Market!$A$3:$H$9,7,FALSE)</f>
        <v>-33.859774000000002</v>
      </c>
      <c r="M38">
        <f>VLOOKUP(B38,National_Market!$A$3:$H$9,8,FALSE)</f>
        <v>151.205172</v>
      </c>
    </row>
    <row r="39" spans="1:13" x14ac:dyDescent="0.2">
      <c r="A39" t="s">
        <v>24</v>
      </c>
      <c r="B39" t="s">
        <v>133</v>
      </c>
      <c r="C39" t="s">
        <v>108</v>
      </c>
      <c r="D39" t="s">
        <v>82</v>
      </c>
      <c r="E39">
        <f t="shared" si="0"/>
        <v>60.525707997452976</v>
      </c>
      <c r="F39">
        <v>7.5049999999999997E-4</v>
      </c>
      <c r="G39" t="s">
        <v>130</v>
      </c>
      <c r="J39">
        <f>VLOOKUP(A39,Potential_Manufacturer!$A$1:$T$31,19,FALSE)</f>
        <v>-33.351821999999999</v>
      </c>
      <c r="K39">
        <f>VLOOKUP(A39,Potential_Manufacturer!$A$1:$T$31,20,FALSE)</f>
        <v>151.44005799999999</v>
      </c>
      <c r="L39">
        <f>VLOOKUP(B39,National_Market!$A$3:$H$9,7,FALSE)</f>
        <v>-33.859774000000002</v>
      </c>
      <c r="M39">
        <f>VLOOKUP(B39,National_Market!$A$3:$H$9,8,FALSE)</f>
        <v>151.205172</v>
      </c>
    </row>
    <row r="40" spans="1:13" x14ac:dyDescent="0.2">
      <c r="A40" t="s">
        <v>24</v>
      </c>
      <c r="B40" t="s">
        <v>133</v>
      </c>
      <c r="C40" t="s">
        <v>13</v>
      </c>
      <c r="D40" t="s">
        <v>83</v>
      </c>
      <c r="E40">
        <f t="shared" si="0"/>
        <v>10000000000</v>
      </c>
      <c r="F40">
        <v>5.3770000000000001E-4</v>
      </c>
      <c r="G40" t="s">
        <v>130</v>
      </c>
      <c r="J40">
        <f>VLOOKUP(A40,Potential_Manufacturer!$A$1:$T$31,19,FALSE)</f>
        <v>-33.351821999999999</v>
      </c>
      <c r="K40">
        <f>VLOOKUP(A40,Potential_Manufacturer!$A$1:$T$31,20,FALSE)</f>
        <v>151.44005799999999</v>
      </c>
      <c r="L40">
        <f>VLOOKUP(B40,National_Market!$A$3:$H$9,7,FALSE)</f>
        <v>-33.859774000000002</v>
      </c>
      <c r="M40">
        <f>VLOOKUP(B40,National_Market!$A$3:$H$9,8,FALSE)</f>
        <v>151.205172</v>
      </c>
    </row>
    <row r="41" spans="1:13" x14ac:dyDescent="0.2">
      <c r="A41" t="s">
        <v>24</v>
      </c>
      <c r="B41" t="s">
        <v>134</v>
      </c>
      <c r="C41" t="s">
        <v>109</v>
      </c>
      <c r="D41" t="s">
        <v>84</v>
      </c>
      <c r="E41">
        <f t="shared" si="0"/>
        <v>1193.8685315200053</v>
      </c>
      <c r="G41" t="s">
        <v>130</v>
      </c>
      <c r="H41">
        <v>1.5808E-3</v>
      </c>
      <c r="I41">
        <v>1.8544E-3</v>
      </c>
      <c r="J41">
        <f>VLOOKUP(A41,Potential_Manufacturer!$A$1:$T$31,19,FALSE)</f>
        <v>-33.351821999999999</v>
      </c>
      <c r="K41">
        <f>VLOOKUP(A41,Potential_Manufacturer!$A$1:$T$31,20,FALSE)</f>
        <v>151.44005799999999</v>
      </c>
      <c r="L41">
        <f>VLOOKUP(B41,National_Market!$A$3:$H$9,7,FALSE)</f>
        <v>-34.931458999999997</v>
      </c>
      <c r="M41">
        <f>VLOOKUP(B41,National_Market!$A$3:$H$9,8,FALSE)</f>
        <v>138.59927200000001</v>
      </c>
    </row>
    <row r="42" spans="1:13" x14ac:dyDescent="0.2">
      <c r="A42" t="s">
        <v>24</v>
      </c>
      <c r="B42" t="s">
        <v>134</v>
      </c>
      <c r="C42" t="s">
        <v>108</v>
      </c>
      <c r="D42" t="s">
        <v>85</v>
      </c>
      <c r="E42">
        <f t="shared" si="0"/>
        <v>1193.8685315200053</v>
      </c>
      <c r="F42">
        <v>7.5049999999999997E-4</v>
      </c>
      <c r="G42" t="s">
        <v>130</v>
      </c>
      <c r="J42">
        <f>VLOOKUP(A42,Potential_Manufacturer!$A$1:$T$31,19,FALSE)</f>
        <v>-33.351821999999999</v>
      </c>
      <c r="K42">
        <f>VLOOKUP(A42,Potential_Manufacturer!$A$1:$T$31,20,FALSE)</f>
        <v>151.44005799999999</v>
      </c>
      <c r="L42">
        <f>VLOOKUP(B42,National_Market!$A$3:$H$9,7,FALSE)</f>
        <v>-34.931458999999997</v>
      </c>
      <c r="M42">
        <f>VLOOKUP(B42,National_Market!$A$3:$H$9,8,FALSE)</f>
        <v>138.59927200000001</v>
      </c>
    </row>
    <row r="43" spans="1:13" x14ac:dyDescent="0.2">
      <c r="A43" t="s">
        <v>24</v>
      </c>
      <c r="B43" t="s">
        <v>134</v>
      </c>
      <c r="C43" t="s">
        <v>13</v>
      </c>
      <c r="D43" t="s">
        <v>86</v>
      </c>
      <c r="E43">
        <v>1802</v>
      </c>
      <c r="F43">
        <v>5.3770000000000001E-4</v>
      </c>
      <c r="G43" t="s">
        <v>130</v>
      </c>
      <c r="J43">
        <f>VLOOKUP(A43,Potential_Manufacturer!$A$1:$T$31,19,FALSE)</f>
        <v>-33.351821999999999</v>
      </c>
      <c r="K43">
        <f>VLOOKUP(A43,Potential_Manufacturer!$A$1:$T$31,20,FALSE)</f>
        <v>151.44005799999999</v>
      </c>
      <c r="L43">
        <f>VLOOKUP(B43,National_Market!$A$3:$H$9,7,FALSE)</f>
        <v>-34.931458999999997</v>
      </c>
      <c r="M43">
        <f>VLOOKUP(B43,National_Market!$A$3:$H$9,8,FALSE)</f>
        <v>138.59927200000001</v>
      </c>
    </row>
    <row r="44" spans="1:13" x14ac:dyDescent="0.2">
      <c r="A44" t="s">
        <v>24</v>
      </c>
      <c r="B44" t="s">
        <v>135</v>
      </c>
      <c r="C44" t="s">
        <v>109</v>
      </c>
      <c r="D44" t="s">
        <v>87</v>
      </c>
      <c r="E44">
        <f t="shared" si="0"/>
        <v>3318.5419148560331</v>
      </c>
      <c r="G44" t="s">
        <v>130</v>
      </c>
      <c r="H44">
        <v>1.5808E-3</v>
      </c>
      <c r="I44">
        <v>1.8544E-3</v>
      </c>
      <c r="J44">
        <f>VLOOKUP(A44,Potential_Manufacturer!$A$1:$T$31,19,FALSE)</f>
        <v>-33.351821999999999</v>
      </c>
      <c r="K44">
        <f>VLOOKUP(A44,Potential_Manufacturer!$A$1:$T$31,20,FALSE)</f>
        <v>151.44005799999999</v>
      </c>
      <c r="L44">
        <f>VLOOKUP(B44,National_Market!$A$3:$H$9,7,FALSE)</f>
        <v>-31.950617999999999</v>
      </c>
      <c r="M44">
        <f>VLOOKUP(B44,National_Market!$A$3:$H$9,8,FALSE)</f>
        <v>115.86047499999999</v>
      </c>
    </row>
    <row r="45" spans="1:13" x14ac:dyDescent="0.2">
      <c r="A45" t="s">
        <v>24</v>
      </c>
      <c r="B45" t="s">
        <v>135</v>
      </c>
      <c r="C45" t="s">
        <v>108</v>
      </c>
      <c r="D45" t="s">
        <v>76</v>
      </c>
      <c r="E45">
        <f t="shared" si="0"/>
        <v>3318.5419148560331</v>
      </c>
      <c r="F45">
        <v>7.5049999999999997E-4</v>
      </c>
      <c r="G45" t="s">
        <v>130</v>
      </c>
      <c r="J45">
        <f>VLOOKUP(A45,Potential_Manufacturer!$A$1:$T$31,19,FALSE)</f>
        <v>-33.351821999999999</v>
      </c>
      <c r="K45">
        <f>VLOOKUP(A45,Potential_Manufacturer!$A$1:$T$31,20,FALSE)</f>
        <v>151.44005799999999</v>
      </c>
      <c r="L45">
        <f>VLOOKUP(B45,National_Market!$A$3:$H$9,7,FALSE)</f>
        <v>-31.950617999999999</v>
      </c>
      <c r="M45">
        <f>VLOOKUP(B45,National_Market!$A$3:$H$9,8,FALSE)</f>
        <v>115.86047499999999</v>
      </c>
    </row>
    <row r="46" spans="1:13" x14ac:dyDescent="0.2">
      <c r="A46" t="s">
        <v>24</v>
      </c>
      <c r="B46" t="s">
        <v>135</v>
      </c>
      <c r="C46" t="s">
        <v>13</v>
      </c>
      <c r="D46" t="s">
        <v>77</v>
      </c>
      <c r="E46">
        <v>3963.28</v>
      </c>
      <c r="F46">
        <v>5.3770000000000001E-4</v>
      </c>
      <c r="G46" t="s">
        <v>130</v>
      </c>
      <c r="J46">
        <f>VLOOKUP(A46,Potential_Manufacturer!$A$1:$T$31,19,FALSE)</f>
        <v>-33.351821999999999</v>
      </c>
      <c r="K46">
        <f>VLOOKUP(A46,Potential_Manufacturer!$A$1:$T$31,20,FALSE)</f>
        <v>151.44005799999999</v>
      </c>
      <c r="L46">
        <f>VLOOKUP(B46,National_Market!$A$3:$H$9,7,FALSE)</f>
        <v>-31.950617999999999</v>
      </c>
      <c r="M46">
        <f>VLOOKUP(B46,National_Market!$A$3:$H$9,8,FALSE)</f>
        <v>115.86047499999999</v>
      </c>
    </row>
    <row r="47" spans="1:13" x14ac:dyDescent="0.2">
      <c r="A47" t="s">
        <v>25</v>
      </c>
      <c r="B47" t="s">
        <v>131</v>
      </c>
      <c r="C47" t="s">
        <v>109</v>
      </c>
      <c r="D47" t="s">
        <v>78</v>
      </c>
      <c r="E47">
        <f t="shared" si="0"/>
        <v>731.23326528195673</v>
      </c>
      <c r="G47" t="s">
        <v>130</v>
      </c>
      <c r="H47">
        <v>1.5808E-3</v>
      </c>
      <c r="I47">
        <v>1.8544E-3</v>
      </c>
      <c r="J47">
        <f>VLOOKUP(A47,Potential_Manufacturer!$A$1:$T$31,19,FALSE)</f>
        <v>-33.8085807406801</v>
      </c>
      <c r="K47">
        <f>VLOOKUP(A47,Potential_Manufacturer!$A$1:$T$31,20,FALSE)</f>
        <v>150.992574329029</v>
      </c>
      <c r="L47">
        <f>VLOOKUP(B47,National_Market!$A$3:$H$9,7,FALSE)</f>
        <v>-27.469010999999998</v>
      </c>
      <c r="M47">
        <f>VLOOKUP(B47,National_Market!$A$3:$H$9,8,FALSE)</f>
        <v>153.02633800000001</v>
      </c>
    </row>
    <row r="48" spans="1:13" x14ac:dyDescent="0.2">
      <c r="A48" t="s">
        <v>25</v>
      </c>
      <c r="B48" t="s">
        <v>131</v>
      </c>
      <c r="C48" t="s">
        <v>108</v>
      </c>
      <c r="D48" t="s">
        <v>79</v>
      </c>
      <c r="E48">
        <f t="shared" si="0"/>
        <v>731.23326528195673</v>
      </c>
      <c r="F48">
        <v>7.5049999999999997E-4</v>
      </c>
      <c r="G48" t="s">
        <v>130</v>
      </c>
      <c r="J48">
        <f>VLOOKUP(A48,Potential_Manufacturer!$A$1:$T$31,19,FALSE)</f>
        <v>-33.8085807406801</v>
      </c>
      <c r="K48">
        <f>VLOOKUP(A48,Potential_Manufacturer!$A$1:$T$31,20,FALSE)</f>
        <v>150.992574329029</v>
      </c>
      <c r="L48">
        <f>VLOOKUP(B48,National_Market!$A$3:$H$9,7,FALSE)</f>
        <v>-27.469010999999998</v>
      </c>
      <c r="M48">
        <f>VLOOKUP(B48,National_Market!$A$3:$H$9,8,FALSE)</f>
        <v>153.02633800000001</v>
      </c>
    </row>
    <row r="49" spans="1:13" x14ac:dyDescent="0.2">
      <c r="A49" t="s">
        <v>25</v>
      </c>
      <c r="B49" t="s">
        <v>131</v>
      </c>
      <c r="C49" t="s">
        <v>13</v>
      </c>
      <c r="D49" t="s">
        <v>80</v>
      </c>
      <c r="E49">
        <v>953.78</v>
      </c>
      <c r="F49">
        <v>5.3770000000000001E-4</v>
      </c>
      <c r="G49" t="s">
        <v>130</v>
      </c>
      <c r="J49">
        <f>VLOOKUP(A49,Potential_Manufacturer!$A$1:$T$31,19,FALSE)</f>
        <v>-33.8085807406801</v>
      </c>
      <c r="K49">
        <f>VLOOKUP(A49,Potential_Manufacturer!$A$1:$T$31,20,FALSE)</f>
        <v>150.992574329029</v>
      </c>
      <c r="L49">
        <f>VLOOKUP(B49,National_Market!$A$3:$H$9,7,FALSE)</f>
        <v>-27.469010999999998</v>
      </c>
      <c r="M49">
        <f>VLOOKUP(B49,National_Market!$A$3:$H$9,8,FALSE)</f>
        <v>153.02633800000001</v>
      </c>
    </row>
    <row r="50" spans="1:13" x14ac:dyDescent="0.2">
      <c r="A50" t="s">
        <v>25</v>
      </c>
      <c r="B50" t="s">
        <v>132</v>
      </c>
      <c r="C50" t="s">
        <v>109</v>
      </c>
      <c r="D50" t="s">
        <v>81</v>
      </c>
      <c r="E50">
        <f t="shared" si="0"/>
        <v>702.52369312372775</v>
      </c>
      <c r="G50" t="s">
        <v>130</v>
      </c>
      <c r="H50">
        <v>1.5808E-3</v>
      </c>
      <c r="I50">
        <v>1.8544E-3</v>
      </c>
      <c r="J50">
        <f>VLOOKUP(A50,Potential_Manufacturer!$A$1:$T$31,19,FALSE)</f>
        <v>-33.8085807406801</v>
      </c>
      <c r="K50">
        <f>VLOOKUP(A50,Potential_Manufacturer!$A$1:$T$31,20,FALSE)</f>
        <v>150.992574329029</v>
      </c>
      <c r="L50">
        <f>VLOOKUP(B50,National_Market!$A$3:$H$9,7,FALSE)</f>
        <v>-37.813727</v>
      </c>
      <c r="M50">
        <f>VLOOKUP(B50,National_Market!$A$3:$H$9,8,FALSE)</f>
        <v>144.963155</v>
      </c>
    </row>
    <row r="51" spans="1:13" x14ac:dyDescent="0.2">
      <c r="A51" t="s">
        <v>25</v>
      </c>
      <c r="B51" t="s">
        <v>132</v>
      </c>
      <c r="C51" t="s">
        <v>108</v>
      </c>
      <c r="D51" t="s">
        <v>82</v>
      </c>
      <c r="E51">
        <f t="shared" si="0"/>
        <v>702.52369312372775</v>
      </c>
      <c r="F51">
        <v>7.5049999999999997E-4</v>
      </c>
      <c r="G51" t="s">
        <v>130</v>
      </c>
      <c r="J51">
        <f>VLOOKUP(A51,Potential_Manufacturer!$A$1:$T$31,19,FALSE)</f>
        <v>-33.8085807406801</v>
      </c>
      <c r="K51">
        <f>VLOOKUP(A51,Potential_Manufacturer!$A$1:$T$31,20,FALSE)</f>
        <v>150.992574329029</v>
      </c>
      <c r="L51">
        <f>VLOOKUP(B51,National_Market!$A$3:$H$9,7,FALSE)</f>
        <v>-37.813727</v>
      </c>
      <c r="M51">
        <f>VLOOKUP(B51,National_Market!$A$3:$H$9,8,FALSE)</f>
        <v>144.963155</v>
      </c>
    </row>
    <row r="52" spans="1:13" x14ac:dyDescent="0.2">
      <c r="A52" t="s">
        <v>25</v>
      </c>
      <c r="B52" t="s">
        <v>132</v>
      </c>
      <c r="C52" t="s">
        <v>13</v>
      </c>
      <c r="D52" t="s">
        <v>83</v>
      </c>
      <c r="E52">
        <v>1077.8599999999999</v>
      </c>
      <c r="F52">
        <v>5.3770000000000001E-4</v>
      </c>
      <c r="G52" t="s">
        <v>130</v>
      </c>
      <c r="J52">
        <f>VLOOKUP(A52,Potential_Manufacturer!$A$1:$T$31,19,FALSE)</f>
        <v>-33.8085807406801</v>
      </c>
      <c r="K52">
        <f>VLOOKUP(A52,Potential_Manufacturer!$A$1:$T$31,20,FALSE)</f>
        <v>150.992574329029</v>
      </c>
      <c r="L52">
        <f>VLOOKUP(B52,National_Market!$A$3:$H$9,7,FALSE)</f>
        <v>-37.813727</v>
      </c>
      <c r="M52">
        <f>VLOOKUP(B52,National_Market!$A$3:$H$9,8,FALSE)</f>
        <v>144.963155</v>
      </c>
    </row>
    <row r="53" spans="1:13" x14ac:dyDescent="0.2">
      <c r="A53" t="s">
        <v>25</v>
      </c>
      <c r="B53" t="s">
        <v>133</v>
      </c>
      <c r="C53" t="s">
        <v>109</v>
      </c>
      <c r="D53" t="s">
        <v>84</v>
      </c>
      <c r="E53">
        <f t="shared" si="0"/>
        <v>20.444889471504741</v>
      </c>
      <c r="G53" t="s">
        <v>130</v>
      </c>
      <c r="H53">
        <v>1.5808E-3</v>
      </c>
      <c r="I53">
        <v>1.8544E-3</v>
      </c>
      <c r="J53">
        <f>VLOOKUP(A53,Potential_Manufacturer!$A$1:$T$31,19,FALSE)</f>
        <v>-33.8085807406801</v>
      </c>
      <c r="K53">
        <f>VLOOKUP(A53,Potential_Manufacturer!$A$1:$T$31,20,FALSE)</f>
        <v>150.992574329029</v>
      </c>
      <c r="L53">
        <f>VLOOKUP(B53,National_Market!$A$3:$H$9,7,FALSE)</f>
        <v>-33.859774000000002</v>
      </c>
      <c r="M53">
        <f>VLOOKUP(B53,National_Market!$A$3:$H$9,8,FALSE)</f>
        <v>151.205172</v>
      </c>
    </row>
    <row r="54" spans="1:13" x14ac:dyDescent="0.2">
      <c r="A54" t="s">
        <v>25</v>
      </c>
      <c r="B54" t="s">
        <v>133</v>
      </c>
      <c r="C54" t="s">
        <v>108</v>
      </c>
      <c r="D54" t="s">
        <v>85</v>
      </c>
      <c r="E54">
        <f t="shared" si="0"/>
        <v>20.444889471504741</v>
      </c>
      <c r="F54">
        <v>7.5049999999999997E-4</v>
      </c>
      <c r="G54" t="s">
        <v>130</v>
      </c>
      <c r="J54">
        <f>VLOOKUP(A54,Potential_Manufacturer!$A$1:$T$31,19,FALSE)</f>
        <v>-33.8085807406801</v>
      </c>
      <c r="K54">
        <f>VLOOKUP(A54,Potential_Manufacturer!$A$1:$T$31,20,FALSE)</f>
        <v>150.992574329029</v>
      </c>
      <c r="L54">
        <f>VLOOKUP(B54,National_Market!$A$3:$H$9,7,FALSE)</f>
        <v>-33.859774000000002</v>
      </c>
      <c r="M54">
        <f>VLOOKUP(B54,National_Market!$A$3:$H$9,8,FALSE)</f>
        <v>151.205172</v>
      </c>
    </row>
    <row r="55" spans="1:13" x14ac:dyDescent="0.2">
      <c r="A55" t="s">
        <v>25</v>
      </c>
      <c r="B55" t="s">
        <v>133</v>
      </c>
      <c r="C55" t="s">
        <v>13</v>
      </c>
      <c r="D55" t="s">
        <v>86</v>
      </c>
      <c r="E55">
        <f t="shared" si="0"/>
        <v>10000000000</v>
      </c>
      <c r="F55">
        <v>5.3770000000000001E-4</v>
      </c>
      <c r="G55" t="s">
        <v>130</v>
      </c>
      <c r="J55">
        <f>VLOOKUP(A55,Potential_Manufacturer!$A$1:$T$31,19,FALSE)</f>
        <v>-33.8085807406801</v>
      </c>
      <c r="K55">
        <f>VLOOKUP(A55,Potential_Manufacturer!$A$1:$T$31,20,FALSE)</f>
        <v>150.992574329029</v>
      </c>
      <c r="L55">
        <f>VLOOKUP(B55,National_Market!$A$3:$H$9,7,FALSE)</f>
        <v>-33.859774000000002</v>
      </c>
      <c r="M55">
        <f>VLOOKUP(B55,National_Market!$A$3:$H$9,8,FALSE)</f>
        <v>151.205172</v>
      </c>
    </row>
    <row r="56" spans="1:13" x14ac:dyDescent="0.2">
      <c r="A56" t="s">
        <v>25</v>
      </c>
      <c r="B56" t="s">
        <v>134</v>
      </c>
      <c r="C56" t="s">
        <v>109</v>
      </c>
      <c r="D56" t="s">
        <v>87</v>
      </c>
      <c r="E56">
        <f t="shared" si="0"/>
        <v>1143.5574009754646</v>
      </c>
      <c r="G56" t="s">
        <v>130</v>
      </c>
      <c r="H56">
        <v>1.5808E-3</v>
      </c>
      <c r="I56">
        <v>1.8544E-3</v>
      </c>
      <c r="J56">
        <f>VLOOKUP(A56,Potential_Manufacturer!$A$1:$T$31,19,FALSE)</f>
        <v>-33.8085807406801</v>
      </c>
      <c r="K56">
        <f>VLOOKUP(A56,Potential_Manufacturer!$A$1:$T$31,20,FALSE)</f>
        <v>150.992574329029</v>
      </c>
      <c r="L56">
        <f>VLOOKUP(B56,National_Market!$A$3:$H$9,7,FALSE)</f>
        <v>-34.931458999999997</v>
      </c>
      <c r="M56">
        <f>VLOOKUP(B56,National_Market!$A$3:$H$9,8,FALSE)</f>
        <v>138.59927200000001</v>
      </c>
    </row>
    <row r="57" spans="1:13" x14ac:dyDescent="0.2">
      <c r="A57" t="s">
        <v>25</v>
      </c>
      <c r="B57" t="s">
        <v>134</v>
      </c>
      <c r="C57" t="s">
        <v>108</v>
      </c>
      <c r="D57" t="s">
        <v>76</v>
      </c>
      <c r="E57">
        <f t="shared" si="0"/>
        <v>1143.5574009754646</v>
      </c>
      <c r="F57">
        <v>7.5049999999999997E-4</v>
      </c>
      <c r="G57" t="s">
        <v>130</v>
      </c>
      <c r="J57">
        <f>VLOOKUP(A57,Potential_Manufacturer!$A$1:$T$31,19,FALSE)</f>
        <v>-33.8085807406801</v>
      </c>
      <c r="K57">
        <f>VLOOKUP(A57,Potential_Manufacturer!$A$1:$T$31,20,FALSE)</f>
        <v>150.992574329029</v>
      </c>
      <c r="L57">
        <f>VLOOKUP(B57,National_Market!$A$3:$H$9,7,FALSE)</f>
        <v>-34.931458999999997</v>
      </c>
      <c r="M57">
        <f>VLOOKUP(B57,National_Market!$A$3:$H$9,8,FALSE)</f>
        <v>138.59927200000001</v>
      </c>
    </row>
    <row r="58" spans="1:13" x14ac:dyDescent="0.2">
      <c r="A58" t="s">
        <v>25</v>
      </c>
      <c r="B58" t="s">
        <v>134</v>
      </c>
      <c r="C58" t="s">
        <v>13</v>
      </c>
      <c r="D58" t="s">
        <v>77</v>
      </c>
      <c r="E58">
        <v>1802</v>
      </c>
      <c r="F58">
        <v>5.3770000000000001E-4</v>
      </c>
      <c r="G58" t="s">
        <v>130</v>
      </c>
      <c r="J58">
        <f>VLOOKUP(A58,Potential_Manufacturer!$A$1:$T$31,19,FALSE)</f>
        <v>-33.8085807406801</v>
      </c>
      <c r="K58">
        <f>VLOOKUP(A58,Potential_Manufacturer!$A$1:$T$31,20,FALSE)</f>
        <v>150.992574329029</v>
      </c>
      <c r="L58">
        <f>VLOOKUP(B58,National_Market!$A$3:$H$9,7,FALSE)</f>
        <v>-34.931458999999997</v>
      </c>
      <c r="M58">
        <f>VLOOKUP(B58,National_Market!$A$3:$H$9,8,FALSE)</f>
        <v>138.59927200000001</v>
      </c>
    </row>
    <row r="59" spans="1:13" x14ac:dyDescent="0.2">
      <c r="A59" t="s">
        <v>25</v>
      </c>
      <c r="B59" t="s">
        <v>135</v>
      </c>
      <c r="C59" t="s">
        <v>109</v>
      </c>
      <c r="D59" t="s">
        <v>78</v>
      </c>
      <c r="E59">
        <f t="shared" si="0"/>
        <v>3271.4070583190619</v>
      </c>
      <c r="G59" t="s">
        <v>130</v>
      </c>
      <c r="H59">
        <v>1.5808E-3</v>
      </c>
      <c r="I59">
        <v>1.8544E-3</v>
      </c>
      <c r="J59">
        <f>VLOOKUP(A59,Potential_Manufacturer!$A$1:$T$31,19,FALSE)</f>
        <v>-33.8085807406801</v>
      </c>
      <c r="K59">
        <f>VLOOKUP(A59,Potential_Manufacturer!$A$1:$T$31,20,FALSE)</f>
        <v>150.992574329029</v>
      </c>
      <c r="L59">
        <f>VLOOKUP(B59,National_Market!$A$3:$H$9,7,FALSE)</f>
        <v>-31.950617999999999</v>
      </c>
      <c r="M59">
        <f>VLOOKUP(B59,National_Market!$A$3:$H$9,8,FALSE)</f>
        <v>115.86047499999999</v>
      </c>
    </row>
    <row r="60" spans="1:13" x14ac:dyDescent="0.2">
      <c r="A60" t="s">
        <v>25</v>
      </c>
      <c r="B60" t="s">
        <v>135</v>
      </c>
      <c r="C60" t="s">
        <v>108</v>
      </c>
      <c r="D60" t="s">
        <v>79</v>
      </c>
      <c r="E60">
        <f t="shared" si="0"/>
        <v>3271.4070583190619</v>
      </c>
      <c r="F60">
        <v>7.5049999999999997E-4</v>
      </c>
      <c r="G60" t="s">
        <v>130</v>
      </c>
      <c r="J60">
        <f>VLOOKUP(A60,Potential_Manufacturer!$A$1:$T$31,19,FALSE)</f>
        <v>-33.8085807406801</v>
      </c>
      <c r="K60">
        <f>VLOOKUP(A60,Potential_Manufacturer!$A$1:$T$31,20,FALSE)</f>
        <v>150.992574329029</v>
      </c>
      <c r="L60">
        <f>VLOOKUP(B60,National_Market!$A$3:$H$9,7,FALSE)</f>
        <v>-31.950617999999999</v>
      </c>
      <c r="M60">
        <f>VLOOKUP(B60,National_Market!$A$3:$H$9,8,FALSE)</f>
        <v>115.86047499999999</v>
      </c>
    </row>
    <row r="61" spans="1:13" x14ac:dyDescent="0.2">
      <c r="A61" t="s">
        <v>25</v>
      </c>
      <c r="B61" t="s">
        <v>135</v>
      </c>
      <c r="C61" t="s">
        <v>13</v>
      </c>
      <c r="D61" t="s">
        <v>80</v>
      </c>
      <c r="E61">
        <v>3963.28</v>
      </c>
      <c r="F61">
        <v>5.3770000000000001E-4</v>
      </c>
      <c r="G61" t="s">
        <v>130</v>
      </c>
      <c r="J61">
        <f>VLOOKUP(A61,Potential_Manufacturer!$A$1:$T$31,19,FALSE)</f>
        <v>-33.8085807406801</v>
      </c>
      <c r="K61">
        <f>VLOOKUP(A61,Potential_Manufacturer!$A$1:$T$31,20,FALSE)</f>
        <v>150.992574329029</v>
      </c>
      <c r="L61">
        <f>VLOOKUP(B61,National_Market!$A$3:$H$9,7,FALSE)</f>
        <v>-31.950617999999999</v>
      </c>
      <c r="M61">
        <f>VLOOKUP(B61,National_Market!$A$3:$H$9,8,FALSE)</f>
        <v>115.86047499999999</v>
      </c>
    </row>
    <row r="62" spans="1:13" x14ac:dyDescent="0.2">
      <c r="A62" t="s">
        <v>26</v>
      </c>
      <c r="B62" t="s">
        <v>131</v>
      </c>
      <c r="C62" t="s">
        <v>109</v>
      </c>
      <c r="D62" t="s">
        <v>81</v>
      </c>
      <c r="E62">
        <f t="shared" si="0"/>
        <v>841.07597573081398</v>
      </c>
      <c r="G62" t="s">
        <v>130</v>
      </c>
      <c r="H62">
        <v>1.5808E-3</v>
      </c>
      <c r="I62">
        <v>1.8544E-3</v>
      </c>
      <c r="J62">
        <f>VLOOKUP(A62,Potential_Manufacturer!$A$1:$T$31,19,FALSE)</f>
        <v>-34.7793163172771</v>
      </c>
      <c r="K62">
        <f>VLOOKUP(A62,Potential_Manufacturer!$A$1:$T$31,20,FALSE)</f>
        <v>150.75395276578999</v>
      </c>
      <c r="L62">
        <f>VLOOKUP(B62,National_Market!$A$3:$H$9,7,FALSE)</f>
        <v>-27.469010999999998</v>
      </c>
      <c r="M62">
        <f>VLOOKUP(B62,National_Market!$A$3:$H$9,8,FALSE)</f>
        <v>153.02633800000001</v>
      </c>
    </row>
    <row r="63" spans="1:13" x14ac:dyDescent="0.2">
      <c r="A63" t="s">
        <v>26</v>
      </c>
      <c r="B63" t="s">
        <v>131</v>
      </c>
      <c r="C63" t="s">
        <v>108</v>
      </c>
      <c r="D63" t="s">
        <v>82</v>
      </c>
      <c r="E63">
        <f t="shared" si="0"/>
        <v>841.07597573081398</v>
      </c>
      <c r="F63">
        <v>7.5049999999999997E-4</v>
      </c>
      <c r="G63" t="s">
        <v>130</v>
      </c>
      <c r="J63">
        <f>VLOOKUP(A63,Potential_Manufacturer!$A$1:$T$31,19,FALSE)</f>
        <v>-34.7793163172771</v>
      </c>
      <c r="K63">
        <f>VLOOKUP(A63,Potential_Manufacturer!$A$1:$T$31,20,FALSE)</f>
        <v>150.75395276578999</v>
      </c>
      <c r="L63">
        <f>VLOOKUP(B63,National_Market!$A$3:$H$9,7,FALSE)</f>
        <v>-27.469010999999998</v>
      </c>
      <c r="M63">
        <f>VLOOKUP(B63,National_Market!$A$3:$H$9,8,FALSE)</f>
        <v>153.02633800000001</v>
      </c>
    </row>
    <row r="64" spans="1:13" x14ac:dyDescent="0.2">
      <c r="A64" t="s">
        <v>26</v>
      </c>
      <c r="B64" t="s">
        <v>131</v>
      </c>
      <c r="C64" t="s">
        <v>13</v>
      </c>
      <c r="D64" t="s">
        <v>83</v>
      </c>
      <c r="E64">
        <v>953.78</v>
      </c>
      <c r="F64">
        <v>5.3770000000000001E-4</v>
      </c>
      <c r="G64" t="s">
        <v>130</v>
      </c>
      <c r="J64">
        <f>VLOOKUP(A64,Potential_Manufacturer!$A$1:$T$31,19,FALSE)</f>
        <v>-34.7793163172771</v>
      </c>
      <c r="K64">
        <f>VLOOKUP(A64,Potential_Manufacturer!$A$1:$T$31,20,FALSE)</f>
        <v>150.75395276578999</v>
      </c>
      <c r="L64">
        <f>VLOOKUP(B64,National_Market!$A$3:$H$9,7,FALSE)</f>
        <v>-27.469010999999998</v>
      </c>
      <c r="M64">
        <f>VLOOKUP(B64,National_Market!$A$3:$H$9,8,FALSE)</f>
        <v>153.02633800000001</v>
      </c>
    </row>
    <row r="65" spans="1:13" x14ac:dyDescent="0.2">
      <c r="A65" t="s">
        <v>26</v>
      </c>
      <c r="B65" t="s">
        <v>132</v>
      </c>
      <c r="C65" t="s">
        <v>109</v>
      </c>
      <c r="D65" t="s">
        <v>84</v>
      </c>
      <c r="E65">
        <f t="shared" si="0"/>
        <v>618.81093440095253</v>
      </c>
      <c r="G65" t="s">
        <v>130</v>
      </c>
      <c r="H65">
        <v>1.5808E-3</v>
      </c>
      <c r="I65">
        <v>1.8544E-3</v>
      </c>
      <c r="J65">
        <f>VLOOKUP(A65,Potential_Manufacturer!$A$1:$T$31,19,FALSE)</f>
        <v>-34.7793163172771</v>
      </c>
      <c r="K65">
        <f>VLOOKUP(A65,Potential_Manufacturer!$A$1:$T$31,20,FALSE)</f>
        <v>150.75395276578999</v>
      </c>
      <c r="L65">
        <f>VLOOKUP(B65,National_Market!$A$3:$H$9,7,FALSE)</f>
        <v>-37.813727</v>
      </c>
      <c r="M65">
        <f>VLOOKUP(B65,National_Market!$A$3:$H$9,8,FALSE)</f>
        <v>144.963155</v>
      </c>
    </row>
    <row r="66" spans="1:13" x14ac:dyDescent="0.2">
      <c r="A66" t="s">
        <v>26</v>
      </c>
      <c r="B66" t="s">
        <v>132</v>
      </c>
      <c r="C66" t="s">
        <v>108</v>
      </c>
      <c r="D66" t="s">
        <v>85</v>
      </c>
      <c r="E66">
        <f t="shared" ref="E66:E129" si="1">IF(C66="Train",(ACOS(COS(RADIANS(90-J66))*COS(RADIANS(90-L66))+SIN(RADIANS(90-J66))*SIN(RADIANS(90-L66))*COS(RADIANS(K66-M66)))*6371),IF(C66="Ship",10000000000,IF(C66="Truck",(ACOS(COS(RADIANS(90-J66))*COS(RADIANS(90-L66))+SIN(RADIANS(90-J66))*SIN(RADIANS(90-L66))*COS(RADIANS(K66-M66)))*6371))))</f>
        <v>618.81093440095253</v>
      </c>
      <c r="F66">
        <v>7.5049999999999997E-4</v>
      </c>
      <c r="G66" t="s">
        <v>130</v>
      </c>
      <c r="J66">
        <f>VLOOKUP(A66,Potential_Manufacturer!$A$1:$T$31,19,FALSE)</f>
        <v>-34.7793163172771</v>
      </c>
      <c r="K66">
        <f>VLOOKUP(A66,Potential_Manufacturer!$A$1:$T$31,20,FALSE)</f>
        <v>150.75395276578999</v>
      </c>
      <c r="L66">
        <f>VLOOKUP(B66,National_Market!$A$3:$H$9,7,FALSE)</f>
        <v>-37.813727</v>
      </c>
      <c r="M66">
        <f>VLOOKUP(B66,National_Market!$A$3:$H$9,8,FALSE)</f>
        <v>144.963155</v>
      </c>
    </row>
    <row r="67" spans="1:13" x14ac:dyDescent="0.2">
      <c r="A67" t="s">
        <v>26</v>
      </c>
      <c r="B67" t="s">
        <v>132</v>
      </c>
      <c r="C67" t="s">
        <v>13</v>
      </c>
      <c r="D67" t="s">
        <v>86</v>
      </c>
      <c r="E67">
        <v>1077.8599999999999</v>
      </c>
      <c r="F67">
        <v>5.3770000000000001E-4</v>
      </c>
      <c r="G67" t="s">
        <v>130</v>
      </c>
      <c r="J67">
        <f>VLOOKUP(A67,Potential_Manufacturer!$A$1:$T$31,19,FALSE)</f>
        <v>-34.7793163172771</v>
      </c>
      <c r="K67">
        <f>VLOOKUP(A67,Potential_Manufacturer!$A$1:$T$31,20,FALSE)</f>
        <v>150.75395276578999</v>
      </c>
      <c r="L67">
        <f>VLOOKUP(B67,National_Market!$A$3:$H$9,7,FALSE)</f>
        <v>-37.813727</v>
      </c>
      <c r="M67">
        <f>VLOOKUP(B67,National_Market!$A$3:$H$9,8,FALSE)</f>
        <v>144.963155</v>
      </c>
    </row>
    <row r="68" spans="1:13" x14ac:dyDescent="0.2">
      <c r="A68" t="s">
        <v>26</v>
      </c>
      <c r="B68" t="s">
        <v>133</v>
      </c>
      <c r="C68" t="s">
        <v>109</v>
      </c>
      <c r="D68" t="s">
        <v>87</v>
      </c>
      <c r="E68">
        <f t="shared" si="1"/>
        <v>110.32585899394205</v>
      </c>
      <c r="G68" t="s">
        <v>130</v>
      </c>
      <c r="H68">
        <v>1.5808E-3</v>
      </c>
      <c r="I68">
        <v>1.8544E-3</v>
      </c>
      <c r="J68">
        <f>VLOOKUP(A68,Potential_Manufacturer!$A$1:$T$31,19,FALSE)</f>
        <v>-34.7793163172771</v>
      </c>
      <c r="K68">
        <f>VLOOKUP(A68,Potential_Manufacturer!$A$1:$T$31,20,FALSE)</f>
        <v>150.75395276578999</v>
      </c>
      <c r="L68">
        <f>VLOOKUP(B68,National_Market!$A$3:$H$9,7,FALSE)</f>
        <v>-33.859774000000002</v>
      </c>
      <c r="M68">
        <f>VLOOKUP(B68,National_Market!$A$3:$H$9,8,FALSE)</f>
        <v>151.205172</v>
      </c>
    </row>
    <row r="69" spans="1:13" x14ac:dyDescent="0.2">
      <c r="A69" t="s">
        <v>26</v>
      </c>
      <c r="B69" t="s">
        <v>133</v>
      </c>
      <c r="C69" t="s">
        <v>108</v>
      </c>
      <c r="D69" t="s">
        <v>76</v>
      </c>
      <c r="E69">
        <f t="shared" si="1"/>
        <v>110.32585899394205</v>
      </c>
      <c r="F69">
        <v>7.5049999999999997E-4</v>
      </c>
      <c r="G69" t="s">
        <v>130</v>
      </c>
      <c r="J69">
        <f>VLOOKUP(A69,Potential_Manufacturer!$A$1:$T$31,19,FALSE)</f>
        <v>-34.7793163172771</v>
      </c>
      <c r="K69">
        <f>VLOOKUP(A69,Potential_Manufacturer!$A$1:$T$31,20,FALSE)</f>
        <v>150.75395276578999</v>
      </c>
      <c r="L69">
        <f>VLOOKUP(B69,National_Market!$A$3:$H$9,7,FALSE)</f>
        <v>-33.859774000000002</v>
      </c>
      <c r="M69">
        <f>VLOOKUP(B69,National_Market!$A$3:$H$9,8,FALSE)</f>
        <v>151.205172</v>
      </c>
    </row>
    <row r="70" spans="1:13" x14ac:dyDescent="0.2">
      <c r="A70" t="s">
        <v>26</v>
      </c>
      <c r="B70" t="s">
        <v>133</v>
      </c>
      <c r="C70" t="s">
        <v>13</v>
      </c>
      <c r="D70" t="s">
        <v>77</v>
      </c>
      <c r="E70">
        <f t="shared" si="1"/>
        <v>10000000000</v>
      </c>
      <c r="F70">
        <v>5.3770000000000001E-4</v>
      </c>
      <c r="G70" t="s">
        <v>130</v>
      </c>
      <c r="J70">
        <f>VLOOKUP(A70,Potential_Manufacturer!$A$1:$T$31,19,FALSE)</f>
        <v>-34.7793163172771</v>
      </c>
      <c r="K70">
        <f>VLOOKUP(A70,Potential_Manufacturer!$A$1:$T$31,20,FALSE)</f>
        <v>150.75395276578999</v>
      </c>
      <c r="L70">
        <f>VLOOKUP(B70,National_Market!$A$3:$H$9,7,FALSE)</f>
        <v>-33.859774000000002</v>
      </c>
      <c r="M70">
        <f>VLOOKUP(B70,National_Market!$A$3:$H$9,8,FALSE)</f>
        <v>151.205172</v>
      </c>
    </row>
    <row r="71" spans="1:13" x14ac:dyDescent="0.2">
      <c r="A71" t="s">
        <v>26</v>
      </c>
      <c r="B71" t="s">
        <v>134</v>
      </c>
      <c r="C71" t="s">
        <v>109</v>
      </c>
      <c r="D71" t="s">
        <v>78</v>
      </c>
      <c r="E71">
        <f t="shared" si="1"/>
        <v>1108.5159810403659</v>
      </c>
      <c r="G71" t="s">
        <v>130</v>
      </c>
      <c r="H71">
        <v>1.5808E-3</v>
      </c>
      <c r="I71">
        <v>1.8544E-3</v>
      </c>
      <c r="J71">
        <f>VLOOKUP(A71,Potential_Manufacturer!$A$1:$T$31,19,FALSE)</f>
        <v>-34.7793163172771</v>
      </c>
      <c r="K71">
        <f>VLOOKUP(A71,Potential_Manufacturer!$A$1:$T$31,20,FALSE)</f>
        <v>150.75395276578999</v>
      </c>
      <c r="L71">
        <f>VLOOKUP(B71,National_Market!$A$3:$H$9,7,FALSE)</f>
        <v>-34.931458999999997</v>
      </c>
      <c r="M71">
        <f>VLOOKUP(B71,National_Market!$A$3:$H$9,8,FALSE)</f>
        <v>138.59927200000001</v>
      </c>
    </row>
    <row r="72" spans="1:13" x14ac:dyDescent="0.2">
      <c r="A72" t="s">
        <v>26</v>
      </c>
      <c r="B72" t="s">
        <v>134</v>
      </c>
      <c r="C72" t="s">
        <v>108</v>
      </c>
      <c r="D72" t="s">
        <v>79</v>
      </c>
      <c r="E72">
        <f t="shared" si="1"/>
        <v>1108.5159810403659</v>
      </c>
      <c r="F72">
        <v>7.5049999999999997E-4</v>
      </c>
      <c r="G72" t="s">
        <v>130</v>
      </c>
      <c r="J72">
        <f>VLOOKUP(A72,Potential_Manufacturer!$A$1:$T$31,19,FALSE)</f>
        <v>-34.7793163172771</v>
      </c>
      <c r="K72">
        <f>VLOOKUP(A72,Potential_Manufacturer!$A$1:$T$31,20,FALSE)</f>
        <v>150.75395276578999</v>
      </c>
      <c r="L72">
        <f>VLOOKUP(B72,National_Market!$A$3:$H$9,7,FALSE)</f>
        <v>-34.931458999999997</v>
      </c>
      <c r="M72">
        <f>VLOOKUP(B72,National_Market!$A$3:$H$9,8,FALSE)</f>
        <v>138.59927200000001</v>
      </c>
    </row>
    <row r="73" spans="1:13" x14ac:dyDescent="0.2">
      <c r="A73" t="s">
        <v>26</v>
      </c>
      <c r="B73" t="s">
        <v>134</v>
      </c>
      <c r="C73" t="s">
        <v>13</v>
      </c>
      <c r="D73" t="s">
        <v>80</v>
      </c>
      <c r="E73">
        <v>1802</v>
      </c>
      <c r="F73">
        <v>5.3770000000000001E-4</v>
      </c>
      <c r="G73" t="s">
        <v>130</v>
      </c>
      <c r="J73">
        <f>VLOOKUP(A73,Potential_Manufacturer!$A$1:$T$31,19,FALSE)</f>
        <v>-34.7793163172771</v>
      </c>
      <c r="K73">
        <f>VLOOKUP(A73,Potential_Manufacturer!$A$1:$T$31,20,FALSE)</f>
        <v>150.75395276578999</v>
      </c>
      <c r="L73">
        <f>VLOOKUP(B73,National_Market!$A$3:$H$9,7,FALSE)</f>
        <v>-34.931458999999997</v>
      </c>
      <c r="M73">
        <f>VLOOKUP(B73,National_Market!$A$3:$H$9,8,FALSE)</f>
        <v>138.59927200000001</v>
      </c>
    </row>
    <row r="74" spans="1:13" x14ac:dyDescent="0.2">
      <c r="A74" t="s">
        <v>26</v>
      </c>
      <c r="B74" t="s">
        <v>135</v>
      </c>
      <c r="C74" t="s">
        <v>109</v>
      </c>
      <c r="D74" t="s">
        <v>81</v>
      </c>
      <c r="E74">
        <f t="shared" si="1"/>
        <v>3239.5129284280947</v>
      </c>
      <c r="G74" t="s">
        <v>130</v>
      </c>
      <c r="H74">
        <v>1.5808E-3</v>
      </c>
      <c r="I74">
        <v>1.8544E-3</v>
      </c>
      <c r="J74">
        <f>VLOOKUP(A74,Potential_Manufacturer!$A$1:$T$31,19,FALSE)</f>
        <v>-34.7793163172771</v>
      </c>
      <c r="K74">
        <f>VLOOKUP(A74,Potential_Manufacturer!$A$1:$T$31,20,FALSE)</f>
        <v>150.75395276578999</v>
      </c>
      <c r="L74">
        <f>VLOOKUP(B74,National_Market!$A$3:$H$9,7,FALSE)</f>
        <v>-31.950617999999999</v>
      </c>
      <c r="M74">
        <f>VLOOKUP(B74,National_Market!$A$3:$H$9,8,FALSE)</f>
        <v>115.86047499999999</v>
      </c>
    </row>
    <row r="75" spans="1:13" x14ac:dyDescent="0.2">
      <c r="A75" t="s">
        <v>26</v>
      </c>
      <c r="B75" t="s">
        <v>135</v>
      </c>
      <c r="C75" t="s">
        <v>108</v>
      </c>
      <c r="D75" t="s">
        <v>82</v>
      </c>
      <c r="E75">
        <f t="shared" si="1"/>
        <v>3239.5129284280947</v>
      </c>
      <c r="F75">
        <v>7.5049999999999997E-4</v>
      </c>
      <c r="G75" t="s">
        <v>130</v>
      </c>
      <c r="J75">
        <f>VLOOKUP(A75,Potential_Manufacturer!$A$1:$T$31,19,FALSE)</f>
        <v>-34.7793163172771</v>
      </c>
      <c r="K75">
        <f>VLOOKUP(A75,Potential_Manufacturer!$A$1:$T$31,20,FALSE)</f>
        <v>150.75395276578999</v>
      </c>
      <c r="L75">
        <f>VLOOKUP(B75,National_Market!$A$3:$H$9,7,FALSE)</f>
        <v>-31.950617999999999</v>
      </c>
      <c r="M75">
        <f>VLOOKUP(B75,National_Market!$A$3:$H$9,8,FALSE)</f>
        <v>115.86047499999999</v>
      </c>
    </row>
    <row r="76" spans="1:13" x14ac:dyDescent="0.2">
      <c r="A76" t="s">
        <v>26</v>
      </c>
      <c r="B76" t="s">
        <v>135</v>
      </c>
      <c r="C76" t="s">
        <v>13</v>
      </c>
      <c r="D76" t="s">
        <v>83</v>
      </c>
      <c r="E76">
        <v>3963.28</v>
      </c>
      <c r="F76">
        <v>5.3770000000000001E-4</v>
      </c>
      <c r="G76" t="s">
        <v>130</v>
      </c>
      <c r="J76">
        <f>VLOOKUP(A76,Potential_Manufacturer!$A$1:$T$31,19,FALSE)</f>
        <v>-34.7793163172771</v>
      </c>
      <c r="K76">
        <f>VLOOKUP(A76,Potential_Manufacturer!$A$1:$T$31,20,FALSE)</f>
        <v>150.75395276578999</v>
      </c>
      <c r="L76">
        <f>VLOOKUP(B76,National_Market!$A$3:$H$9,7,FALSE)</f>
        <v>-31.950617999999999</v>
      </c>
      <c r="M76">
        <f>VLOOKUP(B76,National_Market!$A$3:$H$9,8,FALSE)</f>
        <v>115.86047499999999</v>
      </c>
    </row>
    <row r="77" spans="1:13" x14ac:dyDescent="0.2">
      <c r="A77" t="s">
        <v>27</v>
      </c>
      <c r="B77" t="s">
        <v>131</v>
      </c>
      <c r="C77" t="s">
        <v>109</v>
      </c>
      <c r="D77" t="s">
        <v>84</v>
      </c>
      <c r="E77">
        <f t="shared" si="1"/>
        <v>1387.8307966521802</v>
      </c>
      <c r="G77" t="s">
        <v>130</v>
      </c>
      <c r="H77">
        <v>1.5808E-3</v>
      </c>
      <c r="I77">
        <v>1.8544E-3</v>
      </c>
      <c r="J77">
        <f>VLOOKUP(A77,Potential_Manufacturer!$A$1:$T$31,19,FALSE)</f>
        <v>-37.829757784910498</v>
      </c>
      <c r="K77">
        <f>VLOOKUP(A77,Potential_Manufacturer!$A$1:$T$31,20,FALSE)</f>
        <v>144.733596222947</v>
      </c>
      <c r="L77">
        <f>VLOOKUP(B77,National_Market!$A$3:$H$9,7,FALSE)</f>
        <v>-27.469010999999998</v>
      </c>
      <c r="M77">
        <f>VLOOKUP(B77,National_Market!$A$3:$H$9,8,FALSE)</f>
        <v>153.02633800000001</v>
      </c>
    </row>
    <row r="78" spans="1:13" x14ac:dyDescent="0.2">
      <c r="A78" t="s">
        <v>27</v>
      </c>
      <c r="B78" t="s">
        <v>131</v>
      </c>
      <c r="C78" t="s">
        <v>108</v>
      </c>
      <c r="D78" t="s">
        <v>85</v>
      </c>
      <c r="E78">
        <f t="shared" si="1"/>
        <v>1387.8307966521802</v>
      </c>
      <c r="F78">
        <v>7.5049999999999997E-4</v>
      </c>
      <c r="G78" t="s">
        <v>130</v>
      </c>
      <c r="J78">
        <f>VLOOKUP(A78,Potential_Manufacturer!$A$1:$T$31,19,FALSE)</f>
        <v>-37.829757784910498</v>
      </c>
      <c r="K78">
        <f>VLOOKUP(A78,Potential_Manufacturer!$A$1:$T$31,20,FALSE)</f>
        <v>144.733596222947</v>
      </c>
      <c r="L78">
        <f>VLOOKUP(B78,National_Market!$A$3:$H$9,7,FALSE)</f>
        <v>-27.469010999999998</v>
      </c>
      <c r="M78">
        <f>VLOOKUP(B78,National_Market!$A$3:$H$9,8,FALSE)</f>
        <v>153.02633800000001</v>
      </c>
    </row>
    <row r="79" spans="1:13" x14ac:dyDescent="0.2">
      <c r="A79" t="s">
        <v>27</v>
      </c>
      <c r="B79" t="s">
        <v>131</v>
      </c>
      <c r="C79" t="s">
        <v>13</v>
      </c>
      <c r="D79" t="s">
        <v>86</v>
      </c>
      <c r="E79">
        <v>2000.16</v>
      </c>
      <c r="F79">
        <v>5.3770000000000001E-4</v>
      </c>
      <c r="G79" t="s">
        <v>130</v>
      </c>
      <c r="J79">
        <f>VLOOKUP(A79,Potential_Manufacturer!$A$1:$T$31,19,FALSE)</f>
        <v>-37.829757784910498</v>
      </c>
      <c r="K79">
        <f>VLOOKUP(A79,Potential_Manufacturer!$A$1:$T$31,20,FALSE)</f>
        <v>144.733596222947</v>
      </c>
      <c r="L79">
        <f>VLOOKUP(B79,National_Market!$A$3:$H$9,7,FALSE)</f>
        <v>-27.469010999999998</v>
      </c>
      <c r="M79">
        <f>VLOOKUP(B79,National_Market!$A$3:$H$9,8,FALSE)</f>
        <v>153.02633800000001</v>
      </c>
    </row>
    <row r="80" spans="1:13" x14ac:dyDescent="0.2">
      <c r="A80" t="s">
        <v>27</v>
      </c>
      <c r="B80" t="s">
        <v>132</v>
      </c>
      <c r="C80" t="s">
        <v>109</v>
      </c>
      <c r="D80" t="s">
        <v>87</v>
      </c>
      <c r="E80">
        <f t="shared" si="1"/>
        <v>20.242012024811849</v>
      </c>
      <c r="G80" t="s">
        <v>130</v>
      </c>
      <c r="H80">
        <v>1.5808E-3</v>
      </c>
      <c r="I80">
        <v>1.8544E-3</v>
      </c>
      <c r="J80">
        <f>VLOOKUP(A80,Potential_Manufacturer!$A$1:$T$31,19,FALSE)</f>
        <v>-37.829757784910498</v>
      </c>
      <c r="K80">
        <f>VLOOKUP(A80,Potential_Manufacturer!$A$1:$T$31,20,FALSE)</f>
        <v>144.733596222947</v>
      </c>
      <c r="L80">
        <f>VLOOKUP(B80,National_Market!$A$3:$H$9,7,FALSE)</f>
        <v>-37.813727</v>
      </c>
      <c r="M80">
        <f>VLOOKUP(B80,National_Market!$A$3:$H$9,8,FALSE)</f>
        <v>144.963155</v>
      </c>
    </row>
    <row r="81" spans="1:13" x14ac:dyDescent="0.2">
      <c r="A81" t="s">
        <v>27</v>
      </c>
      <c r="B81" t="s">
        <v>132</v>
      </c>
      <c r="C81" t="s">
        <v>108</v>
      </c>
      <c r="D81" t="s">
        <v>76</v>
      </c>
      <c r="E81">
        <f t="shared" si="1"/>
        <v>20.242012024811849</v>
      </c>
      <c r="F81">
        <v>7.5049999999999997E-4</v>
      </c>
      <c r="G81" t="s">
        <v>130</v>
      </c>
      <c r="J81">
        <f>VLOOKUP(A81,Potential_Manufacturer!$A$1:$T$31,19,FALSE)</f>
        <v>-37.829757784910498</v>
      </c>
      <c r="K81">
        <f>VLOOKUP(A81,Potential_Manufacturer!$A$1:$T$31,20,FALSE)</f>
        <v>144.733596222947</v>
      </c>
      <c r="L81">
        <f>VLOOKUP(B81,National_Market!$A$3:$H$9,7,FALSE)</f>
        <v>-37.813727</v>
      </c>
      <c r="M81">
        <f>VLOOKUP(B81,National_Market!$A$3:$H$9,8,FALSE)</f>
        <v>144.963155</v>
      </c>
    </row>
    <row r="82" spans="1:13" x14ac:dyDescent="0.2">
      <c r="A82" t="s">
        <v>27</v>
      </c>
      <c r="B82" t="s">
        <v>132</v>
      </c>
      <c r="C82" t="s">
        <v>13</v>
      </c>
      <c r="D82" t="s">
        <v>77</v>
      </c>
      <c r="E82">
        <f t="shared" si="1"/>
        <v>10000000000</v>
      </c>
      <c r="F82">
        <v>5.3770000000000001E-4</v>
      </c>
      <c r="G82" t="s">
        <v>130</v>
      </c>
      <c r="J82">
        <f>VLOOKUP(A82,Potential_Manufacturer!$A$1:$T$31,19,FALSE)</f>
        <v>-37.829757784910498</v>
      </c>
      <c r="K82">
        <f>VLOOKUP(A82,Potential_Manufacturer!$A$1:$T$31,20,FALSE)</f>
        <v>144.733596222947</v>
      </c>
      <c r="L82">
        <f>VLOOKUP(B82,National_Market!$A$3:$H$9,7,FALSE)</f>
        <v>-37.813727</v>
      </c>
      <c r="M82">
        <f>VLOOKUP(B82,National_Market!$A$3:$H$9,8,FALSE)</f>
        <v>144.963155</v>
      </c>
    </row>
    <row r="83" spans="1:13" x14ac:dyDescent="0.2">
      <c r="A83" t="s">
        <v>27</v>
      </c>
      <c r="B83" t="s">
        <v>133</v>
      </c>
      <c r="C83" t="s">
        <v>109</v>
      </c>
      <c r="D83" t="s">
        <v>78</v>
      </c>
      <c r="E83">
        <f t="shared" si="1"/>
        <v>731.20245393011237</v>
      </c>
      <c r="G83" t="s">
        <v>130</v>
      </c>
      <c r="H83">
        <v>1.5808E-3</v>
      </c>
      <c r="I83">
        <v>1.8544E-3</v>
      </c>
      <c r="J83">
        <f>VLOOKUP(A83,Potential_Manufacturer!$A$1:$T$31,19,FALSE)</f>
        <v>-37.829757784910498</v>
      </c>
      <c r="K83">
        <f>VLOOKUP(A83,Potential_Manufacturer!$A$1:$T$31,20,FALSE)</f>
        <v>144.733596222947</v>
      </c>
      <c r="L83">
        <f>VLOOKUP(B83,National_Market!$A$3:$H$9,7,FALSE)</f>
        <v>-33.859774000000002</v>
      </c>
      <c r="M83">
        <f>VLOOKUP(B83,National_Market!$A$3:$H$9,8,FALSE)</f>
        <v>151.205172</v>
      </c>
    </row>
    <row r="84" spans="1:13" x14ac:dyDescent="0.2">
      <c r="A84" t="s">
        <v>27</v>
      </c>
      <c r="B84" t="s">
        <v>133</v>
      </c>
      <c r="C84" t="s">
        <v>108</v>
      </c>
      <c r="D84" t="s">
        <v>79</v>
      </c>
      <c r="E84">
        <f t="shared" si="1"/>
        <v>731.20245393011237</v>
      </c>
      <c r="F84">
        <v>7.5049999999999997E-4</v>
      </c>
      <c r="G84" t="s">
        <v>130</v>
      </c>
      <c r="J84">
        <f>VLOOKUP(A84,Potential_Manufacturer!$A$1:$T$31,19,FALSE)</f>
        <v>-37.829757784910498</v>
      </c>
      <c r="K84">
        <f>VLOOKUP(A84,Potential_Manufacturer!$A$1:$T$31,20,FALSE)</f>
        <v>144.733596222947</v>
      </c>
      <c r="L84">
        <f>VLOOKUP(B84,National_Market!$A$3:$H$9,7,FALSE)</f>
        <v>-33.859774000000002</v>
      </c>
      <c r="M84">
        <f>VLOOKUP(B84,National_Market!$A$3:$H$9,8,FALSE)</f>
        <v>151.205172</v>
      </c>
    </row>
    <row r="85" spans="1:13" x14ac:dyDescent="0.2">
      <c r="A85" t="s">
        <v>27</v>
      </c>
      <c r="B85" t="s">
        <v>133</v>
      </c>
      <c r="C85" t="s">
        <v>13</v>
      </c>
      <c r="D85" t="s">
        <v>80</v>
      </c>
      <c r="E85">
        <v>1077.8599999999999</v>
      </c>
      <c r="F85">
        <v>5.3770000000000001E-4</v>
      </c>
      <c r="G85" t="s">
        <v>130</v>
      </c>
      <c r="J85">
        <f>VLOOKUP(A85,Potential_Manufacturer!$A$1:$T$31,19,FALSE)</f>
        <v>-37.829757784910498</v>
      </c>
      <c r="K85">
        <f>VLOOKUP(A85,Potential_Manufacturer!$A$1:$T$31,20,FALSE)</f>
        <v>144.733596222947</v>
      </c>
      <c r="L85">
        <f>VLOOKUP(B85,National_Market!$A$3:$H$9,7,FALSE)</f>
        <v>-33.859774000000002</v>
      </c>
      <c r="M85">
        <f>VLOOKUP(B85,National_Market!$A$3:$H$9,8,FALSE)</f>
        <v>151.205172</v>
      </c>
    </row>
    <row r="86" spans="1:13" x14ac:dyDescent="0.2">
      <c r="A86" t="s">
        <v>27</v>
      </c>
      <c r="B86" t="s">
        <v>134</v>
      </c>
      <c r="C86" t="s">
        <v>109</v>
      </c>
      <c r="D86" t="s">
        <v>81</v>
      </c>
      <c r="E86">
        <f t="shared" si="1"/>
        <v>636.52786953293889</v>
      </c>
      <c r="G86" t="s">
        <v>130</v>
      </c>
      <c r="H86">
        <v>1.5808E-3</v>
      </c>
      <c r="I86">
        <v>1.8544E-3</v>
      </c>
      <c r="J86">
        <f>VLOOKUP(A86,Potential_Manufacturer!$A$1:$T$31,19,FALSE)</f>
        <v>-37.829757784910498</v>
      </c>
      <c r="K86">
        <f>VLOOKUP(A86,Potential_Manufacturer!$A$1:$T$31,20,FALSE)</f>
        <v>144.733596222947</v>
      </c>
      <c r="L86">
        <f>VLOOKUP(B86,National_Market!$A$3:$H$9,7,FALSE)</f>
        <v>-34.931458999999997</v>
      </c>
      <c r="M86">
        <f>VLOOKUP(B86,National_Market!$A$3:$H$9,8,FALSE)</f>
        <v>138.59927200000001</v>
      </c>
    </row>
    <row r="87" spans="1:13" x14ac:dyDescent="0.2">
      <c r="A87" t="s">
        <v>27</v>
      </c>
      <c r="B87" t="s">
        <v>134</v>
      </c>
      <c r="C87" t="s">
        <v>108</v>
      </c>
      <c r="D87" t="s">
        <v>82</v>
      </c>
      <c r="E87">
        <f t="shared" si="1"/>
        <v>636.52786953293889</v>
      </c>
      <c r="F87">
        <v>7.5049999999999997E-4</v>
      </c>
      <c r="G87" t="s">
        <v>130</v>
      </c>
      <c r="J87">
        <f>VLOOKUP(A87,Potential_Manufacturer!$A$1:$T$31,19,FALSE)</f>
        <v>-37.829757784910498</v>
      </c>
      <c r="K87">
        <f>VLOOKUP(A87,Potential_Manufacturer!$A$1:$T$31,20,FALSE)</f>
        <v>144.733596222947</v>
      </c>
      <c r="L87">
        <f>VLOOKUP(B87,National_Market!$A$3:$H$9,7,FALSE)</f>
        <v>-34.931458999999997</v>
      </c>
      <c r="M87">
        <f>VLOOKUP(B87,National_Market!$A$3:$H$9,8,FALSE)</f>
        <v>138.59927200000001</v>
      </c>
    </row>
    <row r="88" spans="1:13" x14ac:dyDescent="0.2">
      <c r="A88" t="s">
        <v>27</v>
      </c>
      <c r="B88" t="s">
        <v>134</v>
      </c>
      <c r="C88" t="s">
        <v>13</v>
      </c>
      <c r="D88" t="s">
        <v>83</v>
      </c>
      <c r="E88">
        <v>951.928</v>
      </c>
      <c r="F88">
        <v>5.3770000000000001E-4</v>
      </c>
      <c r="G88" t="s">
        <v>130</v>
      </c>
      <c r="J88">
        <f>VLOOKUP(A88,Potential_Manufacturer!$A$1:$T$31,19,FALSE)</f>
        <v>-37.829757784910498</v>
      </c>
      <c r="K88">
        <f>VLOOKUP(A88,Potential_Manufacturer!$A$1:$T$31,20,FALSE)</f>
        <v>144.733596222947</v>
      </c>
      <c r="L88">
        <f>VLOOKUP(B88,National_Market!$A$3:$H$9,7,FALSE)</f>
        <v>-34.931458999999997</v>
      </c>
      <c r="M88">
        <f>VLOOKUP(B88,National_Market!$A$3:$H$9,8,FALSE)</f>
        <v>138.59927200000001</v>
      </c>
    </row>
    <row r="89" spans="1:13" x14ac:dyDescent="0.2">
      <c r="A89" t="s">
        <v>27</v>
      </c>
      <c r="B89" t="s">
        <v>135</v>
      </c>
      <c r="C89" t="s">
        <v>109</v>
      </c>
      <c r="D89" t="s">
        <v>84</v>
      </c>
      <c r="E89">
        <f t="shared" si="1"/>
        <v>2701.609284946805</v>
      </c>
      <c r="G89" t="s">
        <v>130</v>
      </c>
      <c r="H89">
        <v>1.5808E-3</v>
      </c>
      <c r="I89">
        <v>1.8544E-3</v>
      </c>
      <c r="J89">
        <f>VLOOKUP(A89,Potential_Manufacturer!$A$1:$T$31,19,FALSE)</f>
        <v>-37.829757784910498</v>
      </c>
      <c r="K89">
        <f>VLOOKUP(A89,Potential_Manufacturer!$A$1:$T$31,20,FALSE)</f>
        <v>144.733596222947</v>
      </c>
      <c r="L89">
        <f>VLOOKUP(B89,National_Market!$A$3:$H$9,7,FALSE)</f>
        <v>-31.950617999999999</v>
      </c>
      <c r="M89">
        <f>VLOOKUP(B89,National_Market!$A$3:$H$9,8,FALSE)</f>
        <v>115.86047499999999</v>
      </c>
    </row>
    <row r="90" spans="1:13" x14ac:dyDescent="0.2">
      <c r="A90" t="s">
        <v>27</v>
      </c>
      <c r="B90" t="s">
        <v>135</v>
      </c>
      <c r="C90" t="s">
        <v>108</v>
      </c>
      <c r="D90" t="s">
        <v>85</v>
      </c>
      <c r="E90">
        <f t="shared" si="1"/>
        <v>2701.609284946805</v>
      </c>
      <c r="F90">
        <v>7.5049999999999997E-4</v>
      </c>
      <c r="G90" t="s">
        <v>130</v>
      </c>
      <c r="J90">
        <f>VLOOKUP(A90,Potential_Manufacturer!$A$1:$T$31,19,FALSE)</f>
        <v>-37.829757784910498</v>
      </c>
      <c r="K90">
        <f>VLOOKUP(A90,Potential_Manufacturer!$A$1:$T$31,20,FALSE)</f>
        <v>144.733596222947</v>
      </c>
      <c r="L90">
        <f>VLOOKUP(B90,National_Market!$A$3:$H$9,7,FALSE)</f>
        <v>-31.950617999999999</v>
      </c>
      <c r="M90">
        <f>VLOOKUP(B90,National_Market!$A$3:$H$9,8,FALSE)</f>
        <v>115.86047499999999</v>
      </c>
    </row>
    <row r="91" spans="1:13" x14ac:dyDescent="0.2">
      <c r="A91" t="s">
        <v>27</v>
      </c>
      <c r="B91" t="s">
        <v>135</v>
      </c>
      <c r="C91" t="s">
        <v>13</v>
      </c>
      <c r="D91" t="s">
        <v>86</v>
      </c>
      <c r="E91">
        <v>3113.212</v>
      </c>
      <c r="F91">
        <v>5.3770000000000001E-4</v>
      </c>
      <c r="G91" t="s">
        <v>130</v>
      </c>
      <c r="J91">
        <f>VLOOKUP(A91,Potential_Manufacturer!$A$1:$T$31,19,FALSE)</f>
        <v>-37.829757784910498</v>
      </c>
      <c r="K91">
        <f>VLOOKUP(A91,Potential_Manufacturer!$A$1:$T$31,20,FALSE)</f>
        <v>144.733596222947</v>
      </c>
      <c r="L91">
        <f>VLOOKUP(B91,National_Market!$A$3:$H$9,7,FALSE)</f>
        <v>-31.950617999999999</v>
      </c>
      <c r="M91">
        <f>VLOOKUP(B91,National_Market!$A$3:$H$9,8,FALSE)</f>
        <v>115.86047499999999</v>
      </c>
    </row>
    <row r="92" spans="1:13" x14ac:dyDescent="0.2">
      <c r="A92" t="s">
        <v>28</v>
      </c>
      <c r="B92" t="s">
        <v>131</v>
      </c>
      <c r="C92" t="s">
        <v>109</v>
      </c>
      <c r="D92" t="s">
        <v>87</v>
      </c>
      <c r="E92">
        <f t="shared" si="1"/>
        <v>1367.1773772372258</v>
      </c>
      <c r="G92" t="s">
        <v>130</v>
      </c>
      <c r="H92">
        <v>1.5808E-3</v>
      </c>
      <c r="I92">
        <v>1.8544E-3</v>
      </c>
      <c r="J92">
        <f>VLOOKUP(A92,Potential_Manufacturer!$A$1:$T$31,19,FALSE)</f>
        <v>-37.6730363353564</v>
      </c>
      <c r="K92">
        <f>VLOOKUP(A92,Potential_Manufacturer!$A$1:$T$31,20,FALSE)</f>
        <v>144.860567097168</v>
      </c>
      <c r="L92">
        <f>VLOOKUP(B92,National_Market!$A$3:$H$9,7,FALSE)</f>
        <v>-27.469010999999998</v>
      </c>
      <c r="M92">
        <f>VLOOKUP(B92,National_Market!$A$3:$H$9,8,FALSE)</f>
        <v>153.02633800000001</v>
      </c>
    </row>
    <row r="93" spans="1:13" x14ac:dyDescent="0.2">
      <c r="A93" t="s">
        <v>28</v>
      </c>
      <c r="B93" t="s">
        <v>131</v>
      </c>
      <c r="C93" t="s">
        <v>108</v>
      </c>
      <c r="D93" t="s">
        <v>76</v>
      </c>
      <c r="E93">
        <f t="shared" si="1"/>
        <v>1367.1773772372258</v>
      </c>
      <c r="F93">
        <v>7.5049999999999997E-4</v>
      </c>
      <c r="G93" t="s">
        <v>130</v>
      </c>
      <c r="J93">
        <f>VLOOKUP(A93,Potential_Manufacturer!$A$1:$T$31,19,FALSE)</f>
        <v>-37.6730363353564</v>
      </c>
      <c r="K93">
        <f>VLOOKUP(A93,Potential_Manufacturer!$A$1:$T$31,20,FALSE)</f>
        <v>144.860567097168</v>
      </c>
      <c r="L93">
        <f>VLOOKUP(B93,National_Market!$A$3:$H$9,7,FALSE)</f>
        <v>-27.469010999999998</v>
      </c>
      <c r="M93">
        <f>VLOOKUP(B93,National_Market!$A$3:$H$9,8,FALSE)</f>
        <v>153.02633800000001</v>
      </c>
    </row>
    <row r="94" spans="1:13" x14ac:dyDescent="0.2">
      <c r="A94" t="s">
        <v>28</v>
      </c>
      <c r="B94" t="s">
        <v>131</v>
      </c>
      <c r="C94" t="s">
        <v>13</v>
      </c>
      <c r="D94" t="s">
        <v>77</v>
      </c>
      <c r="E94">
        <v>2000.16</v>
      </c>
      <c r="F94">
        <v>5.3770000000000001E-4</v>
      </c>
      <c r="G94" t="s">
        <v>130</v>
      </c>
      <c r="J94">
        <f>VLOOKUP(A94,Potential_Manufacturer!$A$1:$T$31,19,FALSE)</f>
        <v>-37.6730363353564</v>
      </c>
      <c r="K94">
        <f>VLOOKUP(A94,Potential_Manufacturer!$A$1:$T$31,20,FALSE)</f>
        <v>144.860567097168</v>
      </c>
      <c r="L94">
        <f>VLOOKUP(B94,National_Market!$A$3:$H$9,7,FALSE)</f>
        <v>-27.469010999999998</v>
      </c>
      <c r="M94">
        <f>VLOOKUP(B94,National_Market!$A$3:$H$9,8,FALSE)</f>
        <v>153.02633800000001</v>
      </c>
    </row>
    <row r="95" spans="1:13" x14ac:dyDescent="0.2">
      <c r="A95" t="s">
        <v>28</v>
      </c>
      <c r="B95" t="s">
        <v>132</v>
      </c>
      <c r="C95" t="s">
        <v>109</v>
      </c>
      <c r="D95" t="s">
        <v>78</v>
      </c>
      <c r="E95">
        <f t="shared" si="1"/>
        <v>18.058379053137358</v>
      </c>
      <c r="G95" t="s">
        <v>130</v>
      </c>
      <c r="H95">
        <v>1.5808E-3</v>
      </c>
      <c r="I95">
        <v>1.8544E-3</v>
      </c>
      <c r="J95">
        <f>VLOOKUP(A95,Potential_Manufacturer!$A$1:$T$31,19,FALSE)</f>
        <v>-37.6730363353564</v>
      </c>
      <c r="K95">
        <f>VLOOKUP(A95,Potential_Manufacturer!$A$1:$T$31,20,FALSE)</f>
        <v>144.860567097168</v>
      </c>
      <c r="L95">
        <f>VLOOKUP(B95,National_Market!$A$3:$H$9,7,FALSE)</f>
        <v>-37.813727</v>
      </c>
      <c r="M95">
        <f>VLOOKUP(B95,National_Market!$A$3:$H$9,8,FALSE)</f>
        <v>144.963155</v>
      </c>
    </row>
    <row r="96" spans="1:13" x14ac:dyDescent="0.2">
      <c r="A96" t="s">
        <v>28</v>
      </c>
      <c r="B96" t="s">
        <v>132</v>
      </c>
      <c r="C96" t="s">
        <v>108</v>
      </c>
      <c r="D96" t="s">
        <v>79</v>
      </c>
      <c r="E96">
        <f t="shared" si="1"/>
        <v>18.058379053137358</v>
      </c>
      <c r="F96">
        <v>7.5049999999999997E-4</v>
      </c>
      <c r="G96" t="s">
        <v>130</v>
      </c>
      <c r="J96">
        <f>VLOOKUP(A96,Potential_Manufacturer!$A$1:$T$31,19,FALSE)</f>
        <v>-37.6730363353564</v>
      </c>
      <c r="K96">
        <f>VLOOKUP(A96,Potential_Manufacturer!$A$1:$T$31,20,FALSE)</f>
        <v>144.860567097168</v>
      </c>
      <c r="L96">
        <f>VLOOKUP(B96,National_Market!$A$3:$H$9,7,FALSE)</f>
        <v>-37.813727</v>
      </c>
      <c r="M96">
        <f>VLOOKUP(B96,National_Market!$A$3:$H$9,8,FALSE)</f>
        <v>144.963155</v>
      </c>
    </row>
    <row r="97" spans="1:13" x14ac:dyDescent="0.2">
      <c r="A97" t="s">
        <v>28</v>
      </c>
      <c r="B97" t="s">
        <v>132</v>
      </c>
      <c r="C97" t="s">
        <v>13</v>
      </c>
      <c r="D97" t="s">
        <v>80</v>
      </c>
      <c r="E97">
        <f t="shared" si="1"/>
        <v>10000000000</v>
      </c>
      <c r="F97">
        <v>5.3770000000000001E-4</v>
      </c>
      <c r="G97" t="s">
        <v>130</v>
      </c>
      <c r="J97">
        <f>VLOOKUP(A97,Potential_Manufacturer!$A$1:$T$31,19,FALSE)</f>
        <v>-37.6730363353564</v>
      </c>
      <c r="K97">
        <f>VLOOKUP(A97,Potential_Manufacturer!$A$1:$T$31,20,FALSE)</f>
        <v>144.860567097168</v>
      </c>
      <c r="L97">
        <f>VLOOKUP(B97,National_Market!$A$3:$H$9,7,FALSE)</f>
        <v>-37.813727</v>
      </c>
      <c r="M97">
        <f>VLOOKUP(B97,National_Market!$A$3:$H$9,8,FALSE)</f>
        <v>144.963155</v>
      </c>
    </row>
    <row r="98" spans="1:13" x14ac:dyDescent="0.2">
      <c r="A98" t="s">
        <v>28</v>
      </c>
      <c r="B98" t="s">
        <v>133</v>
      </c>
      <c r="C98" t="s">
        <v>109</v>
      </c>
      <c r="D98" t="s">
        <v>81</v>
      </c>
      <c r="E98">
        <f t="shared" si="1"/>
        <v>712.07445636525961</v>
      </c>
      <c r="G98" t="s">
        <v>130</v>
      </c>
      <c r="H98">
        <v>1.5808E-3</v>
      </c>
      <c r="I98">
        <v>1.8544E-3</v>
      </c>
      <c r="J98">
        <f>VLOOKUP(A98,Potential_Manufacturer!$A$1:$T$31,19,FALSE)</f>
        <v>-37.6730363353564</v>
      </c>
      <c r="K98">
        <f>VLOOKUP(A98,Potential_Manufacturer!$A$1:$T$31,20,FALSE)</f>
        <v>144.860567097168</v>
      </c>
      <c r="L98">
        <f>VLOOKUP(B98,National_Market!$A$3:$H$9,7,FALSE)</f>
        <v>-33.859774000000002</v>
      </c>
      <c r="M98">
        <f>VLOOKUP(B98,National_Market!$A$3:$H$9,8,FALSE)</f>
        <v>151.205172</v>
      </c>
    </row>
    <row r="99" spans="1:13" x14ac:dyDescent="0.2">
      <c r="A99" t="s">
        <v>28</v>
      </c>
      <c r="B99" t="s">
        <v>133</v>
      </c>
      <c r="C99" t="s">
        <v>108</v>
      </c>
      <c r="D99" t="s">
        <v>82</v>
      </c>
      <c r="E99">
        <f t="shared" si="1"/>
        <v>712.07445636525961</v>
      </c>
      <c r="F99">
        <v>7.5049999999999997E-4</v>
      </c>
      <c r="G99" t="s">
        <v>130</v>
      </c>
      <c r="J99">
        <f>VLOOKUP(A99,Potential_Manufacturer!$A$1:$T$31,19,FALSE)</f>
        <v>-37.6730363353564</v>
      </c>
      <c r="K99">
        <f>VLOOKUP(A99,Potential_Manufacturer!$A$1:$T$31,20,FALSE)</f>
        <v>144.860567097168</v>
      </c>
      <c r="L99">
        <f>VLOOKUP(B99,National_Market!$A$3:$H$9,7,FALSE)</f>
        <v>-33.859774000000002</v>
      </c>
      <c r="M99">
        <f>VLOOKUP(B99,National_Market!$A$3:$H$9,8,FALSE)</f>
        <v>151.205172</v>
      </c>
    </row>
    <row r="100" spans="1:13" x14ac:dyDescent="0.2">
      <c r="A100" t="s">
        <v>28</v>
      </c>
      <c r="B100" t="s">
        <v>133</v>
      </c>
      <c r="C100" t="s">
        <v>13</v>
      </c>
      <c r="D100" t="s">
        <v>83</v>
      </c>
      <c r="E100">
        <v>1077.8599999999999</v>
      </c>
      <c r="F100">
        <v>5.3770000000000001E-4</v>
      </c>
      <c r="G100" t="s">
        <v>130</v>
      </c>
      <c r="J100">
        <f>VLOOKUP(A100,Potential_Manufacturer!$A$1:$T$31,19,FALSE)</f>
        <v>-37.6730363353564</v>
      </c>
      <c r="K100">
        <f>VLOOKUP(A100,Potential_Manufacturer!$A$1:$T$31,20,FALSE)</f>
        <v>144.860567097168</v>
      </c>
      <c r="L100">
        <f>VLOOKUP(B100,National_Market!$A$3:$H$9,7,FALSE)</f>
        <v>-33.859774000000002</v>
      </c>
      <c r="M100">
        <f>VLOOKUP(B100,National_Market!$A$3:$H$9,8,FALSE)</f>
        <v>151.205172</v>
      </c>
    </row>
    <row r="101" spans="1:13" x14ac:dyDescent="0.2">
      <c r="A101" t="s">
        <v>28</v>
      </c>
      <c r="B101" t="s">
        <v>134</v>
      </c>
      <c r="C101" t="s">
        <v>109</v>
      </c>
      <c r="D101" t="s">
        <v>84</v>
      </c>
      <c r="E101">
        <f t="shared" si="1"/>
        <v>638.34839711260713</v>
      </c>
      <c r="G101" t="s">
        <v>130</v>
      </c>
      <c r="H101">
        <v>1.5808E-3</v>
      </c>
      <c r="I101">
        <v>1.8544E-3</v>
      </c>
      <c r="J101">
        <f>VLOOKUP(A101,Potential_Manufacturer!$A$1:$T$31,19,FALSE)</f>
        <v>-37.6730363353564</v>
      </c>
      <c r="K101">
        <f>VLOOKUP(A101,Potential_Manufacturer!$A$1:$T$31,20,FALSE)</f>
        <v>144.860567097168</v>
      </c>
      <c r="L101">
        <f>VLOOKUP(B101,National_Market!$A$3:$H$9,7,FALSE)</f>
        <v>-34.931458999999997</v>
      </c>
      <c r="M101">
        <f>VLOOKUP(B101,National_Market!$A$3:$H$9,8,FALSE)</f>
        <v>138.59927200000001</v>
      </c>
    </row>
    <row r="102" spans="1:13" x14ac:dyDescent="0.2">
      <c r="A102" t="s">
        <v>28</v>
      </c>
      <c r="B102" t="s">
        <v>134</v>
      </c>
      <c r="C102" t="s">
        <v>108</v>
      </c>
      <c r="D102" t="s">
        <v>85</v>
      </c>
      <c r="E102">
        <f t="shared" si="1"/>
        <v>638.34839711260713</v>
      </c>
      <c r="F102">
        <v>7.5049999999999997E-4</v>
      </c>
      <c r="G102" t="s">
        <v>130</v>
      </c>
      <c r="J102">
        <f>VLOOKUP(A102,Potential_Manufacturer!$A$1:$T$31,19,FALSE)</f>
        <v>-37.6730363353564</v>
      </c>
      <c r="K102">
        <f>VLOOKUP(A102,Potential_Manufacturer!$A$1:$T$31,20,FALSE)</f>
        <v>144.860567097168</v>
      </c>
      <c r="L102">
        <f>VLOOKUP(B102,National_Market!$A$3:$H$9,7,FALSE)</f>
        <v>-34.931458999999997</v>
      </c>
      <c r="M102">
        <f>VLOOKUP(B102,National_Market!$A$3:$H$9,8,FALSE)</f>
        <v>138.59927200000001</v>
      </c>
    </row>
    <row r="103" spans="1:13" x14ac:dyDescent="0.2">
      <c r="A103" t="s">
        <v>28</v>
      </c>
      <c r="B103" t="s">
        <v>134</v>
      </c>
      <c r="C103" t="s">
        <v>13</v>
      </c>
      <c r="D103" t="s">
        <v>86</v>
      </c>
      <c r="E103">
        <v>951.928</v>
      </c>
      <c r="F103">
        <v>5.3770000000000001E-4</v>
      </c>
      <c r="G103" t="s">
        <v>130</v>
      </c>
      <c r="J103">
        <f>VLOOKUP(A103,Potential_Manufacturer!$A$1:$T$31,19,FALSE)</f>
        <v>-37.6730363353564</v>
      </c>
      <c r="K103">
        <f>VLOOKUP(A103,Potential_Manufacturer!$A$1:$T$31,20,FALSE)</f>
        <v>144.860567097168</v>
      </c>
      <c r="L103">
        <f>VLOOKUP(B103,National_Market!$A$3:$H$9,7,FALSE)</f>
        <v>-34.931458999999997</v>
      </c>
      <c r="M103">
        <f>VLOOKUP(B103,National_Market!$A$3:$H$9,8,FALSE)</f>
        <v>138.59927200000001</v>
      </c>
    </row>
    <row r="104" spans="1:13" x14ac:dyDescent="0.2">
      <c r="A104" t="s">
        <v>28</v>
      </c>
      <c r="B104" t="s">
        <v>135</v>
      </c>
      <c r="C104" t="s">
        <v>109</v>
      </c>
      <c r="D104" t="s">
        <v>87</v>
      </c>
      <c r="E104">
        <f t="shared" si="1"/>
        <v>2711.1978872488776</v>
      </c>
      <c r="G104" t="s">
        <v>130</v>
      </c>
      <c r="H104">
        <v>1.5808E-3</v>
      </c>
      <c r="I104">
        <v>1.8544E-3</v>
      </c>
      <c r="J104">
        <f>VLOOKUP(A104,Potential_Manufacturer!$A$1:$T$31,19,FALSE)</f>
        <v>-37.6730363353564</v>
      </c>
      <c r="K104">
        <f>VLOOKUP(A104,Potential_Manufacturer!$A$1:$T$31,20,FALSE)</f>
        <v>144.860567097168</v>
      </c>
      <c r="L104">
        <f>VLOOKUP(B104,National_Market!$A$3:$H$9,7,FALSE)</f>
        <v>-31.950617999999999</v>
      </c>
      <c r="M104">
        <f>VLOOKUP(B104,National_Market!$A$3:$H$9,8,FALSE)</f>
        <v>115.86047499999999</v>
      </c>
    </row>
    <row r="105" spans="1:13" x14ac:dyDescent="0.2">
      <c r="A105" t="s">
        <v>28</v>
      </c>
      <c r="B105" t="s">
        <v>135</v>
      </c>
      <c r="C105" t="s">
        <v>108</v>
      </c>
      <c r="D105" t="s">
        <v>76</v>
      </c>
      <c r="E105">
        <f t="shared" si="1"/>
        <v>2711.1978872488776</v>
      </c>
      <c r="F105">
        <v>7.5049999999999997E-4</v>
      </c>
      <c r="G105" t="s">
        <v>130</v>
      </c>
      <c r="J105">
        <f>VLOOKUP(A105,Potential_Manufacturer!$A$1:$T$31,19,FALSE)</f>
        <v>-37.6730363353564</v>
      </c>
      <c r="K105">
        <f>VLOOKUP(A105,Potential_Manufacturer!$A$1:$T$31,20,FALSE)</f>
        <v>144.860567097168</v>
      </c>
      <c r="L105">
        <f>VLOOKUP(B105,National_Market!$A$3:$H$9,7,FALSE)</f>
        <v>-31.950617999999999</v>
      </c>
      <c r="M105">
        <f>VLOOKUP(B105,National_Market!$A$3:$H$9,8,FALSE)</f>
        <v>115.86047499999999</v>
      </c>
    </row>
    <row r="106" spans="1:13" x14ac:dyDescent="0.2">
      <c r="A106" t="s">
        <v>28</v>
      </c>
      <c r="B106" t="s">
        <v>135</v>
      </c>
      <c r="C106" t="s">
        <v>13</v>
      </c>
      <c r="D106" t="s">
        <v>77</v>
      </c>
      <c r="E106">
        <v>3113.212</v>
      </c>
      <c r="F106">
        <v>5.3770000000000001E-4</v>
      </c>
      <c r="G106" t="s">
        <v>130</v>
      </c>
      <c r="J106">
        <f>VLOOKUP(A106,Potential_Manufacturer!$A$1:$T$31,19,FALSE)</f>
        <v>-37.6730363353564</v>
      </c>
      <c r="K106">
        <f>VLOOKUP(A106,Potential_Manufacturer!$A$1:$T$31,20,FALSE)</f>
        <v>144.860567097168</v>
      </c>
      <c r="L106">
        <f>VLOOKUP(B106,National_Market!$A$3:$H$9,7,FALSE)</f>
        <v>-31.950617999999999</v>
      </c>
      <c r="M106">
        <f>VLOOKUP(B106,National_Market!$A$3:$H$9,8,FALSE)</f>
        <v>115.86047499999999</v>
      </c>
    </row>
    <row r="107" spans="1:13" x14ac:dyDescent="0.2">
      <c r="A107" t="s">
        <v>29</v>
      </c>
      <c r="B107" t="s">
        <v>131</v>
      </c>
      <c r="C107" t="s">
        <v>109</v>
      </c>
      <c r="D107" t="s">
        <v>78</v>
      </c>
      <c r="E107">
        <f t="shared" si="1"/>
        <v>1380.239917783736</v>
      </c>
      <c r="G107" t="s">
        <v>130</v>
      </c>
      <c r="H107">
        <v>1.5808E-3</v>
      </c>
      <c r="I107">
        <v>1.8544E-3</v>
      </c>
      <c r="J107">
        <f>VLOOKUP(A107,Potential_Manufacturer!$A$1:$T$31,19,FALSE)</f>
        <v>-37.804196694510601</v>
      </c>
      <c r="K107">
        <f>VLOOKUP(A107,Potential_Manufacturer!$A$1:$T$31,20,FALSE)</f>
        <v>144.83577125848799</v>
      </c>
      <c r="L107">
        <f>VLOOKUP(B107,National_Market!$A$3:$H$9,7,FALSE)</f>
        <v>-27.469010999999998</v>
      </c>
      <c r="M107">
        <f>VLOOKUP(B107,National_Market!$A$3:$H$9,8,FALSE)</f>
        <v>153.02633800000001</v>
      </c>
    </row>
    <row r="108" spans="1:13" x14ac:dyDescent="0.2">
      <c r="A108" t="s">
        <v>29</v>
      </c>
      <c r="B108" t="s">
        <v>131</v>
      </c>
      <c r="C108" t="s">
        <v>108</v>
      </c>
      <c r="D108" t="s">
        <v>79</v>
      </c>
      <c r="E108">
        <f t="shared" si="1"/>
        <v>1380.239917783736</v>
      </c>
      <c r="F108">
        <v>7.5049999999999997E-4</v>
      </c>
      <c r="G108" t="s">
        <v>130</v>
      </c>
      <c r="J108">
        <f>VLOOKUP(A108,Potential_Manufacturer!$A$1:$T$31,19,FALSE)</f>
        <v>-37.804196694510601</v>
      </c>
      <c r="K108">
        <f>VLOOKUP(A108,Potential_Manufacturer!$A$1:$T$31,20,FALSE)</f>
        <v>144.83577125848799</v>
      </c>
      <c r="L108">
        <f>VLOOKUP(B108,National_Market!$A$3:$H$9,7,FALSE)</f>
        <v>-27.469010999999998</v>
      </c>
      <c r="M108">
        <f>VLOOKUP(B108,National_Market!$A$3:$H$9,8,FALSE)</f>
        <v>153.02633800000001</v>
      </c>
    </row>
    <row r="109" spans="1:13" x14ac:dyDescent="0.2">
      <c r="A109" t="s">
        <v>29</v>
      </c>
      <c r="B109" t="s">
        <v>131</v>
      </c>
      <c r="C109" t="s">
        <v>13</v>
      </c>
      <c r="D109" t="s">
        <v>80</v>
      </c>
      <c r="E109">
        <v>2000.16</v>
      </c>
      <c r="F109">
        <v>5.3770000000000001E-4</v>
      </c>
      <c r="G109" t="s">
        <v>130</v>
      </c>
      <c r="J109">
        <f>VLOOKUP(A109,Potential_Manufacturer!$A$1:$T$31,19,FALSE)</f>
        <v>-37.804196694510601</v>
      </c>
      <c r="K109">
        <f>VLOOKUP(A109,Potential_Manufacturer!$A$1:$T$31,20,FALSE)</f>
        <v>144.83577125848799</v>
      </c>
      <c r="L109">
        <f>VLOOKUP(B109,National_Market!$A$3:$H$9,7,FALSE)</f>
        <v>-27.469010999999998</v>
      </c>
      <c r="M109">
        <f>VLOOKUP(B109,National_Market!$A$3:$H$9,8,FALSE)</f>
        <v>153.02633800000001</v>
      </c>
    </row>
    <row r="110" spans="1:13" x14ac:dyDescent="0.2">
      <c r="A110" t="s">
        <v>29</v>
      </c>
      <c r="B110" t="s">
        <v>132</v>
      </c>
      <c r="C110" t="s">
        <v>109</v>
      </c>
      <c r="D110" t="s">
        <v>81</v>
      </c>
      <c r="E110">
        <f t="shared" si="1"/>
        <v>11.240796997884994</v>
      </c>
      <c r="G110" t="s">
        <v>130</v>
      </c>
      <c r="H110">
        <v>1.5808E-3</v>
      </c>
      <c r="I110">
        <v>1.8544E-3</v>
      </c>
      <c r="J110">
        <f>VLOOKUP(A110,Potential_Manufacturer!$A$1:$T$31,19,FALSE)</f>
        <v>-37.804196694510601</v>
      </c>
      <c r="K110">
        <f>VLOOKUP(A110,Potential_Manufacturer!$A$1:$T$31,20,FALSE)</f>
        <v>144.83577125848799</v>
      </c>
      <c r="L110">
        <f>VLOOKUP(B110,National_Market!$A$3:$H$9,7,FALSE)</f>
        <v>-37.813727</v>
      </c>
      <c r="M110">
        <f>VLOOKUP(B110,National_Market!$A$3:$H$9,8,FALSE)</f>
        <v>144.963155</v>
      </c>
    </row>
    <row r="111" spans="1:13" x14ac:dyDescent="0.2">
      <c r="A111" t="s">
        <v>29</v>
      </c>
      <c r="B111" t="s">
        <v>132</v>
      </c>
      <c r="C111" t="s">
        <v>108</v>
      </c>
      <c r="D111" t="s">
        <v>82</v>
      </c>
      <c r="E111">
        <f t="shared" si="1"/>
        <v>11.240796997884994</v>
      </c>
      <c r="F111">
        <v>7.5049999999999997E-4</v>
      </c>
      <c r="G111" t="s">
        <v>130</v>
      </c>
      <c r="J111">
        <f>VLOOKUP(A111,Potential_Manufacturer!$A$1:$T$31,19,FALSE)</f>
        <v>-37.804196694510601</v>
      </c>
      <c r="K111">
        <f>VLOOKUP(A111,Potential_Manufacturer!$A$1:$T$31,20,FALSE)</f>
        <v>144.83577125848799</v>
      </c>
      <c r="L111">
        <f>VLOOKUP(B111,National_Market!$A$3:$H$9,7,FALSE)</f>
        <v>-37.813727</v>
      </c>
      <c r="M111">
        <f>VLOOKUP(B111,National_Market!$A$3:$H$9,8,FALSE)</f>
        <v>144.963155</v>
      </c>
    </row>
    <row r="112" spans="1:13" x14ac:dyDescent="0.2">
      <c r="A112" t="s">
        <v>29</v>
      </c>
      <c r="B112" t="s">
        <v>132</v>
      </c>
      <c r="C112" t="s">
        <v>13</v>
      </c>
      <c r="D112" t="s">
        <v>83</v>
      </c>
      <c r="E112">
        <f t="shared" si="1"/>
        <v>10000000000</v>
      </c>
      <c r="F112">
        <v>5.3770000000000001E-4</v>
      </c>
      <c r="G112" t="s">
        <v>130</v>
      </c>
      <c r="J112">
        <f>VLOOKUP(A112,Potential_Manufacturer!$A$1:$T$31,19,FALSE)</f>
        <v>-37.804196694510601</v>
      </c>
      <c r="K112">
        <f>VLOOKUP(A112,Potential_Manufacturer!$A$1:$T$31,20,FALSE)</f>
        <v>144.83577125848799</v>
      </c>
      <c r="L112">
        <f>VLOOKUP(B112,National_Market!$A$3:$H$9,7,FALSE)</f>
        <v>-37.813727</v>
      </c>
      <c r="M112">
        <f>VLOOKUP(B112,National_Market!$A$3:$H$9,8,FALSE)</f>
        <v>144.963155</v>
      </c>
    </row>
    <row r="113" spans="1:13" x14ac:dyDescent="0.2">
      <c r="A113" t="s">
        <v>29</v>
      </c>
      <c r="B113" t="s">
        <v>133</v>
      </c>
      <c r="C113" t="s">
        <v>109</v>
      </c>
      <c r="D113" t="s">
        <v>84</v>
      </c>
      <c r="E113">
        <f t="shared" si="1"/>
        <v>722.23652537254816</v>
      </c>
      <c r="G113" t="s">
        <v>130</v>
      </c>
      <c r="H113">
        <v>1.5808E-3</v>
      </c>
      <c r="I113">
        <v>1.8544E-3</v>
      </c>
      <c r="J113">
        <f>VLOOKUP(A113,Potential_Manufacturer!$A$1:$T$31,19,FALSE)</f>
        <v>-37.804196694510601</v>
      </c>
      <c r="K113">
        <f>VLOOKUP(A113,Potential_Manufacturer!$A$1:$T$31,20,FALSE)</f>
        <v>144.83577125848799</v>
      </c>
      <c r="L113">
        <f>VLOOKUP(B113,National_Market!$A$3:$H$9,7,FALSE)</f>
        <v>-33.859774000000002</v>
      </c>
      <c r="M113">
        <f>VLOOKUP(B113,National_Market!$A$3:$H$9,8,FALSE)</f>
        <v>151.205172</v>
      </c>
    </row>
    <row r="114" spans="1:13" x14ac:dyDescent="0.2">
      <c r="A114" t="s">
        <v>29</v>
      </c>
      <c r="B114" t="s">
        <v>133</v>
      </c>
      <c r="C114" t="s">
        <v>108</v>
      </c>
      <c r="D114" t="s">
        <v>85</v>
      </c>
      <c r="E114">
        <f t="shared" si="1"/>
        <v>722.23652537254816</v>
      </c>
      <c r="F114">
        <v>7.5049999999999997E-4</v>
      </c>
      <c r="G114" t="s">
        <v>130</v>
      </c>
      <c r="J114">
        <f>VLOOKUP(A114,Potential_Manufacturer!$A$1:$T$31,19,FALSE)</f>
        <v>-37.804196694510601</v>
      </c>
      <c r="K114">
        <f>VLOOKUP(A114,Potential_Manufacturer!$A$1:$T$31,20,FALSE)</f>
        <v>144.83577125848799</v>
      </c>
      <c r="L114">
        <f>VLOOKUP(B114,National_Market!$A$3:$H$9,7,FALSE)</f>
        <v>-33.859774000000002</v>
      </c>
      <c r="M114">
        <f>VLOOKUP(B114,National_Market!$A$3:$H$9,8,FALSE)</f>
        <v>151.205172</v>
      </c>
    </row>
    <row r="115" spans="1:13" x14ac:dyDescent="0.2">
      <c r="A115" t="s">
        <v>29</v>
      </c>
      <c r="B115" t="s">
        <v>133</v>
      </c>
      <c r="C115" t="s">
        <v>13</v>
      </c>
      <c r="D115" t="s">
        <v>86</v>
      </c>
      <c r="E115">
        <v>1077.8599999999999</v>
      </c>
      <c r="F115">
        <v>5.3770000000000001E-4</v>
      </c>
      <c r="G115" t="s">
        <v>130</v>
      </c>
      <c r="J115">
        <f>VLOOKUP(A115,Potential_Manufacturer!$A$1:$T$31,19,FALSE)</f>
        <v>-37.804196694510601</v>
      </c>
      <c r="K115">
        <f>VLOOKUP(A115,Potential_Manufacturer!$A$1:$T$31,20,FALSE)</f>
        <v>144.83577125848799</v>
      </c>
      <c r="L115">
        <f>VLOOKUP(B115,National_Market!$A$3:$H$9,7,FALSE)</f>
        <v>-33.859774000000002</v>
      </c>
      <c r="M115">
        <f>VLOOKUP(B115,National_Market!$A$3:$H$9,8,FALSE)</f>
        <v>151.205172</v>
      </c>
    </row>
    <row r="116" spans="1:13" x14ac:dyDescent="0.2">
      <c r="A116" t="s">
        <v>29</v>
      </c>
      <c r="B116" t="s">
        <v>134</v>
      </c>
      <c r="C116" t="s">
        <v>109</v>
      </c>
      <c r="D116" t="s">
        <v>87</v>
      </c>
      <c r="E116">
        <f t="shared" si="1"/>
        <v>643.09155178062792</v>
      </c>
      <c r="G116" t="s">
        <v>130</v>
      </c>
      <c r="H116">
        <v>1.5808E-3</v>
      </c>
      <c r="I116">
        <v>1.8544E-3</v>
      </c>
      <c r="J116">
        <f>VLOOKUP(A116,Potential_Manufacturer!$A$1:$T$31,19,FALSE)</f>
        <v>-37.804196694510601</v>
      </c>
      <c r="K116">
        <f>VLOOKUP(A116,Potential_Manufacturer!$A$1:$T$31,20,FALSE)</f>
        <v>144.83577125848799</v>
      </c>
      <c r="L116">
        <f>VLOOKUP(B116,National_Market!$A$3:$H$9,7,FALSE)</f>
        <v>-34.931458999999997</v>
      </c>
      <c r="M116">
        <f>VLOOKUP(B116,National_Market!$A$3:$H$9,8,FALSE)</f>
        <v>138.59927200000001</v>
      </c>
    </row>
    <row r="117" spans="1:13" x14ac:dyDescent="0.2">
      <c r="A117" t="s">
        <v>29</v>
      </c>
      <c r="B117" t="s">
        <v>134</v>
      </c>
      <c r="C117" t="s">
        <v>108</v>
      </c>
      <c r="D117" t="s">
        <v>76</v>
      </c>
      <c r="E117">
        <f t="shared" si="1"/>
        <v>643.09155178062792</v>
      </c>
      <c r="F117">
        <v>7.5049999999999997E-4</v>
      </c>
      <c r="G117" t="s">
        <v>130</v>
      </c>
      <c r="J117">
        <f>VLOOKUP(A117,Potential_Manufacturer!$A$1:$T$31,19,FALSE)</f>
        <v>-37.804196694510601</v>
      </c>
      <c r="K117">
        <f>VLOOKUP(A117,Potential_Manufacturer!$A$1:$T$31,20,FALSE)</f>
        <v>144.83577125848799</v>
      </c>
      <c r="L117">
        <f>VLOOKUP(B117,National_Market!$A$3:$H$9,7,FALSE)</f>
        <v>-34.931458999999997</v>
      </c>
      <c r="M117">
        <f>VLOOKUP(B117,National_Market!$A$3:$H$9,8,FALSE)</f>
        <v>138.59927200000001</v>
      </c>
    </row>
    <row r="118" spans="1:13" x14ac:dyDescent="0.2">
      <c r="A118" t="s">
        <v>29</v>
      </c>
      <c r="B118" t="s">
        <v>134</v>
      </c>
      <c r="C118" t="s">
        <v>13</v>
      </c>
      <c r="D118" t="s">
        <v>77</v>
      </c>
      <c r="E118">
        <v>951.928</v>
      </c>
      <c r="F118">
        <v>5.3770000000000001E-4</v>
      </c>
      <c r="G118" t="s">
        <v>130</v>
      </c>
      <c r="J118">
        <f>VLOOKUP(A118,Potential_Manufacturer!$A$1:$T$31,19,FALSE)</f>
        <v>-37.804196694510601</v>
      </c>
      <c r="K118">
        <f>VLOOKUP(A118,Potential_Manufacturer!$A$1:$T$31,20,FALSE)</f>
        <v>144.83577125848799</v>
      </c>
      <c r="L118">
        <f>VLOOKUP(B118,National_Market!$A$3:$H$9,7,FALSE)</f>
        <v>-34.931458999999997</v>
      </c>
      <c r="M118">
        <f>VLOOKUP(B118,National_Market!$A$3:$H$9,8,FALSE)</f>
        <v>138.59927200000001</v>
      </c>
    </row>
    <row r="119" spans="1:13" x14ac:dyDescent="0.2">
      <c r="A119" t="s">
        <v>29</v>
      </c>
      <c r="B119" t="s">
        <v>135</v>
      </c>
      <c r="C119" t="s">
        <v>109</v>
      </c>
      <c r="D119" t="s">
        <v>78</v>
      </c>
      <c r="E119">
        <f t="shared" si="1"/>
        <v>2710.2902129357158</v>
      </c>
      <c r="G119" t="s">
        <v>130</v>
      </c>
      <c r="H119">
        <v>1.5808E-3</v>
      </c>
      <c r="I119">
        <v>1.8544E-3</v>
      </c>
      <c r="J119">
        <f>VLOOKUP(A119,Potential_Manufacturer!$A$1:$T$31,19,FALSE)</f>
        <v>-37.804196694510601</v>
      </c>
      <c r="K119">
        <f>VLOOKUP(A119,Potential_Manufacturer!$A$1:$T$31,20,FALSE)</f>
        <v>144.83577125848799</v>
      </c>
      <c r="L119">
        <f>VLOOKUP(B119,National_Market!$A$3:$H$9,7,FALSE)</f>
        <v>-31.950617999999999</v>
      </c>
      <c r="M119">
        <f>VLOOKUP(B119,National_Market!$A$3:$H$9,8,FALSE)</f>
        <v>115.86047499999999</v>
      </c>
    </row>
    <row r="120" spans="1:13" x14ac:dyDescent="0.2">
      <c r="A120" t="s">
        <v>29</v>
      </c>
      <c r="B120" t="s">
        <v>135</v>
      </c>
      <c r="C120" t="s">
        <v>108</v>
      </c>
      <c r="D120" t="s">
        <v>79</v>
      </c>
      <c r="E120">
        <f t="shared" si="1"/>
        <v>2710.2902129357158</v>
      </c>
      <c r="F120">
        <v>7.5049999999999997E-4</v>
      </c>
      <c r="G120" t="s">
        <v>130</v>
      </c>
      <c r="J120">
        <f>VLOOKUP(A120,Potential_Manufacturer!$A$1:$T$31,19,FALSE)</f>
        <v>-37.804196694510601</v>
      </c>
      <c r="K120">
        <f>VLOOKUP(A120,Potential_Manufacturer!$A$1:$T$31,20,FALSE)</f>
        <v>144.83577125848799</v>
      </c>
      <c r="L120">
        <f>VLOOKUP(B120,National_Market!$A$3:$H$9,7,FALSE)</f>
        <v>-31.950617999999999</v>
      </c>
      <c r="M120">
        <f>VLOOKUP(B120,National_Market!$A$3:$H$9,8,FALSE)</f>
        <v>115.86047499999999</v>
      </c>
    </row>
    <row r="121" spans="1:13" x14ac:dyDescent="0.2">
      <c r="A121" t="s">
        <v>29</v>
      </c>
      <c r="B121" t="s">
        <v>135</v>
      </c>
      <c r="C121" t="s">
        <v>13</v>
      </c>
      <c r="D121" t="s">
        <v>80</v>
      </c>
      <c r="E121">
        <v>3113.212</v>
      </c>
      <c r="F121">
        <v>5.3770000000000001E-4</v>
      </c>
      <c r="G121" t="s">
        <v>130</v>
      </c>
      <c r="J121">
        <f>VLOOKUP(A121,Potential_Manufacturer!$A$1:$T$31,19,FALSE)</f>
        <v>-37.804196694510601</v>
      </c>
      <c r="K121">
        <f>VLOOKUP(A121,Potential_Manufacturer!$A$1:$T$31,20,FALSE)</f>
        <v>144.83577125848799</v>
      </c>
      <c r="L121">
        <f>VLOOKUP(B121,National_Market!$A$3:$H$9,7,FALSE)</f>
        <v>-31.950617999999999</v>
      </c>
      <c r="M121">
        <f>VLOOKUP(B121,National_Market!$A$3:$H$9,8,FALSE)</f>
        <v>115.86047499999999</v>
      </c>
    </row>
    <row r="122" spans="1:13" x14ac:dyDescent="0.2">
      <c r="A122" t="s">
        <v>30</v>
      </c>
      <c r="B122" t="s">
        <v>131</v>
      </c>
      <c r="C122" t="s">
        <v>109</v>
      </c>
      <c r="D122" t="s">
        <v>81</v>
      </c>
      <c r="E122">
        <f t="shared" si="1"/>
        <v>1366.7607716555042</v>
      </c>
      <c r="G122" t="s">
        <v>130</v>
      </c>
      <c r="H122">
        <v>1.5808E-3</v>
      </c>
      <c r="I122">
        <v>1.8544E-3</v>
      </c>
      <c r="J122">
        <f>VLOOKUP(A122,Potential_Manufacturer!$A$1:$T$31,19,FALSE)</f>
        <v>-37.726233038169802</v>
      </c>
      <c r="K122">
        <f>VLOOKUP(A122,Potential_Manufacturer!$A$1:$T$31,20,FALSE)</f>
        <v>144.961036364839</v>
      </c>
      <c r="L122">
        <f>VLOOKUP(B122,National_Market!$A$3:$H$9,7,FALSE)</f>
        <v>-27.469010999999998</v>
      </c>
      <c r="M122">
        <f>VLOOKUP(B122,National_Market!$A$3:$H$9,8,FALSE)</f>
        <v>153.02633800000001</v>
      </c>
    </row>
    <row r="123" spans="1:13" x14ac:dyDescent="0.2">
      <c r="A123" t="s">
        <v>30</v>
      </c>
      <c r="B123" t="s">
        <v>131</v>
      </c>
      <c r="C123" t="s">
        <v>108</v>
      </c>
      <c r="D123" t="s">
        <v>82</v>
      </c>
      <c r="E123">
        <f t="shared" si="1"/>
        <v>1366.7607716555042</v>
      </c>
      <c r="F123">
        <v>7.5049999999999997E-4</v>
      </c>
      <c r="G123" t="s">
        <v>130</v>
      </c>
      <c r="J123">
        <f>VLOOKUP(A123,Potential_Manufacturer!$A$1:$T$31,19,FALSE)</f>
        <v>-37.726233038169802</v>
      </c>
      <c r="K123">
        <f>VLOOKUP(A123,Potential_Manufacturer!$A$1:$T$31,20,FALSE)</f>
        <v>144.961036364839</v>
      </c>
      <c r="L123">
        <f>VLOOKUP(B123,National_Market!$A$3:$H$9,7,FALSE)</f>
        <v>-27.469010999999998</v>
      </c>
      <c r="M123">
        <f>VLOOKUP(B123,National_Market!$A$3:$H$9,8,FALSE)</f>
        <v>153.02633800000001</v>
      </c>
    </row>
    <row r="124" spans="1:13" x14ac:dyDescent="0.2">
      <c r="A124" t="s">
        <v>30</v>
      </c>
      <c r="B124" t="s">
        <v>131</v>
      </c>
      <c r="C124" t="s">
        <v>13</v>
      </c>
      <c r="D124" t="s">
        <v>83</v>
      </c>
      <c r="E124">
        <v>2000.16</v>
      </c>
      <c r="F124">
        <v>5.3770000000000001E-4</v>
      </c>
      <c r="G124" t="s">
        <v>130</v>
      </c>
      <c r="J124">
        <f>VLOOKUP(A124,Potential_Manufacturer!$A$1:$T$31,19,FALSE)</f>
        <v>-37.726233038169802</v>
      </c>
      <c r="K124">
        <f>VLOOKUP(A124,Potential_Manufacturer!$A$1:$T$31,20,FALSE)</f>
        <v>144.961036364839</v>
      </c>
      <c r="L124">
        <f>VLOOKUP(B124,National_Market!$A$3:$H$9,7,FALSE)</f>
        <v>-27.469010999999998</v>
      </c>
      <c r="M124">
        <f>VLOOKUP(B124,National_Market!$A$3:$H$9,8,FALSE)</f>
        <v>153.02633800000001</v>
      </c>
    </row>
    <row r="125" spans="1:13" x14ac:dyDescent="0.2">
      <c r="A125" t="s">
        <v>30</v>
      </c>
      <c r="B125" t="s">
        <v>132</v>
      </c>
      <c r="C125" t="s">
        <v>109</v>
      </c>
      <c r="D125" t="s">
        <v>84</v>
      </c>
      <c r="E125">
        <f t="shared" si="1"/>
        <v>9.7306667452466336</v>
      </c>
      <c r="G125" t="s">
        <v>130</v>
      </c>
      <c r="H125">
        <v>1.5808E-3</v>
      </c>
      <c r="I125">
        <v>1.8544E-3</v>
      </c>
      <c r="J125">
        <f>VLOOKUP(A125,Potential_Manufacturer!$A$1:$T$31,19,FALSE)</f>
        <v>-37.726233038169802</v>
      </c>
      <c r="K125">
        <f>VLOOKUP(A125,Potential_Manufacturer!$A$1:$T$31,20,FALSE)</f>
        <v>144.961036364839</v>
      </c>
      <c r="L125">
        <f>VLOOKUP(B125,National_Market!$A$3:$H$9,7,FALSE)</f>
        <v>-37.813727</v>
      </c>
      <c r="M125">
        <f>VLOOKUP(B125,National_Market!$A$3:$H$9,8,FALSE)</f>
        <v>144.963155</v>
      </c>
    </row>
    <row r="126" spans="1:13" x14ac:dyDescent="0.2">
      <c r="A126" t="s">
        <v>30</v>
      </c>
      <c r="B126" t="s">
        <v>132</v>
      </c>
      <c r="C126" t="s">
        <v>108</v>
      </c>
      <c r="D126" t="s">
        <v>85</v>
      </c>
      <c r="E126">
        <f t="shared" si="1"/>
        <v>9.7306667452466336</v>
      </c>
      <c r="F126">
        <v>7.5049999999999997E-4</v>
      </c>
      <c r="G126" t="s">
        <v>130</v>
      </c>
      <c r="J126">
        <f>VLOOKUP(A126,Potential_Manufacturer!$A$1:$T$31,19,FALSE)</f>
        <v>-37.726233038169802</v>
      </c>
      <c r="K126">
        <f>VLOOKUP(A126,Potential_Manufacturer!$A$1:$T$31,20,FALSE)</f>
        <v>144.961036364839</v>
      </c>
      <c r="L126">
        <f>VLOOKUP(B126,National_Market!$A$3:$H$9,7,FALSE)</f>
        <v>-37.813727</v>
      </c>
      <c r="M126">
        <f>VLOOKUP(B126,National_Market!$A$3:$H$9,8,FALSE)</f>
        <v>144.963155</v>
      </c>
    </row>
    <row r="127" spans="1:13" x14ac:dyDescent="0.2">
      <c r="A127" t="s">
        <v>30</v>
      </c>
      <c r="B127" t="s">
        <v>132</v>
      </c>
      <c r="C127" t="s">
        <v>13</v>
      </c>
      <c r="D127" t="s">
        <v>86</v>
      </c>
      <c r="E127">
        <f t="shared" si="1"/>
        <v>10000000000</v>
      </c>
      <c r="F127">
        <v>5.3770000000000001E-4</v>
      </c>
      <c r="G127" t="s">
        <v>130</v>
      </c>
      <c r="J127">
        <f>VLOOKUP(A127,Potential_Manufacturer!$A$1:$T$31,19,FALSE)</f>
        <v>-37.726233038169802</v>
      </c>
      <c r="K127">
        <f>VLOOKUP(A127,Potential_Manufacturer!$A$1:$T$31,20,FALSE)</f>
        <v>144.961036364839</v>
      </c>
      <c r="L127">
        <f>VLOOKUP(B127,National_Market!$A$3:$H$9,7,FALSE)</f>
        <v>-37.813727</v>
      </c>
      <c r="M127">
        <f>VLOOKUP(B127,National_Market!$A$3:$H$9,8,FALSE)</f>
        <v>144.963155</v>
      </c>
    </row>
    <row r="128" spans="1:13" x14ac:dyDescent="0.2">
      <c r="A128" t="s">
        <v>30</v>
      </c>
      <c r="B128" t="s">
        <v>133</v>
      </c>
      <c r="C128" t="s">
        <v>109</v>
      </c>
      <c r="D128" t="s">
        <v>87</v>
      </c>
      <c r="E128">
        <f t="shared" si="1"/>
        <v>708.23815905742595</v>
      </c>
      <c r="G128" t="s">
        <v>130</v>
      </c>
      <c r="H128">
        <v>1.5808E-3</v>
      </c>
      <c r="I128">
        <v>1.8544E-3</v>
      </c>
      <c r="J128">
        <f>VLOOKUP(A128,Potential_Manufacturer!$A$1:$T$31,19,FALSE)</f>
        <v>-37.726233038169802</v>
      </c>
      <c r="K128">
        <f>VLOOKUP(A128,Potential_Manufacturer!$A$1:$T$31,20,FALSE)</f>
        <v>144.961036364839</v>
      </c>
      <c r="L128">
        <f>VLOOKUP(B128,National_Market!$A$3:$H$9,7,FALSE)</f>
        <v>-33.859774000000002</v>
      </c>
      <c r="M128">
        <f>VLOOKUP(B128,National_Market!$A$3:$H$9,8,FALSE)</f>
        <v>151.205172</v>
      </c>
    </row>
    <row r="129" spans="1:13" x14ac:dyDescent="0.2">
      <c r="A129" t="s">
        <v>30</v>
      </c>
      <c r="B129" t="s">
        <v>133</v>
      </c>
      <c r="C129" t="s">
        <v>108</v>
      </c>
      <c r="D129" t="s">
        <v>76</v>
      </c>
      <c r="E129">
        <f t="shared" si="1"/>
        <v>708.23815905742595</v>
      </c>
      <c r="F129">
        <v>7.5049999999999997E-4</v>
      </c>
      <c r="G129" t="s">
        <v>130</v>
      </c>
      <c r="J129">
        <f>VLOOKUP(A129,Potential_Manufacturer!$A$1:$T$31,19,FALSE)</f>
        <v>-37.726233038169802</v>
      </c>
      <c r="K129">
        <f>VLOOKUP(A129,Potential_Manufacturer!$A$1:$T$31,20,FALSE)</f>
        <v>144.961036364839</v>
      </c>
      <c r="L129">
        <f>VLOOKUP(B129,National_Market!$A$3:$H$9,7,FALSE)</f>
        <v>-33.859774000000002</v>
      </c>
      <c r="M129">
        <f>VLOOKUP(B129,National_Market!$A$3:$H$9,8,FALSE)</f>
        <v>151.205172</v>
      </c>
    </row>
    <row r="130" spans="1:13" x14ac:dyDescent="0.2">
      <c r="A130" t="s">
        <v>30</v>
      </c>
      <c r="B130" t="s">
        <v>133</v>
      </c>
      <c r="C130" t="s">
        <v>13</v>
      </c>
      <c r="D130" t="s">
        <v>77</v>
      </c>
      <c r="E130">
        <v>1077.8599999999999</v>
      </c>
      <c r="F130">
        <v>5.3770000000000001E-4</v>
      </c>
      <c r="G130" t="s">
        <v>130</v>
      </c>
      <c r="J130">
        <f>VLOOKUP(A130,Potential_Manufacturer!$A$1:$T$31,19,FALSE)</f>
        <v>-37.726233038169802</v>
      </c>
      <c r="K130">
        <f>VLOOKUP(A130,Potential_Manufacturer!$A$1:$T$31,20,FALSE)</f>
        <v>144.961036364839</v>
      </c>
      <c r="L130">
        <f>VLOOKUP(B130,National_Market!$A$3:$H$9,7,FALSE)</f>
        <v>-33.859774000000002</v>
      </c>
      <c r="M130">
        <f>VLOOKUP(B130,National_Market!$A$3:$H$9,8,FALSE)</f>
        <v>151.205172</v>
      </c>
    </row>
    <row r="131" spans="1:13" x14ac:dyDescent="0.2">
      <c r="A131" t="s">
        <v>30</v>
      </c>
      <c r="B131" t="s">
        <v>134</v>
      </c>
      <c r="C131" t="s">
        <v>109</v>
      </c>
      <c r="D131" t="s">
        <v>78</v>
      </c>
      <c r="E131">
        <f t="shared" ref="E131:E192" si="2">IF(C131="Train",(ACOS(COS(RADIANS(90-J131))*COS(RADIANS(90-L131))+SIN(RADIANS(90-J131))*SIN(RADIANS(90-L131))*COS(RADIANS(K131-M131)))*6371),IF(C131="Ship",10000000000,IF(C131="Truck",(ACOS(COS(RADIANS(90-J131))*COS(RADIANS(90-L131))+SIN(RADIANS(90-J131))*SIN(RADIANS(90-L131))*COS(RADIANS(K131-M131)))*6371))))</f>
        <v>648.90215768919097</v>
      </c>
      <c r="G131" t="s">
        <v>130</v>
      </c>
      <c r="H131">
        <v>1.5808E-3</v>
      </c>
      <c r="I131">
        <v>1.8544E-3</v>
      </c>
      <c r="J131">
        <f>VLOOKUP(A131,Potential_Manufacturer!$A$1:$T$31,19,FALSE)</f>
        <v>-37.726233038169802</v>
      </c>
      <c r="K131">
        <f>VLOOKUP(A131,Potential_Manufacturer!$A$1:$T$31,20,FALSE)</f>
        <v>144.961036364839</v>
      </c>
      <c r="L131">
        <f>VLOOKUP(B131,National_Market!$A$3:$H$9,7,FALSE)</f>
        <v>-34.931458999999997</v>
      </c>
      <c r="M131">
        <f>VLOOKUP(B131,National_Market!$A$3:$H$9,8,FALSE)</f>
        <v>138.59927200000001</v>
      </c>
    </row>
    <row r="132" spans="1:13" x14ac:dyDescent="0.2">
      <c r="A132" t="s">
        <v>30</v>
      </c>
      <c r="B132" t="s">
        <v>134</v>
      </c>
      <c r="C132" t="s">
        <v>108</v>
      </c>
      <c r="D132" t="s">
        <v>79</v>
      </c>
      <c r="E132">
        <f t="shared" si="2"/>
        <v>648.90215768919097</v>
      </c>
      <c r="F132">
        <v>7.5049999999999997E-4</v>
      </c>
      <c r="G132" t="s">
        <v>130</v>
      </c>
      <c r="J132">
        <f>VLOOKUP(A132,Potential_Manufacturer!$A$1:$T$31,19,FALSE)</f>
        <v>-37.726233038169802</v>
      </c>
      <c r="K132">
        <f>VLOOKUP(A132,Potential_Manufacturer!$A$1:$T$31,20,FALSE)</f>
        <v>144.961036364839</v>
      </c>
      <c r="L132">
        <f>VLOOKUP(B132,National_Market!$A$3:$H$9,7,FALSE)</f>
        <v>-34.931458999999997</v>
      </c>
      <c r="M132">
        <f>VLOOKUP(B132,National_Market!$A$3:$H$9,8,FALSE)</f>
        <v>138.59927200000001</v>
      </c>
    </row>
    <row r="133" spans="1:13" x14ac:dyDescent="0.2">
      <c r="A133" t="s">
        <v>30</v>
      </c>
      <c r="B133" t="s">
        <v>134</v>
      </c>
      <c r="C133" t="s">
        <v>13</v>
      </c>
      <c r="D133" t="s">
        <v>80</v>
      </c>
      <c r="E133">
        <v>951.928</v>
      </c>
      <c r="F133">
        <v>5.3770000000000001E-4</v>
      </c>
      <c r="G133" t="s">
        <v>130</v>
      </c>
      <c r="J133">
        <f>VLOOKUP(A133,Potential_Manufacturer!$A$1:$T$31,19,FALSE)</f>
        <v>-37.726233038169802</v>
      </c>
      <c r="K133">
        <f>VLOOKUP(A133,Potential_Manufacturer!$A$1:$T$31,20,FALSE)</f>
        <v>144.961036364839</v>
      </c>
      <c r="L133">
        <f>VLOOKUP(B133,National_Market!$A$3:$H$9,7,FALSE)</f>
        <v>-34.931458999999997</v>
      </c>
      <c r="M133">
        <f>VLOOKUP(B133,National_Market!$A$3:$H$9,8,FALSE)</f>
        <v>138.59927200000001</v>
      </c>
    </row>
    <row r="134" spans="1:13" x14ac:dyDescent="0.2">
      <c r="A134" t="s">
        <v>30</v>
      </c>
      <c r="B134" t="s">
        <v>135</v>
      </c>
      <c r="C134" t="s">
        <v>109</v>
      </c>
      <c r="D134" t="s">
        <v>81</v>
      </c>
      <c r="E134">
        <f t="shared" si="2"/>
        <v>2720.5048488738344</v>
      </c>
      <c r="G134" t="s">
        <v>130</v>
      </c>
      <c r="H134">
        <v>1.5808E-3</v>
      </c>
      <c r="I134">
        <v>1.8544E-3</v>
      </c>
      <c r="J134">
        <f>VLOOKUP(A134,Potential_Manufacturer!$A$1:$T$31,19,FALSE)</f>
        <v>-37.726233038169802</v>
      </c>
      <c r="K134">
        <f>VLOOKUP(A134,Potential_Manufacturer!$A$1:$T$31,20,FALSE)</f>
        <v>144.961036364839</v>
      </c>
      <c r="L134">
        <f>VLOOKUP(B134,National_Market!$A$3:$H$9,7,FALSE)</f>
        <v>-31.950617999999999</v>
      </c>
      <c r="M134">
        <f>VLOOKUP(B134,National_Market!$A$3:$H$9,8,FALSE)</f>
        <v>115.86047499999999</v>
      </c>
    </row>
    <row r="135" spans="1:13" x14ac:dyDescent="0.2">
      <c r="A135" t="s">
        <v>30</v>
      </c>
      <c r="B135" t="s">
        <v>135</v>
      </c>
      <c r="C135" t="s">
        <v>108</v>
      </c>
      <c r="D135" t="s">
        <v>82</v>
      </c>
      <c r="E135">
        <f t="shared" si="2"/>
        <v>2720.5048488738344</v>
      </c>
      <c r="F135">
        <v>7.5049999999999997E-4</v>
      </c>
      <c r="G135" t="s">
        <v>130</v>
      </c>
      <c r="J135">
        <f>VLOOKUP(A135,Potential_Manufacturer!$A$1:$T$31,19,FALSE)</f>
        <v>-37.726233038169802</v>
      </c>
      <c r="K135">
        <f>VLOOKUP(A135,Potential_Manufacturer!$A$1:$T$31,20,FALSE)</f>
        <v>144.961036364839</v>
      </c>
      <c r="L135">
        <f>VLOOKUP(B135,National_Market!$A$3:$H$9,7,FALSE)</f>
        <v>-31.950617999999999</v>
      </c>
      <c r="M135">
        <f>VLOOKUP(B135,National_Market!$A$3:$H$9,8,FALSE)</f>
        <v>115.86047499999999</v>
      </c>
    </row>
    <row r="136" spans="1:13" x14ac:dyDescent="0.2">
      <c r="A136" t="s">
        <v>30</v>
      </c>
      <c r="B136" t="s">
        <v>135</v>
      </c>
      <c r="C136" t="s">
        <v>13</v>
      </c>
      <c r="D136" t="s">
        <v>83</v>
      </c>
      <c r="E136">
        <v>3113.212</v>
      </c>
      <c r="F136">
        <v>5.3770000000000001E-4</v>
      </c>
      <c r="G136" t="s">
        <v>130</v>
      </c>
      <c r="J136">
        <f>VLOOKUP(A136,Potential_Manufacturer!$A$1:$T$31,19,FALSE)</f>
        <v>-37.726233038169802</v>
      </c>
      <c r="K136">
        <f>VLOOKUP(A136,Potential_Manufacturer!$A$1:$T$31,20,FALSE)</f>
        <v>144.961036364839</v>
      </c>
      <c r="L136">
        <f>VLOOKUP(B136,National_Market!$A$3:$H$9,7,FALSE)</f>
        <v>-31.950617999999999</v>
      </c>
      <c r="M136">
        <f>VLOOKUP(B136,National_Market!$A$3:$H$9,8,FALSE)</f>
        <v>115.86047499999999</v>
      </c>
    </row>
    <row r="137" spans="1:13" x14ac:dyDescent="0.2">
      <c r="A137" t="s">
        <v>31</v>
      </c>
      <c r="B137" t="s">
        <v>131</v>
      </c>
      <c r="C137" t="s">
        <v>109</v>
      </c>
      <c r="D137" t="s">
        <v>84</v>
      </c>
      <c r="E137">
        <f t="shared" si="2"/>
        <v>1381.7108970177749</v>
      </c>
      <c r="G137" t="s">
        <v>130</v>
      </c>
      <c r="H137">
        <v>1.5808E-3</v>
      </c>
      <c r="I137">
        <v>1.8544E-3</v>
      </c>
      <c r="J137">
        <f>VLOOKUP(A137,Potential_Manufacturer!$A$1:$T$31,19,FALSE)</f>
        <v>-38.057057104091498</v>
      </c>
      <c r="K137">
        <f>VLOOKUP(A137,Potential_Manufacturer!$A$1:$T$31,20,FALSE)</f>
        <v>145.26555699863999</v>
      </c>
      <c r="L137">
        <f>VLOOKUP(B137,National_Market!$A$3:$H$9,7,FALSE)</f>
        <v>-27.469010999999998</v>
      </c>
      <c r="M137">
        <f>VLOOKUP(B137,National_Market!$A$3:$H$9,8,FALSE)</f>
        <v>153.02633800000001</v>
      </c>
    </row>
    <row r="138" spans="1:13" x14ac:dyDescent="0.2">
      <c r="A138" t="s">
        <v>31</v>
      </c>
      <c r="B138" t="s">
        <v>131</v>
      </c>
      <c r="C138" t="s">
        <v>108</v>
      </c>
      <c r="D138" t="s">
        <v>85</v>
      </c>
      <c r="E138">
        <f t="shared" si="2"/>
        <v>1381.7108970177749</v>
      </c>
      <c r="F138">
        <v>7.5049999999999997E-4</v>
      </c>
      <c r="G138" t="s">
        <v>130</v>
      </c>
      <c r="J138">
        <f>VLOOKUP(A138,Potential_Manufacturer!$A$1:$T$31,19,FALSE)</f>
        <v>-38.057057104091498</v>
      </c>
      <c r="K138">
        <f>VLOOKUP(A138,Potential_Manufacturer!$A$1:$T$31,20,FALSE)</f>
        <v>145.26555699863999</v>
      </c>
      <c r="L138">
        <f>VLOOKUP(B138,National_Market!$A$3:$H$9,7,FALSE)</f>
        <v>-27.469010999999998</v>
      </c>
      <c r="M138">
        <f>VLOOKUP(B138,National_Market!$A$3:$H$9,8,FALSE)</f>
        <v>153.02633800000001</v>
      </c>
    </row>
    <row r="139" spans="1:13" x14ac:dyDescent="0.2">
      <c r="A139" t="s">
        <v>31</v>
      </c>
      <c r="B139" t="s">
        <v>131</v>
      </c>
      <c r="C139" t="s">
        <v>13</v>
      </c>
      <c r="D139" t="s">
        <v>86</v>
      </c>
      <c r="E139">
        <v>2000.16</v>
      </c>
      <c r="F139">
        <v>5.3770000000000001E-4</v>
      </c>
      <c r="G139" t="s">
        <v>130</v>
      </c>
      <c r="J139">
        <f>VLOOKUP(A139,Potential_Manufacturer!$A$1:$T$31,19,FALSE)</f>
        <v>-38.057057104091498</v>
      </c>
      <c r="K139">
        <f>VLOOKUP(A139,Potential_Manufacturer!$A$1:$T$31,20,FALSE)</f>
        <v>145.26555699863999</v>
      </c>
      <c r="L139">
        <f>VLOOKUP(B139,National_Market!$A$3:$H$9,7,FALSE)</f>
        <v>-27.469010999999998</v>
      </c>
      <c r="M139">
        <f>VLOOKUP(B139,National_Market!$A$3:$H$9,8,FALSE)</f>
        <v>153.02633800000001</v>
      </c>
    </row>
    <row r="140" spans="1:13" x14ac:dyDescent="0.2">
      <c r="A140" t="s">
        <v>31</v>
      </c>
      <c r="B140" t="s">
        <v>132</v>
      </c>
      <c r="C140" t="s">
        <v>109</v>
      </c>
      <c r="D140" t="s">
        <v>87</v>
      </c>
      <c r="E140">
        <f t="shared" si="2"/>
        <v>37.887013011191272</v>
      </c>
      <c r="G140" t="s">
        <v>130</v>
      </c>
      <c r="H140">
        <v>1.5808E-3</v>
      </c>
      <c r="I140">
        <v>1.8544E-3</v>
      </c>
      <c r="J140">
        <f>VLOOKUP(A140,Potential_Manufacturer!$A$1:$T$31,19,FALSE)</f>
        <v>-38.057057104091498</v>
      </c>
      <c r="K140">
        <f>VLOOKUP(A140,Potential_Manufacturer!$A$1:$T$31,20,FALSE)</f>
        <v>145.26555699863999</v>
      </c>
      <c r="L140">
        <f>VLOOKUP(B140,National_Market!$A$3:$H$9,7,FALSE)</f>
        <v>-37.813727</v>
      </c>
      <c r="M140">
        <f>VLOOKUP(B140,National_Market!$A$3:$H$9,8,FALSE)</f>
        <v>144.963155</v>
      </c>
    </row>
    <row r="141" spans="1:13" x14ac:dyDescent="0.2">
      <c r="A141" t="s">
        <v>31</v>
      </c>
      <c r="B141" t="s">
        <v>132</v>
      </c>
      <c r="C141" t="s">
        <v>108</v>
      </c>
      <c r="D141" t="s">
        <v>76</v>
      </c>
      <c r="E141">
        <f t="shared" si="2"/>
        <v>37.887013011191272</v>
      </c>
      <c r="F141">
        <v>7.5049999999999997E-4</v>
      </c>
      <c r="G141" t="s">
        <v>130</v>
      </c>
      <c r="J141">
        <f>VLOOKUP(A141,Potential_Manufacturer!$A$1:$T$31,19,FALSE)</f>
        <v>-38.057057104091498</v>
      </c>
      <c r="K141">
        <f>VLOOKUP(A141,Potential_Manufacturer!$A$1:$T$31,20,FALSE)</f>
        <v>145.26555699863999</v>
      </c>
      <c r="L141">
        <f>VLOOKUP(B141,National_Market!$A$3:$H$9,7,FALSE)</f>
        <v>-37.813727</v>
      </c>
      <c r="M141">
        <f>VLOOKUP(B141,National_Market!$A$3:$H$9,8,FALSE)</f>
        <v>144.963155</v>
      </c>
    </row>
    <row r="142" spans="1:13" x14ac:dyDescent="0.2">
      <c r="A142" t="s">
        <v>31</v>
      </c>
      <c r="B142" t="s">
        <v>132</v>
      </c>
      <c r="C142" t="s">
        <v>13</v>
      </c>
      <c r="D142" t="s">
        <v>77</v>
      </c>
      <c r="E142">
        <f t="shared" si="2"/>
        <v>10000000000</v>
      </c>
      <c r="F142">
        <v>5.3770000000000001E-4</v>
      </c>
      <c r="G142" t="s">
        <v>130</v>
      </c>
      <c r="J142">
        <f>VLOOKUP(A142,Potential_Manufacturer!$A$1:$T$31,19,FALSE)</f>
        <v>-38.057057104091498</v>
      </c>
      <c r="K142">
        <f>VLOOKUP(A142,Potential_Manufacturer!$A$1:$T$31,20,FALSE)</f>
        <v>145.26555699863999</v>
      </c>
      <c r="L142">
        <f>VLOOKUP(B142,National_Market!$A$3:$H$9,7,FALSE)</f>
        <v>-37.813727</v>
      </c>
      <c r="M142">
        <f>VLOOKUP(B142,National_Market!$A$3:$H$9,8,FALSE)</f>
        <v>144.963155</v>
      </c>
    </row>
    <row r="143" spans="1:13" x14ac:dyDescent="0.2">
      <c r="A143" t="s">
        <v>31</v>
      </c>
      <c r="B143" t="s">
        <v>133</v>
      </c>
      <c r="C143" t="s">
        <v>109</v>
      </c>
      <c r="D143" t="s">
        <v>78</v>
      </c>
      <c r="E143">
        <f t="shared" si="2"/>
        <v>709.36911809831668</v>
      </c>
      <c r="G143" t="s">
        <v>130</v>
      </c>
      <c r="H143">
        <v>1.5808E-3</v>
      </c>
      <c r="I143">
        <v>1.8544E-3</v>
      </c>
      <c r="J143">
        <f>VLOOKUP(A143,Potential_Manufacturer!$A$1:$T$31,19,FALSE)</f>
        <v>-38.057057104091498</v>
      </c>
      <c r="K143">
        <f>VLOOKUP(A143,Potential_Manufacturer!$A$1:$T$31,20,FALSE)</f>
        <v>145.26555699863999</v>
      </c>
      <c r="L143">
        <f>VLOOKUP(B143,National_Market!$A$3:$H$9,7,FALSE)</f>
        <v>-33.859774000000002</v>
      </c>
      <c r="M143">
        <f>VLOOKUP(B143,National_Market!$A$3:$H$9,8,FALSE)</f>
        <v>151.205172</v>
      </c>
    </row>
    <row r="144" spans="1:13" x14ac:dyDescent="0.2">
      <c r="A144" t="s">
        <v>31</v>
      </c>
      <c r="B144" t="s">
        <v>133</v>
      </c>
      <c r="C144" t="s">
        <v>108</v>
      </c>
      <c r="D144" t="s">
        <v>79</v>
      </c>
      <c r="E144">
        <f t="shared" si="2"/>
        <v>709.36911809831668</v>
      </c>
      <c r="F144">
        <v>7.5049999999999997E-4</v>
      </c>
      <c r="G144" t="s">
        <v>130</v>
      </c>
      <c r="J144">
        <f>VLOOKUP(A144,Potential_Manufacturer!$A$1:$T$31,19,FALSE)</f>
        <v>-38.057057104091498</v>
      </c>
      <c r="K144">
        <f>VLOOKUP(A144,Potential_Manufacturer!$A$1:$T$31,20,FALSE)</f>
        <v>145.26555699863999</v>
      </c>
      <c r="L144">
        <f>VLOOKUP(B144,National_Market!$A$3:$H$9,7,FALSE)</f>
        <v>-33.859774000000002</v>
      </c>
      <c r="M144">
        <f>VLOOKUP(B144,National_Market!$A$3:$H$9,8,FALSE)</f>
        <v>151.205172</v>
      </c>
    </row>
    <row r="145" spans="1:13" x14ac:dyDescent="0.2">
      <c r="A145" t="s">
        <v>31</v>
      </c>
      <c r="B145" t="s">
        <v>133</v>
      </c>
      <c r="C145" t="s">
        <v>13</v>
      </c>
      <c r="D145" t="s">
        <v>80</v>
      </c>
      <c r="E145">
        <v>1077.8599999999999</v>
      </c>
      <c r="F145">
        <v>5.3770000000000001E-4</v>
      </c>
      <c r="G145" t="s">
        <v>130</v>
      </c>
      <c r="J145">
        <f>VLOOKUP(A145,Potential_Manufacturer!$A$1:$T$31,19,FALSE)</f>
        <v>-38.057057104091498</v>
      </c>
      <c r="K145">
        <f>VLOOKUP(A145,Potential_Manufacturer!$A$1:$T$31,20,FALSE)</f>
        <v>145.26555699863999</v>
      </c>
      <c r="L145">
        <f>VLOOKUP(B145,National_Market!$A$3:$H$9,7,FALSE)</f>
        <v>-33.859774000000002</v>
      </c>
      <c r="M145">
        <f>VLOOKUP(B145,National_Market!$A$3:$H$9,8,FALSE)</f>
        <v>151.205172</v>
      </c>
    </row>
    <row r="146" spans="1:13" x14ac:dyDescent="0.2">
      <c r="A146" t="s">
        <v>31</v>
      </c>
      <c r="B146" t="s">
        <v>134</v>
      </c>
      <c r="C146" t="s">
        <v>109</v>
      </c>
      <c r="D146" t="s">
        <v>81</v>
      </c>
      <c r="E146">
        <f t="shared" si="2"/>
        <v>689.58262007191865</v>
      </c>
      <c r="G146" t="s">
        <v>130</v>
      </c>
      <c r="H146">
        <v>1.5808E-3</v>
      </c>
      <c r="I146">
        <v>1.8544E-3</v>
      </c>
      <c r="J146">
        <f>VLOOKUP(A146,Potential_Manufacturer!$A$1:$T$31,19,FALSE)</f>
        <v>-38.057057104091498</v>
      </c>
      <c r="K146">
        <f>VLOOKUP(A146,Potential_Manufacturer!$A$1:$T$31,20,FALSE)</f>
        <v>145.26555699863999</v>
      </c>
      <c r="L146">
        <f>VLOOKUP(B146,National_Market!$A$3:$H$9,7,FALSE)</f>
        <v>-34.931458999999997</v>
      </c>
      <c r="M146">
        <f>VLOOKUP(B146,National_Market!$A$3:$H$9,8,FALSE)</f>
        <v>138.59927200000001</v>
      </c>
    </row>
    <row r="147" spans="1:13" x14ac:dyDescent="0.2">
      <c r="A147" t="s">
        <v>31</v>
      </c>
      <c r="B147" t="s">
        <v>134</v>
      </c>
      <c r="C147" t="s">
        <v>108</v>
      </c>
      <c r="D147" t="s">
        <v>82</v>
      </c>
      <c r="E147">
        <f t="shared" si="2"/>
        <v>689.58262007191865</v>
      </c>
      <c r="F147">
        <v>7.5049999999999997E-4</v>
      </c>
      <c r="G147" t="s">
        <v>130</v>
      </c>
      <c r="J147">
        <f>VLOOKUP(A147,Potential_Manufacturer!$A$1:$T$31,19,FALSE)</f>
        <v>-38.057057104091498</v>
      </c>
      <c r="K147">
        <f>VLOOKUP(A147,Potential_Manufacturer!$A$1:$T$31,20,FALSE)</f>
        <v>145.26555699863999</v>
      </c>
      <c r="L147">
        <f>VLOOKUP(B147,National_Market!$A$3:$H$9,7,FALSE)</f>
        <v>-34.931458999999997</v>
      </c>
      <c r="M147">
        <f>VLOOKUP(B147,National_Market!$A$3:$H$9,8,FALSE)</f>
        <v>138.59927200000001</v>
      </c>
    </row>
    <row r="148" spans="1:13" x14ac:dyDescent="0.2">
      <c r="A148" t="s">
        <v>31</v>
      </c>
      <c r="B148" t="s">
        <v>134</v>
      </c>
      <c r="C148" t="s">
        <v>13</v>
      </c>
      <c r="D148" t="s">
        <v>83</v>
      </c>
      <c r="E148">
        <v>951.928</v>
      </c>
      <c r="F148">
        <v>5.3770000000000001E-4</v>
      </c>
      <c r="G148" t="s">
        <v>130</v>
      </c>
      <c r="J148">
        <f>VLOOKUP(A148,Potential_Manufacturer!$A$1:$T$31,19,FALSE)</f>
        <v>-38.057057104091498</v>
      </c>
      <c r="K148">
        <f>VLOOKUP(A148,Potential_Manufacturer!$A$1:$T$31,20,FALSE)</f>
        <v>145.26555699863999</v>
      </c>
      <c r="L148">
        <f>VLOOKUP(B148,National_Market!$A$3:$H$9,7,FALSE)</f>
        <v>-34.931458999999997</v>
      </c>
      <c r="M148">
        <f>VLOOKUP(B148,National_Market!$A$3:$H$9,8,FALSE)</f>
        <v>138.59927200000001</v>
      </c>
    </row>
    <row r="149" spans="1:13" x14ac:dyDescent="0.2">
      <c r="A149" t="s">
        <v>31</v>
      </c>
      <c r="B149" t="s">
        <v>135</v>
      </c>
      <c r="C149" t="s">
        <v>109</v>
      </c>
      <c r="D149" t="s">
        <v>84</v>
      </c>
      <c r="E149">
        <f t="shared" si="2"/>
        <v>2750.3943672250184</v>
      </c>
      <c r="G149" t="s">
        <v>130</v>
      </c>
      <c r="H149">
        <v>1.5808E-3</v>
      </c>
      <c r="I149">
        <v>1.8544E-3</v>
      </c>
      <c r="J149">
        <f>VLOOKUP(A149,Potential_Manufacturer!$A$1:$T$31,19,FALSE)</f>
        <v>-38.057057104091498</v>
      </c>
      <c r="K149">
        <f>VLOOKUP(A149,Potential_Manufacturer!$A$1:$T$31,20,FALSE)</f>
        <v>145.26555699863999</v>
      </c>
      <c r="L149">
        <f>VLOOKUP(B149,National_Market!$A$3:$H$9,7,FALSE)</f>
        <v>-31.950617999999999</v>
      </c>
      <c r="M149">
        <f>VLOOKUP(B149,National_Market!$A$3:$H$9,8,FALSE)</f>
        <v>115.86047499999999</v>
      </c>
    </row>
    <row r="150" spans="1:13" x14ac:dyDescent="0.2">
      <c r="A150" t="s">
        <v>31</v>
      </c>
      <c r="B150" t="s">
        <v>135</v>
      </c>
      <c r="C150" t="s">
        <v>108</v>
      </c>
      <c r="D150" t="s">
        <v>85</v>
      </c>
      <c r="E150">
        <f t="shared" si="2"/>
        <v>2750.3943672250184</v>
      </c>
      <c r="F150">
        <v>7.5049999999999997E-4</v>
      </c>
      <c r="G150" t="s">
        <v>130</v>
      </c>
      <c r="J150">
        <f>VLOOKUP(A150,Potential_Manufacturer!$A$1:$T$31,19,FALSE)</f>
        <v>-38.057057104091498</v>
      </c>
      <c r="K150">
        <f>VLOOKUP(A150,Potential_Manufacturer!$A$1:$T$31,20,FALSE)</f>
        <v>145.26555699863999</v>
      </c>
      <c r="L150">
        <f>VLOOKUP(B150,National_Market!$A$3:$H$9,7,FALSE)</f>
        <v>-31.950617999999999</v>
      </c>
      <c r="M150">
        <f>VLOOKUP(B150,National_Market!$A$3:$H$9,8,FALSE)</f>
        <v>115.86047499999999</v>
      </c>
    </row>
    <row r="151" spans="1:13" x14ac:dyDescent="0.2">
      <c r="A151" t="s">
        <v>31</v>
      </c>
      <c r="B151" t="s">
        <v>135</v>
      </c>
      <c r="C151" t="s">
        <v>13</v>
      </c>
      <c r="D151" t="s">
        <v>86</v>
      </c>
      <c r="E151">
        <v>3113.212</v>
      </c>
      <c r="F151">
        <v>5.3770000000000001E-4</v>
      </c>
      <c r="G151" t="s">
        <v>130</v>
      </c>
      <c r="J151">
        <f>VLOOKUP(A151,Potential_Manufacturer!$A$1:$T$31,19,FALSE)</f>
        <v>-38.057057104091498</v>
      </c>
      <c r="K151">
        <f>VLOOKUP(A151,Potential_Manufacturer!$A$1:$T$31,20,FALSE)</f>
        <v>145.26555699863999</v>
      </c>
      <c r="L151">
        <f>VLOOKUP(B151,National_Market!$A$3:$H$9,7,FALSE)</f>
        <v>-31.950617999999999</v>
      </c>
      <c r="M151">
        <f>VLOOKUP(B151,National_Market!$A$3:$H$9,8,FALSE)</f>
        <v>115.86047499999999</v>
      </c>
    </row>
    <row r="152" spans="1:13" x14ac:dyDescent="0.2">
      <c r="A152" t="s">
        <v>125</v>
      </c>
      <c r="B152" t="s">
        <v>131</v>
      </c>
      <c r="C152" t="s">
        <v>109</v>
      </c>
      <c r="D152" t="s">
        <v>87</v>
      </c>
      <c r="E152">
        <f t="shared" si="2"/>
        <v>2849.9600960081966</v>
      </c>
      <c r="G152" t="s">
        <v>130</v>
      </c>
      <c r="H152">
        <v>1.5808E-3</v>
      </c>
      <c r="I152">
        <v>1.8544E-3</v>
      </c>
      <c r="J152">
        <f>VLOOKUP(A152,Potential_Manufacturer!$A$1:$T$31,19,FALSE)</f>
        <v>-12.4073437804393</v>
      </c>
      <c r="K152">
        <f>VLOOKUP(A152,Potential_Manufacturer!$A$1:$T$31,20,FALSE)</f>
        <v>130.86015738186401</v>
      </c>
      <c r="L152">
        <f>VLOOKUP(B152,National_Market!$A$3:$H$9,7,FALSE)</f>
        <v>-27.469010999999998</v>
      </c>
      <c r="M152">
        <f>VLOOKUP(B152,National_Market!$A$3:$H$9,8,FALSE)</f>
        <v>153.02633800000001</v>
      </c>
    </row>
    <row r="153" spans="1:13" x14ac:dyDescent="0.2">
      <c r="A153" t="s">
        <v>125</v>
      </c>
      <c r="B153" t="s">
        <v>131</v>
      </c>
      <c r="C153" t="s">
        <v>108</v>
      </c>
      <c r="D153" t="s">
        <v>76</v>
      </c>
      <c r="E153">
        <f t="shared" si="2"/>
        <v>2849.9600960081966</v>
      </c>
      <c r="F153">
        <v>7.5049999999999997E-4</v>
      </c>
      <c r="G153" t="s">
        <v>130</v>
      </c>
      <c r="J153">
        <f>VLOOKUP(A153,Potential_Manufacturer!$A$1:$T$31,19,FALSE)</f>
        <v>-12.4073437804393</v>
      </c>
      <c r="K153">
        <f>VLOOKUP(A153,Potential_Manufacturer!$A$1:$T$31,20,FALSE)</f>
        <v>130.86015738186401</v>
      </c>
      <c r="L153">
        <f>VLOOKUP(B153,National_Market!$A$3:$H$9,7,FALSE)</f>
        <v>-27.469010999999998</v>
      </c>
      <c r="M153">
        <f>VLOOKUP(B153,National_Market!$A$3:$H$9,8,FALSE)</f>
        <v>153.02633800000001</v>
      </c>
    </row>
    <row r="154" spans="1:13" x14ac:dyDescent="0.2">
      <c r="A154" t="s">
        <v>125</v>
      </c>
      <c r="B154" t="s">
        <v>131</v>
      </c>
      <c r="C154" t="s">
        <v>13</v>
      </c>
      <c r="D154" t="s">
        <v>77</v>
      </c>
      <c r="E154">
        <v>4039.212</v>
      </c>
      <c r="F154">
        <v>5.3770000000000001E-4</v>
      </c>
      <c r="G154" t="s">
        <v>130</v>
      </c>
      <c r="J154">
        <f>VLOOKUP(A154,Potential_Manufacturer!$A$1:$T$31,19,FALSE)</f>
        <v>-12.4073437804393</v>
      </c>
      <c r="K154">
        <f>VLOOKUP(A154,Potential_Manufacturer!$A$1:$T$31,20,FALSE)</f>
        <v>130.86015738186401</v>
      </c>
      <c r="L154">
        <f>VLOOKUP(B154,National_Market!$A$3:$H$9,7,FALSE)</f>
        <v>-27.469010999999998</v>
      </c>
      <c r="M154">
        <f>VLOOKUP(B154,National_Market!$A$3:$H$9,8,FALSE)</f>
        <v>153.02633800000001</v>
      </c>
    </row>
    <row r="155" spans="1:13" x14ac:dyDescent="0.2">
      <c r="A155" t="s">
        <v>125</v>
      </c>
      <c r="B155" t="s">
        <v>132</v>
      </c>
      <c r="C155" t="s">
        <v>109</v>
      </c>
      <c r="D155" t="s">
        <v>78</v>
      </c>
      <c r="E155">
        <f t="shared" si="2"/>
        <v>3152.7933993025435</v>
      </c>
      <c r="G155" t="s">
        <v>130</v>
      </c>
      <c r="H155">
        <v>1.5808E-3</v>
      </c>
      <c r="I155">
        <v>1.8544E-3</v>
      </c>
      <c r="J155">
        <f>VLOOKUP(A155,Potential_Manufacturer!$A$1:$T$31,19,FALSE)</f>
        <v>-12.4073437804393</v>
      </c>
      <c r="K155">
        <f>VLOOKUP(A155,Potential_Manufacturer!$A$1:$T$31,20,FALSE)</f>
        <v>130.86015738186401</v>
      </c>
      <c r="L155">
        <f>VLOOKUP(B155,National_Market!$A$3:$H$9,7,FALSE)</f>
        <v>-37.813727</v>
      </c>
      <c r="M155">
        <f>VLOOKUP(B155,National_Market!$A$3:$H$9,8,FALSE)</f>
        <v>144.963155</v>
      </c>
    </row>
    <row r="156" spans="1:13" x14ac:dyDescent="0.2">
      <c r="A156" t="s">
        <v>125</v>
      </c>
      <c r="B156" t="s">
        <v>132</v>
      </c>
      <c r="C156" t="s">
        <v>108</v>
      </c>
      <c r="D156" t="s">
        <v>79</v>
      </c>
      <c r="E156">
        <f t="shared" si="2"/>
        <v>3152.7933993025435</v>
      </c>
      <c r="F156">
        <v>7.5049999999999997E-4</v>
      </c>
      <c r="G156" t="s">
        <v>130</v>
      </c>
      <c r="J156">
        <f>VLOOKUP(A156,Potential_Manufacturer!$A$1:$T$31,19,FALSE)</f>
        <v>-12.4073437804393</v>
      </c>
      <c r="K156">
        <f>VLOOKUP(A156,Potential_Manufacturer!$A$1:$T$31,20,FALSE)</f>
        <v>130.86015738186401</v>
      </c>
      <c r="L156">
        <f>VLOOKUP(B156,National_Market!$A$3:$H$9,7,FALSE)</f>
        <v>-37.813727</v>
      </c>
      <c r="M156">
        <f>VLOOKUP(B156,National_Market!$A$3:$H$9,8,FALSE)</f>
        <v>144.963155</v>
      </c>
    </row>
    <row r="157" spans="1:13" x14ac:dyDescent="0.2">
      <c r="A157" t="s">
        <v>125</v>
      </c>
      <c r="B157" t="s">
        <v>132</v>
      </c>
      <c r="C157" t="s">
        <v>13</v>
      </c>
      <c r="D157" t="s">
        <v>80</v>
      </c>
      <c r="E157">
        <v>5883.8040000000001</v>
      </c>
      <c r="F157">
        <v>5.3770000000000001E-4</v>
      </c>
      <c r="G157" t="s">
        <v>130</v>
      </c>
      <c r="J157">
        <f>VLOOKUP(A157,Potential_Manufacturer!$A$1:$T$31,19,FALSE)</f>
        <v>-12.4073437804393</v>
      </c>
      <c r="K157">
        <f>VLOOKUP(A157,Potential_Manufacturer!$A$1:$T$31,20,FALSE)</f>
        <v>130.86015738186401</v>
      </c>
      <c r="L157">
        <f>VLOOKUP(B157,National_Market!$A$3:$H$9,7,FALSE)</f>
        <v>-37.813727</v>
      </c>
      <c r="M157">
        <f>VLOOKUP(B157,National_Market!$A$3:$H$9,8,FALSE)</f>
        <v>144.963155</v>
      </c>
    </row>
    <row r="158" spans="1:13" x14ac:dyDescent="0.2">
      <c r="A158" t="s">
        <v>125</v>
      </c>
      <c r="B158" t="s">
        <v>133</v>
      </c>
      <c r="C158" t="s">
        <v>109</v>
      </c>
      <c r="D158" t="s">
        <v>81</v>
      </c>
      <c r="E158">
        <f t="shared" si="2"/>
        <v>3151.5135338036553</v>
      </c>
      <c r="G158" t="s">
        <v>130</v>
      </c>
      <c r="H158">
        <v>1.5808E-3</v>
      </c>
      <c r="I158">
        <v>1.8544E-3</v>
      </c>
      <c r="J158">
        <f>VLOOKUP(A158,Potential_Manufacturer!$A$1:$T$31,19,FALSE)</f>
        <v>-12.4073437804393</v>
      </c>
      <c r="K158">
        <f>VLOOKUP(A158,Potential_Manufacturer!$A$1:$T$31,20,FALSE)</f>
        <v>130.86015738186401</v>
      </c>
      <c r="L158">
        <f>VLOOKUP(B158,National_Market!$A$3:$H$9,7,FALSE)</f>
        <v>-33.859774000000002</v>
      </c>
      <c r="M158">
        <f>VLOOKUP(B158,National_Market!$A$3:$H$9,8,FALSE)</f>
        <v>151.205172</v>
      </c>
    </row>
    <row r="159" spans="1:13" x14ac:dyDescent="0.2">
      <c r="A159" t="s">
        <v>125</v>
      </c>
      <c r="B159" t="s">
        <v>133</v>
      </c>
      <c r="C159" t="s">
        <v>108</v>
      </c>
      <c r="D159" t="s">
        <v>82</v>
      </c>
      <c r="E159">
        <f t="shared" si="2"/>
        <v>3151.5135338036553</v>
      </c>
      <c r="F159">
        <v>7.5049999999999997E-4</v>
      </c>
      <c r="G159" t="s">
        <v>130</v>
      </c>
      <c r="J159">
        <f>VLOOKUP(A159,Potential_Manufacturer!$A$1:$T$31,19,FALSE)</f>
        <v>-12.4073437804393</v>
      </c>
      <c r="K159">
        <f>VLOOKUP(A159,Potential_Manufacturer!$A$1:$T$31,20,FALSE)</f>
        <v>130.86015738186401</v>
      </c>
      <c r="L159">
        <f>VLOOKUP(B159,National_Market!$A$3:$H$9,7,FALSE)</f>
        <v>-33.859774000000002</v>
      </c>
      <c r="M159">
        <f>VLOOKUP(B159,National_Market!$A$3:$H$9,8,FALSE)</f>
        <v>151.205172</v>
      </c>
    </row>
    <row r="160" spans="1:13" x14ac:dyDescent="0.2">
      <c r="A160" t="s">
        <v>125</v>
      </c>
      <c r="B160" t="s">
        <v>133</v>
      </c>
      <c r="C160" t="s">
        <v>13</v>
      </c>
      <c r="D160" t="s">
        <v>83</v>
      </c>
      <c r="E160">
        <v>4837.424</v>
      </c>
      <c r="F160">
        <v>5.3770000000000001E-4</v>
      </c>
      <c r="G160" t="s">
        <v>130</v>
      </c>
      <c r="J160">
        <f>VLOOKUP(A160,Potential_Manufacturer!$A$1:$T$31,19,FALSE)</f>
        <v>-12.4073437804393</v>
      </c>
      <c r="K160">
        <f>VLOOKUP(A160,Potential_Manufacturer!$A$1:$T$31,20,FALSE)</f>
        <v>130.86015738186401</v>
      </c>
      <c r="L160">
        <f>VLOOKUP(B160,National_Market!$A$3:$H$9,7,FALSE)</f>
        <v>-33.859774000000002</v>
      </c>
      <c r="M160">
        <f>VLOOKUP(B160,National_Market!$A$3:$H$9,8,FALSE)</f>
        <v>151.205172</v>
      </c>
    </row>
    <row r="161" spans="1:13" x14ac:dyDescent="0.2">
      <c r="A161" t="s">
        <v>125</v>
      </c>
      <c r="B161" t="s">
        <v>134</v>
      </c>
      <c r="C161" t="s">
        <v>109</v>
      </c>
      <c r="D161" t="s">
        <v>84</v>
      </c>
      <c r="E161">
        <f t="shared" si="2"/>
        <v>2623.2044205171792</v>
      </c>
      <c r="G161" t="s">
        <v>130</v>
      </c>
      <c r="H161">
        <v>1.5808E-3</v>
      </c>
      <c r="I161">
        <v>1.8544E-3</v>
      </c>
      <c r="J161">
        <f>VLOOKUP(A161,Potential_Manufacturer!$A$1:$T$31,19,FALSE)</f>
        <v>-12.4073437804393</v>
      </c>
      <c r="K161">
        <f>VLOOKUP(A161,Potential_Manufacturer!$A$1:$T$31,20,FALSE)</f>
        <v>130.86015738186401</v>
      </c>
      <c r="L161">
        <f>VLOOKUP(B161,National_Market!$A$3:$H$9,7,FALSE)</f>
        <v>-34.931458999999997</v>
      </c>
      <c r="M161">
        <f>VLOOKUP(B161,National_Market!$A$3:$H$9,8,FALSE)</f>
        <v>138.59927200000001</v>
      </c>
    </row>
    <row r="162" spans="1:13" x14ac:dyDescent="0.2">
      <c r="A162" t="s">
        <v>125</v>
      </c>
      <c r="B162" t="s">
        <v>134</v>
      </c>
      <c r="C162" t="s">
        <v>108</v>
      </c>
      <c r="D162" t="s">
        <v>85</v>
      </c>
      <c r="E162">
        <f t="shared" si="2"/>
        <v>2623.2044205171792</v>
      </c>
      <c r="F162">
        <v>7.5049999999999997E-4</v>
      </c>
      <c r="G162" t="s">
        <v>130</v>
      </c>
      <c r="J162">
        <f>VLOOKUP(A162,Potential_Manufacturer!$A$1:$T$31,19,FALSE)</f>
        <v>-12.4073437804393</v>
      </c>
      <c r="K162">
        <f>VLOOKUP(A162,Potential_Manufacturer!$A$1:$T$31,20,FALSE)</f>
        <v>130.86015738186401</v>
      </c>
      <c r="L162">
        <f>VLOOKUP(B162,National_Market!$A$3:$H$9,7,FALSE)</f>
        <v>-34.931458999999997</v>
      </c>
      <c r="M162">
        <f>VLOOKUP(B162,National_Market!$A$3:$H$9,8,FALSE)</f>
        <v>138.59927200000001</v>
      </c>
    </row>
    <row r="163" spans="1:13" x14ac:dyDescent="0.2">
      <c r="A163" t="s">
        <v>125</v>
      </c>
      <c r="B163" t="s">
        <v>134</v>
      </c>
      <c r="C163" t="s">
        <v>13</v>
      </c>
      <c r="D163" t="s">
        <v>86</v>
      </c>
      <c r="E163">
        <v>5807.8720000000003</v>
      </c>
      <c r="F163">
        <v>5.3770000000000001E-4</v>
      </c>
      <c r="G163" t="s">
        <v>130</v>
      </c>
      <c r="J163">
        <f>VLOOKUP(A163,Potential_Manufacturer!$A$1:$T$31,19,FALSE)</f>
        <v>-12.4073437804393</v>
      </c>
      <c r="K163">
        <f>VLOOKUP(A163,Potential_Manufacturer!$A$1:$T$31,20,FALSE)</f>
        <v>130.86015738186401</v>
      </c>
      <c r="L163">
        <f>VLOOKUP(B163,National_Market!$A$3:$H$9,7,FALSE)</f>
        <v>-34.931458999999997</v>
      </c>
      <c r="M163">
        <f>VLOOKUP(B163,National_Market!$A$3:$H$9,8,FALSE)</f>
        <v>138.59927200000001</v>
      </c>
    </row>
    <row r="164" spans="1:13" x14ac:dyDescent="0.2">
      <c r="A164" t="s">
        <v>125</v>
      </c>
      <c r="B164" t="s">
        <v>135</v>
      </c>
      <c r="C164" t="s">
        <v>109</v>
      </c>
      <c r="D164" t="s">
        <v>87</v>
      </c>
      <c r="E164">
        <f t="shared" si="2"/>
        <v>2659.1387303022593</v>
      </c>
      <c r="G164" t="s">
        <v>130</v>
      </c>
      <c r="H164">
        <v>1.5808E-3</v>
      </c>
      <c r="I164">
        <v>1.8544E-3</v>
      </c>
      <c r="J164">
        <f>VLOOKUP(A164,Potential_Manufacturer!$A$1:$T$31,19,FALSE)</f>
        <v>-12.4073437804393</v>
      </c>
      <c r="K164">
        <f>VLOOKUP(A164,Potential_Manufacturer!$A$1:$T$31,20,FALSE)</f>
        <v>130.86015738186401</v>
      </c>
      <c r="L164">
        <f>VLOOKUP(B164,National_Market!$A$3:$H$9,7,FALSE)</f>
        <v>-31.950617999999999</v>
      </c>
      <c r="M164">
        <f>VLOOKUP(B164,National_Market!$A$3:$H$9,8,FALSE)</f>
        <v>115.86047499999999</v>
      </c>
    </row>
    <row r="165" spans="1:13" x14ac:dyDescent="0.2">
      <c r="A165" t="s">
        <v>125</v>
      </c>
      <c r="B165" t="s">
        <v>135</v>
      </c>
      <c r="C165" t="s">
        <v>108</v>
      </c>
      <c r="D165" t="s">
        <v>76</v>
      </c>
      <c r="E165">
        <f t="shared" si="2"/>
        <v>2659.1387303022593</v>
      </c>
      <c r="F165">
        <v>7.5049999999999997E-4</v>
      </c>
      <c r="G165" t="s">
        <v>130</v>
      </c>
      <c r="J165">
        <f>VLOOKUP(A165,Potential_Manufacturer!$A$1:$T$31,19,FALSE)</f>
        <v>-12.4073437804393</v>
      </c>
      <c r="K165">
        <f>VLOOKUP(A165,Potential_Manufacturer!$A$1:$T$31,20,FALSE)</f>
        <v>130.86015738186401</v>
      </c>
      <c r="L165">
        <f>VLOOKUP(B165,National_Market!$A$3:$H$9,7,FALSE)</f>
        <v>-31.950617999999999</v>
      </c>
      <c r="M165">
        <f>VLOOKUP(B165,National_Market!$A$3:$H$9,8,FALSE)</f>
        <v>115.86047499999999</v>
      </c>
    </row>
    <row r="166" spans="1:13" x14ac:dyDescent="0.2">
      <c r="A166" t="s">
        <v>125</v>
      </c>
      <c r="B166" t="s">
        <v>135</v>
      </c>
      <c r="C166" t="s">
        <v>13</v>
      </c>
      <c r="D166" t="s">
        <v>77</v>
      </c>
      <c r="E166">
        <v>3409.5320000000002</v>
      </c>
      <c r="F166">
        <v>5.3770000000000001E-4</v>
      </c>
      <c r="G166" t="s">
        <v>130</v>
      </c>
      <c r="J166">
        <f>VLOOKUP(A166,Potential_Manufacturer!$A$1:$T$31,19,FALSE)</f>
        <v>-12.4073437804393</v>
      </c>
      <c r="K166">
        <f>VLOOKUP(A166,Potential_Manufacturer!$A$1:$T$31,20,FALSE)</f>
        <v>130.86015738186401</v>
      </c>
      <c r="L166">
        <f>VLOOKUP(B166,National_Market!$A$3:$H$9,7,FALSE)</f>
        <v>-31.950617999999999</v>
      </c>
      <c r="M166">
        <f>VLOOKUP(B166,National_Market!$A$3:$H$9,8,FALSE)</f>
        <v>115.86047499999999</v>
      </c>
    </row>
    <row r="167" spans="1:13" x14ac:dyDescent="0.2">
      <c r="A167" t="s">
        <v>33</v>
      </c>
      <c r="B167" t="s">
        <v>131</v>
      </c>
      <c r="C167" t="s">
        <v>109</v>
      </c>
      <c r="D167" t="s">
        <v>78</v>
      </c>
      <c r="E167">
        <f t="shared" si="2"/>
        <v>2834.8460394287472</v>
      </c>
      <c r="G167" t="s">
        <v>130</v>
      </c>
      <c r="H167">
        <v>1.5808E-3</v>
      </c>
      <c r="I167">
        <v>1.8544E-3</v>
      </c>
      <c r="J167">
        <f>VLOOKUP(A167,Potential_Manufacturer!$A$1:$T$31,19,FALSE)</f>
        <v>-12.4749393341438</v>
      </c>
      <c r="K167">
        <f>VLOOKUP(A167,Potential_Manufacturer!$A$1:$T$31,20,FALSE)</f>
        <v>130.98337679362399</v>
      </c>
      <c r="L167">
        <f>VLOOKUP(B167,National_Market!$A$3:$H$9,7,FALSE)</f>
        <v>-27.469010999999998</v>
      </c>
      <c r="M167">
        <f>VLOOKUP(B167,National_Market!$A$3:$H$9,8,FALSE)</f>
        <v>153.02633800000001</v>
      </c>
    </row>
    <row r="168" spans="1:13" x14ac:dyDescent="0.2">
      <c r="A168" t="s">
        <v>33</v>
      </c>
      <c r="B168" t="s">
        <v>131</v>
      </c>
      <c r="C168" t="s">
        <v>108</v>
      </c>
      <c r="D168" t="s">
        <v>79</v>
      </c>
      <c r="E168">
        <f t="shared" si="2"/>
        <v>2834.8460394287472</v>
      </c>
      <c r="F168">
        <v>7.5049999999999997E-4</v>
      </c>
      <c r="G168" t="s">
        <v>130</v>
      </c>
      <c r="J168">
        <f>VLOOKUP(A168,Potential_Manufacturer!$A$1:$T$31,19,FALSE)</f>
        <v>-12.4749393341438</v>
      </c>
      <c r="K168">
        <f>VLOOKUP(A168,Potential_Manufacturer!$A$1:$T$31,20,FALSE)</f>
        <v>130.98337679362399</v>
      </c>
      <c r="L168">
        <f>VLOOKUP(B168,National_Market!$A$3:$H$9,7,FALSE)</f>
        <v>-27.469010999999998</v>
      </c>
      <c r="M168">
        <f>VLOOKUP(B168,National_Market!$A$3:$H$9,8,FALSE)</f>
        <v>153.02633800000001</v>
      </c>
    </row>
    <row r="169" spans="1:13" x14ac:dyDescent="0.2">
      <c r="A169" t="s">
        <v>33</v>
      </c>
      <c r="B169" t="s">
        <v>131</v>
      </c>
      <c r="C169" t="s">
        <v>13</v>
      </c>
      <c r="D169" t="s">
        <v>80</v>
      </c>
      <c r="E169">
        <v>4039.212</v>
      </c>
      <c r="F169">
        <v>5.3770000000000001E-4</v>
      </c>
      <c r="G169" t="s">
        <v>130</v>
      </c>
      <c r="J169">
        <f>VLOOKUP(A169,Potential_Manufacturer!$A$1:$T$31,19,FALSE)</f>
        <v>-12.4749393341438</v>
      </c>
      <c r="K169">
        <f>VLOOKUP(A169,Potential_Manufacturer!$A$1:$T$31,20,FALSE)</f>
        <v>130.98337679362399</v>
      </c>
      <c r="L169">
        <f>VLOOKUP(B169,National_Market!$A$3:$H$9,7,FALSE)</f>
        <v>-27.469010999999998</v>
      </c>
      <c r="M169">
        <f>VLOOKUP(B169,National_Market!$A$3:$H$9,8,FALSE)</f>
        <v>153.02633800000001</v>
      </c>
    </row>
    <row r="170" spans="1:13" x14ac:dyDescent="0.2">
      <c r="A170" t="s">
        <v>33</v>
      </c>
      <c r="B170" t="s">
        <v>132</v>
      </c>
      <c r="C170" t="s">
        <v>109</v>
      </c>
      <c r="D170" t="s">
        <v>81</v>
      </c>
      <c r="E170">
        <f t="shared" si="2"/>
        <v>3140.5092301570635</v>
      </c>
      <c r="G170" t="s">
        <v>130</v>
      </c>
      <c r="H170">
        <v>1.5808E-3</v>
      </c>
      <c r="I170">
        <v>1.8544E-3</v>
      </c>
      <c r="J170">
        <f>VLOOKUP(A170,Potential_Manufacturer!$A$1:$T$31,19,FALSE)</f>
        <v>-12.4749393341438</v>
      </c>
      <c r="K170">
        <f>VLOOKUP(A170,Potential_Manufacturer!$A$1:$T$31,20,FALSE)</f>
        <v>130.98337679362399</v>
      </c>
      <c r="L170">
        <f>VLOOKUP(B170,National_Market!$A$3:$H$9,7,FALSE)</f>
        <v>-37.813727</v>
      </c>
      <c r="M170">
        <f>VLOOKUP(B170,National_Market!$A$3:$H$9,8,FALSE)</f>
        <v>144.963155</v>
      </c>
    </row>
    <row r="171" spans="1:13" x14ac:dyDescent="0.2">
      <c r="A171" t="s">
        <v>33</v>
      </c>
      <c r="B171" t="s">
        <v>132</v>
      </c>
      <c r="C171" t="s">
        <v>108</v>
      </c>
      <c r="D171" t="s">
        <v>82</v>
      </c>
      <c r="E171">
        <f t="shared" si="2"/>
        <v>3140.5092301570635</v>
      </c>
      <c r="F171">
        <v>7.5049999999999997E-4</v>
      </c>
      <c r="G171" t="s">
        <v>130</v>
      </c>
      <c r="J171">
        <f>VLOOKUP(A171,Potential_Manufacturer!$A$1:$T$31,19,FALSE)</f>
        <v>-12.4749393341438</v>
      </c>
      <c r="K171">
        <f>VLOOKUP(A171,Potential_Manufacturer!$A$1:$T$31,20,FALSE)</f>
        <v>130.98337679362399</v>
      </c>
      <c r="L171">
        <f>VLOOKUP(B171,National_Market!$A$3:$H$9,7,FALSE)</f>
        <v>-37.813727</v>
      </c>
      <c r="M171">
        <f>VLOOKUP(B171,National_Market!$A$3:$H$9,8,FALSE)</f>
        <v>144.963155</v>
      </c>
    </row>
    <row r="172" spans="1:13" x14ac:dyDescent="0.2">
      <c r="A172" t="s">
        <v>33</v>
      </c>
      <c r="B172" t="s">
        <v>132</v>
      </c>
      <c r="C172" t="s">
        <v>13</v>
      </c>
      <c r="D172" t="s">
        <v>83</v>
      </c>
      <c r="E172">
        <v>5883.8040000000001</v>
      </c>
      <c r="F172">
        <v>5.3770000000000001E-4</v>
      </c>
      <c r="G172" t="s">
        <v>130</v>
      </c>
      <c r="J172">
        <f>VLOOKUP(A172,Potential_Manufacturer!$A$1:$T$31,19,FALSE)</f>
        <v>-12.4749393341438</v>
      </c>
      <c r="K172">
        <f>VLOOKUP(A172,Potential_Manufacturer!$A$1:$T$31,20,FALSE)</f>
        <v>130.98337679362399</v>
      </c>
      <c r="L172">
        <f>VLOOKUP(B172,National_Market!$A$3:$H$9,7,FALSE)</f>
        <v>-37.813727</v>
      </c>
      <c r="M172">
        <f>VLOOKUP(B172,National_Market!$A$3:$H$9,8,FALSE)</f>
        <v>144.963155</v>
      </c>
    </row>
    <row r="173" spans="1:13" x14ac:dyDescent="0.2">
      <c r="A173" t="s">
        <v>33</v>
      </c>
      <c r="B173" t="s">
        <v>133</v>
      </c>
      <c r="C173" t="s">
        <v>109</v>
      </c>
      <c r="D173" t="s">
        <v>84</v>
      </c>
      <c r="E173">
        <f t="shared" si="2"/>
        <v>3137.4141101475193</v>
      </c>
      <c r="G173" t="s">
        <v>130</v>
      </c>
      <c r="H173">
        <v>1.5808E-3</v>
      </c>
      <c r="I173">
        <v>1.8544E-3</v>
      </c>
      <c r="J173">
        <f>VLOOKUP(A173,Potential_Manufacturer!$A$1:$T$31,19,FALSE)</f>
        <v>-12.4749393341438</v>
      </c>
      <c r="K173">
        <f>VLOOKUP(A173,Potential_Manufacturer!$A$1:$T$31,20,FALSE)</f>
        <v>130.98337679362399</v>
      </c>
      <c r="L173">
        <f>VLOOKUP(B173,National_Market!$A$3:$H$9,7,FALSE)</f>
        <v>-33.859774000000002</v>
      </c>
      <c r="M173">
        <f>VLOOKUP(B173,National_Market!$A$3:$H$9,8,FALSE)</f>
        <v>151.205172</v>
      </c>
    </row>
    <row r="174" spans="1:13" x14ac:dyDescent="0.2">
      <c r="A174" t="s">
        <v>33</v>
      </c>
      <c r="B174" t="s">
        <v>133</v>
      </c>
      <c r="C174" t="s">
        <v>108</v>
      </c>
      <c r="D174" t="s">
        <v>85</v>
      </c>
      <c r="E174">
        <f t="shared" si="2"/>
        <v>3137.4141101475193</v>
      </c>
      <c r="F174">
        <v>7.5049999999999997E-4</v>
      </c>
      <c r="G174" t="s">
        <v>130</v>
      </c>
      <c r="J174">
        <f>VLOOKUP(A174,Potential_Manufacturer!$A$1:$T$31,19,FALSE)</f>
        <v>-12.4749393341438</v>
      </c>
      <c r="K174">
        <f>VLOOKUP(A174,Potential_Manufacturer!$A$1:$T$31,20,FALSE)</f>
        <v>130.98337679362399</v>
      </c>
      <c r="L174">
        <f>VLOOKUP(B174,National_Market!$A$3:$H$9,7,FALSE)</f>
        <v>-33.859774000000002</v>
      </c>
      <c r="M174">
        <f>VLOOKUP(B174,National_Market!$A$3:$H$9,8,FALSE)</f>
        <v>151.205172</v>
      </c>
    </row>
    <row r="175" spans="1:13" x14ac:dyDescent="0.2">
      <c r="A175" t="s">
        <v>33</v>
      </c>
      <c r="B175" t="s">
        <v>133</v>
      </c>
      <c r="C175" t="s">
        <v>13</v>
      </c>
      <c r="D175" t="s">
        <v>86</v>
      </c>
      <c r="E175">
        <v>4837.424</v>
      </c>
      <c r="F175">
        <v>5.3770000000000001E-4</v>
      </c>
      <c r="G175" t="s">
        <v>130</v>
      </c>
      <c r="J175">
        <f>VLOOKUP(A175,Potential_Manufacturer!$A$1:$T$31,19,FALSE)</f>
        <v>-12.4749393341438</v>
      </c>
      <c r="K175">
        <f>VLOOKUP(A175,Potential_Manufacturer!$A$1:$T$31,20,FALSE)</f>
        <v>130.98337679362399</v>
      </c>
      <c r="L175">
        <f>VLOOKUP(B175,National_Market!$A$3:$H$9,7,FALSE)</f>
        <v>-33.859774000000002</v>
      </c>
      <c r="M175">
        <f>VLOOKUP(B175,National_Market!$A$3:$H$9,8,FALSE)</f>
        <v>151.205172</v>
      </c>
    </row>
    <row r="176" spans="1:13" x14ac:dyDescent="0.2">
      <c r="A176" t="s">
        <v>33</v>
      </c>
      <c r="B176" t="s">
        <v>134</v>
      </c>
      <c r="C176" t="s">
        <v>109</v>
      </c>
      <c r="D176" t="s">
        <v>87</v>
      </c>
      <c r="E176">
        <f t="shared" si="2"/>
        <v>2612.3073514477001</v>
      </c>
      <c r="G176" t="s">
        <v>130</v>
      </c>
      <c r="H176">
        <v>1.5808E-3</v>
      </c>
      <c r="I176">
        <v>1.8544E-3</v>
      </c>
      <c r="J176">
        <f>VLOOKUP(A176,Potential_Manufacturer!$A$1:$T$31,19,FALSE)</f>
        <v>-12.4749393341438</v>
      </c>
      <c r="K176">
        <f>VLOOKUP(A176,Potential_Manufacturer!$A$1:$T$31,20,FALSE)</f>
        <v>130.98337679362399</v>
      </c>
      <c r="L176">
        <f>VLOOKUP(B176,National_Market!$A$3:$H$9,7,FALSE)</f>
        <v>-34.931458999999997</v>
      </c>
      <c r="M176">
        <f>VLOOKUP(B176,National_Market!$A$3:$H$9,8,FALSE)</f>
        <v>138.59927200000001</v>
      </c>
    </row>
    <row r="177" spans="1:13" x14ac:dyDescent="0.2">
      <c r="A177" t="s">
        <v>33</v>
      </c>
      <c r="B177" t="s">
        <v>134</v>
      </c>
      <c r="C177" t="s">
        <v>108</v>
      </c>
      <c r="D177" t="s">
        <v>76</v>
      </c>
      <c r="E177">
        <f t="shared" si="2"/>
        <v>2612.3073514477001</v>
      </c>
      <c r="F177">
        <v>7.5049999999999997E-4</v>
      </c>
      <c r="G177" t="s">
        <v>130</v>
      </c>
      <c r="J177">
        <f>VLOOKUP(A177,Potential_Manufacturer!$A$1:$T$31,19,FALSE)</f>
        <v>-12.4749393341438</v>
      </c>
      <c r="K177">
        <f>VLOOKUP(A177,Potential_Manufacturer!$A$1:$T$31,20,FALSE)</f>
        <v>130.98337679362399</v>
      </c>
      <c r="L177">
        <f>VLOOKUP(B177,National_Market!$A$3:$H$9,7,FALSE)</f>
        <v>-34.931458999999997</v>
      </c>
      <c r="M177">
        <f>VLOOKUP(B177,National_Market!$A$3:$H$9,8,FALSE)</f>
        <v>138.59927200000001</v>
      </c>
    </row>
    <row r="178" spans="1:13" x14ac:dyDescent="0.2">
      <c r="A178" t="s">
        <v>33</v>
      </c>
      <c r="B178" t="s">
        <v>134</v>
      </c>
      <c r="C178" t="s">
        <v>13</v>
      </c>
      <c r="D178" t="s">
        <v>77</v>
      </c>
      <c r="E178">
        <v>5807.8720000000003</v>
      </c>
      <c r="F178">
        <v>5.3770000000000001E-4</v>
      </c>
      <c r="G178" t="s">
        <v>130</v>
      </c>
      <c r="J178">
        <f>VLOOKUP(A178,Potential_Manufacturer!$A$1:$T$31,19,FALSE)</f>
        <v>-12.4749393341438</v>
      </c>
      <c r="K178">
        <f>VLOOKUP(A178,Potential_Manufacturer!$A$1:$T$31,20,FALSE)</f>
        <v>130.98337679362399</v>
      </c>
      <c r="L178">
        <f>VLOOKUP(B178,National_Market!$A$3:$H$9,7,FALSE)</f>
        <v>-34.931458999999997</v>
      </c>
      <c r="M178">
        <f>VLOOKUP(B178,National_Market!$A$3:$H$9,8,FALSE)</f>
        <v>138.59927200000001</v>
      </c>
    </row>
    <row r="179" spans="1:13" x14ac:dyDescent="0.2">
      <c r="A179" t="s">
        <v>33</v>
      </c>
      <c r="B179" t="s">
        <v>135</v>
      </c>
      <c r="C179" t="s">
        <v>109</v>
      </c>
      <c r="D179" t="s">
        <v>78</v>
      </c>
      <c r="E179">
        <f t="shared" si="2"/>
        <v>2660.1072164181983</v>
      </c>
      <c r="G179" t="s">
        <v>130</v>
      </c>
      <c r="H179">
        <v>1.5808E-3</v>
      </c>
      <c r="I179">
        <v>1.8544E-3</v>
      </c>
      <c r="J179">
        <f>VLOOKUP(A179,Potential_Manufacturer!$A$1:$T$31,19,FALSE)</f>
        <v>-12.4749393341438</v>
      </c>
      <c r="K179">
        <f>VLOOKUP(A179,Potential_Manufacturer!$A$1:$T$31,20,FALSE)</f>
        <v>130.98337679362399</v>
      </c>
      <c r="L179">
        <f>VLOOKUP(B179,National_Market!$A$3:$H$9,7,FALSE)</f>
        <v>-31.950617999999999</v>
      </c>
      <c r="M179">
        <f>VLOOKUP(B179,National_Market!$A$3:$H$9,8,FALSE)</f>
        <v>115.86047499999999</v>
      </c>
    </row>
    <row r="180" spans="1:13" x14ac:dyDescent="0.2">
      <c r="A180" t="s">
        <v>33</v>
      </c>
      <c r="B180" t="s">
        <v>135</v>
      </c>
      <c r="C180" t="s">
        <v>108</v>
      </c>
      <c r="D180" t="s">
        <v>79</v>
      </c>
      <c r="E180">
        <f t="shared" si="2"/>
        <v>2660.1072164181983</v>
      </c>
      <c r="F180">
        <v>7.5049999999999997E-4</v>
      </c>
      <c r="G180" t="s">
        <v>130</v>
      </c>
      <c r="J180">
        <f>VLOOKUP(A180,Potential_Manufacturer!$A$1:$T$31,19,FALSE)</f>
        <v>-12.4749393341438</v>
      </c>
      <c r="K180">
        <f>VLOOKUP(A180,Potential_Manufacturer!$A$1:$T$31,20,FALSE)</f>
        <v>130.98337679362399</v>
      </c>
      <c r="L180">
        <f>VLOOKUP(B180,National_Market!$A$3:$H$9,7,FALSE)</f>
        <v>-31.950617999999999</v>
      </c>
      <c r="M180">
        <f>VLOOKUP(B180,National_Market!$A$3:$H$9,8,FALSE)</f>
        <v>115.86047499999999</v>
      </c>
    </row>
    <row r="181" spans="1:13" x14ac:dyDescent="0.2">
      <c r="A181" t="s">
        <v>33</v>
      </c>
      <c r="B181" t="s">
        <v>135</v>
      </c>
      <c r="C181" t="s">
        <v>13</v>
      </c>
      <c r="D181" t="s">
        <v>80</v>
      </c>
      <c r="E181">
        <v>3409.5320000000002</v>
      </c>
      <c r="F181">
        <v>5.3770000000000001E-4</v>
      </c>
      <c r="G181" t="s">
        <v>130</v>
      </c>
      <c r="J181">
        <f>VLOOKUP(A181,Potential_Manufacturer!$A$1:$T$31,19,FALSE)</f>
        <v>-12.4749393341438</v>
      </c>
      <c r="K181">
        <f>VLOOKUP(A181,Potential_Manufacturer!$A$1:$T$31,20,FALSE)</f>
        <v>130.98337679362399</v>
      </c>
      <c r="L181">
        <f>VLOOKUP(B181,National_Market!$A$3:$H$9,7,FALSE)</f>
        <v>-31.950617999999999</v>
      </c>
      <c r="M181">
        <f>VLOOKUP(B181,National_Market!$A$3:$H$9,8,FALSE)</f>
        <v>115.86047499999999</v>
      </c>
    </row>
    <row r="182" spans="1:13" x14ac:dyDescent="0.2">
      <c r="A182" t="s">
        <v>34</v>
      </c>
      <c r="B182" t="s">
        <v>131</v>
      </c>
      <c r="C182" t="s">
        <v>109</v>
      </c>
      <c r="D182" t="s">
        <v>81</v>
      </c>
      <c r="E182">
        <f t="shared" si="2"/>
        <v>2839.7925921873289</v>
      </c>
      <c r="G182" t="s">
        <v>130</v>
      </c>
      <c r="H182">
        <v>1.5808E-3</v>
      </c>
      <c r="I182">
        <v>1.8544E-3</v>
      </c>
      <c r="J182">
        <f>VLOOKUP(A182,Potential_Manufacturer!$A$1:$T$31,19,FALSE)</f>
        <v>-12.4217954171586</v>
      </c>
      <c r="K182">
        <f>VLOOKUP(A182,Potential_Manufacturer!$A$1:$T$31,20,FALSE)</f>
        <v>130.969091344991</v>
      </c>
      <c r="L182">
        <f>VLOOKUP(B182,National_Market!$A$3:$H$9,7,FALSE)</f>
        <v>-27.469010999999998</v>
      </c>
      <c r="M182">
        <f>VLOOKUP(B182,National_Market!$A$3:$H$9,8,FALSE)</f>
        <v>153.02633800000001</v>
      </c>
    </row>
    <row r="183" spans="1:13" x14ac:dyDescent="0.2">
      <c r="A183" t="s">
        <v>34</v>
      </c>
      <c r="B183" t="s">
        <v>131</v>
      </c>
      <c r="C183" t="s">
        <v>108</v>
      </c>
      <c r="D183" t="s">
        <v>82</v>
      </c>
      <c r="E183">
        <f t="shared" si="2"/>
        <v>2839.7925921873289</v>
      </c>
      <c r="F183">
        <v>7.5049999999999997E-4</v>
      </c>
      <c r="G183" t="s">
        <v>130</v>
      </c>
      <c r="J183">
        <f>VLOOKUP(A183,Potential_Manufacturer!$A$1:$T$31,19,FALSE)</f>
        <v>-12.4217954171586</v>
      </c>
      <c r="K183">
        <f>VLOOKUP(A183,Potential_Manufacturer!$A$1:$T$31,20,FALSE)</f>
        <v>130.969091344991</v>
      </c>
      <c r="L183">
        <f>VLOOKUP(B183,National_Market!$A$3:$H$9,7,FALSE)</f>
        <v>-27.469010999999998</v>
      </c>
      <c r="M183">
        <f>VLOOKUP(B183,National_Market!$A$3:$H$9,8,FALSE)</f>
        <v>153.02633800000001</v>
      </c>
    </row>
    <row r="184" spans="1:13" x14ac:dyDescent="0.2">
      <c r="A184" t="s">
        <v>34</v>
      </c>
      <c r="B184" t="s">
        <v>131</v>
      </c>
      <c r="C184" t="s">
        <v>13</v>
      </c>
      <c r="D184" t="s">
        <v>83</v>
      </c>
      <c r="E184">
        <v>4039.212</v>
      </c>
      <c r="F184">
        <v>5.3770000000000001E-4</v>
      </c>
      <c r="G184" t="s">
        <v>130</v>
      </c>
      <c r="J184">
        <f>VLOOKUP(A184,Potential_Manufacturer!$A$1:$T$31,19,FALSE)</f>
        <v>-12.4217954171586</v>
      </c>
      <c r="K184">
        <f>VLOOKUP(A184,Potential_Manufacturer!$A$1:$T$31,20,FALSE)</f>
        <v>130.969091344991</v>
      </c>
      <c r="L184">
        <f>VLOOKUP(B184,National_Market!$A$3:$H$9,7,FALSE)</f>
        <v>-27.469010999999998</v>
      </c>
      <c r="M184">
        <f>VLOOKUP(B184,National_Market!$A$3:$H$9,8,FALSE)</f>
        <v>153.02633800000001</v>
      </c>
    </row>
    <row r="185" spans="1:13" x14ac:dyDescent="0.2">
      <c r="A185" t="s">
        <v>34</v>
      </c>
      <c r="B185" t="s">
        <v>132</v>
      </c>
      <c r="C185" t="s">
        <v>109</v>
      </c>
      <c r="D185" t="s">
        <v>84</v>
      </c>
      <c r="E185">
        <f t="shared" si="2"/>
        <v>3146.5423982207813</v>
      </c>
      <c r="G185" t="s">
        <v>130</v>
      </c>
      <c r="H185">
        <v>1.5808E-3</v>
      </c>
      <c r="I185">
        <v>1.8544E-3</v>
      </c>
      <c r="J185">
        <f>VLOOKUP(A185,Potential_Manufacturer!$A$1:$T$31,19,FALSE)</f>
        <v>-12.4217954171586</v>
      </c>
      <c r="K185">
        <f>VLOOKUP(A185,Potential_Manufacturer!$A$1:$T$31,20,FALSE)</f>
        <v>130.969091344991</v>
      </c>
      <c r="L185">
        <f>VLOOKUP(B185,National_Market!$A$3:$H$9,7,FALSE)</f>
        <v>-37.813727</v>
      </c>
      <c r="M185">
        <f>VLOOKUP(B185,National_Market!$A$3:$H$9,8,FALSE)</f>
        <v>144.963155</v>
      </c>
    </row>
    <row r="186" spans="1:13" x14ac:dyDescent="0.2">
      <c r="A186" t="s">
        <v>34</v>
      </c>
      <c r="B186" t="s">
        <v>132</v>
      </c>
      <c r="C186" t="s">
        <v>108</v>
      </c>
      <c r="D186" t="s">
        <v>85</v>
      </c>
      <c r="E186">
        <f t="shared" si="2"/>
        <v>3146.5423982207813</v>
      </c>
      <c r="F186">
        <v>7.5049999999999997E-4</v>
      </c>
      <c r="G186" t="s">
        <v>130</v>
      </c>
      <c r="J186">
        <f>VLOOKUP(A186,Potential_Manufacturer!$A$1:$T$31,19,FALSE)</f>
        <v>-12.4217954171586</v>
      </c>
      <c r="K186">
        <f>VLOOKUP(A186,Potential_Manufacturer!$A$1:$T$31,20,FALSE)</f>
        <v>130.969091344991</v>
      </c>
      <c r="L186">
        <f>VLOOKUP(B186,National_Market!$A$3:$H$9,7,FALSE)</f>
        <v>-37.813727</v>
      </c>
      <c r="M186">
        <f>VLOOKUP(B186,National_Market!$A$3:$H$9,8,FALSE)</f>
        <v>144.963155</v>
      </c>
    </row>
    <row r="187" spans="1:13" x14ac:dyDescent="0.2">
      <c r="A187" t="s">
        <v>34</v>
      </c>
      <c r="B187" t="s">
        <v>132</v>
      </c>
      <c r="C187" t="s">
        <v>13</v>
      </c>
      <c r="D187" t="s">
        <v>86</v>
      </c>
      <c r="E187">
        <v>5883.8040000000001</v>
      </c>
      <c r="F187">
        <v>5.3770000000000001E-4</v>
      </c>
      <c r="G187" t="s">
        <v>130</v>
      </c>
      <c r="J187">
        <f>VLOOKUP(A187,Potential_Manufacturer!$A$1:$T$31,19,FALSE)</f>
        <v>-12.4217954171586</v>
      </c>
      <c r="K187">
        <f>VLOOKUP(A187,Potential_Manufacturer!$A$1:$T$31,20,FALSE)</f>
        <v>130.969091344991</v>
      </c>
      <c r="L187">
        <f>VLOOKUP(B187,National_Market!$A$3:$H$9,7,FALSE)</f>
        <v>-37.813727</v>
      </c>
      <c r="M187">
        <f>VLOOKUP(B187,National_Market!$A$3:$H$9,8,FALSE)</f>
        <v>144.963155</v>
      </c>
    </row>
    <row r="188" spans="1:13" x14ac:dyDescent="0.2">
      <c r="A188" t="s">
        <v>34</v>
      </c>
      <c r="B188" t="s">
        <v>133</v>
      </c>
      <c r="C188" t="s">
        <v>109</v>
      </c>
      <c r="D188" t="s">
        <v>87</v>
      </c>
      <c r="E188">
        <f t="shared" si="2"/>
        <v>3143.0523562552021</v>
      </c>
      <c r="G188" t="s">
        <v>130</v>
      </c>
      <c r="H188">
        <v>1.5808E-3</v>
      </c>
      <c r="I188">
        <v>1.8544E-3</v>
      </c>
      <c r="J188">
        <f>VLOOKUP(A188,Potential_Manufacturer!$A$1:$T$31,19,FALSE)</f>
        <v>-12.4217954171586</v>
      </c>
      <c r="K188">
        <f>VLOOKUP(A188,Potential_Manufacturer!$A$1:$T$31,20,FALSE)</f>
        <v>130.969091344991</v>
      </c>
      <c r="L188">
        <f>VLOOKUP(B188,National_Market!$A$3:$H$9,7,FALSE)</f>
        <v>-33.859774000000002</v>
      </c>
      <c r="M188">
        <f>VLOOKUP(B188,National_Market!$A$3:$H$9,8,FALSE)</f>
        <v>151.205172</v>
      </c>
    </row>
    <row r="189" spans="1:13" x14ac:dyDescent="0.2">
      <c r="A189" t="s">
        <v>34</v>
      </c>
      <c r="B189" t="s">
        <v>133</v>
      </c>
      <c r="C189" t="s">
        <v>108</v>
      </c>
      <c r="D189" t="s">
        <v>76</v>
      </c>
      <c r="E189">
        <f t="shared" si="2"/>
        <v>3143.0523562552021</v>
      </c>
      <c r="F189">
        <v>7.5049999999999997E-4</v>
      </c>
      <c r="G189" t="s">
        <v>130</v>
      </c>
      <c r="J189">
        <f>VLOOKUP(A189,Potential_Manufacturer!$A$1:$T$31,19,FALSE)</f>
        <v>-12.4217954171586</v>
      </c>
      <c r="K189">
        <f>VLOOKUP(A189,Potential_Manufacturer!$A$1:$T$31,20,FALSE)</f>
        <v>130.969091344991</v>
      </c>
      <c r="L189">
        <f>VLOOKUP(B189,National_Market!$A$3:$H$9,7,FALSE)</f>
        <v>-33.859774000000002</v>
      </c>
      <c r="M189">
        <f>VLOOKUP(B189,National_Market!$A$3:$H$9,8,FALSE)</f>
        <v>151.205172</v>
      </c>
    </row>
    <row r="190" spans="1:13" x14ac:dyDescent="0.2">
      <c r="A190" t="s">
        <v>34</v>
      </c>
      <c r="B190" t="s">
        <v>133</v>
      </c>
      <c r="C190" t="s">
        <v>13</v>
      </c>
      <c r="D190" t="s">
        <v>77</v>
      </c>
      <c r="E190">
        <v>4837.424</v>
      </c>
      <c r="F190">
        <v>5.3770000000000001E-4</v>
      </c>
      <c r="G190" t="s">
        <v>130</v>
      </c>
      <c r="J190">
        <f>VLOOKUP(A190,Potential_Manufacturer!$A$1:$T$31,19,FALSE)</f>
        <v>-12.4217954171586</v>
      </c>
      <c r="K190">
        <f>VLOOKUP(A190,Potential_Manufacturer!$A$1:$T$31,20,FALSE)</f>
        <v>130.969091344991</v>
      </c>
      <c r="L190">
        <f>VLOOKUP(B190,National_Market!$A$3:$H$9,7,FALSE)</f>
        <v>-33.859774000000002</v>
      </c>
      <c r="M190">
        <f>VLOOKUP(B190,National_Market!$A$3:$H$9,8,FALSE)</f>
        <v>151.205172</v>
      </c>
    </row>
    <row r="191" spans="1:13" x14ac:dyDescent="0.2">
      <c r="A191" t="s">
        <v>34</v>
      </c>
      <c r="B191" t="s">
        <v>134</v>
      </c>
      <c r="C191" t="s">
        <v>109</v>
      </c>
      <c r="D191" t="s">
        <v>78</v>
      </c>
      <c r="E191">
        <f t="shared" si="2"/>
        <v>2618.4157308384147</v>
      </c>
      <c r="G191" t="s">
        <v>130</v>
      </c>
      <c r="H191">
        <v>1.5808E-3</v>
      </c>
      <c r="I191">
        <v>1.8544E-3</v>
      </c>
      <c r="J191">
        <f>VLOOKUP(A191,Potential_Manufacturer!$A$1:$T$31,19,FALSE)</f>
        <v>-12.4217954171586</v>
      </c>
      <c r="K191">
        <f>VLOOKUP(A191,Potential_Manufacturer!$A$1:$T$31,20,FALSE)</f>
        <v>130.969091344991</v>
      </c>
      <c r="L191">
        <f>VLOOKUP(B191,National_Market!$A$3:$H$9,7,FALSE)</f>
        <v>-34.931458999999997</v>
      </c>
      <c r="M191">
        <f>VLOOKUP(B191,National_Market!$A$3:$H$9,8,FALSE)</f>
        <v>138.59927200000001</v>
      </c>
    </row>
    <row r="192" spans="1:13" x14ac:dyDescent="0.2">
      <c r="A192" t="s">
        <v>34</v>
      </c>
      <c r="B192" t="s">
        <v>134</v>
      </c>
      <c r="C192" t="s">
        <v>108</v>
      </c>
      <c r="D192" t="s">
        <v>79</v>
      </c>
      <c r="E192">
        <f t="shared" si="2"/>
        <v>2618.4157308384147</v>
      </c>
      <c r="F192">
        <v>7.5049999999999997E-4</v>
      </c>
      <c r="G192" t="s">
        <v>130</v>
      </c>
      <c r="J192">
        <f>VLOOKUP(A192,Potential_Manufacturer!$A$1:$T$31,19,FALSE)</f>
        <v>-12.4217954171586</v>
      </c>
      <c r="K192">
        <f>VLOOKUP(A192,Potential_Manufacturer!$A$1:$T$31,20,FALSE)</f>
        <v>130.969091344991</v>
      </c>
      <c r="L192">
        <f>VLOOKUP(B192,National_Market!$A$3:$H$9,7,FALSE)</f>
        <v>-34.931458999999997</v>
      </c>
      <c r="M192">
        <f>VLOOKUP(B192,National_Market!$A$3:$H$9,8,FALSE)</f>
        <v>138.59927200000001</v>
      </c>
    </row>
    <row r="193" spans="1:13" x14ac:dyDescent="0.2">
      <c r="A193" t="s">
        <v>34</v>
      </c>
      <c r="B193" t="s">
        <v>134</v>
      </c>
      <c r="C193" t="s">
        <v>13</v>
      </c>
      <c r="D193" t="s">
        <v>80</v>
      </c>
      <c r="E193">
        <v>5807.8720000000003</v>
      </c>
      <c r="F193">
        <v>5.3770000000000001E-4</v>
      </c>
      <c r="G193" t="s">
        <v>130</v>
      </c>
      <c r="J193">
        <f>VLOOKUP(A193,Potential_Manufacturer!$A$1:$T$31,19,FALSE)</f>
        <v>-12.4217954171586</v>
      </c>
      <c r="K193">
        <f>VLOOKUP(A193,Potential_Manufacturer!$A$1:$T$31,20,FALSE)</f>
        <v>130.969091344991</v>
      </c>
      <c r="L193">
        <f>VLOOKUP(B193,National_Market!$A$3:$H$9,7,FALSE)</f>
        <v>-34.931458999999997</v>
      </c>
      <c r="M193">
        <f>VLOOKUP(B193,National_Market!$A$3:$H$9,8,FALSE)</f>
        <v>138.59927200000001</v>
      </c>
    </row>
    <row r="194" spans="1:13" x14ac:dyDescent="0.2">
      <c r="A194" t="s">
        <v>34</v>
      </c>
      <c r="B194" t="s">
        <v>135</v>
      </c>
      <c r="C194" t="s">
        <v>109</v>
      </c>
      <c r="D194" t="s">
        <v>81</v>
      </c>
      <c r="E194">
        <f t="shared" ref="E194:E257" si="3">IF(C194="Train",(ACOS(COS(RADIANS(90-J194))*COS(RADIANS(90-L194))+SIN(RADIANS(90-J194))*SIN(RADIANS(90-L194))*COS(RADIANS(K194-M194)))*6371),IF(C194="Ship",10000000000,IF(C194="Truck",(ACOS(COS(RADIANS(90-J194))*COS(RADIANS(90-L194))+SIN(RADIANS(90-J194))*SIN(RADIANS(90-L194))*COS(RADIANS(K194-M194)))*6371))))</f>
        <v>2664.215087030635</v>
      </c>
      <c r="G194" t="s">
        <v>130</v>
      </c>
      <c r="H194">
        <v>1.5808E-3</v>
      </c>
      <c r="I194">
        <v>1.8544E-3</v>
      </c>
      <c r="J194">
        <f>VLOOKUP(A194,Potential_Manufacturer!$A$1:$T$31,19,FALSE)</f>
        <v>-12.4217954171586</v>
      </c>
      <c r="K194">
        <f>VLOOKUP(A194,Potential_Manufacturer!$A$1:$T$31,20,FALSE)</f>
        <v>130.969091344991</v>
      </c>
      <c r="L194">
        <f>VLOOKUP(B194,National_Market!$A$3:$H$9,7,FALSE)</f>
        <v>-31.950617999999999</v>
      </c>
      <c r="M194">
        <f>VLOOKUP(B194,National_Market!$A$3:$H$9,8,FALSE)</f>
        <v>115.86047499999999</v>
      </c>
    </row>
    <row r="195" spans="1:13" x14ac:dyDescent="0.2">
      <c r="A195" t="s">
        <v>34</v>
      </c>
      <c r="B195" t="s">
        <v>135</v>
      </c>
      <c r="C195" t="s">
        <v>108</v>
      </c>
      <c r="D195" t="s">
        <v>82</v>
      </c>
      <c r="E195">
        <f t="shared" si="3"/>
        <v>2664.215087030635</v>
      </c>
      <c r="F195">
        <v>7.5049999999999997E-4</v>
      </c>
      <c r="G195" t="s">
        <v>130</v>
      </c>
      <c r="J195">
        <f>VLOOKUP(A195,Potential_Manufacturer!$A$1:$T$31,19,FALSE)</f>
        <v>-12.4217954171586</v>
      </c>
      <c r="K195">
        <f>VLOOKUP(A195,Potential_Manufacturer!$A$1:$T$31,20,FALSE)</f>
        <v>130.969091344991</v>
      </c>
      <c r="L195">
        <f>VLOOKUP(B195,National_Market!$A$3:$H$9,7,FALSE)</f>
        <v>-31.950617999999999</v>
      </c>
      <c r="M195">
        <f>VLOOKUP(B195,National_Market!$A$3:$H$9,8,FALSE)</f>
        <v>115.86047499999999</v>
      </c>
    </row>
    <row r="196" spans="1:13" x14ac:dyDescent="0.2">
      <c r="A196" t="s">
        <v>34</v>
      </c>
      <c r="B196" t="s">
        <v>135</v>
      </c>
      <c r="C196" t="s">
        <v>13</v>
      </c>
      <c r="D196" t="s">
        <v>83</v>
      </c>
      <c r="E196">
        <v>3409.5320000000002</v>
      </c>
      <c r="F196">
        <v>5.3770000000000001E-4</v>
      </c>
      <c r="G196" t="s">
        <v>130</v>
      </c>
      <c r="J196">
        <f>VLOOKUP(A196,Potential_Manufacturer!$A$1:$T$31,19,FALSE)</f>
        <v>-12.4217954171586</v>
      </c>
      <c r="K196">
        <f>VLOOKUP(A196,Potential_Manufacturer!$A$1:$T$31,20,FALSE)</f>
        <v>130.969091344991</v>
      </c>
      <c r="L196">
        <f>VLOOKUP(B196,National_Market!$A$3:$H$9,7,FALSE)</f>
        <v>-31.950617999999999</v>
      </c>
      <c r="M196">
        <f>VLOOKUP(B196,National_Market!$A$3:$H$9,8,FALSE)</f>
        <v>115.86047499999999</v>
      </c>
    </row>
    <row r="197" spans="1:13" x14ac:dyDescent="0.2">
      <c r="A197" t="s">
        <v>35</v>
      </c>
      <c r="B197" t="s">
        <v>131</v>
      </c>
      <c r="C197" t="s">
        <v>109</v>
      </c>
      <c r="D197" t="s">
        <v>84</v>
      </c>
      <c r="E197">
        <f t="shared" si="3"/>
        <v>2589.850063226525</v>
      </c>
      <c r="G197" t="s">
        <v>130</v>
      </c>
      <c r="H197">
        <v>1.5808E-3</v>
      </c>
      <c r="I197">
        <v>1.8544E-3</v>
      </c>
      <c r="J197">
        <f>VLOOKUP(A197,Potential_Manufacturer!$A$1:$T$31,19,FALSE)</f>
        <v>-14.4386777377022</v>
      </c>
      <c r="K197">
        <f>VLOOKUP(A197,Potential_Manufacturer!$A$1:$T$31,20,FALSE)</f>
        <v>132.27469942499599</v>
      </c>
      <c r="L197">
        <f>VLOOKUP(B197,National_Market!$A$3:$H$9,7,FALSE)</f>
        <v>-27.469010999999998</v>
      </c>
      <c r="M197">
        <f>VLOOKUP(B197,National_Market!$A$3:$H$9,8,FALSE)</f>
        <v>153.02633800000001</v>
      </c>
    </row>
    <row r="198" spans="1:13" x14ac:dyDescent="0.2">
      <c r="A198" t="s">
        <v>35</v>
      </c>
      <c r="B198" t="s">
        <v>131</v>
      </c>
      <c r="C198" t="s">
        <v>108</v>
      </c>
      <c r="D198" t="s">
        <v>85</v>
      </c>
      <c r="E198">
        <f t="shared" si="3"/>
        <v>2589.850063226525</v>
      </c>
      <c r="F198">
        <v>7.5049999999999997E-4</v>
      </c>
      <c r="G198" t="s">
        <v>130</v>
      </c>
      <c r="J198">
        <f>VLOOKUP(A198,Potential_Manufacturer!$A$1:$T$31,19,FALSE)</f>
        <v>-14.4386777377022</v>
      </c>
      <c r="K198">
        <f>VLOOKUP(A198,Potential_Manufacturer!$A$1:$T$31,20,FALSE)</f>
        <v>132.27469942499599</v>
      </c>
      <c r="L198">
        <f>VLOOKUP(B198,National_Market!$A$3:$H$9,7,FALSE)</f>
        <v>-27.469010999999998</v>
      </c>
      <c r="M198">
        <f>VLOOKUP(B198,National_Market!$A$3:$H$9,8,FALSE)</f>
        <v>153.02633800000001</v>
      </c>
    </row>
    <row r="199" spans="1:13" x14ac:dyDescent="0.2">
      <c r="A199" t="s">
        <v>35</v>
      </c>
      <c r="B199" t="s">
        <v>131</v>
      </c>
      <c r="C199" t="s">
        <v>13</v>
      </c>
      <c r="D199" t="s">
        <v>86</v>
      </c>
      <c r="E199">
        <v>4039.212</v>
      </c>
      <c r="F199">
        <v>5.3770000000000001E-4</v>
      </c>
      <c r="G199" t="s">
        <v>130</v>
      </c>
      <c r="J199">
        <f>VLOOKUP(A199,Potential_Manufacturer!$A$1:$T$31,19,FALSE)</f>
        <v>-14.4386777377022</v>
      </c>
      <c r="K199">
        <f>VLOOKUP(A199,Potential_Manufacturer!$A$1:$T$31,20,FALSE)</f>
        <v>132.27469942499599</v>
      </c>
      <c r="L199">
        <f>VLOOKUP(B199,National_Market!$A$3:$H$9,7,FALSE)</f>
        <v>-27.469010999999998</v>
      </c>
      <c r="M199">
        <f>VLOOKUP(B199,National_Market!$A$3:$H$9,8,FALSE)</f>
        <v>153.02633800000001</v>
      </c>
    </row>
    <row r="200" spans="1:13" x14ac:dyDescent="0.2">
      <c r="A200" t="s">
        <v>35</v>
      </c>
      <c r="B200" t="s">
        <v>132</v>
      </c>
      <c r="C200" t="s">
        <v>109</v>
      </c>
      <c r="D200" t="s">
        <v>87</v>
      </c>
      <c r="E200">
        <f t="shared" si="3"/>
        <v>2884.5230143834087</v>
      </c>
      <c r="G200" t="s">
        <v>130</v>
      </c>
      <c r="H200">
        <v>1.5808E-3</v>
      </c>
      <c r="I200">
        <v>1.8544E-3</v>
      </c>
      <c r="J200">
        <f>VLOOKUP(A200,Potential_Manufacturer!$A$1:$T$31,19,FALSE)</f>
        <v>-14.4386777377022</v>
      </c>
      <c r="K200">
        <f>VLOOKUP(A200,Potential_Manufacturer!$A$1:$T$31,20,FALSE)</f>
        <v>132.27469942499599</v>
      </c>
      <c r="L200">
        <f>VLOOKUP(B200,National_Market!$A$3:$H$9,7,FALSE)</f>
        <v>-37.813727</v>
      </c>
      <c r="M200">
        <f>VLOOKUP(B200,National_Market!$A$3:$H$9,8,FALSE)</f>
        <v>144.963155</v>
      </c>
    </row>
    <row r="201" spans="1:13" x14ac:dyDescent="0.2">
      <c r="A201" t="s">
        <v>35</v>
      </c>
      <c r="B201" t="s">
        <v>132</v>
      </c>
      <c r="C201" t="s">
        <v>108</v>
      </c>
      <c r="D201" t="s">
        <v>76</v>
      </c>
      <c r="E201">
        <f t="shared" si="3"/>
        <v>2884.5230143834087</v>
      </c>
      <c r="F201">
        <v>7.5049999999999997E-4</v>
      </c>
      <c r="G201" t="s">
        <v>130</v>
      </c>
      <c r="J201">
        <f>VLOOKUP(A201,Potential_Manufacturer!$A$1:$T$31,19,FALSE)</f>
        <v>-14.4386777377022</v>
      </c>
      <c r="K201">
        <f>VLOOKUP(A201,Potential_Manufacturer!$A$1:$T$31,20,FALSE)</f>
        <v>132.27469942499599</v>
      </c>
      <c r="L201">
        <f>VLOOKUP(B201,National_Market!$A$3:$H$9,7,FALSE)</f>
        <v>-37.813727</v>
      </c>
      <c r="M201">
        <f>VLOOKUP(B201,National_Market!$A$3:$H$9,8,FALSE)</f>
        <v>144.963155</v>
      </c>
    </row>
    <row r="202" spans="1:13" x14ac:dyDescent="0.2">
      <c r="A202" t="s">
        <v>35</v>
      </c>
      <c r="B202" t="s">
        <v>132</v>
      </c>
      <c r="C202" t="s">
        <v>13</v>
      </c>
      <c r="D202" t="s">
        <v>77</v>
      </c>
      <c r="E202">
        <v>5883.8040000000001</v>
      </c>
      <c r="F202">
        <v>5.3770000000000001E-4</v>
      </c>
      <c r="G202" t="s">
        <v>130</v>
      </c>
      <c r="J202">
        <f>VLOOKUP(A202,Potential_Manufacturer!$A$1:$T$31,19,FALSE)</f>
        <v>-14.4386777377022</v>
      </c>
      <c r="K202">
        <f>VLOOKUP(A202,Potential_Manufacturer!$A$1:$T$31,20,FALSE)</f>
        <v>132.27469942499599</v>
      </c>
      <c r="L202">
        <f>VLOOKUP(B202,National_Market!$A$3:$H$9,7,FALSE)</f>
        <v>-37.813727</v>
      </c>
      <c r="M202">
        <f>VLOOKUP(B202,National_Market!$A$3:$H$9,8,FALSE)</f>
        <v>144.963155</v>
      </c>
    </row>
    <row r="203" spans="1:13" x14ac:dyDescent="0.2">
      <c r="A203" t="s">
        <v>35</v>
      </c>
      <c r="B203" t="s">
        <v>133</v>
      </c>
      <c r="C203" t="s">
        <v>109</v>
      </c>
      <c r="D203" t="s">
        <v>78</v>
      </c>
      <c r="E203">
        <f t="shared" si="3"/>
        <v>2879.2624427490778</v>
      </c>
      <c r="G203" t="s">
        <v>130</v>
      </c>
      <c r="H203">
        <v>1.5808E-3</v>
      </c>
      <c r="I203">
        <v>1.8544E-3</v>
      </c>
      <c r="J203">
        <f>VLOOKUP(A203,Potential_Manufacturer!$A$1:$T$31,19,FALSE)</f>
        <v>-14.4386777377022</v>
      </c>
      <c r="K203">
        <f>VLOOKUP(A203,Potential_Manufacturer!$A$1:$T$31,20,FALSE)</f>
        <v>132.27469942499599</v>
      </c>
      <c r="L203">
        <f>VLOOKUP(B203,National_Market!$A$3:$H$9,7,FALSE)</f>
        <v>-33.859774000000002</v>
      </c>
      <c r="M203">
        <f>VLOOKUP(B203,National_Market!$A$3:$H$9,8,FALSE)</f>
        <v>151.205172</v>
      </c>
    </row>
    <row r="204" spans="1:13" x14ac:dyDescent="0.2">
      <c r="A204" t="s">
        <v>35</v>
      </c>
      <c r="B204" t="s">
        <v>133</v>
      </c>
      <c r="C204" t="s">
        <v>108</v>
      </c>
      <c r="D204" t="s">
        <v>79</v>
      </c>
      <c r="E204">
        <f t="shared" si="3"/>
        <v>2879.2624427490778</v>
      </c>
      <c r="F204">
        <v>7.5049999999999997E-4</v>
      </c>
      <c r="G204" t="s">
        <v>130</v>
      </c>
      <c r="J204">
        <f>VLOOKUP(A204,Potential_Manufacturer!$A$1:$T$31,19,FALSE)</f>
        <v>-14.4386777377022</v>
      </c>
      <c r="K204">
        <f>VLOOKUP(A204,Potential_Manufacturer!$A$1:$T$31,20,FALSE)</f>
        <v>132.27469942499599</v>
      </c>
      <c r="L204">
        <f>VLOOKUP(B204,National_Market!$A$3:$H$9,7,FALSE)</f>
        <v>-33.859774000000002</v>
      </c>
      <c r="M204">
        <f>VLOOKUP(B204,National_Market!$A$3:$H$9,8,FALSE)</f>
        <v>151.205172</v>
      </c>
    </row>
    <row r="205" spans="1:13" x14ac:dyDescent="0.2">
      <c r="A205" t="s">
        <v>35</v>
      </c>
      <c r="B205" t="s">
        <v>133</v>
      </c>
      <c r="C205" t="s">
        <v>13</v>
      </c>
      <c r="D205" t="s">
        <v>80</v>
      </c>
      <c r="E205">
        <v>4837.424</v>
      </c>
      <c r="F205">
        <v>5.3770000000000001E-4</v>
      </c>
      <c r="G205" t="s">
        <v>130</v>
      </c>
      <c r="J205">
        <f>VLOOKUP(A205,Potential_Manufacturer!$A$1:$T$31,19,FALSE)</f>
        <v>-14.4386777377022</v>
      </c>
      <c r="K205">
        <f>VLOOKUP(A205,Potential_Manufacturer!$A$1:$T$31,20,FALSE)</f>
        <v>132.27469942499599</v>
      </c>
      <c r="L205">
        <f>VLOOKUP(B205,National_Market!$A$3:$H$9,7,FALSE)</f>
        <v>-33.859774000000002</v>
      </c>
      <c r="M205">
        <f>VLOOKUP(B205,National_Market!$A$3:$H$9,8,FALSE)</f>
        <v>151.205172</v>
      </c>
    </row>
    <row r="206" spans="1:13" x14ac:dyDescent="0.2">
      <c r="A206" t="s">
        <v>35</v>
      </c>
      <c r="B206" t="s">
        <v>134</v>
      </c>
      <c r="C206" t="s">
        <v>109</v>
      </c>
      <c r="D206" t="s">
        <v>81</v>
      </c>
      <c r="E206">
        <f t="shared" si="3"/>
        <v>2365.0649450639708</v>
      </c>
      <c r="G206" t="s">
        <v>130</v>
      </c>
      <c r="H206">
        <v>1.5808E-3</v>
      </c>
      <c r="I206">
        <v>1.8544E-3</v>
      </c>
      <c r="J206">
        <f>VLOOKUP(A206,Potential_Manufacturer!$A$1:$T$31,19,FALSE)</f>
        <v>-14.4386777377022</v>
      </c>
      <c r="K206">
        <f>VLOOKUP(A206,Potential_Manufacturer!$A$1:$T$31,20,FALSE)</f>
        <v>132.27469942499599</v>
      </c>
      <c r="L206">
        <f>VLOOKUP(B206,National_Market!$A$3:$H$9,7,FALSE)</f>
        <v>-34.931458999999997</v>
      </c>
      <c r="M206">
        <f>VLOOKUP(B206,National_Market!$A$3:$H$9,8,FALSE)</f>
        <v>138.59927200000001</v>
      </c>
    </row>
    <row r="207" spans="1:13" x14ac:dyDescent="0.2">
      <c r="A207" t="s">
        <v>35</v>
      </c>
      <c r="B207" t="s">
        <v>134</v>
      </c>
      <c r="C207" t="s">
        <v>108</v>
      </c>
      <c r="D207" t="s">
        <v>82</v>
      </c>
      <c r="E207">
        <f t="shared" si="3"/>
        <v>2365.0649450639708</v>
      </c>
      <c r="F207">
        <v>7.5049999999999997E-4</v>
      </c>
      <c r="G207" t="s">
        <v>130</v>
      </c>
      <c r="J207">
        <f>VLOOKUP(A207,Potential_Manufacturer!$A$1:$T$31,19,FALSE)</f>
        <v>-14.4386777377022</v>
      </c>
      <c r="K207">
        <f>VLOOKUP(A207,Potential_Manufacturer!$A$1:$T$31,20,FALSE)</f>
        <v>132.27469942499599</v>
      </c>
      <c r="L207">
        <f>VLOOKUP(B207,National_Market!$A$3:$H$9,7,FALSE)</f>
        <v>-34.931458999999997</v>
      </c>
      <c r="M207">
        <f>VLOOKUP(B207,National_Market!$A$3:$H$9,8,FALSE)</f>
        <v>138.59927200000001</v>
      </c>
    </row>
    <row r="208" spans="1:13" x14ac:dyDescent="0.2">
      <c r="A208" t="s">
        <v>35</v>
      </c>
      <c r="B208" t="s">
        <v>134</v>
      </c>
      <c r="C208" t="s">
        <v>13</v>
      </c>
      <c r="D208" t="s">
        <v>83</v>
      </c>
      <c r="E208">
        <v>5807.8720000000003</v>
      </c>
      <c r="F208">
        <v>5.3770000000000001E-4</v>
      </c>
      <c r="G208" t="s">
        <v>130</v>
      </c>
      <c r="J208">
        <f>VLOOKUP(A208,Potential_Manufacturer!$A$1:$T$31,19,FALSE)</f>
        <v>-14.4386777377022</v>
      </c>
      <c r="K208">
        <f>VLOOKUP(A208,Potential_Manufacturer!$A$1:$T$31,20,FALSE)</f>
        <v>132.27469942499599</v>
      </c>
      <c r="L208">
        <f>VLOOKUP(B208,National_Market!$A$3:$H$9,7,FALSE)</f>
        <v>-34.931458999999997</v>
      </c>
      <c r="M208">
        <f>VLOOKUP(B208,National_Market!$A$3:$H$9,8,FALSE)</f>
        <v>138.59927200000001</v>
      </c>
    </row>
    <row r="209" spans="1:13" x14ac:dyDescent="0.2">
      <c r="A209" t="s">
        <v>35</v>
      </c>
      <c r="B209" t="s">
        <v>135</v>
      </c>
      <c r="C209" t="s">
        <v>109</v>
      </c>
      <c r="D209" t="s">
        <v>84</v>
      </c>
      <c r="E209">
        <f t="shared" si="3"/>
        <v>2563.0231344577583</v>
      </c>
      <c r="G209" t="s">
        <v>130</v>
      </c>
      <c r="H209">
        <v>1.5808E-3</v>
      </c>
      <c r="I209">
        <v>1.8544E-3</v>
      </c>
      <c r="J209">
        <f>VLOOKUP(A209,Potential_Manufacturer!$A$1:$T$31,19,FALSE)</f>
        <v>-14.4386777377022</v>
      </c>
      <c r="K209">
        <f>VLOOKUP(A209,Potential_Manufacturer!$A$1:$T$31,20,FALSE)</f>
        <v>132.27469942499599</v>
      </c>
      <c r="L209">
        <f>VLOOKUP(B209,National_Market!$A$3:$H$9,7,FALSE)</f>
        <v>-31.950617999999999</v>
      </c>
      <c r="M209">
        <f>VLOOKUP(B209,National_Market!$A$3:$H$9,8,FALSE)</f>
        <v>115.86047499999999</v>
      </c>
    </row>
    <row r="210" spans="1:13" x14ac:dyDescent="0.2">
      <c r="A210" t="s">
        <v>35</v>
      </c>
      <c r="B210" t="s">
        <v>135</v>
      </c>
      <c r="C210" t="s">
        <v>108</v>
      </c>
      <c r="D210" t="s">
        <v>85</v>
      </c>
      <c r="E210">
        <f t="shared" si="3"/>
        <v>2563.0231344577583</v>
      </c>
      <c r="F210">
        <v>7.5049999999999997E-4</v>
      </c>
      <c r="G210" t="s">
        <v>130</v>
      </c>
      <c r="J210">
        <f>VLOOKUP(A210,Potential_Manufacturer!$A$1:$T$31,19,FALSE)</f>
        <v>-14.4386777377022</v>
      </c>
      <c r="K210">
        <f>VLOOKUP(A210,Potential_Manufacturer!$A$1:$T$31,20,FALSE)</f>
        <v>132.27469942499599</v>
      </c>
      <c r="L210">
        <f>VLOOKUP(B210,National_Market!$A$3:$H$9,7,FALSE)</f>
        <v>-31.950617999999999</v>
      </c>
      <c r="M210">
        <f>VLOOKUP(B210,National_Market!$A$3:$H$9,8,FALSE)</f>
        <v>115.86047499999999</v>
      </c>
    </row>
    <row r="211" spans="1:13" x14ac:dyDescent="0.2">
      <c r="A211" t="s">
        <v>35</v>
      </c>
      <c r="B211" t="s">
        <v>135</v>
      </c>
      <c r="C211" t="s">
        <v>13</v>
      </c>
      <c r="D211" t="s">
        <v>86</v>
      </c>
      <c r="E211">
        <v>3409.5320000000002</v>
      </c>
      <c r="F211">
        <v>5.3770000000000001E-4</v>
      </c>
      <c r="G211" t="s">
        <v>130</v>
      </c>
      <c r="J211">
        <f>VLOOKUP(A211,Potential_Manufacturer!$A$1:$T$31,19,FALSE)</f>
        <v>-14.4386777377022</v>
      </c>
      <c r="K211">
        <f>VLOOKUP(A211,Potential_Manufacturer!$A$1:$T$31,20,FALSE)</f>
        <v>132.27469942499599</v>
      </c>
      <c r="L211">
        <f>VLOOKUP(B211,National_Market!$A$3:$H$9,7,FALSE)</f>
        <v>-31.950617999999999</v>
      </c>
      <c r="M211">
        <f>VLOOKUP(B211,National_Market!$A$3:$H$9,8,FALSE)</f>
        <v>115.86047499999999</v>
      </c>
    </row>
    <row r="212" spans="1:13" x14ac:dyDescent="0.2">
      <c r="A212" t="s">
        <v>36</v>
      </c>
      <c r="B212" t="s">
        <v>131</v>
      </c>
      <c r="C212" t="s">
        <v>109</v>
      </c>
      <c r="D212" t="s">
        <v>87</v>
      </c>
      <c r="E212">
        <f t="shared" si="3"/>
        <v>2398.7148825444542</v>
      </c>
      <c r="G212" t="s">
        <v>130</v>
      </c>
      <c r="H212">
        <v>1.5808E-3</v>
      </c>
      <c r="I212">
        <v>1.8544E-3</v>
      </c>
      <c r="J212">
        <f>VLOOKUP(A212,Potential_Manufacturer!$A$1:$T$31,19,FALSE)</f>
        <v>-12.1847553835238</v>
      </c>
      <c r="K212">
        <f>VLOOKUP(A212,Potential_Manufacturer!$A$1:$T$31,20,FALSE)</f>
        <v>136.769965620357</v>
      </c>
      <c r="L212">
        <f>VLOOKUP(B212,National_Market!$A$3:$H$9,7,FALSE)</f>
        <v>-27.469010999999998</v>
      </c>
      <c r="M212">
        <f>VLOOKUP(B212,National_Market!$A$3:$H$9,8,FALSE)</f>
        <v>153.02633800000001</v>
      </c>
    </row>
    <row r="213" spans="1:13" x14ac:dyDescent="0.2">
      <c r="A213" t="s">
        <v>36</v>
      </c>
      <c r="B213" t="s">
        <v>131</v>
      </c>
      <c r="C213" t="s">
        <v>108</v>
      </c>
      <c r="D213" t="s">
        <v>76</v>
      </c>
      <c r="E213">
        <f t="shared" si="3"/>
        <v>2398.7148825444542</v>
      </c>
      <c r="F213">
        <v>7.5049999999999997E-4</v>
      </c>
      <c r="G213" t="s">
        <v>130</v>
      </c>
      <c r="J213">
        <f>VLOOKUP(A213,Potential_Manufacturer!$A$1:$T$31,19,FALSE)</f>
        <v>-12.1847553835238</v>
      </c>
      <c r="K213">
        <f>VLOOKUP(A213,Potential_Manufacturer!$A$1:$T$31,20,FALSE)</f>
        <v>136.769965620357</v>
      </c>
      <c r="L213">
        <f>VLOOKUP(B213,National_Market!$A$3:$H$9,7,FALSE)</f>
        <v>-27.469010999999998</v>
      </c>
      <c r="M213">
        <f>VLOOKUP(B213,National_Market!$A$3:$H$9,8,FALSE)</f>
        <v>153.02633800000001</v>
      </c>
    </row>
    <row r="214" spans="1:13" x14ac:dyDescent="0.2">
      <c r="A214" t="s">
        <v>36</v>
      </c>
      <c r="B214" t="s">
        <v>131</v>
      </c>
      <c r="C214" t="s">
        <v>13</v>
      </c>
      <c r="D214" t="s">
        <v>77</v>
      </c>
      <c r="E214">
        <v>4039.212</v>
      </c>
      <c r="F214">
        <v>5.3770000000000001E-4</v>
      </c>
      <c r="G214" t="s">
        <v>130</v>
      </c>
      <c r="J214">
        <f>VLOOKUP(A214,Potential_Manufacturer!$A$1:$T$31,19,FALSE)</f>
        <v>-12.1847553835238</v>
      </c>
      <c r="K214">
        <f>VLOOKUP(A214,Potential_Manufacturer!$A$1:$T$31,20,FALSE)</f>
        <v>136.769965620357</v>
      </c>
      <c r="L214">
        <f>VLOOKUP(B214,National_Market!$A$3:$H$9,7,FALSE)</f>
        <v>-27.469010999999998</v>
      </c>
      <c r="M214">
        <f>VLOOKUP(B214,National_Market!$A$3:$H$9,8,FALSE)</f>
        <v>153.02633800000001</v>
      </c>
    </row>
    <row r="215" spans="1:13" x14ac:dyDescent="0.2">
      <c r="A215" t="s">
        <v>36</v>
      </c>
      <c r="B215" t="s">
        <v>132</v>
      </c>
      <c r="C215" t="s">
        <v>109</v>
      </c>
      <c r="D215" t="s">
        <v>78</v>
      </c>
      <c r="E215">
        <f t="shared" si="3"/>
        <v>2963.7857300302385</v>
      </c>
      <c r="G215" t="s">
        <v>130</v>
      </c>
      <c r="H215">
        <v>1.5808E-3</v>
      </c>
      <c r="I215">
        <v>1.8544E-3</v>
      </c>
      <c r="J215">
        <f>VLOOKUP(A215,Potential_Manufacturer!$A$1:$T$31,19,FALSE)</f>
        <v>-12.1847553835238</v>
      </c>
      <c r="K215">
        <f>VLOOKUP(A215,Potential_Manufacturer!$A$1:$T$31,20,FALSE)</f>
        <v>136.769965620357</v>
      </c>
      <c r="L215">
        <f>VLOOKUP(B215,National_Market!$A$3:$H$9,7,FALSE)</f>
        <v>-37.813727</v>
      </c>
      <c r="M215">
        <f>VLOOKUP(B215,National_Market!$A$3:$H$9,8,FALSE)</f>
        <v>144.963155</v>
      </c>
    </row>
    <row r="216" spans="1:13" x14ac:dyDescent="0.2">
      <c r="A216" t="s">
        <v>36</v>
      </c>
      <c r="B216" t="s">
        <v>132</v>
      </c>
      <c r="C216" t="s">
        <v>108</v>
      </c>
      <c r="D216" t="s">
        <v>79</v>
      </c>
      <c r="E216">
        <f t="shared" si="3"/>
        <v>2963.7857300302385</v>
      </c>
      <c r="F216">
        <v>7.5049999999999997E-4</v>
      </c>
      <c r="G216" t="s">
        <v>130</v>
      </c>
      <c r="J216">
        <f>VLOOKUP(A216,Potential_Manufacturer!$A$1:$T$31,19,FALSE)</f>
        <v>-12.1847553835238</v>
      </c>
      <c r="K216">
        <f>VLOOKUP(A216,Potential_Manufacturer!$A$1:$T$31,20,FALSE)</f>
        <v>136.769965620357</v>
      </c>
      <c r="L216">
        <f>VLOOKUP(B216,National_Market!$A$3:$H$9,7,FALSE)</f>
        <v>-37.813727</v>
      </c>
      <c r="M216">
        <f>VLOOKUP(B216,National_Market!$A$3:$H$9,8,FALSE)</f>
        <v>144.963155</v>
      </c>
    </row>
    <row r="217" spans="1:13" x14ac:dyDescent="0.2">
      <c r="A217" t="s">
        <v>36</v>
      </c>
      <c r="B217" t="s">
        <v>132</v>
      </c>
      <c r="C217" t="s">
        <v>13</v>
      </c>
      <c r="D217" t="s">
        <v>80</v>
      </c>
      <c r="E217">
        <v>5883.8040000000001</v>
      </c>
      <c r="F217">
        <v>5.3770000000000001E-4</v>
      </c>
      <c r="G217" t="s">
        <v>130</v>
      </c>
      <c r="J217">
        <f>VLOOKUP(A217,Potential_Manufacturer!$A$1:$T$31,19,FALSE)</f>
        <v>-12.1847553835238</v>
      </c>
      <c r="K217">
        <f>VLOOKUP(A217,Potential_Manufacturer!$A$1:$T$31,20,FALSE)</f>
        <v>136.769965620357</v>
      </c>
      <c r="L217">
        <f>VLOOKUP(B217,National_Market!$A$3:$H$9,7,FALSE)</f>
        <v>-37.813727</v>
      </c>
      <c r="M217">
        <f>VLOOKUP(B217,National_Market!$A$3:$H$9,8,FALSE)</f>
        <v>144.963155</v>
      </c>
    </row>
    <row r="218" spans="1:13" x14ac:dyDescent="0.2">
      <c r="A218" t="s">
        <v>36</v>
      </c>
      <c r="B218" t="s">
        <v>133</v>
      </c>
      <c r="C218" t="s">
        <v>109</v>
      </c>
      <c r="D218" t="s">
        <v>81</v>
      </c>
      <c r="E218">
        <f t="shared" si="3"/>
        <v>2819.3968136037306</v>
      </c>
      <c r="G218" t="s">
        <v>130</v>
      </c>
      <c r="H218">
        <v>1.5808E-3</v>
      </c>
      <c r="I218">
        <v>1.8544E-3</v>
      </c>
      <c r="J218">
        <f>VLOOKUP(A218,Potential_Manufacturer!$A$1:$T$31,19,FALSE)</f>
        <v>-12.1847553835238</v>
      </c>
      <c r="K218">
        <f>VLOOKUP(A218,Potential_Manufacturer!$A$1:$T$31,20,FALSE)</f>
        <v>136.769965620357</v>
      </c>
      <c r="L218">
        <f>VLOOKUP(B218,National_Market!$A$3:$H$9,7,FALSE)</f>
        <v>-33.859774000000002</v>
      </c>
      <c r="M218">
        <f>VLOOKUP(B218,National_Market!$A$3:$H$9,8,FALSE)</f>
        <v>151.205172</v>
      </c>
    </row>
    <row r="219" spans="1:13" x14ac:dyDescent="0.2">
      <c r="A219" t="s">
        <v>36</v>
      </c>
      <c r="B219" t="s">
        <v>133</v>
      </c>
      <c r="C219" t="s">
        <v>108</v>
      </c>
      <c r="D219" t="s">
        <v>82</v>
      </c>
      <c r="E219">
        <f t="shared" si="3"/>
        <v>2819.3968136037306</v>
      </c>
      <c r="F219">
        <v>7.5049999999999997E-4</v>
      </c>
      <c r="G219" t="s">
        <v>130</v>
      </c>
      <c r="J219">
        <f>VLOOKUP(A219,Potential_Manufacturer!$A$1:$T$31,19,FALSE)</f>
        <v>-12.1847553835238</v>
      </c>
      <c r="K219">
        <f>VLOOKUP(A219,Potential_Manufacturer!$A$1:$T$31,20,FALSE)</f>
        <v>136.769965620357</v>
      </c>
      <c r="L219">
        <f>VLOOKUP(B219,National_Market!$A$3:$H$9,7,FALSE)</f>
        <v>-33.859774000000002</v>
      </c>
      <c r="M219">
        <f>VLOOKUP(B219,National_Market!$A$3:$H$9,8,FALSE)</f>
        <v>151.205172</v>
      </c>
    </row>
    <row r="220" spans="1:13" x14ac:dyDescent="0.2">
      <c r="A220" t="s">
        <v>36</v>
      </c>
      <c r="B220" t="s">
        <v>133</v>
      </c>
      <c r="C220" t="s">
        <v>13</v>
      </c>
      <c r="D220" t="s">
        <v>83</v>
      </c>
      <c r="E220">
        <v>4837.424</v>
      </c>
      <c r="F220">
        <v>5.3770000000000001E-4</v>
      </c>
      <c r="G220" t="s">
        <v>130</v>
      </c>
      <c r="J220">
        <f>VLOOKUP(A220,Potential_Manufacturer!$A$1:$T$31,19,FALSE)</f>
        <v>-12.1847553835238</v>
      </c>
      <c r="K220">
        <f>VLOOKUP(A220,Potential_Manufacturer!$A$1:$T$31,20,FALSE)</f>
        <v>136.769965620357</v>
      </c>
      <c r="L220">
        <f>VLOOKUP(B220,National_Market!$A$3:$H$9,7,FALSE)</f>
        <v>-33.859774000000002</v>
      </c>
      <c r="M220">
        <f>VLOOKUP(B220,National_Market!$A$3:$H$9,8,FALSE)</f>
        <v>151.205172</v>
      </c>
    </row>
    <row r="221" spans="1:13" x14ac:dyDescent="0.2">
      <c r="A221" t="s">
        <v>36</v>
      </c>
      <c r="B221" t="s">
        <v>134</v>
      </c>
      <c r="C221" t="s">
        <v>109</v>
      </c>
      <c r="D221" t="s">
        <v>84</v>
      </c>
      <c r="E221">
        <f t="shared" si="3"/>
        <v>2536.0389444183706</v>
      </c>
      <c r="G221" t="s">
        <v>130</v>
      </c>
      <c r="H221">
        <v>1.5808E-3</v>
      </c>
      <c r="I221">
        <v>1.8544E-3</v>
      </c>
      <c r="J221">
        <f>VLOOKUP(A221,Potential_Manufacturer!$A$1:$T$31,19,FALSE)</f>
        <v>-12.1847553835238</v>
      </c>
      <c r="K221">
        <f>VLOOKUP(A221,Potential_Manufacturer!$A$1:$T$31,20,FALSE)</f>
        <v>136.769965620357</v>
      </c>
      <c r="L221">
        <f>VLOOKUP(B221,National_Market!$A$3:$H$9,7,FALSE)</f>
        <v>-34.931458999999997</v>
      </c>
      <c r="M221">
        <f>VLOOKUP(B221,National_Market!$A$3:$H$9,8,FALSE)</f>
        <v>138.59927200000001</v>
      </c>
    </row>
    <row r="222" spans="1:13" x14ac:dyDescent="0.2">
      <c r="A222" t="s">
        <v>36</v>
      </c>
      <c r="B222" t="s">
        <v>134</v>
      </c>
      <c r="C222" t="s">
        <v>108</v>
      </c>
      <c r="D222" t="s">
        <v>85</v>
      </c>
      <c r="E222">
        <f t="shared" si="3"/>
        <v>2536.0389444183706</v>
      </c>
      <c r="F222">
        <v>7.5049999999999997E-4</v>
      </c>
      <c r="G222" t="s">
        <v>130</v>
      </c>
      <c r="J222">
        <f>VLOOKUP(A222,Potential_Manufacturer!$A$1:$T$31,19,FALSE)</f>
        <v>-12.1847553835238</v>
      </c>
      <c r="K222">
        <f>VLOOKUP(A222,Potential_Manufacturer!$A$1:$T$31,20,FALSE)</f>
        <v>136.769965620357</v>
      </c>
      <c r="L222">
        <f>VLOOKUP(B222,National_Market!$A$3:$H$9,7,FALSE)</f>
        <v>-34.931458999999997</v>
      </c>
      <c r="M222">
        <f>VLOOKUP(B222,National_Market!$A$3:$H$9,8,FALSE)</f>
        <v>138.59927200000001</v>
      </c>
    </row>
    <row r="223" spans="1:13" x14ac:dyDescent="0.2">
      <c r="A223" t="s">
        <v>36</v>
      </c>
      <c r="B223" t="s">
        <v>134</v>
      </c>
      <c r="C223" t="s">
        <v>13</v>
      </c>
      <c r="D223" t="s">
        <v>86</v>
      </c>
      <c r="E223">
        <v>5807.8720000000003</v>
      </c>
      <c r="F223">
        <v>5.3770000000000001E-4</v>
      </c>
      <c r="G223" t="s">
        <v>130</v>
      </c>
      <c r="J223">
        <f>VLOOKUP(A223,Potential_Manufacturer!$A$1:$T$31,19,FALSE)</f>
        <v>-12.1847553835238</v>
      </c>
      <c r="K223">
        <f>VLOOKUP(A223,Potential_Manufacturer!$A$1:$T$31,20,FALSE)</f>
        <v>136.769965620357</v>
      </c>
      <c r="L223">
        <f>VLOOKUP(B223,National_Market!$A$3:$H$9,7,FALSE)</f>
        <v>-34.931458999999997</v>
      </c>
      <c r="M223">
        <f>VLOOKUP(B223,National_Market!$A$3:$H$9,8,FALSE)</f>
        <v>138.59927200000001</v>
      </c>
    </row>
    <row r="224" spans="1:13" x14ac:dyDescent="0.2">
      <c r="A224" t="s">
        <v>36</v>
      </c>
      <c r="B224" t="s">
        <v>135</v>
      </c>
      <c r="C224" t="s">
        <v>109</v>
      </c>
      <c r="D224" t="s">
        <v>87</v>
      </c>
      <c r="E224">
        <f t="shared" si="3"/>
        <v>3065.4066686052056</v>
      </c>
      <c r="G224" t="s">
        <v>130</v>
      </c>
      <c r="H224">
        <v>1.5808E-3</v>
      </c>
      <c r="I224">
        <v>1.8544E-3</v>
      </c>
      <c r="J224">
        <f>VLOOKUP(A224,Potential_Manufacturer!$A$1:$T$31,19,FALSE)</f>
        <v>-12.1847553835238</v>
      </c>
      <c r="K224">
        <f>VLOOKUP(A224,Potential_Manufacturer!$A$1:$T$31,20,FALSE)</f>
        <v>136.769965620357</v>
      </c>
      <c r="L224">
        <f>VLOOKUP(B224,National_Market!$A$3:$H$9,7,FALSE)</f>
        <v>-31.950617999999999</v>
      </c>
      <c r="M224">
        <f>VLOOKUP(B224,National_Market!$A$3:$H$9,8,FALSE)</f>
        <v>115.86047499999999</v>
      </c>
    </row>
    <row r="225" spans="1:13" x14ac:dyDescent="0.2">
      <c r="A225" t="s">
        <v>36</v>
      </c>
      <c r="B225" t="s">
        <v>135</v>
      </c>
      <c r="C225" t="s">
        <v>108</v>
      </c>
      <c r="D225" t="s">
        <v>76</v>
      </c>
      <c r="E225">
        <f t="shared" si="3"/>
        <v>3065.4066686052056</v>
      </c>
      <c r="F225">
        <v>7.5049999999999997E-4</v>
      </c>
      <c r="G225" t="s">
        <v>130</v>
      </c>
      <c r="J225">
        <f>VLOOKUP(A225,Potential_Manufacturer!$A$1:$T$31,19,FALSE)</f>
        <v>-12.1847553835238</v>
      </c>
      <c r="K225">
        <f>VLOOKUP(A225,Potential_Manufacturer!$A$1:$T$31,20,FALSE)</f>
        <v>136.769965620357</v>
      </c>
      <c r="L225">
        <f>VLOOKUP(B225,National_Market!$A$3:$H$9,7,FALSE)</f>
        <v>-31.950617999999999</v>
      </c>
      <c r="M225">
        <f>VLOOKUP(B225,National_Market!$A$3:$H$9,8,FALSE)</f>
        <v>115.86047499999999</v>
      </c>
    </row>
    <row r="226" spans="1:13" x14ac:dyDescent="0.2">
      <c r="A226" t="s">
        <v>36</v>
      </c>
      <c r="B226" t="s">
        <v>135</v>
      </c>
      <c r="C226" t="s">
        <v>13</v>
      </c>
      <c r="D226" t="s">
        <v>77</v>
      </c>
      <c r="E226">
        <v>3409.5320000000002</v>
      </c>
      <c r="F226">
        <v>5.3770000000000001E-4</v>
      </c>
      <c r="G226" t="s">
        <v>130</v>
      </c>
      <c r="J226">
        <f>VLOOKUP(A226,Potential_Manufacturer!$A$1:$T$31,19,FALSE)</f>
        <v>-12.1847553835238</v>
      </c>
      <c r="K226">
        <f>VLOOKUP(A226,Potential_Manufacturer!$A$1:$T$31,20,FALSE)</f>
        <v>136.769965620357</v>
      </c>
      <c r="L226">
        <f>VLOOKUP(B226,National_Market!$A$3:$H$9,7,FALSE)</f>
        <v>-31.950617999999999</v>
      </c>
      <c r="M226">
        <f>VLOOKUP(B226,National_Market!$A$3:$H$9,8,FALSE)</f>
        <v>115.86047499999999</v>
      </c>
    </row>
    <row r="227" spans="1:13" x14ac:dyDescent="0.2">
      <c r="A227" t="s">
        <v>37</v>
      </c>
      <c r="B227" t="s">
        <v>131</v>
      </c>
      <c r="C227" t="s">
        <v>109</v>
      </c>
      <c r="D227" t="s">
        <v>78</v>
      </c>
      <c r="E227">
        <f t="shared" si="3"/>
        <v>73.899650300373807</v>
      </c>
      <c r="G227" t="s">
        <v>130</v>
      </c>
      <c r="H227">
        <v>1.5808E-3</v>
      </c>
      <c r="I227">
        <v>1.8544E-3</v>
      </c>
      <c r="J227">
        <f>VLOOKUP(A227,Potential_Manufacturer!$A$1:$T$31,19,FALSE)</f>
        <v>-28.0538046243948</v>
      </c>
      <c r="K227">
        <f>VLOOKUP(A227,Potential_Manufacturer!$A$1:$T$31,20,FALSE)</f>
        <v>153.383172945079</v>
      </c>
      <c r="L227">
        <f>VLOOKUP(B227,National_Market!$A$3:$H$9,7,FALSE)</f>
        <v>-27.469010999999998</v>
      </c>
      <c r="M227">
        <f>VLOOKUP(B227,National_Market!$A$3:$H$9,8,FALSE)</f>
        <v>153.02633800000001</v>
      </c>
    </row>
    <row r="228" spans="1:13" x14ac:dyDescent="0.2">
      <c r="A228" t="s">
        <v>37</v>
      </c>
      <c r="B228" t="s">
        <v>131</v>
      </c>
      <c r="C228" t="s">
        <v>108</v>
      </c>
      <c r="D228" t="s">
        <v>79</v>
      </c>
      <c r="E228">
        <f t="shared" si="3"/>
        <v>73.899650300373807</v>
      </c>
      <c r="F228">
        <v>7.5049999999999997E-4</v>
      </c>
      <c r="G228" t="s">
        <v>130</v>
      </c>
      <c r="J228">
        <f>VLOOKUP(A228,Potential_Manufacturer!$A$1:$T$31,19,FALSE)</f>
        <v>-28.0538046243948</v>
      </c>
      <c r="K228">
        <f>VLOOKUP(A228,Potential_Manufacturer!$A$1:$T$31,20,FALSE)</f>
        <v>153.383172945079</v>
      </c>
      <c r="L228">
        <f>VLOOKUP(B228,National_Market!$A$3:$H$9,7,FALSE)</f>
        <v>-27.469010999999998</v>
      </c>
      <c r="M228">
        <f>VLOOKUP(B228,National_Market!$A$3:$H$9,8,FALSE)</f>
        <v>153.02633800000001</v>
      </c>
    </row>
    <row r="229" spans="1:13" x14ac:dyDescent="0.2">
      <c r="A229" t="s">
        <v>37</v>
      </c>
      <c r="B229" t="s">
        <v>131</v>
      </c>
      <c r="C229" t="s">
        <v>13</v>
      </c>
      <c r="D229" t="s">
        <v>80</v>
      </c>
      <c r="E229">
        <f t="shared" si="3"/>
        <v>10000000000</v>
      </c>
      <c r="F229">
        <v>5.3770000000000001E-4</v>
      </c>
      <c r="G229" t="s">
        <v>130</v>
      </c>
      <c r="J229">
        <f>VLOOKUP(A229,Potential_Manufacturer!$A$1:$T$31,19,FALSE)</f>
        <v>-28.0538046243948</v>
      </c>
      <c r="K229">
        <f>VLOOKUP(A229,Potential_Manufacturer!$A$1:$T$31,20,FALSE)</f>
        <v>153.383172945079</v>
      </c>
      <c r="L229">
        <f>VLOOKUP(B229,National_Market!$A$3:$H$9,7,FALSE)</f>
        <v>-27.469010999999998</v>
      </c>
      <c r="M229">
        <f>VLOOKUP(B229,National_Market!$A$3:$H$9,8,FALSE)</f>
        <v>153.02633800000001</v>
      </c>
    </row>
    <row r="230" spans="1:13" x14ac:dyDescent="0.2">
      <c r="A230" t="s">
        <v>37</v>
      </c>
      <c r="B230" t="s">
        <v>132</v>
      </c>
      <c r="C230" t="s">
        <v>109</v>
      </c>
      <c r="D230" t="s">
        <v>81</v>
      </c>
      <c r="E230">
        <f t="shared" si="3"/>
        <v>1338.4910341825887</v>
      </c>
      <c r="G230" t="s">
        <v>130</v>
      </c>
      <c r="H230">
        <v>1.5808E-3</v>
      </c>
      <c r="I230">
        <v>1.8544E-3</v>
      </c>
      <c r="J230">
        <f>VLOOKUP(A230,Potential_Manufacturer!$A$1:$T$31,19,FALSE)</f>
        <v>-28.0538046243948</v>
      </c>
      <c r="K230">
        <f>VLOOKUP(A230,Potential_Manufacturer!$A$1:$T$31,20,FALSE)</f>
        <v>153.383172945079</v>
      </c>
      <c r="L230">
        <f>VLOOKUP(B230,National_Market!$A$3:$H$9,7,FALSE)</f>
        <v>-37.813727</v>
      </c>
      <c r="M230">
        <f>VLOOKUP(B230,National_Market!$A$3:$H$9,8,FALSE)</f>
        <v>144.963155</v>
      </c>
    </row>
    <row r="231" spans="1:13" x14ac:dyDescent="0.2">
      <c r="A231" t="s">
        <v>37</v>
      </c>
      <c r="B231" t="s">
        <v>132</v>
      </c>
      <c r="C231" t="s">
        <v>108</v>
      </c>
      <c r="D231" t="s">
        <v>82</v>
      </c>
      <c r="E231">
        <f t="shared" si="3"/>
        <v>1338.4910341825887</v>
      </c>
      <c r="F231">
        <v>7.5049999999999997E-4</v>
      </c>
      <c r="G231" t="s">
        <v>130</v>
      </c>
      <c r="J231">
        <f>VLOOKUP(A231,Potential_Manufacturer!$A$1:$T$31,19,FALSE)</f>
        <v>-28.0538046243948</v>
      </c>
      <c r="K231">
        <f>VLOOKUP(A231,Potential_Manufacturer!$A$1:$T$31,20,FALSE)</f>
        <v>153.383172945079</v>
      </c>
      <c r="L231">
        <f>VLOOKUP(B231,National_Market!$A$3:$H$9,7,FALSE)</f>
        <v>-37.813727</v>
      </c>
      <c r="M231">
        <f>VLOOKUP(B231,National_Market!$A$3:$H$9,8,FALSE)</f>
        <v>144.963155</v>
      </c>
    </row>
    <row r="232" spans="1:13" x14ac:dyDescent="0.2">
      <c r="A232" t="s">
        <v>37</v>
      </c>
      <c r="B232" t="s">
        <v>132</v>
      </c>
      <c r="C232" t="s">
        <v>13</v>
      </c>
      <c r="D232" t="s">
        <v>83</v>
      </c>
      <c r="E232">
        <v>2000.16</v>
      </c>
      <c r="F232">
        <v>5.3770000000000001E-4</v>
      </c>
      <c r="G232" t="s">
        <v>130</v>
      </c>
      <c r="J232">
        <f>VLOOKUP(A232,Potential_Manufacturer!$A$1:$T$31,19,FALSE)</f>
        <v>-28.0538046243948</v>
      </c>
      <c r="K232">
        <f>VLOOKUP(A232,Potential_Manufacturer!$A$1:$T$31,20,FALSE)</f>
        <v>153.383172945079</v>
      </c>
      <c r="L232">
        <f>VLOOKUP(B232,National_Market!$A$3:$H$9,7,FALSE)</f>
        <v>-37.813727</v>
      </c>
      <c r="M232">
        <f>VLOOKUP(B232,National_Market!$A$3:$H$9,8,FALSE)</f>
        <v>144.963155</v>
      </c>
    </row>
    <row r="233" spans="1:13" x14ac:dyDescent="0.2">
      <c r="A233" t="s">
        <v>37</v>
      </c>
      <c r="B233" t="s">
        <v>133</v>
      </c>
      <c r="C233" t="s">
        <v>109</v>
      </c>
      <c r="D233" t="s">
        <v>84</v>
      </c>
      <c r="E233">
        <f t="shared" si="3"/>
        <v>678.12017406199516</v>
      </c>
      <c r="G233" t="s">
        <v>130</v>
      </c>
      <c r="H233">
        <v>1.5808E-3</v>
      </c>
      <c r="I233">
        <v>1.8544E-3</v>
      </c>
      <c r="J233">
        <f>VLOOKUP(A233,Potential_Manufacturer!$A$1:$T$31,19,FALSE)</f>
        <v>-28.0538046243948</v>
      </c>
      <c r="K233">
        <f>VLOOKUP(A233,Potential_Manufacturer!$A$1:$T$31,20,FALSE)</f>
        <v>153.383172945079</v>
      </c>
      <c r="L233">
        <f>VLOOKUP(B233,National_Market!$A$3:$H$9,7,FALSE)</f>
        <v>-33.859774000000002</v>
      </c>
      <c r="M233">
        <f>VLOOKUP(B233,National_Market!$A$3:$H$9,8,FALSE)</f>
        <v>151.205172</v>
      </c>
    </row>
    <row r="234" spans="1:13" x14ac:dyDescent="0.2">
      <c r="A234" t="s">
        <v>37</v>
      </c>
      <c r="B234" t="s">
        <v>133</v>
      </c>
      <c r="C234" t="s">
        <v>108</v>
      </c>
      <c r="D234" t="s">
        <v>85</v>
      </c>
      <c r="E234">
        <f t="shared" si="3"/>
        <v>678.12017406199516</v>
      </c>
      <c r="F234">
        <v>7.5049999999999997E-4</v>
      </c>
      <c r="G234" t="s">
        <v>130</v>
      </c>
      <c r="J234">
        <f>VLOOKUP(A234,Potential_Manufacturer!$A$1:$T$31,19,FALSE)</f>
        <v>-28.0538046243948</v>
      </c>
      <c r="K234">
        <f>VLOOKUP(A234,Potential_Manufacturer!$A$1:$T$31,20,FALSE)</f>
        <v>153.383172945079</v>
      </c>
      <c r="L234">
        <f>VLOOKUP(B234,National_Market!$A$3:$H$9,7,FALSE)</f>
        <v>-33.859774000000002</v>
      </c>
      <c r="M234">
        <f>VLOOKUP(B234,National_Market!$A$3:$H$9,8,FALSE)</f>
        <v>151.205172</v>
      </c>
    </row>
    <row r="235" spans="1:13" x14ac:dyDescent="0.2">
      <c r="A235" t="s">
        <v>37</v>
      </c>
      <c r="B235" t="s">
        <v>133</v>
      </c>
      <c r="C235" t="s">
        <v>13</v>
      </c>
      <c r="D235" t="s">
        <v>86</v>
      </c>
      <c r="E235">
        <v>953.78</v>
      </c>
      <c r="F235">
        <v>5.3770000000000001E-4</v>
      </c>
      <c r="G235" t="s">
        <v>130</v>
      </c>
      <c r="J235">
        <f>VLOOKUP(A235,Potential_Manufacturer!$A$1:$T$31,19,FALSE)</f>
        <v>-28.0538046243948</v>
      </c>
      <c r="K235">
        <f>VLOOKUP(A235,Potential_Manufacturer!$A$1:$T$31,20,FALSE)</f>
        <v>153.383172945079</v>
      </c>
      <c r="L235">
        <f>VLOOKUP(B235,National_Market!$A$3:$H$9,7,FALSE)</f>
        <v>-33.859774000000002</v>
      </c>
      <c r="M235">
        <f>VLOOKUP(B235,National_Market!$A$3:$H$9,8,FALSE)</f>
        <v>151.205172</v>
      </c>
    </row>
    <row r="236" spans="1:13" x14ac:dyDescent="0.2">
      <c r="A236" t="s">
        <v>37</v>
      </c>
      <c r="B236" t="s">
        <v>134</v>
      </c>
      <c r="C236" t="s">
        <v>109</v>
      </c>
      <c r="D236" t="s">
        <v>87</v>
      </c>
      <c r="E236">
        <f t="shared" si="3"/>
        <v>1594.2961822515558</v>
      </c>
      <c r="G236" t="s">
        <v>130</v>
      </c>
      <c r="H236">
        <v>1.5808E-3</v>
      </c>
      <c r="I236">
        <v>1.8544E-3</v>
      </c>
      <c r="J236">
        <f>VLOOKUP(A236,Potential_Manufacturer!$A$1:$T$31,19,FALSE)</f>
        <v>-28.0538046243948</v>
      </c>
      <c r="K236">
        <f>VLOOKUP(A236,Potential_Manufacturer!$A$1:$T$31,20,FALSE)</f>
        <v>153.383172945079</v>
      </c>
      <c r="L236">
        <f>VLOOKUP(B236,National_Market!$A$3:$H$9,7,FALSE)</f>
        <v>-34.931458999999997</v>
      </c>
      <c r="M236">
        <f>VLOOKUP(B236,National_Market!$A$3:$H$9,8,FALSE)</f>
        <v>138.59927200000001</v>
      </c>
    </row>
    <row r="237" spans="1:13" x14ac:dyDescent="0.2">
      <c r="A237" t="s">
        <v>37</v>
      </c>
      <c r="B237" t="s">
        <v>134</v>
      </c>
      <c r="C237" t="s">
        <v>108</v>
      </c>
      <c r="D237" t="s">
        <v>76</v>
      </c>
      <c r="E237">
        <f t="shared" si="3"/>
        <v>1594.2961822515558</v>
      </c>
      <c r="F237">
        <v>7.5049999999999997E-4</v>
      </c>
      <c r="G237" t="s">
        <v>130</v>
      </c>
      <c r="J237">
        <f>VLOOKUP(A237,Potential_Manufacturer!$A$1:$T$31,19,FALSE)</f>
        <v>-28.0538046243948</v>
      </c>
      <c r="K237">
        <f>VLOOKUP(A237,Potential_Manufacturer!$A$1:$T$31,20,FALSE)</f>
        <v>153.383172945079</v>
      </c>
      <c r="L237">
        <f>VLOOKUP(B237,National_Market!$A$3:$H$9,7,FALSE)</f>
        <v>-34.931458999999997</v>
      </c>
      <c r="M237">
        <f>VLOOKUP(B237,National_Market!$A$3:$H$9,8,FALSE)</f>
        <v>138.59927200000001</v>
      </c>
    </row>
    <row r="238" spans="1:13" x14ac:dyDescent="0.2">
      <c r="A238" t="s">
        <v>37</v>
      </c>
      <c r="B238" t="s">
        <v>134</v>
      </c>
      <c r="C238" t="s">
        <v>13</v>
      </c>
      <c r="D238" t="s">
        <v>77</v>
      </c>
      <c r="E238">
        <v>2820.596</v>
      </c>
      <c r="F238">
        <v>5.3770000000000001E-4</v>
      </c>
      <c r="G238" t="s">
        <v>130</v>
      </c>
      <c r="J238">
        <f>VLOOKUP(A238,Potential_Manufacturer!$A$1:$T$31,19,FALSE)</f>
        <v>-28.0538046243948</v>
      </c>
      <c r="K238">
        <f>VLOOKUP(A238,Potential_Manufacturer!$A$1:$T$31,20,FALSE)</f>
        <v>153.383172945079</v>
      </c>
      <c r="L238">
        <f>VLOOKUP(B238,National_Market!$A$3:$H$9,7,FALSE)</f>
        <v>-34.931458999999997</v>
      </c>
      <c r="M238">
        <f>VLOOKUP(B238,National_Market!$A$3:$H$9,8,FALSE)</f>
        <v>138.59927200000001</v>
      </c>
    </row>
    <row r="239" spans="1:13" x14ac:dyDescent="0.2">
      <c r="A239" t="s">
        <v>37</v>
      </c>
      <c r="B239" t="s">
        <v>135</v>
      </c>
      <c r="C239" t="s">
        <v>109</v>
      </c>
      <c r="D239" t="s">
        <v>78</v>
      </c>
      <c r="E239">
        <f t="shared" si="3"/>
        <v>3621.2182961419981</v>
      </c>
      <c r="G239" t="s">
        <v>130</v>
      </c>
      <c r="H239">
        <v>1.5808E-3</v>
      </c>
      <c r="I239">
        <v>1.8544E-3</v>
      </c>
      <c r="J239">
        <f>VLOOKUP(A239,Potential_Manufacturer!$A$1:$T$31,19,FALSE)</f>
        <v>-28.0538046243948</v>
      </c>
      <c r="K239">
        <f>VLOOKUP(A239,Potential_Manufacturer!$A$1:$T$31,20,FALSE)</f>
        <v>153.383172945079</v>
      </c>
      <c r="L239">
        <f>VLOOKUP(B239,National_Market!$A$3:$H$9,7,FALSE)</f>
        <v>-31.950617999999999</v>
      </c>
      <c r="M239">
        <f>VLOOKUP(B239,National_Market!$A$3:$H$9,8,FALSE)</f>
        <v>115.86047499999999</v>
      </c>
    </row>
    <row r="240" spans="1:13" x14ac:dyDescent="0.2">
      <c r="A240" t="s">
        <v>37</v>
      </c>
      <c r="B240" t="s">
        <v>135</v>
      </c>
      <c r="C240" t="s">
        <v>108</v>
      </c>
      <c r="D240" t="s">
        <v>79</v>
      </c>
      <c r="E240">
        <f t="shared" si="3"/>
        <v>3621.2182961419981</v>
      </c>
      <c r="F240">
        <v>7.5049999999999997E-4</v>
      </c>
      <c r="G240" t="s">
        <v>130</v>
      </c>
      <c r="J240">
        <f>VLOOKUP(A240,Potential_Manufacturer!$A$1:$T$31,19,FALSE)</f>
        <v>-28.0538046243948</v>
      </c>
      <c r="K240">
        <f>VLOOKUP(A240,Potential_Manufacturer!$A$1:$T$31,20,FALSE)</f>
        <v>153.383172945079</v>
      </c>
      <c r="L240">
        <f>VLOOKUP(B240,National_Market!$A$3:$H$9,7,FALSE)</f>
        <v>-31.950617999999999</v>
      </c>
      <c r="M240">
        <f>VLOOKUP(B240,National_Market!$A$3:$H$9,8,FALSE)</f>
        <v>115.86047499999999</v>
      </c>
    </row>
    <row r="241" spans="1:13" x14ac:dyDescent="0.2">
      <c r="A241" t="s">
        <v>37</v>
      </c>
      <c r="B241" t="s">
        <v>135</v>
      </c>
      <c r="C241" t="s">
        <v>13</v>
      </c>
      <c r="D241" t="s">
        <v>80</v>
      </c>
      <c r="E241">
        <v>4930.0240000000003</v>
      </c>
      <c r="F241">
        <v>5.3770000000000001E-4</v>
      </c>
      <c r="G241" t="s">
        <v>130</v>
      </c>
      <c r="J241">
        <f>VLOOKUP(A241,Potential_Manufacturer!$A$1:$T$31,19,FALSE)</f>
        <v>-28.0538046243948</v>
      </c>
      <c r="K241">
        <f>VLOOKUP(A241,Potential_Manufacturer!$A$1:$T$31,20,FALSE)</f>
        <v>153.383172945079</v>
      </c>
      <c r="L241">
        <f>VLOOKUP(B241,National_Market!$A$3:$H$9,7,FALSE)</f>
        <v>-31.950617999999999</v>
      </c>
      <c r="M241">
        <f>VLOOKUP(B241,National_Market!$A$3:$H$9,8,FALSE)</f>
        <v>115.86047499999999</v>
      </c>
    </row>
    <row r="242" spans="1:13" x14ac:dyDescent="0.2">
      <c r="A242" t="s">
        <v>38</v>
      </c>
      <c r="B242" t="s">
        <v>131</v>
      </c>
      <c r="C242" t="s">
        <v>109</v>
      </c>
      <c r="D242" t="s">
        <v>81</v>
      </c>
      <c r="E242">
        <f t="shared" si="3"/>
        <v>28.131460786208837</v>
      </c>
      <c r="G242" t="s">
        <v>130</v>
      </c>
      <c r="H242">
        <v>1.5808E-3</v>
      </c>
      <c r="I242">
        <v>1.8544E-3</v>
      </c>
      <c r="J242">
        <f>VLOOKUP(A242,Potential_Manufacturer!$A$1:$T$31,19,FALSE)</f>
        <v>-27.222523439173401</v>
      </c>
      <c r="K242">
        <f>VLOOKUP(A242,Potential_Manufacturer!$A$1:$T$31,20,FALSE)</f>
        <v>152.96216694095699</v>
      </c>
      <c r="L242">
        <f>VLOOKUP(B242,National_Market!$A$3:$H$9,7,FALSE)</f>
        <v>-27.469010999999998</v>
      </c>
      <c r="M242">
        <f>VLOOKUP(B242,National_Market!$A$3:$H$9,8,FALSE)</f>
        <v>153.02633800000001</v>
      </c>
    </row>
    <row r="243" spans="1:13" x14ac:dyDescent="0.2">
      <c r="A243" t="s">
        <v>38</v>
      </c>
      <c r="B243" t="s">
        <v>131</v>
      </c>
      <c r="C243" t="s">
        <v>108</v>
      </c>
      <c r="D243" t="s">
        <v>82</v>
      </c>
      <c r="E243">
        <f t="shared" si="3"/>
        <v>28.131460786208837</v>
      </c>
      <c r="F243">
        <v>7.5049999999999997E-4</v>
      </c>
      <c r="G243" t="s">
        <v>130</v>
      </c>
      <c r="J243">
        <f>VLOOKUP(A243,Potential_Manufacturer!$A$1:$T$31,19,FALSE)</f>
        <v>-27.222523439173401</v>
      </c>
      <c r="K243">
        <f>VLOOKUP(A243,Potential_Manufacturer!$A$1:$T$31,20,FALSE)</f>
        <v>152.96216694095699</v>
      </c>
      <c r="L243">
        <f>VLOOKUP(B243,National_Market!$A$3:$H$9,7,FALSE)</f>
        <v>-27.469010999999998</v>
      </c>
      <c r="M243">
        <f>VLOOKUP(B243,National_Market!$A$3:$H$9,8,FALSE)</f>
        <v>153.02633800000001</v>
      </c>
    </row>
    <row r="244" spans="1:13" x14ac:dyDescent="0.2">
      <c r="A244" t="s">
        <v>38</v>
      </c>
      <c r="B244" t="s">
        <v>131</v>
      </c>
      <c r="C244" t="s">
        <v>13</v>
      </c>
      <c r="D244" t="s">
        <v>83</v>
      </c>
      <c r="E244">
        <f t="shared" si="3"/>
        <v>10000000000</v>
      </c>
      <c r="F244">
        <v>5.3770000000000001E-4</v>
      </c>
      <c r="G244" t="s">
        <v>130</v>
      </c>
      <c r="J244">
        <f>VLOOKUP(A244,Potential_Manufacturer!$A$1:$T$31,19,FALSE)</f>
        <v>-27.222523439173401</v>
      </c>
      <c r="K244">
        <f>VLOOKUP(A244,Potential_Manufacturer!$A$1:$T$31,20,FALSE)</f>
        <v>152.96216694095699</v>
      </c>
      <c r="L244">
        <f>VLOOKUP(B244,National_Market!$A$3:$H$9,7,FALSE)</f>
        <v>-27.469010999999998</v>
      </c>
      <c r="M244">
        <f>VLOOKUP(B244,National_Market!$A$3:$H$9,8,FALSE)</f>
        <v>153.02633800000001</v>
      </c>
    </row>
    <row r="245" spans="1:13" x14ac:dyDescent="0.2">
      <c r="A245" t="s">
        <v>38</v>
      </c>
      <c r="B245" t="s">
        <v>132</v>
      </c>
      <c r="C245" t="s">
        <v>109</v>
      </c>
      <c r="D245" t="s">
        <v>84</v>
      </c>
      <c r="E245">
        <f t="shared" si="3"/>
        <v>1394.8574058140146</v>
      </c>
      <c r="G245" t="s">
        <v>130</v>
      </c>
      <c r="H245">
        <v>1.5808E-3</v>
      </c>
      <c r="I245">
        <v>1.8544E-3</v>
      </c>
      <c r="J245">
        <f>VLOOKUP(A245,Potential_Manufacturer!$A$1:$T$31,19,FALSE)</f>
        <v>-27.222523439173401</v>
      </c>
      <c r="K245">
        <f>VLOOKUP(A245,Potential_Manufacturer!$A$1:$T$31,20,FALSE)</f>
        <v>152.96216694095699</v>
      </c>
      <c r="L245">
        <f>VLOOKUP(B245,National_Market!$A$3:$H$9,7,FALSE)</f>
        <v>-37.813727</v>
      </c>
      <c r="M245">
        <f>VLOOKUP(B245,National_Market!$A$3:$H$9,8,FALSE)</f>
        <v>144.963155</v>
      </c>
    </row>
    <row r="246" spans="1:13" x14ac:dyDescent="0.2">
      <c r="A246" t="s">
        <v>38</v>
      </c>
      <c r="B246" t="s">
        <v>132</v>
      </c>
      <c r="C246" t="s">
        <v>108</v>
      </c>
      <c r="D246" t="s">
        <v>85</v>
      </c>
      <c r="E246">
        <f t="shared" si="3"/>
        <v>1394.8574058140146</v>
      </c>
      <c r="F246">
        <v>7.5049999999999997E-4</v>
      </c>
      <c r="G246" t="s">
        <v>130</v>
      </c>
      <c r="J246">
        <f>VLOOKUP(A246,Potential_Manufacturer!$A$1:$T$31,19,FALSE)</f>
        <v>-27.222523439173401</v>
      </c>
      <c r="K246">
        <f>VLOOKUP(A246,Potential_Manufacturer!$A$1:$T$31,20,FALSE)</f>
        <v>152.96216694095699</v>
      </c>
      <c r="L246">
        <f>VLOOKUP(B246,National_Market!$A$3:$H$9,7,FALSE)</f>
        <v>-37.813727</v>
      </c>
      <c r="M246">
        <f>VLOOKUP(B246,National_Market!$A$3:$H$9,8,FALSE)</f>
        <v>144.963155</v>
      </c>
    </row>
    <row r="247" spans="1:13" x14ac:dyDescent="0.2">
      <c r="A247" t="s">
        <v>38</v>
      </c>
      <c r="B247" t="s">
        <v>132</v>
      </c>
      <c r="C247" t="s">
        <v>13</v>
      </c>
      <c r="D247" t="s">
        <v>86</v>
      </c>
      <c r="E247">
        <v>2000.16</v>
      </c>
      <c r="F247">
        <v>5.3770000000000001E-4</v>
      </c>
      <c r="G247" t="s">
        <v>130</v>
      </c>
      <c r="J247">
        <f>VLOOKUP(A247,Potential_Manufacturer!$A$1:$T$31,19,FALSE)</f>
        <v>-27.222523439173401</v>
      </c>
      <c r="K247">
        <f>VLOOKUP(A247,Potential_Manufacturer!$A$1:$T$31,20,FALSE)</f>
        <v>152.96216694095699</v>
      </c>
      <c r="L247">
        <f>VLOOKUP(B247,National_Market!$A$3:$H$9,7,FALSE)</f>
        <v>-37.813727</v>
      </c>
      <c r="M247">
        <f>VLOOKUP(B247,National_Market!$A$3:$H$9,8,FALSE)</f>
        <v>144.963155</v>
      </c>
    </row>
    <row r="248" spans="1:13" x14ac:dyDescent="0.2">
      <c r="A248" t="s">
        <v>38</v>
      </c>
      <c r="B248" t="s">
        <v>133</v>
      </c>
      <c r="C248" t="s">
        <v>109</v>
      </c>
      <c r="D248" t="s">
        <v>87</v>
      </c>
      <c r="E248">
        <f t="shared" si="3"/>
        <v>756.9238598100435</v>
      </c>
      <c r="G248" t="s">
        <v>130</v>
      </c>
      <c r="H248">
        <v>1.5808E-3</v>
      </c>
      <c r="I248">
        <v>1.8544E-3</v>
      </c>
      <c r="J248">
        <f>VLOOKUP(A248,Potential_Manufacturer!$A$1:$T$31,19,FALSE)</f>
        <v>-27.222523439173401</v>
      </c>
      <c r="K248">
        <f>VLOOKUP(A248,Potential_Manufacturer!$A$1:$T$31,20,FALSE)</f>
        <v>152.96216694095699</v>
      </c>
      <c r="L248">
        <f>VLOOKUP(B248,National_Market!$A$3:$H$9,7,FALSE)</f>
        <v>-33.859774000000002</v>
      </c>
      <c r="M248">
        <f>VLOOKUP(B248,National_Market!$A$3:$H$9,8,FALSE)</f>
        <v>151.205172</v>
      </c>
    </row>
    <row r="249" spans="1:13" x14ac:dyDescent="0.2">
      <c r="A249" t="s">
        <v>38</v>
      </c>
      <c r="B249" t="s">
        <v>133</v>
      </c>
      <c r="C249" t="s">
        <v>108</v>
      </c>
      <c r="D249" t="s">
        <v>76</v>
      </c>
      <c r="E249">
        <f t="shared" si="3"/>
        <v>756.9238598100435</v>
      </c>
      <c r="F249">
        <v>7.5049999999999997E-4</v>
      </c>
      <c r="G249" t="s">
        <v>130</v>
      </c>
      <c r="J249">
        <f>VLOOKUP(A249,Potential_Manufacturer!$A$1:$T$31,19,FALSE)</f>
        <v>-27.222523439173401</v>
      </c>
      <c r="K249">
        <f>VLOOKUP(A249,Potential_Manufacturer!$A$1:$T$31,20,FALSE)</f>
        <v>152.96216694095699</v>
      </c>
      <c r="L249">
        <f>VLOOKUP(B249,National_Market!$A$3:$H$9,7,FALSE)</f>
        <v>-33.859774000000002</v>
      </c>
      <c r="M249">
        <f>VLOOKUP(B249,National_Market!$A$3:$H$9,8,FALSE)</f>
        <v>151.205172</v>
      </c>
    </row>
    <row r="250" spans="1:13" x14ac:dyDescent="0.2">
      <c r="A250" t="s">
        <v>38</v>
      </c>
      <c r="B250" t="s">
        <v>133</v>
      </c>
      <c r="C250" t="s">
        <v>13</v>
      </c>
      <c r="D250" t="s">
        <v>77</v>
      </c>
      <c r="E250">
        <v>953.78</v>
      </c>
      <c r="F250">
        <v>5.3770000000000001E-4</v>
      </c>
      <c r="G250" t="s">
        <v>130</v>
      </c>
      <c r="J250">
        <f>VLOOKUP(A250,Potential_Manufacturer!$A$1:$T$31,19,FALSE)</f>
        <v>-27.222523439173401</v>
      </c>
      <c r="K250">
        <f>VLOOKUP(A250,Potential_Manufacturer!$A$1:$T$31,20,FALSE)</f>
        <v>152.96216694095699</v>
      </c>
      <c r="L250">
        <f>VLOOKUP(B250,National_Market!$A$3:$H$9,7,FALSE)</f>
        <v>-33.859774000000002</v>
      </c>
      <c r="M250">
        <f>VLOOKUP(B250,National_Market!$A$3:$H$9,8,FALSE)</f>
        <v>151.205172</v>
      </c>
    </row>
    <row r="251" spans="1:13" x14ac:dyDescent="0.2">
      <c r="A251" t="s">
        <v>38</v>
      </c>
      <c r="B251" t="s">
        <v>134</v>
      </c>
      <c r="C251" t="s">
        <v>109</v>
      </c>
      <c r="D251" t="s">
        <v>78</v>
      </c>
      <c r="E251">
        <f t="shared" si="3"/>
        <v>1611.6110220133842</v>
      </c>
      <c r="G251" t="s">
        <v>130</v>
      </c>
      <c r="H251">
        <v>1.5808E-3</v>
      </c>
      <c r="I251">
        <v>1.8544E-3</v>
      </c>
      <c r="J251">
        <f>VLOOKUP(A251,Potential_Manufacturer!$A$1:$T$31,19,FALSE)</f>
        <v>-27.222523439173401</v>
      </c>
      <c r="K251">
        <f>VLOOKUP(A251,Potential_Manufacturer!$A$1:$T$31,20,FALSE)</f>
        <v>152.96216694095699</v>
      </c>
      <c r="L251">
        <f>VLOOKUP(B251,National_Market!$A$3:$H$9,7,FALSE)</f>
        <v>-34.931458999999997</v>
      </c>
      <c r="M251">
        <f>VLOOKUP(B251,National_Market!$A$3:$H$9,8,FALSE)</f>
        <v>138.59927200000001</v>
      </c>
    </row>
    <row r="252" spans="1:13" x14ac:dyDescent="0.2">
      <c r="A252" t="s">
        <v>38</v>
      </c>
      <c r="B252" t="s">
        <v>134</v>
      </c>
      <c r="C252" t="s">
        <v>108</v>
      </c>
      <c r="D252" t="s">
        <v>79</v>
      </c>
      <c r="E252">
        <f t="shared" si="3"/>
        <v>1611.6110220133842</v>
      </c>
      <c r="F252">
        <v>7.5049999999999997E-4</v>
      </c>
      <c r="G252" t="s">
        <v>130</v>
      </c>
      <c r="J252">
        <f>VLOOKUP(A252,Potential_Manufacturer!$A$1:$T$31,19,FALSE)</f>
        <v>-27.222523439173401</v>
      </c>
      <c r="K252">
        <f>VLOOKUP(A252,Potential_Manufacturer!$A$1:$T$31,20,FALSE)</f>
        <v>152.96216694095699</v>
      </c>
      <c r="L252">
        <f>VLOOKUP(B252,National_Market!$A$3:$H$9,7,FALSE)</f>
        <v>-34.931458999999997</v>
      </c>
      <c r="M252">
        <f>VLOOKUP(B252,National_Market!$A$3:$H$9,8,FALSE)</f>
        <v>138.59927200000001</v>
      </c>
    </row>
    <row r="253" spans="1:13" x14ac:dyDescent="0.2">
      <c r="A253" t="s">
        <v>38</v>
      </c>
      <c r="B253" t="s">
        <v>134</v>
      </c>
      <c r="C253" t="s">
        <v>13</v>
      </c>
      <c r="D253" t="s">
        <v>80</v>
      </c>
      <c r="E253">
        <v>2820.596</v>
      </c>
      <c r="F253">
        <v>5.3770000000000001E-4</v>
      </c>
      <c r="G253" t="s">
        <v>130</v>
      </c>
      <c r="J253">
        <f>VLOOKUP(A253,Potential_Manufacturer!$A$1:$T$31,19,FALSE)</f>
        <v>-27.222523439173401</v>
      </c>
      <c r="K253">
        <f>VLOOKUP(A253,Potential_Manufacturer!$A$1:$T$31,20,FALSE)</f>
        <v>152.96216694095699</v>
      </c>
      <c r="L253">
        <f>VLOOKUP(B253,National_Market!$A$3:$H$9,7,FALSE)</f>
        <v>-34.931458999999997</v>
      </c>
      <c r="M253">
        <f>VLOOKUP(B253,National_Market!$A$3:$H$9,8,FALSE)</f>
        <v>138.59927200000001</v>
      </c>
    </row>
    <row r="254" spans="1:13" x14ac:dyDescent="0.2">
      <c r="A254" t="s">
        <v>38</v>
      </c>
      <c r="B254" t="s">
        <v>135</v>
      </c>
      <c r="C254" t="s">
        <v>109</v>
      </c>
      <c r="D254" t="s">
        <v>81</v>
      </c>
      <c r="E254">
        <f t="shared" si="3"/>
        <v>3608.3180030683538</v>
      </c>
      <c r="G254" t="s">
        <v>130</v>
      </c>
      <c r="H254">
        <v>1.5808E-3</v>
      </c>
      <c r="I254">
        <v>1.8544E-3</v>
      </c>
      <c r="J254">
        <f>VLOOKUP(A254,Potential_Manufacturer!$A$1:$T$31,19,FALSE)</f>
        <v>-27.222523439173401</v>
      </c>
      <c r="K254">
        <f>VLOOKUP(A254,Potential_Manufacturer!$A$1:$T$31,20,FALSE)</f>
        <v>152.96216694095699</v>
      </c>
      <c r="L254">
        <f>VLOOKUP(B254,National_Market!$A$3:$H$9,7,FALSE)</f>
        <v>-31.950617999999999</v>
      </c>
      <c r="M254">
        <f>VLOOKUP(B254,National_Market!$A$3:$H$9,8,FALSE)</f>
        <v>115.86047499999999</v>
      </c>
    </row>
    <row r="255" spans="1:13" x14ac:dyDescent="0.2">
      <c r="A255" t="s">
        <v>38</v>
      </c>
      <c r="B255" t="s">
        <v>135</v>
      </c>
      <c r="C255" t="s">
        <v>108</v>
      </c>
      <c r="D255" t="s">
        <v>82</v>
      </c>
      <c r="E255">
        <f t="shared" si="3"/>
        <v>3608.3180030683538</v>
      </c>
      <c r="F255">
        <v>7.5049999999999997E-4</v>
      </c>
      <c r="G255" t="s">
        <v>130</v>
      </c>
      <c r="J255">
        <f>VLOOKUP(A255,Potential_Manufacturer!$A$1:$T$31,19,FALSE)</f>
        <v>-27.222523439173401</v>
      </c>
      <c r="K255">
        <f>VLOOKUP(A255,Potential_Manufacturer!$A$1:$T$31,20,FALSE)</f>
        <v>152.96216694095699</v>
      </c>
      <c r="L255">
        <f>VLOOKUP(B255,National_Market!$A$3:$H$9,7,FALSE)</f>
        <v>-31.950617999999999</v>
      </c>
      <c r="M255">
        <f>VLOOKUP(B255,National_Market!$A$3:$H$9,8,FALSE)</f>
        <v>115.86047499999999</v>
      </c>
    </row>
    <row r="256" spans="1:13" x14ac:dyDescent="0.2">
      <c r="A256" t="s">
        <v>38</v>
      </c>
      <c r="B256" t="s">
        <v>135</v>
      </c>
      <c r="C256" t="s">
        <v>13</v>
      </c>
      <c r="D256" t="s">
        <v>83</v>
      </c>
      <c r="E256">
        <v>4904.0959999999995</v>
      </c>
      <c r="F256">
        <v>5.3770000000000001E-4</v>
      </c>
      <c r="G256" t="s">
        <v>130</v>
      </c>
      <c r="J256">
        <f>VLOOKUP(A256,Potential_Manufacturer!$A$1:$T$31,19,FALSE)</f>
        <v>-27.222523439173401</v>
      </c>
      <c r="K256">
        <f>VLOOKUP(A256,Potential_Manufacturer!$A$1:$T$31,20,FALSE)</f>
        <v>152.96216694095699</v>
      </c>
      <c r="L256">
        <f>VLOOKUP(B256,National_Market!$A$3:$H$9,7,FALSE)</f>
        <v>-31.950617999999999</v>
      </c>
      <c r="M256">
        <f>VLOOKUP(B256,National_Market!$A$3:$H$9,8,FALSE)</f>
        <v>115.86047499999999</v>
      </c>
    </row>
    <row r="257" spans="1:13" x14ac:dyDescent="0.2">
      <c r="A257" t="s">
        <v>39</v>
      </c>
      <c r="B257" t="s">
        <v>131</v>
      </c>
      <c r="C257" t="s">
        <v>109</v>
      </c>
      <c r="D257" t="s">
        <v>84</v>
      </c>
      <c r="E257">
        <f t="shared" si="3"/>
        <v>28.767470086662119</v>
      </c>
      <c r="G257" t="s">
        <v>130</v>
      </c>
      <c r="H257">
        <v>1.5808E-3</v>
      </c>
      <c r="I257">
        <v>1.8544E-3</v>
      </c>
      <c r="J257">
        <f>VLOOKUP(A257,Potential_Manufacturer!$A$1:$T$31,19,FALSE)</f>
        <v>-27.715087802653599</v>
      </c>
      <c r="K257">
        <f>VLOOKUP(A257,Potential_Manufacturer!$A$1:$T$31,20,FALSE)</f>
        <v>153.11645003365999</v>
      </c>
      <c r="L257">
        <f>VLOOKUP(B257,National_Market!$A$3:$H$9,7,FALSE)</f>
        <v>-27.469010999999998</v>
      </c>
      <c r="M257">
        <f>VLOOKUP(B257,National_Market!$A$3:$H$9,8,FALSE)</f>
        <v>153.02633800000001</v>
      </c>
    </row>
    <row r="258" spans="1:13" x14ac:dyDescent="0.2">
      <c r="A258" t="s">
        <v>39</v>
      </c>
      <c r="B258" t="s">
        <v>131</v>
      </c>
      <c r="C258" t="s">
        <v>108</v>
      </c>
      <c r="D258" t="s">
        <v>85</v>
      </c>
      <c r="E258">
        <f t="shared" ref="E258:E321" si="4">IF(C258="Train",(ACOS(COS(RADIANS(90-J258))*COS(RADIANS(90-L258))+SIN(RADIANS(90-J258))*SIN(RADIANS(90-L258))*COS(RADIANS(K258-M258)))*6371),IF(C258="Ship",10000000000,IF(C258="Truck",(ACOS(COS(RADIANS(90-J258))*COS(RADIANS(90-L258))+SIN(RADIANS(90-J258))*SIN(RADIANS(90-L258))*COS(RADIANS(K258-M258)))*6371))))</f>
        <v>28.767470086662119</v>
      </c>
      <c r="F258">
        <v>7.5049999999999997E-4</v>
      </c>
      <c r="G258" t="s">
        <v>130</v>
      </c>
      <c r="J258">
        <f>VLOOKUP(A258,Potential_Manufacturer!$A$1:$T$31,19,FALSE)</f>
        <v>-27.715087802653599</v>
      </c>
      <c r="K258">
        <f>VLOOKUP(A258,Potential_Manufacturer!$A$1:$T$31,20,FALSE)</f>
        <v>153.11645003365999</v>
      </c>
      <c r="L258">
        <f>VLOOKUP(B258,National_Market!$A$3:$H$9,7,FALSE)</f>
        <v>-27.469010999999998</v>
      </c>
      <c r="M258">
        <f>VLOOKUP(B258,National_Market!$A$3:$H$9,8,FALSE)</f>
        <v>153.02633800000001</v>
      </c>
    </row>
    <row r="259" spans="1:13" x14ac:dyDescent="0.2">
      <c r="A259" t="s">
        <v>39</v>
      </c>
      <c r="B259" t="s">
        <v>131</v>
      </c>
      <c r="C259" t="s">
        <v>13</v>
      </c>
      <c r="D259" t="s">
        <v>86</v>
      </c>
      <c r="E259">
        <f t="shared" si="4"/>
        <v>10000000000</v>
      </c>
      <c r="F259">
        <v>5.3770000000000001E-4</v>
      </c>
      <c r="G259" t="s">
        <v>130</v>
      </c>
      <c r="J259">
        <f>VLOOKUP(A259,Potential_Manufacturer!$A$1:$T$31,19,FALSE)</f>
        <v>-27.715087802653599</v>
      </c>
      <c r="K259">
        <f>VLOOKUP(A259,Potential_Manufacturer!$A$1:$T$31,20,FALSE)</f>
        <v>153.11645003365999</v>
      </c>
      <c r="L259">
        <f>VLOOKUP(B259,National_Market!$A$3:$H$9,7,FALSE)</f>
        <v>-27.469010999999998</v>
      </c>
      <c r="M259">
        <f>VLOOKUP(B259,National_Market!$A$3:$H$9,8,FALSE)</f>
        <v>153.02633800000001</v>
      </c>
    </row>
    <row r="260" spans="1:13" x14ac:dyDescent="0.2">
      <c r="A260" t="s">
        <v>39</v>
      </c>
      <c r="B260" t="s">
        <v>132</v>
      </c>
      <c r="C260" t="s">
        <v>109</v>
      </c>
      <c r="D260" t="s">
        <v>87</v>
      </c>
      <c r="E260">
        <f t="shared" si="4"/>
        <v>1355.9050249114669</v>
      </c>
      <c r="G260" t="s">
        <v>130</v>
      </c>
      <c r="H260">
        <v>1.5808E-3</v>
      </c>
      <c r="I260">
        <v>1.8544E-3</v>
      </c>
      <c r="J260">
        <f>VLOOKUP(A260,Potential_Manufacturer!$A$1:$T$31,19,FALSE)</f>
        <v>-27.715087802653599</v>
      </c>
      <c r="K260">
        <f>VLOOKUP(A260,Potential_Manufacturer!$A$1:$T$31,20,FALSE)</f>
        <v>153.11645003365999</v>
      </c>
      <c r="L260">
        <f>VLOOKUP(B260,National_Market!$A$3:$H$9,7,FALSE)</f>
        <v>-37.813727</v>
      </c>
      <c r="M260">
        <f>VLOOKUP(B260,National_Market!$A$3:$H$9,8,FALSE)</f>
        <v>144.963155</v>
      </c>
    </row>
    <row r="261" spans="1:13" x14ac:dyDescent="0.2">
      <c r="A261" t="s">
        <v>39</v>
      </c>
      <c r="B261" t="s">
        <v>132</v>
      </c>
      <c r="C261" t="s">
        <v>108</v>
      </c>
      <c r="D261" t="s">
        <v>76</v>
      </c>
      <c r="E261">
        <f t="shared" si="4"/>
        <v>1355.9050249114669</v>
      </c>
      <c r="F261">
        <v>7.5049999999999997E-4</v>
      </c>
      <c r="G261" t="s">
        <v>130</v>
      </c>
      <c r="J261">
        <f>VLOOKUP(A261,Potential_Manufacturer!$A$1:$T$31,19,FALSE)</f>
        <v>-27.715087802653599</v>
      </c>
      <c r="K261">
        <f>VLOOKUP(A261,Potential_Manufacturer!$A$1:$T$31,20,FALSE)</f>
        <v>153.11645003365999</v>
      </c>
      <c r="L261">
        <f>VLOOKUP(B261,National_Market!$A$3:$H$9,7,FALSE)</f>
        <v>-37.813727</v>
      </c>
      <c r="M261">
        <f>VLOOKUP(B261,National_Market!$A$3:$H$9,8,FALSE)</f>
        <v>144.963155</v>
      </c>
    </row>
    <row r="262" spans="1:13" x14ac:dyDescent="0.2">
      <c r="A262" t="s">
        <v>39</v>
      </c>
      <c r="B262" t="s">
        <v>132</v>
      </c>
      <c r="C262" t="s">
        <v>13</v>
      </c>
      <c r="D262" t="s">
        <v>77</v>
      </c>
      <c r="E262">
        <v>2000.16</v>
      </c>
      <c r="F262">
        <v>5.3770000000000001E-4</v>
      </c>
      <c r="G262" t="s">
        <v>130</v>
      </c>
      <c r="J262">
        <f>VLOOKUP(A262,Potential_Manufacturer!$A$1:$T$31,19,FALSE)</f>
        <v>-27.715087802653599</v>
      </c>
      <c r="K262">
        <f>VLOOKUP(A262,Potential_Manufacturer!$A$1:$T$31,20,FALSE)</f>
        <v>153.11645003365999</v>
      </c>
      <c r="L262">
        <f>VLOOKUP(B262,National_Market!$A$3:$H$9,7,FALSE)</f>
        <v>-37.813727</v>
      </c>
      <c r="M262">
        <f>VLOOKUP(B262,National_Market!$A$3:$H$9,8,FALSE)</f>
        <v>144.963155</v>
      </c>
    </row>
    <row r="263" spans="1:13" x14ac:dyDescent="0.2">
      <c r="A263" t="s">
        <v>39</v>
      </c>
      <c r="B263" t="s">
        <v>133</v>
      </c>
      <c r="C263" t="s">
        <v>109</v>
      </c>
      <c r="D263" t="s">
        <v>78</v>
      </c>
      <c r="E263">
        <f t="shared" si="4"/>
        <v>707.18298701532183</v>
      </c>
      <c r="G263" t="s">
        <v>130</v>
      </c>
      <c r="H263">
        <v>1.5808E-3</v>
      </c>
      <c r="I263">
        <v>1.8544E-3</v>
      </c>
      <c r="J263">
        <f>VLOOKUP(A263,Potential_Manufacturer!$A$1:$T$31,19,FALSE)</f>
        <v>-27.715087802653599</v>
      </c>
      <c r="K263">
        <f>VLOOKUP(A263,Potential_Manufacturer!$A$1:$T$31,20,FALSE)</f>
        <v>153.11645003365999</v>
      </c>
      <c r="L263">
        <f>VLOOKUP(B263,National_Market!$A$3:$H$9,7,FALSE)</f>
        <v>-33.859774000000002</v>
      </c>
      <c r="M263">
        <f>VLOOKUP(B263,National_Market!$A$3:$H$9,8,FALSE)</f>
        <v>151.205172</v>
      </c>
    </row>
    <row r="264" spans="1:13" x14ac:dyDescent="0.2">
      <c r="A264" t="s">
        <v>39</v>
      </c>
      <c r="B264" t="s">
        <v>133</v>
      </c>
      <c r="C264" t="s">
        <v>108</v>
      </c>
      <c r="D264" t="s">
        <v>79</v>
      </c>
      <c r="E264">
        <f t="shared" si="4"/>
        <v>707.18298701532183</v>
      </c>
      <c r="F264">
        <v>7.5049999999999997E-4</v>
      </c>
      <c r="G264" t="s">
        <v>130</v>
      </c>
      <c r="J264">
        <f>VLOOKUP(A264,Potential_Manufacturer!$A$1:$T$31,19,FALSE)</f>
        <v>-27.715087802653599</v>
      </c>
      <c r="K264">
        <f>VLOOKUP(A264,Potential_Manufacturer!$A$1:$T$31,20,FALSE)</f>
        <v>153.11645003365999</v>
      </c>
      <c r="L264">
        <f>VLOOKUP(B264,National_Market!$A$3:$H$9,7,FALSE)</f>
        <v>-33.859774000000002</v>
      </c>
      <c r="M264">
        <f>VLOOKUP(B264,National_Market!$A$3:$H$9,8,FALSE)</f>
        <v>151.205172</v>
      </c>
    </row>
    <row r="265" spans="1:13" x14ac:dyDescent="0.2">
      <c r="A265" t="s">
        <v>39</v>
      </c>
      <c r="B265" t="s">
        <v>133</v>
      </c>
      <c r="C265" t="s">
        <v>13</v>
      </c>
      <c r="D265" t="s">
        <v>80</v>
      </c>
      <c r="E265">
        <v>953.78</v>
      </c>
      <c r="F265">
        <v>5.3770000000000001E-4</v>
      </c>
      <c r="G265" t="s">
        <v>130</v>
      </c>
      <c r="J265">
        <f>VLOOKUP(A265,Potential_Manufacturer!$A$1:$T$31,19,FALSE)</f>
        <v>-27.715087802653599</v>
      </c>
      <c r="K265">
        <f>VLOOKUP(A265,Potential_Manufacturer!$A$1:$T$31,20,FALSE)</f>
        <v>153.11645003365999</v>
      </c>
      <c r="L265">
        <f>VLOOKUP(B265,National_Market!$A$3:$H$9,7,FALSE)</f>
        <v>-33.859774000000002</v>
      </c>
      <c r="M265">
        <f>VLOOKUP(B265,National_Market!$A$3:$H$9,8,FALSE)</f>
        <v>151.205172</v>
      </c>
    </row>
    <row r="266" spans="1:13" x14ac:dyDescent="0.2">
      <c r="A266" t="s">
        <v>39</v>
      </c>
      <c r="B266" t="s">
        <v>134</v>
      </c>
      <c r="C266" t="s">
        <v>109</v>
      </c>
      <c r="D266" t="s">
        <v>81</v>
      </c>
      <c r="E266">
        <f t="shared" si="4"/>
        <v>1592.9005789853506</v>
      </c>
      <c r="G266" t="s">
        <v>130</v>
      </c>
      <c r="H266">
        <v>1.5808E-3</v>
      </c>
      <c r="I266">
        <v>1.8544E-3</v>
      </c>
      <c r="J266">
        <f>VLOOKUP(A266,Potential_Manufacturer!$A$1:$T$31,19,FALSE)</f>
        <v>-27.715087802653599</v>
      </c>
      <c r="K266">
        <f>VLOOKUP(A266,Potential_Manufacturer!$A$1:$T$31,20,FALSE)</f>
        <v>153.11645003365999</v>
      </c>
      <c r="L266">
        <f>VLOOKUP(B266,National_Market!$A$3:$H$9,7,FALSE)</f>
        <v>-34.931458999999997</v>
      </c>
      <c r="M266">
        <f>VLOOKUP(B266,National_Market!$A$3:$H$9,8,FALSE)</f>
        <v>138.59927200000001</v>
      </c>
    </row>
    <row r="267" spans="1:13" x14ac:dyDescent="0.2">
      <c r="A267" t="s">
        <v>39</v>
      </c>
      <c r="B267" t="s">
        <v>134</v>
      </c>
      <c r="C267" t="s">
        <v>108</v>
      </c>
      <c r="D267" t="s">
        <v>82</v>
      </c>
      <c r="E267">
        <f t="shared" si="4"/>
        <v>1592.9005789853506</v>
      </c>
      <c r="F267">
        <v>7.5049999999999997E-4</v>
      </c>
      <c r="G267" t="s">
        <v>130</v>
      </c>
      <c r="J267">
        <f>VLOOKUP(A267,Potential_Manufacturer!$A$1:$T$31,19,FALSE)</f>
        <v>-27.715087802653599</v>
      </c>
      <c r="K267">
        <f>VLOOKUP(A267,Potential_Manufacturer!$A$1:$T$31,20,FALSE)</f>
        <v>153.11645003365999</v>
      </c>
      <c r="L267">
        <f>VLOOKUP(B267,National_Market!$A$3:$H$9,7,FALSE)</f>
        <v>-34.931458999999997</v>
      </c>
      <c r="M267">
        <f>VLOOKUP(B267,National_Market!$A$3:$H$9,8,FALSE)</f>
        <v>138.59927200000001</v>
      </c>
    </row>
    <row r="268" spans="1:13" x14ac:dyDescent="0.2">
      <c r="A268" t="s">
        <v>39</v>
      </c>
      <c r="B268" t="s">
        <v>134</v>
      </c>
      <c r="C268" t="s">
        <v>13</v>
      </c>
      <c r="D268" t="s">
        <v>83</v>
      </c>
      <c r="E268">
        <v>2820.596</v>
      </c>
      <c r="F268">
        <v>5.3770000000000001E-4</v>
      </c>
      <c r="G268" t="s">
        <v>130</v>
      </c>
      <c r="J268">
        <f>VLOOKUP(A268,Potential_Manufacturer!$A$1:$T$31,19,FALSE)</f>
        <v>-27.715087802653599</v>
      </c>
      <c r="K268">
        <f>VLOOKUP(A268,Potential_Manufacturer!$A$1:$T$31,20,FALSE)</f>
        <v>153.11645003365999</v>
      </c>
      <c r="L268">
        <f>VLOOKUP(B268,National_Market!$A$3:$H$9,7,FALSE)</f>
        <v>-34.931458999999997</v>
      </c>
      <c r="M268">
        <f>VLOOKUP(B268,National_Market!$A$3:$H$9,8,FALSE)</f>
        <v>138.59927200000001</v>
      </c>
    </row>
    <row r="269" spans="1:13" x14ac:dyDescent="0.2">
      <c r="A269" t="s">
        <v>39</v>
      </c>
      <c r="B269" t="s">
        <v>135</v>
      </c>
      <c r="C269" t="s">
        <v>109</v>
      </c>
      <c r="D269" t="s">
        <v>84</v>
      </c>
      <c r="E269">
        <f t="shared" si="4"/>
        <v>3606.76708773367</v>
      </c>
      <c r="G269" t="s">
        <v>130</v>
      </c>
      <c r="H269">
        <v>1.5808E-3</v>
      </c>
      <c r="I269">
        <v>1.8544E-3</v>
      </c>
      <c r="J269">
        <f>VLOOKUP(A269,Potential_Manufacturer!$A$1:$T$31,19,FALSE)</f>
        <v>-27.715087802653599</v>
      </c>
      <c r="K269">
        <f>VLOOKUP(A269,Potential_Manufacturer!$A$1:$T$31,20,FALSE)</f>
        <v>153.11645003365999</v>
      </c>
      <c r="L269">
        <f>VLOOKUP(B269,National_Market!$A$3:$H$9,7,FALSE)</f>
        <v>-31.950617999999999</v>
      </c>
      <c r="M269">
        <f>VLOOKUP(B269,National_Market!$A$3:$H$9,8,FALSE)</f>
        <v>115.86047499999999</v>
      </c>
    </row>
    <row r="270" spans="1:13" x14ac:dyDescent="0.2">
      <c r="A270" t="s">
        <v>39</v>
      </c>
      <c r="B270" t="s">
        <v>135</v>
      </c>
      <c r="C270" t="s">
        <v>108</v>
      </c>
      <c r="D270" t="s">
        <v>85</v>
      </c>
      <c r="E270">
        <f t="shared" si="4"/>
        <v>3606.76708773367</v>
      </c>
      <c r="F270">
        <v>7.5049999999999997E-4</v>
      </c>
      <c r="G270" t="s">
        <v>130</v>
      </c>
      <c r="J270">
        <f>VLOOKUP(A270,Potential_Manufacturer!$A$1:$T$31,19,FALSE)</f>
        <v>-27.715087802653599</v>
      </c>
      <c r="K270">
        <f>VLOOKUP(A270,Potential_Manufacturer!$A$1:$T$31,20,FALSE)</f>
        <v>153.11645003365999</v>
      </c>
      <c r="L270">
        <f>VLOOKUP(B270,National_Market!$A$3:$H$9,7,FALSE)</f>
        <v>-31.950617999999999</v>
      </c>
      <c r="M270">
        <f>VLOOKUP(B270,National_Market!$A$3:$H$9,8,FALSE)</f>
        <v>115.86047499999999</v>
      </c>
    </row>
    <row r="271" spans="1:13" x14ac:dyDescent="0.2">
      <c r="A271" t="s">
        <v>39</v>
      </c>
      <c r="B271" t="s">
        <v>135</v>
      </c>
      <c r="C271" t="s">
        <v>13</v>
      </c>
      <c r="D271" t="s">
        <v>86</v>
      </c>
      <c r="E271">
        <v>4904.0959999999995</v>
      </c>
      <c r="F271">
        <v>5.3770000000000001E-4</v>
      </c>
      <c r="G271" t="s">
        <v>130</v>
      </c>
      <c r="J271">
        <f>VLOOKUP(A271,Potential_Manufacturer!$A$1:$T$31,19,FALSE)</f>
        <v>-27.715087802653599</v>
      </c>
      <c r="K271">
        <f>VLOOKUP(A271,Potential_Manufacturer!$A$1:$T$31,20,FALSE)</f>
        <v>153.11645003365999</v>
      </c>
      <c r="L271">
        <f>VLOOKUP(B271,National_Market!$A$3:$H$9,7,FALSE)</f>
        <v>-31.950617999999999</v>
      </c>
      <c r="M271">
        <f>VLOOKUP(B271,National_Market!$A$3:$H$9,8,FALSE)</f>
        <v>115.86047499999999</v>
      </c>
    </row>
    <row r="272" spans="1:13" x14ac:dyDescent="0.2">
      <c r="A272" t="s">
        <v>40</v>
      </c>
      <c r="B272" t="s">
        <v>131</v>
      </c>
      <c r="C272" t="s">
        <v>109</v>
      </c>
      <c r="D272" t="s">
        <v>87</v>
      </c>
      <c r="E272">
        <f t="shared" si="4"/>
        <v>30.720970156129056</v>
      </c>
      <c r="G272" t="s">
        <v>130</v>
      </c>
      <c r="H272">
        <v>1.5808E-3</v>
      </c>
      <c r="I272">
        <v>1.8544E-3</v>
      </c>
      <c r="J272">
        <f>VLOOKUP(A272,Potential_Manufacturer!$A$1:$T$31,19,FALSE)</f>
        <v>-27.623055403460398</v>
      </c>
      <c r="K272">
        <f>VLOOKUP(A272,Potential_Manufacturer!$A$1:$T$31,20,FALSE)</f>
        <v>152.767665190185</v>
      </c>
      <c r="L272">
        <f>VLOOKUP(B272,National_Market!$A$3:$H$9,7,FALSE)</f>
        <v>-27.469010999999998</v>
      </c>
      <c r="M272">
        <f>VLOOKUP(B272,National_Market!$A$3:$H$9,8,FALSE)</f>
        <v>153.02633800000001</v>
      </c>
    </row>
    <row r="273" spans="1:13" x14ac:dyDescent="0.2">
      <c r="A273" t="s">
        <v>40</v>
      </c>
      <c r="B273" t="s">
        <v>131</v>
      </c>
      <c r="C273" t="s">
        <v>108</v>
      </c>
      <c r="D273" t="s">
        <v>76</v>
      </c>
      <c r="E273">
        <f t="shared" si="4"/>
        <v>30.720970156129056</v>
      </c>
      <c r="F273">
        <v>7.5049999999999997E-4</v>
      </c>
      <c r="G273" t="s">
        <v>130</v>
      </c>
      <c r="J273">
        <f>VLOOKUP(A273,Potential_Manufacturer!$A$1:$T$31,19,FALSE)</f>
        <v>-27.623055403460398</v>
      </c>
      <c r="K273">
        <f>VLOOKUP(A273,Potential_Manufacturer!$A$1:$T$31,20,FALSE)</f>
        <v>152.767665190185</v>
      </c>
      <c r="L273">
        <f>VLOOKUP(B273,National_Market!$A$3:$H$9,7,FALSE)</f>
        <v>-27.469010999999998</v>
      </c>
      <c r="M273">
        <f>VLOOKUP(B273,National_Market!$A$3:$H$9,8,FALSE)</f>
        <v>153.02633800000001</v>
      </c>
    </row>
    <row r="274" spans="1:13" x14ac:dyDescent="0.2">
      <c r="A274" t="s">
        <v>40</v>
      </c>
      <c r="B274" t="s">
        <v>131</v>
      </c>
      <c r="C274" t="s">
        <v>13</v>
      </c>
      <c r="D274" t="s">
        <v>77</v>
      </c>
      <c r="E274">
        <f t="shared" si="4"/>
        <v>10000000000</v>
      </c>
      <c r="F274">
        <v>5.3770000000000001E-4</v>
      </c>
      <c r="G274" t="s">
        <v>130</v>
      </c>
      <c r="J274">
        <f>VLOOKUP(A274,Potential_Manufacturer!$A$1:$T$31,19,FALSE)</f>
        <v>-27.623055403460398</v>
      </c>
      <c r="K274">
        <f>VLOOKUP(A274,Potential_Manufacturer!$A$1:$T$31,20,FALSE)</f>
        <v>152.767665190185</v>
      </c>
      <c r="L274">
        <f>VLOOKUP(B274,National_Market!$A$3:$H$9,7,FALSE)</f>
        <v>-27.469010999999998</v>
      </c>
      <c r="M274">
        <f>VLOOKUP(B274,National_Market!$A$3:$H$9,8,FALSE)</f>
        <v>153.02633800000001</v>
      </c>
    </row>
    <row r="275" spans="1:13" x14ac:dyDescent="0.2">
      <c r="A275" t="s">
        <v>40</v>
      </c>
      <c r="B275" t="s">
        <v>132</v>
      </c>
      <c r="C275" t="s">
        <v>109</v>
      </c>
      <c r="D275" t="s">
        <v>78</v>
      </c>
      <c r="E275">
        <f t="shared" si="4"/>
        <v>1346.7478527590624</v>
      </c>
      <c r="G275" t="s">
        <v>130</v>
      </c>
      <c r="H275">
        <v>1.5808E-3</v>
      </c>
      <c r="I275">
        <v>1.8544E-3</v>
      </c>
      <c r="J275">
        <f>VLOOKUP(A275,Potential_Manufacturer!$A$1:$T$31,19,FALSE)</f>
        <v>-27.623055403460398</v>
      </c>
      <c r="K275">
        <f>VLOOKUP(A275,Potential_Manufacturer!$A$1:$T$31,20,FALSE)</f>
        <v>152.767665190185</v>
      </c>
      <c r="L275">
        <f>VLOOKUP(B275,National_Market!$A$3:$H$9,7,FALSE)</f>
        <v>-37.813727</v>
      </c>
      <c r="M275">
        <f>VLOOKUP(B275,National_Market!$A$3:$H$9,8,FALSE)</f>
        <v>144.963155</v>
      </c>
    </row>
    <row r="276" spans="1:13" x14ac:dyDescent="0.2">
      <c r="A276" t="s">
        <v>40</v>
      </c>
      <c r="B276" t="s">
        <v>132</v>
      </c>
      <c r="C276" t="s">
        <v>108</v>
      </c>
      <c r="D276" t="s">
        <v>79</v>
      </c>
      <c r="E276">
        <f t="shared" si="4"/>
        <v>1346.7478527590624</v>
      </c>
      <c r="F276">
        <v>7.5049999999999997E-4</v>
      </c>
      <c r="G276" t="s">
        <v>130</v>
      </c>
      <c r="J276">
        <f>VLOOKUP(A276,Potential_Manufacturer!$A$1:$T$31,19,FALSE)</f>
        <v>-27.623055403460398</v>
      </c>
      <c r="K276">
        <f>VLOOKUP(A276,Potential_Manufacturer!$A$1:$T$31,20,FALSE)</f>
        <v>152.767665190185</v>
      </c>
      <c r="L276">
        <f>VLOOKUP(B276,National_Market!$A$3:$H$9,7,FALSE)</f>
        <v>-37.813727</v>
      </c>
      <c r="M276">
        <f>VLOOKUP(B276,National_Market!$A$3:$H$9,8,FALSE)</f>
        <v>144.963155</v>
      </c>
    </row>
    <row r="277" spans="1:13" x14ac:dyDescent="0.2">
      <c r="A277" t="s">
        <v>40</v>
      </c>
      <c r="B277" t="s">
        <v>132</v>
      </c>
      <c r="C277" t="s">
        <v>13</v>
      </c>
      <c r="D277" t="s">
        <v>80</v>
      </c>
      <c r="E277">
        <v>2000.16</v>
      </c>
      <c r="F277">
        <v>5.3770000000000001E-4</v>
      </c>
      <c r="G277" t="s">
        <v>130</v>
      </c>
      <c r="J277">
        <f>VLOOKUP(A277,Potential_Manufacturer!$A$1:$T$31,19,FALSE)</f>
        <v>-27.623055403460398</v>
      </c>
      <c r="K277">
        <f>VLOOKUP(A277,Potential_Manufacturer!$A$1:$T$31,20,FALSE)</f>
        <v>152.767665190185</v>
      </c>
      <c r="L277">
        <f>VLOOKUP(B277,National_Market!$A$3:$H$9,7,FALSE)</f>
        <v>-37.813727</v>
      </c>
      <c r="M277">
        <f>VLOOKUP(B277,National_Market!$A$3:$H$9,8,FALSE)</f>
        <v>144.963155</v>
      </c>
    </row>
    <row r="278" spans="1:13" x14ac:dyDescent="0.2">
      <c r="A278" t="s">
        <v>40</v>
      </c>
      <c r="B278" t="s">
        <v>133</v>
      </c>
      <c r="C278" t="s">
        <v>109</v>
      </c>
      <c r="D278" t="s">
        <v>81</v>
      </c>
      <c r="E278">
        <f t="shared" si="4"/>
        <v>709.35422017609949</v>
      </c>
      <c r="G278" t="s">
        <v>130</v>
      </c>
      <c r="H278">
        <v>1.5808E-3</v>
      </c>
      <c r="I278">
        <v>1.8544E-3</v>
      </c>
      <c r="J278">
        <f>VLOOKUP(A278,Potential_Manufacturer!$A$1:$T$31,19,FALSE)</f>
        <v>-27.623055403460398</v>
      </c>
      <c r="K278">
        <f>VLOOKUP(A278,Potential_Manufacturer!$A$1:$T$31,20,FALSE)</f>
        <v>152.767665190185</v>
      </c>
      <c r="L278">
        <f>VLOOKUP(B278,National_Market!$A$3:$H$9,7,FALSE)</f>
        <v>-33.859774000000002</v>
      </c>
      <c r="M278">
        <f>VLOOKUP(B278,National_Market!$A$3:$H$9,8,FALSE)</f>
        <v>151.205172</v>
      </c>
    </row>
    <row r="279" spans="1:13" x14ac:dyDescent="0.2">
      <c r="A279" t="s">
        <v>40</v>
      </c>
      <c r="B279" t="s">
        <v>133</v>
      </c>
      <c r="C279" t="s">
        <v>108</v>
      </c>
      <c r="D279" t="s">
        <v>82</v>
      </c>
      <c r="E279">
        <f t="shared" si="4"/>
        <v>709.35422017609949</v>
      </c>
      <c r="F279">
        <v>7.5049999999999997E-4</v>
      </c>
      <c r="G279" t="s">
        <v>130</v>
      </c>
      <c r="J279">
        <f>VLOOKUP(A279,Potential_Manufacturer!$A$1:$T$31,19,FALSE)</f>
        <v>-27.623055403460398</v>
      </c>
      <c r="K279">
        <f>VLOOKUP(A279,Potential_Manufacturer!$A$1:$T$31,20,FALSE)</f>
        <v>152.767665190185</v>
      </c>
      <c r="L279">
        <f>VLOOKUP(B279,National_Market!$A$3:$H$9,7,FALSE)</f>
        <v>-33.859774000000002</v>
      </c>
      <c r="M279">
        <f>VLOOKUP(B279,National_Market!$A$3:$H$9,8,FALSE)</f>
        <v>151.205172</v>
      </c>
    </row>
    <row r="280" spans="1:13" x14ac:dyDescent="0.2">
      <c r="A280" t="s">
        <v>40</v>
      </c>
      <c r="B280" t="s">
        <v>133</v>
      </c>
      <c r="C280" t="s">
        <v>13</v>
      </c>
      <c r="D280" t="s">
        <v>83</v>
      </c>
      <c r="E280">
        <v>953.78</v>
      </c>
      <c r="F280">
        <v>5.3770000000000001E-4</v>
      </c>
      <c r="G280" t="s">
        <v>130</v>
      </c>
      <c r="J280">
        <f>VLOOKUP(A280,Potential_Manufacturer!$A$1:$T$31,19,FALSE)</f>
        <v>-27.623055403460398</v>
      </c>
      <c r="K280">
        <f>VLOOKUP(A280,Potential_Manufacturer!$A$1:$T$31,20,FALSE)</f>
        <v>152.767665190185</v>
      </c>
      <c r="L280">
        <f>VLOOKUP(B280,National_Market!$A$3:$H$9,7,FALSE)</f>
        <v>-33.859774000000002</v>
      </c>
      <c r="M280">
        <f>VLOOKUP(B280,National_Market!$A$3:$H$9,8,FALSE)</f>
        <v>151.205172</v>
      </c>
    </row>
    <row r="281" spans="1:13" x14ac:dyDescent="0.2">
      <c r="A281" t="s">
        <v>40</v>
      </c>
      <c r="B281" t="s">
        <v>134</v>
      </c>
      <c r="C281" t="s">
        <v>109</v>
      </c>
      <c r="D281" t="s">
        <v>84</v>
      </c>
      <c r="E281">
        <f t="shared" si="4"/>
        <v>1570.2689983186374</v>
      </c>
      <c r="G281" t="s">
        <v>130</v>
      </c>
      <c r="H281">
        <v>1.5808E-3</v>
      </c>
      <c r="I281">
        <v>1.8544E-3</v>
      </c>
      <c r="J281">
        <f>VLOOKUP(A281,Potential_Manufacturer!$A$1:$T$31,19,FALSE)</f>
        <v>-27.623055403460398</v>
      </c>
      <c r="K281">
        <f>VLOOKUP(A281,Potential_Manufacturer!$A$1:$T$31,20,FALSE)</f>
        <v>152.767665190185</v>
      </c>
      <c r="L281">
        <f>VLOOKUP(B281,National_Market!$A$3:$H$9,7,FALSE)</f>
        <v>-34.931458999999997</v>
      </c>
      <c r="M281">
        <f>VLOOKUP(B281,National_Market!$A$3:$H$9,8,FALSE)</f>
        <v>138.59927200000001</v>
      </c>
    </row>
    <row r="282" spans="1:13" x14ac:dyDescent="0.2">
      <c r="A282" t="s">
        <v>40</v>
      </c>
      <c r="B282" t="s">
        <v>134</v>
      </c>
      <c r="C282" t="s">
        <v>108</v>
      </c>
      <c r="D282" t="s">
        <v>85</v>
      </c>
      <c r="E282">
        <f t="shared" si="4"/>
        <v>1570.2689983186374</v>
      </c>
      <c r="F282">
        <v>7.5049999999999997E-4</v>
      </c>
      <c r="G282" t="s">
        <v>130</v>
      </c>
      <c r="J282">
        <f>VLOOKUP(A282,Potential_Manufacturer!$A$1:$T$31,19,FALSE)</f>
        <v>-27.623055403460398</v>
      </c>
      <c r="K282">
        <f>VLOOKUP(A282,Potential_Manufacturer!$A$1:$T$31,20,FALSE)</f>
        <v>152.767665190185</v>
      </c>
      <c r="L282">
        <f>VLOOKUP(B282,National_Market!$A$3:$H$9,7,FALSE)</f>
        <v>-34.931458999999997</v>
      </c>
      <c r="M282">
        <f>VLOOKUP(B282,National_Market!$A$3:$H$9,8,FALSE)</f>
        <v>138.59927200000001</v>
      </c>
    </row>
    <row r="283" spans="1:13" x14ac:dyDescent="0.2">
      <c r="A283" t="s">
        <v>40</v>
      </c>
      <c r="B283" t="s">
        <v>134</v>
      </c>
      <c r="C283" t="s">
        <v>13</v>
      </c>
      <c r="D283" t="s">
        <v>86</v>
      </c>
      <c r="E283">
        <v>2820.596</v>
      </c>
      <c r="F283">
        <v>5.3770000000000001E-4</v>
      </c>
      <c r="G283" t="s">
        <v>130</v>
      </c>
      <c r="J283">
        <f>VLOOKUP(A283,Potential_Manufacturer!$A$1:$T$31,19,FALSE)</f>
        <v>-27.623055403460398</v>
      </c>
      <c r="K283">
        <f>VLOOKUP(A283,Potential_Manufacturer!$A$1:$T$31,20,FALSE)</f>
        <v>152.767665190185</v>
      </c>
      <c r="L283">
        <f>VLOOKUP(B283,National_Market!$A$3:$H$9,7,FALSE)</f>
        <v>-34.931458999999997</v>
      </c>
      <c r="M283">
        <f>VLOOKUP(B283,National_Market!$A$3:$H$9,8,FALSE)</f>
        <v>138.59927200000001</v>
      </c>
    </row>
    <row r="284" spans="1:13" x14ac:dyDescent="0.2">
      <c r="A284" t="s">
        <v>40</v>
      </c>
      <c r="B284" t="s">
        <v>135</v>
      </c>
      <c r="C284" t="s">
        <v>109</v>
      </c>
      <c r="D284" t="s">
        <v>87</v>
      </c>
      <c r="E284">
        <f t="shared" si="4"/>
        <v>3576.8384369830451</v>
      </c>
      <c r="G284" t="s">
        <v>130</v>
      </c>
      <c r="H284">
        <v>1.5808E-3</v>
      </c>
      <c r="I284">
        <v>1.8544E-3</v>
      </c>
      <c r="J284">
        <f>VLOOKUP(A284,Potential_Manufacturer!$A$1:$T$31,19,FALSE)</f>
        <v>-27.623055403460398</v>
      </c>
      <c r="K284">
        <f>VLOOKUP(A284,Potential_Manufacturer!$A$1:$T$31,20,FALSE)</f>
        <v>152.767665190185</v>
      </c>
      <c r="L284">
        <f>VLOOKUP(B284,National_Market!$A$3:$H$9,7,FALSE)</f>
        <v>-31.950617999999999</v>
      </c>
      <c r="M284">
        <f>VLOOKUP(B284,National_Market!$A$3:$H$9,8,FALSE)</f>
        <v>115.86047499999999</v>
      </c>
    </row>
    <row r="285" spans="1:13" x14ac:dyDescent="0.2">
      <c r="A285" t="s">
        <v>40</v>
      </c>
      <c r="B285" t="s">
        <v>135</v>
      </c>
      <c r="C285" t="s">
        <v>108</v>
      </c>
      <c r="D285" t="s">
        <v>76</v>
      </c>
      <c r="E285">
        <f t="shared" si="4"/>
        <v>3576.8384369830451</v>
      </c>
      <c r="F285">
        <v>7.5049999999999997E-4</v>
      </c>
      <c r="G285" t="s">
        <v>130</v>
      </c>
      <c r="J285">
        <f>VLOOKUP(A285,Potential_Manufacturer!$A$1:$T$31,19,FALSE)</f>
        <v>-27.623055403460398</v>
      </c>
      <c r="K285">
        <f>VLOOKUP(A285,Potential_Manufacturer!$A$1:$T$31,20,FALSE)</f>
        <v>152.767665190185</v>
      </c>
      <c r="L285">
        <f>VLOOKUP(B285,National_Market!$A$3:$H$9,7,FALSE)</f>
        <v>-31.950617999999999</v>
      </c>
      <c r="M285">
        <f>VLOOKUP(B285,National_Market!$A$3:$H$9,8,FALSE)</f>
        <v>115.86047499999999</v>
      </c>
    </row>
    <row r="286" spans="1:13" x14ac:dyDescent="0.2">
      <c r="A286" t="s">
        <v>40</v>
      </c>
      <c r="B286" t="s">
        <v>135</v>
      </c>
      <c r="C286" t="s">
        <v>13</v>
      </c>
      <c r="D286" t="s">
        <v>77</v>
      </c>
      <c r="E286">
        <v>4904.0959999999995</v>
      </c>
      <c r="F286">
        <v>5.3770000000000001E-4</v>
      </c>
      <c r="G286" t="s">
        <v>130</v>
      </c>
      <c r="J286">
        <f>VLOOKUP(A286,Potential_Manufacturer!$A$1:$T$31,19,FALSE)</f>
        <v>-27.623055403460398</v>
      </c>
      <c r="K286">
        <f>VLOOKUP(A286,Potential_Manufacturer!$A$1:$T$31,20,FALSE)</f>
        <v>152.767665190185</v>
      </c>
      <c r="L286">
        <f>VLOOKUP(B286,National_Market!$A$3:$H$9,7,FALSE)</f>
        <v>-31.950617999999999</v>
      </c>
      <c r="M286">
        <f>VLOOKUP(B286,National_Market!$A$3:$H$9,8,FALSE)</f>
        <v>115.86047499999999</v>
      </c>
    </row>
    <row r="287" spans="1:13" x14ac:dyDescent="0.2">
      <c r="A287" t="s">
        <v>41</v>
      </c>
      <c r="B287" t="s">
        <v>131</v>
      </c>
      <c r="C287" t="s">
        <v>109</v>
      </c>
      <c r="D287" t="s">
        <v>78</v>
      </c>
      <c r="E287">
        <f t="shared" si="4"/>
        <v>296.91918074360018</v>
      </c>
      <c r="G287" t="s">
        <v>130</v>
      </c>
      <c r="H287">
        <v>1.5808E-3</v>
      </c>
      <c r="I287">
        <v>1.8544E-3</v>
      </c>
      <c r="J287">
        <f>VLOOKUP(A287,Potential_Manufacturer!$A$1:$T$31,19,FALSE)</f>
        <v>-24.867682779107199</v>
      </c>
      <c r="K287">
        <f>VLOOKUP(A287,Potential_Manufacturer!$A$1:$T$31,20,FALSE)</f>
        <v>152.354592872653</v>
      </c>
      <c r="L287">
        <f>VLOOKUP(B287,National_Market!$A$3:$H$9,7,FALSE)</f>
        <v>-27.469010999999998</v>
      </c>
      <c r="M287">
        <f>VLOOKUP(B287,National_Market!$A$3:$H$9,8,FALSE)</f>
        <v>153.02633800000001</v>
      </c>
    </row>
    <row r="288" spans="1:13" x14ac:dyDescent="0.2">
      <c r="A288" t="s">
        <v>41</v>
      </c>
      <c r="B288" t="s">
        <v>131</v>
      </c>
      <c r="C288" t="s">
        <v>108</v>
      </c>
      <c r="D288" t="s">
        <v>79</v>
      </c>
      <c r="E288">
        <f t="shared" si="4"/>
        <v>296.91918074360018</v>
      </c>
      <c r="F288">
        <v>7.5049999999999997E-4</v>
      </c>
      <c r="G288" t="s">
        <v>130</v>
      </c>
      <c r="J288">
        <f>VLOOKUP(A288,Potential_Manufacturer!$A$1:$T$31,19,FALSE)</f>
        <v>-24.867682779107199</v>
      </c>
      <c r="K288">
        <f>VLOOKUP(A288,Potential_Manufacturer!$A$1:$T$31,20,FALSE)</f>
        <v>152.354592872653</v>
      </c>
      <c r="L288">
        <f>VLOOKUP(B288,National_Market!$A$3:$H$9,7,FALSE)</f>
        <v>-27.469010999999998</v>
      </c>
      <c r="M288">
        <f>VLOOKUP(B288,National_Market!$A$3:$H$9,8,FALSE)</f>
        <v>153.02633800000001</v>
      </c>
    </row>
    <row r="289" spans="1:13" x14ac:dyDescent="0.2">
      <c r="A289" t="s">
        <v>41</v>
      </c>
      <c r="B289" t="s">
        <v>131</v>
      </c>
      <c r="C289" t="s">
        <v>13</v>
      </c>
      <c r="D289" t="s">
        <v>80</v>
      </c>
      <c r="E289">
        <f t="shared" si="4"/>
        <v>10000000000</v>
      </c>
      <c r="F289">
        <v>5.3770000000000001E-4</v>
      </c>
      <c r="G289" t="s">
        <v>130</v>
      </c>
      <c r="J289">
        <f>VLOOKUP(A289,Potential_Manufacturer!$A$1:$T$31,19,FALSE)</f>
        <v>-24.867682779107199</v>
      </c>
      <c r="K289">
        <f>VLOOKUP(A289,Potential_Manufacturer!$A$1:$T$31,20,FALSE)</f>
        <v>152.354592872653</v>
      </c>
      <c r="L289">
        <f>VLOOKUP(B289,National_Market!$A$3:$H$9,7,FALSE)</f>
        <v>-27.469010999999998</v>
      </c>
      <c r="M289">
        <f>VLOOKUP(B289,National_Market!$A$3:$H$9,8,FALSE)</f>
        <v>153.02633800000001</v>
      </c>
    </row>
    <row r="290" spans="1:13" x14ac:dyDescent="0.2">
      <c r="A290" t="s">
        <v>41</v>
      </c>
      <c r="B290" t="s">
        <v>132</v>
      </c>
      <c r="C290" t="s">
        <v>109</v>
      </c>
      <c r="D290" t="s">
        <v>81</v>
      </c>
      <c r="E290">
        <f t="shared" si="4"/>
        <v>1600.1223696198285</v>
      </c>
      <c r="G290" t="s">
        <v>130</v>
      </c>
      <c r="H290">
        <v>1.5808E-3</v>
      </c>
      <c r="I290">
        <v>1.8544E-3</v>
      </c>
      <c r="J290">
        <f>VLOOKUP(A290,Potential_Manufacturer!$A$1:$T$31,19,FALSE)</f>
        <v>-24.867682779107199</v>
      </c>
      <c r="K290">
        <f>VLOOKUP(A290,Potential_Manufacturer!$A$1:$T$31,20,FALSE)</f>
        <v>152.354592872653</v>
      </c>
      <c r="L290">
        <f>VLOOKUP(B290,National_Market!$A$3:$H$9,7,FALSE)</f>
        <v>-37.813727</v>
      </c>
      <c r="M290">
        <f>VLOOKUP(B290,National_Market!$A$3:$H$9,8,FALSE)</f>
        <v>144.963155</v>
      </c>
    </row>
    <row r="291" spans="1:13" x14ac:dyDescent="0.2">
      <c r="A291" t="s">
        <v>41</v>
      </c>
      <c r="B291" t="s">
        <v>132</v>
      </c>
      <c r="C291" t="s">
        <v>108</v>
      </c>
      <c r="D291" t="s">
        <v>82</v>
      </c>
      <c r="E291">
        <f t="shared" si="4"/>
        <v>1600.1223696198285</v>
      </c>
      <c r="F291">
        <v>7.5049999999999997E-4</v>
      </c>
      <c r="G291" t="s">
        <v>130</v>
      </c>
      <c r="J291">
        <f>VLOOKUP(A291,Potential_Manufacturer!$A$1:$T$31,19,FALSE)</f>
        <v>-24.867682779107199</v>
      </c>
      <c r="K291">
        <f>VLOOKUP(A291,Potential_Manufacturer!$A$1:$T$31,20,FALSE)</f>
        <v>152.354592872653</v>
      </c>
      <c r="L291">
        <f>VLOOKUP(B291,National_Market!$A$3:$H$9,7,FALSE)</f>
        <v>-37.813727</v>
      </c>
      <c r="M291">
        <f>VLOOKUP(B291,National_Market!$A$3:$H$9,8,FALSE)</f>
        <v>144.963155</v>
      </c>
    </row>
    <row r="292" spans="1:13" x14ac:dyDescent="0.2">
      <c r="A292" t="s">
        <v>41</v>
      </c>
      <c r="B292" t="s">
        <v>132</v>
      </c>
      <c r="C292" t="s">
        <v>13</v>
      </c>
      <c r="D292" t="s">
        <v>83</v>
      </c>
      <c r="E292">
        <v>2000.16</v>
      </c>
      <c r="F292">
        <v>5.3770000000000001E-4</v>
      </c>
      <c r="G292" t="s">
        <v>130</v>
      </c>
      <c r="J292">
        <f>VLOOKUP(A292,Potential_Manufacturer!$A$1:$T$31,19,FALSE)</f>
        <v>-24.867682779107199</v>
      </c>
      <c r="K292">
        <f>VLOOKUP(A292,Potential_Manufacturer!$A$1:$T$31,20,FALSE)</f>
        <v>152.354592872653</v>
      </c>
      <c r="L292">
        <f>VLOOKUP(B292,National_Market!$A$3:$H$9,7,FALSE)</f>
        <v>-37.813727</v>
      </c>
      <c r="M292">
        <f>VLOOKUP(B292,National_Market!$A$3:$H$9,8,FALSE)</f>
        <v>144.963155</v>
      </c>
    </row>
    <row r="293" spans="1:13" x14ac:dyDescent="0.2">
      <c r="A293" t="s">
        <v>41</v>
      </c>
      <c r="B293" t="s">
        <v>133</v>
      </c>
      <c r="C293" t="s">
        <v>109</v>
      </c>
      <c r="D293" t="s">
        <v>84</v>
      </c>
      <c r="E293">
        <f t="shared" si="4"/>
        <v>1006.0356022614451</v>
      </c>
      <c r="G293" t="s">
        <v>130</v>
      </c>
      <c r="H293">
        <v>1.5808E-3</v>
      </c>
      <c r="I293">
        <v>1.8544E-3</v>
      </c>
      <c r="J293">
        <f>VLOOKUP(A293,Potential_Manufacturer!$A$1:$T$31,19,FALSE)</f>
        <v>-24.867682779107199</v>
      </c>
      <c r="K293">
        <f>VLOOKUP(A293,Potential_Manufacturer!$A$1:$T$31,20,FALSE)</f>
        <v>152.354592872653</v>
      </c>
      <c r="L293">
        <f>VLOOKUP(B293,National_Market!$A$3:$H$9,7,FALSE)</f>
        <v>-33.859774000000002</v>
      </c>
      <c r="M293">
        <f>VLOOKUP(B293,National_Market!$A$3:$H$9,8,FALSE)</f>
        <v>151.205172</v>
      </c>
    </row>
    <row r="294" spans="1:13" x14ac:dyDescent="0.2">
      <c r="A294" t="s">
        <v>41</v>
      </c>
      <c r="B294" t="s">
        <v>133</v>
      </c>
      <c r="C294" t="s">
        <v>108</v>
      </c>
      <c r="D294" t="s">
        <v>85</v>
      </c>
      <c r="E294">
        <f t="shared" si="4"/>
        <v>1006.0356022614451</v>
      </c>
      <c r="F294">
        <v>7.5049999999999997E-4</v>
      </c>
      <c r="G294" t="s">
        <v>130</v>
      </c>
      <c r="J294">
        <f>VLOOKUP(A294,Potential_Manufacturer!$A$1:$T$31,19,FALSE)</f>
        <v>-24.867682779107199</v>
      </c>
      <c r="K294">
        <f>VLOOKUP(A294,Potential_Manufacturer!$A$1:$T$31,20,FALSE)</f>
        <v>152.354592872653</v>
      </c>
      <c r="L294">
        <f>VLOOKUP(B294,National_Market!$A$3:$H$9,7,FALSE)</f>
        <v>-33.859774000000002</v>
      </c>
      <c r="M294">
        <f>VLOOKUP(B294,National_Market!$A$3:$H$9,8,FALSE)</f>
        <v>151.205172</v>
      </c>
    </row>
    <row r="295" spans="1:13" x14ac:dyDescent="0.2">
      <c r="A295" t="s">
        <v>41</v>
      </c>
      <c r="B295" t="s">
        <v>133</v>
      </c>
      <c r="C295" t="s">
        <v>13</v>
      </c>
      <c r="D295" t="s">
        <v>86</v>
      </c>
      <c r="E295">
        <v>953.78</v>
      </c>
      <c r="F295">
        <v>5.3770000000000001E-4</v>
      </c>
      <c r="G295" t="s">
        <v>130</v>
      </c>
      <c r="J295">
        <f>VLOOKUP(A295,Potential_Manufacturer!$A$1:$T$31,19,FALSE)</f>
        <v>-24.867682779107199</v>
      </c>
      <c r="K295">
        <f>VLOOKUP(A295,Potential_Manufacturer!$A$1:$T$31,20,FALSE)</f>
        <v>152.354592872653</v>
      </c>
      <c r="L295">
        <f>VLOOKUP(B295,National_Market!$A$3:$H$9,7,FALSE)</f>
        <v>-33.859774000000002</v>
      </c>
      <c r="M295">
        <f>VLOOKUP(B295,National_Market!$A$3:$H$9,8,FALSE)</f>
        <v>151.205172</v>
      </c>
    </row>
    <row r="296" spans="1:13" x14ac:dyDescent="0.2">
      <c r="A296" t="s">
        <v>41</v>
      </c>
      <c r="B296" t="s">
        <v>134</v>
      </c>
      <c r="C296" t="s">
        <v>109</v>
      </c>
      <c r="D296" t="s">
        <v>87</v>
      </c>
      <c r="E296">
        <f t="shared" si="4"/>
        <v>1731.8329624694131</v>
      </c>
      <c r="G296" t="s">
        <v>130</v>
      </c>
      <c r="H296">
        <v>1.5808E-3</v>
      </c>
      <c r="I296">
        <v>1.8544E-3</v>
      </c>
      <c r="J296">
        <f>VLOOKUP(A296,Potential_Manufacturer!$A$1:$T$31,19,FALSE)</f>
        <v>-24.867682779107199</v>
      </c>
      <c r="K296">
        <f>VLOOKUP(A296,Potential_Manufacturer!$A$1:$T$31,20,FALSE)</f>
        <v>152.354592872653</v>
      </c>
      <c r="L296">
        <f>VLOOKUP(B296,National_Market!$A$3:$H$9,7,FALSE)</f>
        <v>-34.931458999999997</v>
      </c>
      <c r="M296">
        <f>VLOOKUP(B296,National_Market!$A$3:$H$9,8,FALSE)</f>
        <v>138.59927200000001</v>
      </c>
    </row>
    <row r="297" spans="1:13" x14ac:dyDescent="0.2">
      <c r="A297" t="s">
        <v>41</v>
      </c>
      <c r="B297" t="s">
        <v>134</v>
      </c>
      <c r="C297" t="s">
        <v>108</v>
      </c>
      <c r="D297" t="s">
        <v>76</v>
      </c>
      <c r="E297">
        <f t="shared" si="4"/>
        <v>1731.8329624694131</v>
      </c>
      <c r="F297">
        <v>7.5049999999999997E-4</v>
      </c>
      <c r="G297" t="s">
        <v>130</v>
      </c>
      <c r="J297">
        <f>VLOOKUP(A297,Potential_Manufacturer!$A$1:$T$31,19,FALSE)</f>
        <v>-24.867682779107199</v>
      </c>
      <c r="K297">
        <f>VLOOKUP(A297,Potential_Manufacturer!$A$1:$T$31,20,FALSE)</f>
        <v>152.354592872653</v>
      </c>
      <c r="L297">
        <f>VLOOKUP(B297,National_Market!$A$3:$H$9,7,FALSE)</f>
        <v>-34.931458999999997</v>
      </c>
      <c r="M297">
        <f>VLOOKUP(B297,National_Market!$A$3:$H$9,8,FALSE)</f>
        <v>138.59927200000001</v>
      </c>
    </row>
    <row r="298" spans="1:13" x14ac:dyDescent="0.2">
      <c r="A298" t="s">
        <v>41</v>
      </c>
      <c r="B298" t="s">
        <v>134</v>
      </c>
      <c r="C298" t="s">
        <v>13</v>
      </c>
      <c r="D298" t="s">
        <v>77</v>
      </c>
      <c r="E298">
        <v>2820.596</v>
      </c>
      <c r="F298">
        <v>5.3770000000000001E-4</v>
      </c>
      <c r="G298" t="s">
        <v>130</v>
      </c>
      <c r="J298">
        <f>VLOOKUP(A298,Potential_Manufacturer!$A$1:$T$31,19,FALSE)</f>
        <v>-24.867682779107199</v>
      </c>
      <c r="K298">
        <f>VLOOKUP(A298,Potential_Manufacturer!$A$1:$T$31,20,FALSE)</f>
        <v>152.354592872653</v>
      </c>
      <c r="L298">
        <f>VLOOKUP(B298,National_Market!$A$3:$H$9,7,FALSE)</f>
        <v>-34.931458999999997</v>
      </c>
      <c r="M298">
        <f>VLOOKUP(B298,National_Market!$A$3:$H$9,8,FALSE)</f>
        <v>138.59927200000001</v>
      </c>
    </row>
    <row r="299" spans="1:13" x14ac:dyDescent="0.2">
      <c r="A299" t="s">
        <v>41</v>
      </c>
      <c r="B299" t="s">
        <v>135</v>
      </c>
      <c r="C299" t="s">
        <v>109</v>
      </c>
      <c r="D299" t="s">
        <v>78</v>
      </c>
      <c r="E299">
        <f t="shared" si="4"/>
        <v>3637.1635615818223</v>
      </c>
      <c r="G299" t="s">
        <v>130</v>
      </c>
      <c r="H299">
        <v>1.5808E-3</v>
      </c>
      <c r="I299">
        <v>1.8544E-3</v>
      </c>
      <c r="J299">
        <f>VLOOKUP(A299,Potential_Manufacturer!$A$1:$T$31,19,FALSE)</f>
        <v>-24.867682779107199</v>
      </c>
      <c r="K299">
        <f>VLOOKUP(A299,Potential_Manufacturer!$A$1:$T$31,20,FALSE)</f>
        <v>152.354592872653</v>
      </c>
      <c r="L299">
        <f>VLOOKUP(B299,National_Market!$A$3:$H$9,7,FALSE)</f>
        <v>-31.950617999999999</v>
      </c>
      <c r="M299">
        <f>VLOOKUP(B299,National_Market!$A$3:$H$9,8,FALSE)</f>
        <v>115.86047499999999</v>
      </c>
    </row>
    <row r="300" spans="1:13" x14ac:dyDescent="0.2">
      <c r="A300" t="s">
        <v>41</v>
      </c>
      <c r="B300" t="s">
        <v>135</v>
      </c>
      <c r="C300" t="s">
        <v>108</v>
      </c>
      <c r="D300" t="s">
        <v>79</v>
      </c>
      <c r="E300">
        <f t="shared" si="4"/>
        <v>3637.1635615818223</v>
      </c>
      <c r="F300">
        <v>7.5049999999999997E-4</v>
      </c>
      <c r="G300" t="s">
        <v>130</v>
      </c>
      <c r="J300">
        <f>VLOOKUP(A300,Potential_Manufacturer!$A$1:$T$31,19,FALSE)</f>
        <v>-24.867682779107199</v>
      </c>
      <c r="K300">
        <f>VLOOKUP(A300,Potential_Manufacturer!$A$1:$T$31,20,FALSE)</f>
        <v>152.354592872653</v>
      </c>
      <c r="L300">
        <f>VLOOKUP(B300,National_Market!$A$3:$H$9,7,FALSE)</f>
        <v>-31.950617999999999</v>
      </c>
      <c r="M300">
        <f>VLOOKUP(B300,National_Market!$A$3:$H$9,8,FALSE)</f>
        <v>115.86047499999999</v>
      </c>
    </row>
    <row r="301" spans="1:13" x14ac:dyDescent="0.2">
      <c r="A301" t="s">
        <v>41</v>
      </c>
      <c r="B301" t="s">
        <v>135</v>
      </c>
      <c r="C301" t="s">
        <v>13</v>
      </c>
      <c r="D301" t="s">
        <v>80</v>
      </c>
      <c r="E301">
        <v>4904.0959999999995</v>
      </c>
      <c r="F301">
        <v>5.3770000000000001E-4</v>
      </c>
      <c r="G301" t="s">
        <v>130</v>
      </c>
      <c r="J301">
        <f>VLOOKUP(A301,Potential_Manufacturer!$A$1:$T$31,19,FALSE)</f>
        <v>-24.867682779107199</v>
      </c>
      <c r="K301">
        <f>VLOOKUP(A301,Potential_Manufacturer!$A$1:$T$31,20,FALSE)</f>
        <v>152.354592872653</v>
      </c>
      <c r="L301">
        <f>VLOOKUP(B301,National_Market!$A$3:$H$9,7,FALSE)</f>
        <v>-31.950617999999999</v>
      </c>
      <c r="M301">
        <f>VLOOKUP(B301,National_Market!$A$3:$H$9,8,FALSE)</f>
        <v>115.86047499999999</v>
      </c>
    </row>
    <row r="302" spans="1:13" x14ac:dyDescent="0.2">
      <c r="A302" t="s">
        <v>42</v>
      </c>
      <c r="B302" t="s">
        <v>131</v>
      </c>
      <c r="C302" t="s">
        <v>109</v>
      </c>
      <c r="D302" t="s">
        <v>81</v>
      </c>
      <c r="E302">
        <f t="shared" si="4"/>
        <v>3608.9703089531317</v>
      </c>
      <c r="G302" t="s">
        <v>130</v>
      </c>
      <c r="H302">
        <v>1.5808E-3</v>
      </c>
      <c r="I302">
        <v>1.8544E-3</v>
      </c>
      <c r="J302">
        <f>VLOOKUP(A302,Potential_Manufacturer!$A$1:$T$31,19,FALSE)</f>
        <v>-31.759077447477701</v>
      </c>
      <c r="K302">
        <f>VLOOKUP(A302,Potential_Manufacturer!$A$1:$T$31,20,FALSE)</f>
        <v>115.839304043602</v>
      </c>
      <c r="L302">
        <f>VLOOKUP(B302,National_Market!$A$3:$H$9,7,FALSE)</f>
        <v>-27.469010999999998</v>
      </c>
      <c r="M302">
        <f>VLOOKUP(B302,National_Market!$A$3:$H$9,8,FALSE)</f>
        <v>153.02633800000001</v>
      </c>
    </row>
    <row r="303" spans="1:13" x14ac:dyDescent="0.2">
      <c r="A303" t="s">
        <v>42</v>
      </c>
      <c r="B303" t="s">
        <v>131</v>
      </c>
      <c r="C303" t="s">
        <v>108</v>
      </c>
      <c r="D303" t="s">
        <v>82</v>
      </c>
      <c r="E303">
        <f t="shared" si="4"/>
        <v>3608.9703089531317</v>
      </c>
      <c r="F303">
        <v>7.5049999999999997E-4</v>
      </c>
      <c r="G303" t="s">
        <v>130</v>
      </c>
      <c r="J303">
        <f>VLOOKUP(A303,Potential_Manufacturer!$A$1:$T$31,19,FALSE)</f>
        <v>-31.759077447477701</v>
      </c>
      <c r="K303">
        <f>VLOOKUP(A303,Potential_Manufacturer!$A$1:$T$31,20,FALSE)</f>
        <v>115.839304043602</v>
      </c>
      <c r="L303">
        <f>VLOOKUP(B303,National_Market!$A$3:$H$9,7,FALSE)</f>
        <v>-27.469010999999998</v>
      </c>
      <c r="M303">
        <f>VLOOKUP(B303,National_Market!$A$3:$H$9,8,FALSE)</f>
        <v>153.02633800000001</v>
      </c>
    </row>
    <row r="304" spans="1:13" x14ac:dyDescent="0.2">
      <c r="A304" t="s">
        <v>42</v>
      </c>
      <c r="B304" t="s">
        <v>131</v>
      </c>
      <c r="C304" t="s">
        <v>13</v>
      </c>
      <c r="D304" t="s">
        <v>83</v>
      </c>
      <c r="E304">
        <v>4904.0959999999995</v>
      </c>
      <c r="F304">
        <v>5.3770000000000001E-4</v>
      </c>
      <c r="G304" t="s">
        <v>130</v>
      </c>
      <c r="J304">
        <f>VLOOKUP(A304,Potential_Manufacturer!$A$1:$T$31,19,FALSE)</f>
        <v>-31.759077447477701</v>
      </c>
      <c r="K304">
        <f>VLOOKUP(A304,Potential_Manufacturer!$A$1:$T$31,20,FALSE)</f>
        <v>115.839304043602</v>
      </c>
      <c r="L304">
        <f>VLOOKUP(B304,National_Market!$A$3:$H$9,7,FALSE)</f>
        <v>-27.469010999999998</v>
      </c>
      <c r="M304">
        <f>VLOOKUP(B304,National_Market!$A$3:$H$9,8,FALSE)</f>
        <v>153.02633800000001</v>
      </c>
    </row>
    <row r="305" spans="1:13" x14ac:dyDescent="0.2">
      <c r="A305" t="s">
        <v>42</v>
      </c>
      <c r="B305" t="s">
        <v>132</v>
      </c>
      <c r="C305" t="s">
        <v>109</v>
      </c>
      <c r="D305" t="s">
        <v>84</v>
      </c>
      <c r="E305">
        <f t="shared" si="4"/>
        <v>2731.41395805292</v>
      </c>
      <c r="G305" t="s">
        <v>130</v>
      </c>
      <c r="H305">
        <v>1.5808E-3</v>
      </c>
      <c r="I305">
        <v>1.8544E-3</v>
      </c>
      <c r="J305">
        <f>VLOOKUP(A305,Potential_Manufacturer!$A$1:$T$31,19,FALSE)</f>
        <v>-31.759077447477701</v>
      </c>
      <c r="K305">
        <f>VLOOKUP(A305,Potential_Manufacturer!$A$1:$T$31,20,FALSE)</f>
        <v>115.839304043602</v>
      </c>
      <c r="L305">
        <f>VLOOKUP(B305,National_Market!$A$3:$H$9,7,FALSE)</f>
        <v>-37.813727</v>
      </c>
      <c r="M305">
        <f>VLOOKUP(B305,National_Market!$A$3:$H$9,8,FALSE)</f>
        <v>144.963155</v>
      </c>
    </row>
    <row r="306" spans="1:13" x14ac:dyDescent="0.2">
      <c r="A306" t="s">
        <v>42</v>
      </c>
      <c r="B306" t="s">
        <v>132</v>
      </c>
      <c r="C306" t="s">
        <v>108</v>
      </c>
      <c r="D306" t="s">
        <v>85</v>
      </c>
      <c r="E306">
        <f t="shared" si="4"/>
        <v>2731.41395805292</v>
      </c>
      <c r="F306">
        <v>7.5049999999999997E-4</v>
      </c>
      <c r="G306" t="s">
        <v>130</v>
      </c>
      <c r="J306">
        <f>VLOOKUP(A306,Potential_Manufacturer!$A$1:$T$31,19,FALSE)</f>
        <v>-31.759077447477701</v>
      </c>
      <c r="K306">
        <f>VLOOKUP(A306,Potential_Manufacturer!$A$1:$T$31,20,FALSE)</f>
        <v>115.839304043602</v>
      </c>
      <c r="L306">
        <f>VLOOKUP(B306,National_Market!$A$3:$H$9,7,FALSE)</f>
        <v>-37.813727</v>
      </c>
      <c r="M306">
        <f>VLOOKUP(B306,National_Market!$A$3:$H$9,8,FALSE)</f>
        <v>144.963155</v>
      </c>
    </row>
    <row r="307" spans="1:13" x14ac:dyDescent="0.2">
      <c r="A307" t="s">
        <v>42</v>
      </c>
      <c r="B307" t="s">
        <v>132</v>
      </c>
      <c r="C307" t="s">
        <v>13</v>
      </c>
      <c r="D307" t="s">
        <v>86</v>
      </c>
      <c r="E307">
        <v>3113.212</v>
      </c>
      <c r="F307">
        <v>5.3770000000000001E-4</v>
      </c>
      <c r="G307" t="s">
        <v>130</v>
      </c>
      <c r="J307">
        <f>VLOOKUP(A307,Potential_Manufacturer!$A$1:$T$31,19,FALSE)</f>
        <v>-31.759077447477701</v>
      </c>
      <c r="K307">
        <f>VLOOKUP(A307,Potential_Manufacturer!$A$1:$T$31,20,FALSE)</f>
        <v>115.839304043602</v>
      </c>
      <c r="L307">
        <f>VLOOKUP(B307,National_Market!$A$3:$H$9,7,FALSE)</f>
        <v>-37.813727</v>
      </c>
      <c r="M307">
        <f>VLOOKUP(B307,National_Market!$A$3:$H$9,8,FALSE)</f>
        <v>144.963155</v>
      </c>
    </row>
    <row r="308" spans="1:13" x14ac:dyDescent="0.2">
      <c r="A308" t="s">
        <v>42</v>
      </c>
      <c r="B308" t="s">
        <v>133</v>
      </c>
      <c r="C308" t="s">
        <v>109</v>
      </c>
      <c r="D308" t="s">
        <v>87</v>
      </c>
      <c r="E308">
        <f t="shared" si="4"/>
        <v>3297.2398923627547</v>
      </c>
      <c r="G308" t="s">
        <v>130</v>
      </c>
      <c r="H308">
        <v>1.5808E-3</v>
      </c>
      <c r="I308">
        <v>1.8544E-3</v>
      </c>
      <c r="J308">
        <f>VLOOKUP(A308,Potential_Manufacturer!$A$1:$T$31,19,FALSE)</f>
        <v>-31.759077447477701</v>
      </c>
      <c r="K308">
        <f>VLOOKUP(A308,Potential_Manufacturer!$A$1:$T$31,20,FALSE)</f>
        <v>115.839304043602</v>
      </c>
      <c r="L308">
        <f>VLOOKUP(B308,National_Market!$A$3:$H$9,7,FALSE)</f>
        <v>-33.859774000000002</v>
      </c>
      <c r="M308">
        <f>VLOOKUP(B308,National_Market!$A$3:$H$9,8,FALSE)</f>
        <v>151.205172</v>
      </c>
    </row>
    <row r="309" spans="1:13" x14ac:dyDescent="0.2">
      <c r="A309" t="s">
        <v>42</v>
      </c>
      <c r="B309" t="s">
        <v>133</v>
      </c>
      <c r="C309" t="s">
        <v>108</v>
      </c>
      <c r="D309" t="s">
        <v>76</v>
      </c>
      <c r="E309">
        <f t="shared" si="4"/>
        <v>3297.2398923627547</v>
      </c>
      <c r="F309">
        <v>7.5049999999999997E-4</v>
      </c>
      <c r="G309" t="s">
        <v>130</v>
      </c>
      <c r="J309">
        <f>VLOOKUP(A309,Potential_Manufacturer!$A$1:$T$31,19,FALSE)</f>
        <v>-31.759077447477701</v>
      </c>
      <c r="K309">
        <f>VLOOKUP(A309,Potential_Manufacturer!$A$1:$T$31,20,FALSE)</f>
        <v>115.839304043602</v>
      </c>
      <c r="L309">
        <f>VLOOKUP(B309,National_Market!$A$3:$H$9,7,FALSE)</f>
        <v>-33.859774000000002</v>
      </c>
      <c r="M309">
        <f>VLOOKUP(B309,National_Market!$A$3:$H$9,8,FALSE)</f>
        <v>151.205172</v>
      </c>
    </row>
    <row r="310" spans="1:13" x14ac:dyDescent="0.2">
      <c r="A310" t="s">
        <v>42</v>
      </c>
      <c r="B310" t="s">
        <v>133</v>
      </c>
      <c r="C310" t="s">
        <v>13</v>
      </c>
      <c r="D310" t="s">
        <v>77</v>
      </c>
      <c r="E310">
        <v>3963.28</v>
      </c>
      <c r="F310">
        <v>5.3770000000000001E-4</v>
      </c>
      <c r="G310" t="s">
        <v>130</v>
      </c>
      <c r="J310">
        <f>VLOOKUP(A310,Potential_Manufacturer!$A$1:$T$31,19,FALSE)</f>
        <v>-31.759077447477701</v>
      </c>
      <c r="K310">
        <f>VLOOKUP(A310,Potential_Manufacturer!$A$1:$T$31,20,FALSE)</f>
        <v>115.839304043602</v>
      </c>
      <c r="L310">
        <f>VLOOKUP(B310,National_Market!$A$3:$H$9,7,FALSE)</f>
        <v>-33.859774000000002</v>
      </c>
      <c r="M310">
        <f>VLOOKUP(B310,National_Market!$A$3:$H$9,8,FALSE)</f>
        <v>151.205172</v>
      </c>
    </row>
    <row r="311" spans="1:13" x14ac:dyDescent="0.2">
      <c r="A311" t="s">
        <v>42</v>
      </c>
      <c r="B311" t="s">
        <v>134</v>
      </c>
      <c r="C311" t="s">
        <v>109</v>
      </c>
      <c r="D311" t="s">
        <v>78</v>
      </c>
      <c r="E311">
        <f t="shared" si="4"/>
        <v>2138.5826900322772</v>
      </c>
      <c r="G311" t="s">
        <v>130</v>
      </c>
      <c r="H311">
        <v>1.5808E-3</v>
      </c>
      <c r="I311">
        <v>1.8544E-3</v>
      </c>
      <c r="J311">
        <f>VLOOKUP(A311,Potential_Manufacturer!$A$1:$T$31,19,FALSE)</f>
        <v>-31.759077447477701</v>
      </c>
      <c r="K311">
        <f>VLOOKUP(A311,Potential_Manufacturer!$A$1:$T$31,20,FALSE)</f>
        <v>115.839304043602</v>
      </c>
      <c r="L311">
        <f>VLOOKUP(B311,National_Market!$A$3:$H$9,7,FALSE)</f>
        <v>-34.931458999999997</v>
      </c>
      <c r="M311">
        <f>VLOOKUP(B311,National_Market!$A$3:$H$9,8,FALSE)</f>
        <v>138.59927200000001</v>
      </c>
    </row>
    <row r="312" spans="1:13" x14ac:dyDescent="0.2">
      <c r="A312" t="s">
        <v>42</v>
      </c>
      <c r="B312" t="s">
        <v>134</v>
      </c>
      <c r="C312" t="s">
        <v>108</v>
      </c>
      <c r="D312" t="s">
        <v>79</v>
      </c>
      <c r="E312">
        <f t="shared" si="4"/>
        <v>2138.5826900322772</v>
      </c>
      <c r="F312">
        <v>7.5049999999999997E-4</v>
      </c>
      <c r="G312" t="s">
        <v>130</v>
      </c>
      <c r="J312">
        <f>VLOOKUP(A312,Potential_Manufacturer!$A$1:$T$31,19,FALSE)</f>
        <v>-31.759077447477701</v>
      </c>
      <c r="K312">
        <f>VLOOKUP(A312,Potential_Manufacturer!$A$1:$T$31,20,FALSE)</f>
        <v>115.839304043602</v>
      </c>
      <c r="L312">
        <f>VLOOKUP(B312,National_Market!$A$3:$H$9,7,FALSE)</f>
        <v>-34.931458999999997</v>
      </c>
      <c r="M312">
        <f>VLOOKUP(B312,National_Market!$A$3:$H$9,8,FALSE)</f>
        <v>138.59927200000001</v>
      </c>
    </row>
    <row r="313" spans="1:13" x14ac:dyDescent="0.2">
      <c r="A313" t="s">
        <v>42</v>
      </c>
      <c r="B313" t="s">
        <v>134</v>
      </c>
      <c r="C313" t="s">
        <v>13</v>
      </c>
      <c r="D313" t="s">
        <v>80</v>
      </c>
      <c r="E313">
        <v>2487.2359999999999</v>
      </c>
      <c r="F313">
        <v>5.3770000000000001E-4</v>
      </c>
      <c r="G313" t="s">
        <v>130</v>
      </c>
      <c r="J313">
        <f>VLOOKUP(A313,Potential_Manufacturer!$A$1:$T$31,19,FALSE)</f>
        <v>-31.759077447477701</v>
      </c>
      <c r="K313">
        <f>VLOOKUP(A313,Potential_Manufacturer!$A$1:$T$31,20,FALSE)</f>
        <v>115.839304043602</v>
      </c>
      <c r="L313">
        <f>VLOOKUP(B313,National_Market!$A$3:$H$9,7,FALSE)</f>
        <v>-34.931458999999997</v>
      </c>
      <c r="M313">
        <f>VLOOKUP(B313,National_Market!$A$3:$H$9,8,FALSE)</f>
        <v>138.59927200000001</v>
      </c>
    </row>
    <row r="314" spans="1:13" x14ac:dyDescent="0.2">
      <c r="A314" t="s">
        <v>42</v>
      </c>
      <c r="B314" t="s">
        <v>135</v>
      </c>
      <c r="C314" t="s">
        <v>109</v>
      </c>
      <c r="D314" t="s">
        <v>81</v>
      </c>
      <c r="E314">
        <f t="shared" si="4"/>
        <v>21.391993040646355</v>
      </c>
      <c r="G314" t="s">
        <v>130</v>
      </c>
      <c r="H314">
        <v>1.5808E-3</v>
      </c>
      <c r="I314">
        <v>1.8544E-3</v>
      </c>
      <c r="J314">
        <f>VLOOKUP(A314,Potential_Manufacturer!$A$1:$T$31,19,FALSE)</f>
        <v>-31.759077447477701</v>
      </c>
      <c r="K314">
        <f>VLOOKUP(A314,Potential_Manufacturer!$A$1:$T$31,20,FALSE)</f>
        <v>115.839304043602</v>
      </c>
      <c r="L314">
        <f>VLOOKUP(B314,National_Market!$A$3:$H$9,7,FALSE)</f>
        <v>-31.950617999999999</v>
      </c>
      <c r="M314">
        <f>VLOOKUP(B314,National_Market!$A$3:$H$9,8,FALSE)</f>
        <v>115.86047499999999</v>
      </c>
    </row>
    <row r="315" spans="1:13" x14ac:dyDescent="0.2">
      <c r="A315" t="s">
        <v>42</v>
      </c>
      <c r="B315" t="s">
        <v>135</v>
      </c>
      <c r="C315" t="s">
        <v>108</v>
      </c>
      <c r="D315" t="s">
        <v>82</v>
      </c>
      <c r="E315">
        <f t="shared" si="4"/>
        <v>21.391993040646355</v>
      </c>
      <c r="F315">
        <v>7.5049999999999997E-4</v>
      </c>
      <c r="G315" t="s">
        <v>130</v>
      </c>
      <c r="J315">
        <f>VLOOKUP(A315,Potential_Manufacturer!$A$1:$T$31,19,FALSE)</f>
        <v>-31.759077447477701</v>
      </c>
      <c r="K315">
        <f>VLOOKUP(A315,Potential_Manufacturer!$A$1:$T$31,20,FALSE)</f>
        <v>115.839304043602</v>
      </c>
      <c r="L315">
        <f>VLOOKUP(B315,National_Market!$A$3:$H$9,7,FALSE)</f>
        <v>-31.950617999999999</v>
      </c>
      <c r="M315">
        <f>VLOOKUP(B315,National_Market!$A$3:$H$9,8,FALSE)</f>
        <v>115.86047499999999</v>
      </c>
    </row>
    <row r="316" spans="1:13" x14ac:dyDescent="0.2">
      <c r="A316" t="s">
        <v>42</v>
      </c>
      <c r="B316" t="s">
        <v>135</v>
      </c>
      <c r="C316" t="s">
        <v>13</v>
      </c>
      <c r="D316" t="s">
        <v>83</v>
      </c>
      <c r="E316">
        <v>10000000000</v>
      </c>
      <c r="F316">
        <v>5.3770000000000001E-4</v>
      </c>
      <c r="G316" t="s">
        <v>130</v>
      </c>
      <c r="J316">
        <f>VLOOKUP(A316,Potential_Manufacturer!$A$1:$T$31,19,FALSE)</f>
        <v>-31.759077447477701</v>
      </c>
      <c r="K316">
        <f>VLOOKUP(A316,Potential_Manufacturer!$A$1:$T$31,20,FALSE)</f>
        <v>115.839304043602</v>
      </c>
      <c r="L316">
        <f>VLOOKUP(B316,National_Market!$A$3:$H$9,7,FALSE)</f>
        <v>-31.950617999999999</v>
      </c>
      <c r="M316">
        <f>VLOOKUP(B316,National_Market!$A$3:$H$9,8,FALSE)</f>
        <v>115.86047499999999</v>
      </c>
    </row>
    <row r="317" spans="1:13" x14ac:dyDescent="0.2">
      <c r="A317" t="s">
        <v>43</v>
      </c>
      <c r="B317" t="s">
        <v>131</v>
      </c>
      <c r="C317" t="s">
        <v>109</v>
      </c>
      <c r="D317" t="s">
        <v>84</v>
      </c>
      <c r="E317">
        <f t="shared" si="4"/>
        <v>3593.5046450093782</v>
      </c>
      <c r="G317" t="s">
        <v>130</v>
      </c>
      <c r="H317">
        <v>1.5808E-3</v>
      </c>
      <c r="I317">
        <v>1.8544E-3</v>
      </c>
      <c r="J317">
        <f>VLOOKUP(A317,Potential_Manufacturer!$A$1:$T$31,19,FALSE)</f>
        <v>-31.898761461775202</v>
      </c>
      <c r="K317">
        <f>VLOOKUP(A317,Potential_Manufacturer!$A$1:$T$31,20,FALSE)</f>
        <v>115.997353559259</v>
      </c>
      <c r="L317">
        <f>VLOOKUP(B317,National_Market!$A$3:$H$9,7,FALSE)</f>
        <v>-27.469010999999998</v>
      </c>
      <c r="M317">
        <f>VLOOKUP(B317,National_Market!$A$3:$H$9,8,FALSE)</f>
        <v>153.02633800000001</v>
      </c>
    </row>
    <row r="318" spans="1:13" x14ac:dyDescent="0.2">
      <c r="A318" t="s">
        <v>43</v>
      </c>
      <c r="B318" t="s">
        <v>131</v>
      </c>
      <c r="C318" t="s">
        <v>108</v>
      </c>
      <c r="D318" t="s">
        <v>85</v>
      </c>
      <c r="E318">
        <f t="shared" si="4"/>
        <v>3593.5046450093782</v>
      </c>
      <c r="F318">
        <v>7.5049999999999997E-4</v>
      </c>
      <c r="G318" t="s">
        <v>130</v>
      </c>
      <c r="J318">
        <f>VLOOKUP(A318,Potential_Manufacturer!$A$1:$T$31,19,FALSE)</f>
        <v>-31.898761461775202</v>
      </c>
      <c r="K318">
        <f>VLOOKUP(A318,Potential_Manufacturer!$A$1:$T$31,20,FALSE)</f>
        <v>115.997353559259</v>
      </c>
      <c r="L318">
        <f>VLOOKUP(B318,National_Market!$A$3:$H$9,7,FALSE)</f>
        <v>-27.469010999999998</v>
      </c>
      <c r="M318">
        <f>VLOOKUP(B318,National_Market!$A$3:$H$9,8,FALSE)</f>
        <v>153.02633800000001</v>
      </c>
    </row>
    <row r="319" spans="1:13" x14ac:dyDescent="0.2">
      <c r="A319" t="s">
        <v>43</v>
      </c>
      <c r="B319" t="s">
        <v>131</v>
      </c>
      <c r="C319" t="s">
        <v>13</v>
      </c>
      <c r="D319" t="s">
        <v>86</v>
      </c>
      <c r="E319">
        <v>4904.0959999999995</v>
      </c>
      <c r="F319">
        <v>5.3770000000000001E-4</v>
      </c>
      <c r="G319" t="s">
        <v>130</v>
      </c>
      <c r="J319">
        <f>VLOOKUP(A319,Potential_Manufacturer!$A$1:$T$31,19,FALSE)</f>
        <v>-31.898761461775202</v>
      </c>
      <c r="K319">
        <f>VLOOKUP(A319,Potential_Manufacturer!$A$1:$T$31,20,FALSE)</f>
        <v>115.997353559259</v>
      </c>
      <c r="L319">
        <f>VLOOKUP(B319,National_Market!$A$3:$H$9,7,FALSE)</f>
        <v>-27.469010999999998</v>
      </c>
      <c r="M319">
        <f>VLOOKUP(B319,National_Market!$A$3:$H$9,8,FALSE)</f>
        <v>153.02633800000001</v>
      </c>
    </row>
    <row r="320" spans="1:13" x14ac:dyDescent="0.2">
      <c r="A320" t="s">
        <v>43</v>
      </c>
      <c r="B320" t="s">
        <v>132</v>
      </c>
      <c r="C320" t="s">
        <v>109</v>
      </c>
      <c r="D320" t="s">
        <v>87</v>
      </c>
      <c r="E320">
        <f t="shared" si="4"/>
        <v>2711.7178695704988</v>
      </c>
      <c r="G320" t="s">
        <v>130</v>
      </c>
      <c r="H320">
        <v>1.5808E-3</v>
      </c>
      <c r="I320">
        <v>1.8544E-3</v>
      </c>
      <c r="J320">
        <f>VLOOKUP(A320,Potential_Manufacturer!$A$1:$T$31,19,FALSE)</f>
        <v>-31.898761461775202</v>
      </c>
      <c r="K320">
        <f>VLOOKUP(A320,Potential_Manufacturer!$A$1:$T$31,20,FALSE)</f>
        <v>115.997353559259</v>
      </c>
      <c r="L320">
        <f>VLOOKUP(B320,National_Market!$A$3:$H$9,7,FALSE)</f>
        <v>-37.813727</v>
      </c>
      <c r="M320">
        <f>VLOOKUP(B320,National_Market!$A$3:$H$9,8,FALSE)</f>
        <v>144.963155</v>
      </c>
    </row>
    <row r="321" spans="1:13" x14ac:dyDescent="0.2">
      <c r="A321" t="s">
        <v>43</v>
      </c>
      <c r="B321" t="s">
        <v>132</v>
      </c>
      <c r="C321" t="s">
        <v>108</v>
      </c>
      <c r="D321" t="s">
        <v>76</v>
      </c>
      <c r="E321">
        <f t="shared" si="4"/>
        <v>2711.7178695704988</v>
      </c>
      <c r="F321">
        <v>7.5049999999999997E-4</v>
      </c>
      <c r="G321" t="s">
        <v>130</v>
      </c>
      <c r="J321">
        <f>VLOOKUP(A321,Potential_Manufacturer!$A$1:$T$31,19,FALSE)</f>
        <v>-31.898761461775202</v>
      </c>
      <c r="K321">
        <f>VLOOKUP(A321,Potential_Manufacturer!$A$1:$T$31,20,FALSE)</f>
        <v>115.997353559259</v>
      </c>
      <c r="L321">
        <f>VLOOKUP(B321,National_Market!$A$3:$H$9,7,FALSE)</f>
        <v>-37.813727</v>
      </c>
      <c r="M321">
        <f>VLOOKUP(B321,National_Market!$A$3:$H$9,8,FALSE)</f>
        <v>144.963155</v>
      </c>
    </row>
    <row r="322" spans="1:13" x14ac:dyDescent="0.2">
      <c r="A322" t="s">
        <v>43</v>
      </c>
      <c r="B322" t="s">
        <v>132</v>
      </c>
      <c r="C322" t="s">
        <v>13</v>
      </c>
      <c r="D322" t="s">
        <v>77</v>
      </c>
      <c r="E322">
        <v>3113.212</v>
      </c>
      <c r="F322">
        <v>5.3770000000000001E-4</v>
      </c>
      <c r="G322" t="s">
        <v>130</v>
      </c>
      <c r="J322">
        <f>VLOOKUP(A322,Potential_Manufacturer!$A$1:$T$31,19,FALSE)</f>
        <v>-31.898761461775202</v>
      </c>
      <c r="K322">
        <f>VLOOKUP(A322,Potential_Manufacturer!$A$1:$T$31,20,FALSE)</f>
        <v>115.997353559259</v>
      </c>
      <c r="L322">
        <f>VLOOKUP(B322,National_Market!$A$3:$H$9,7,FALSE)</f>
        <v>-37.813727</v>
      </c>
      <c r="M322">
        <f>VLOOKUP(B322,National_Market!$A$3:$H$9,8,FALSE)</f>
        <v>144.963155</v>
      </c>
    </row>
    <row r="323" spans="1:13" x14ac:dyDescent="0.2">
      <c r="A323" t="s">
        <v>43</v>
      </c>
      <c r="B323" t="s">
        <v>133</v>
      </c>
      <c r="C323" t="s">
        <v>109</v>
      </c>
      <c r="D323" t="s">
        <v>78</v>
      </c>
      <c r="E323">
        <f t="shared" ref="E323:E384" si="5">IF(C323="Train",(ACOS(COS(RADIANS(90-J323))*COS(RADIANS(90-L323))+SIN(RADIANS(90-J323))*SIN(RADIANS(90-L323))*COS(RADIANS(K323-M323)))*6371),IF(C323="Ship",10000000000,IF(C323="Truck",(ACOS(COS(RADIANS(90-J323))*COS(RADIANS(90-L323))+SIN(RADIANS(90-J323))*SIN(RADIANS(90-L323))*COS(RADIANS(K323-M323)))*6371))))</f>
        <v>3279.0781889692503</v>
      </c>
      <c r="G323" t="s">
        <v>130</v>
      </c>
      <c r="H323">
        <v>1.5808E-3</v>
      </c>
      <c r="I323">
        <v>1.8544E-3</v>
      </c>
      <c r="J323">
        <f>VLOOKUP(A323,Potential_Manufacturer!$A$1:$T$31,19,FALSE)</f>
        <v>-31.898761461775202</v>
      </c>
      <c r="K323">
        <f>VLOOKUP(A323,Potential_Manufacturer!$A$1:$T$31,20,FALSE)</f>
        <v>115.997353559259</v>
      </c>
      <c r="L323">
        <f>VLOOKUP(B323,National_Market!$A$3:$H$9,7,FALSE)</f>
        <v>-33.859774000000002</v>
      </c>
      <c r="M323">
        <f>VLOOKUP(B323,National_Market!$A$3:$H$9,8,FALSE)</f>
        <v>151.205172</v>
      </c>
    </row>
    <row r="324" spans="1:13" x14ac:dyDescent="0.2">
      <c r="A324" t="s">
        <v>43</v>
      </c>
      <c r="B324" t="s">
        <v>133</v>
      </c>
      <c r="C324" t="s">
        <v>108</v>
      </c>
      <c r="D324" t="s">
        <v>79</v>
      </c>
      <c r="E324">
        <f t="shared" si="5"/>
        <v>3279.0781889692503</v>
      </c>
      <c r="F324">
        <v>7.5049999999999997E-4</v>
      </c>
      <c r="G324" t="s">
        <v>130</v>
      </c>
      <c r="J324">
        <f>VLOOKUP(A324,Potential_Manufacturer!$A$1:$T$31,19,FALSE)</f>
        <v>-31.898761461775202</v>
      </c>
      <c r="K324">
        <f>VLOOKUP(A324,Potential_Manufacturer!$A$1:$T$31,20,FALSE)</f>
        <v>115.997353559259</v>
      </c>
      <c r="L324">
        <f>VLOOKUP(B324,National_Market!$A$3:$H$9,7,FALSE)</f>
        <v>-33.859774000000002</v>
      </c>
      <c r="M324">
        <f>VLOOKUP(B324,National_Market!$A$3:$H$9,8,FALSE)</f>
        <v>151.205172</v>
      </c>
    </row>
    <row r="325" spans="1:13" x14ac:dyDescent="0.2">
      <c r="A325" t="s">
        <v>43</v>
      </c>
      <c r="B325" t="s">
        <v>133</v>
      </c>
      <c r="C325" t="s">
        <v>13</v>
      </c>
      <c r="D325" t="s">
        <v>80</v>
      </c>
      <c r="E325">
        <v>3963.28</v>
      </c>
      <c r="F325">
        <v>5.3770000000000001E-4</v>
      </c>
      <c r="G325" t="s">
        <v>130</v>
      </c>
      <c r="J325">
        <f>VLOOKUP(A325,Potential_Manufacturer!$A$1:$T$31,19,FALSE)</f>
        <v>-31.898761461775202</v>
      </c>
      <c r="K325">
        <f>VLOOKUP(A325,Potential_Manufacturer!$A$1:$T$31,20,FALSE)</f>
        <v>115.997353559259</v>
      </c>
      <c r="L325">
        <f>VLOOKUP(B325,National_Market!$A$3:$H$9,7,FALSE)</f>
        <v>-33.859774000000002</v>
      </c>
      <c r="M325">
        <f>VLOOKUP(B325,National_Market!$A$3:$H$9,8,FALSE)</f>
        <v>151.205172</v>
      </c>
    </row>
    <row r="326" spans="1:13" x14ac:dyDescent="0.2">
      <c r="A326" t="s">
        <v>43</v>
      </c>
      <c r="B326" t="s">
        <v>134</v>
      </c>
      <c r="C326" t="s">
        <v>109</v>
      </c>
      <c r="D326" t="s">
        <v>81</v>
      </c>
      <c r="E326">
        <f t="shared" si="5"/>
        <v>2120.0470126800728</v>
      </c>
      <c r="G326" t="s">
        <v>130</v>
      </c>
      <c r="H326">
        <v>1.5808E-3</v>
      </c>
      <c r="I326">
        <v>1.8544E-3</v>
      </c>
      <c r="J326">
        <f>VLOOKUP(A326,Potential_Manufacturer!$A$1:$T$31,19,FALSE)</f>
        <v>-31.898761461775202</v>
      </c>
      <c r="K326">
        <f>VLOOKUP(A326,Potential_Manufacturer!$A$1:$T$31,20,FALSE)</f>
        <v>115.997353559259</v>
      </c>
      <c r="L326">
        <f>VLOOKUP(B326,National_Market!$A$3:$H$9,7,FALSE)</f>
        <v>-34.931458999999997</v>
      </c>
      <c r="M326">
        <f>VLOOKUP(B326,National_Market!$A$3:$H$9,8,FALSE)</f>
        <v>138.59927200000001</v>
      </c>
    </row>
    <row r="327" spans="1:13" x14ac:dyDescent="0.2">
      <c r="A327" t="s">
        <v>43</v>
      </c>
      <c r="B327" t="s">
        <v>134</v>
      </c>
      <c r="C327" t="s">
        <v>108</v>
      </c>
      <c r="D327" t="s">
        <v>82</v>
      </c>
      <c r="E327">
        <f t="shared" si="5"/>
        <v>2120.0470126800728</v>
      </c>
      <c r="F327">
        <v>7.5049999999999997E-4</v>
      </c>
      <c r="G327" t="s">
        <v>130</v>
      </c>
      <c r="J327">
        <f>VLOOKUP(A327,Potential_Manufacturer!$A$1:$T$31,19,FALSE)</f>
        <v>-31.898761461775202</v>
      </c>
      <c r="K327">
        <f>VLOOKUP(A327,Potential_Manufacturer!$A$1:$T$31,20,FALSE)</f>
        <v>115.997353559259</v>
      </c>
      <c r="L327">
        <f>VLOOKUP(B327,National_Market!$A$3:$H$9,7,FALSE)</f>
        <v>-34.931458999999997</v>
      </c>
      <c r="M327">
        <f>VLOOKUP(B327,National_Market!$A$3:$H$9,8,FALSE)</f>
        <v>138.59927200000001</v>
      </c>
    </row>
    <row r="328" spans="1:13" x14ac:dyDescent="0.2">
      <c r="A328" t="s">
        <v>43</v>
      </c>
      <c r="B328" t="s">
        <v>134</v>
      </c>
      <c r="C328" t="s">
        <v>13</v>
      </c>
      <c r="D328" t="s">
        <v>83</v>
      </c>
      <c r="E328">
        <v>2487.2359999999999</v>
      </c>
      <c r="F328">
        <v>5.3770000000000001E-4</v>
      </c>
      <c r="G328" t="s">
        <v>130</v>
      </c>
      <c r="J328">
        <f>VLOOKUP(A328,Potential_Manufacturer!$A$1:$T$31,19,FALSE)</f>
        <v>-31.898761461775202</v>
      </c>
      <c r="K328">
        <f>VLOOKUP(A328,Potential_Manufacturer!$A$1:$T$31,20,FALSE)</f>
        <v>115.997353559259</v>
      </c>
      <c r="L328">
        <f>VLOOKUP(B328,National_Market!$A$3:$H$9,7,FALSE)</f>
        <v>-34.931458999999997</v>
      </c>
      <c r="M328">
        <f>VLOOKUP(B328,National_Market!$A$3:$H$9,8,FALSE)</f>
        <v>138.59927200000001</v>
      </c>
    </row>
    <row r="329" spans="1:13" x14ac:dyDescent="0.2">
      <c r="A329" t="s">
        <v>43</v>
      </c>
      <c r="B329" t="s">
        <v>135</v>
      </c>
      <c r="C329" t="s">
        <v>109</v>
      </c>
      <c r="D329" t="s">
        <v>84</v>
      </c>
      <c r="E329">
        <f t="shared" si="5"/>
        <v>14.146551656064975</v>
      </c>
      <c r="G329" t="s">
        <v>130</v>
      </c>
      <c r="H329">
        <v>1.5808E-3</v>
      </c>
      <c r="I329">
        <v>1.8544E-3</v>
      </c>
      <c r="J329">
        <f>VLOOKUP(A329,Potential_Manufacturer!$A$1:$T$31,19,FALSE)</f>
        <v>-31.898761461775202</v>
      </c>
      <c r="K329">
        <f>VLOOKUP(A329,Potential_Manufacturer!$A$1:$T$31,20,FALSE)</f>
        <v>115.997353559259</v>
      </c>
      <c r="L329">
        <f>VLOOKUP(B329,National_Market!$A$3:$H$9,7,FALSE)</f>
        <v>-31.950617999999999</v>
      </c>
      <c r="M329">
        <f>VLOOKUP(B329,National_Market!$A$3:$H$9,8,FALSE)</f>
        <v>115.86047499999999</v>
      </c>
    </row>
    <row r="330" spans="1:13" x14ac:dyDescent="0.2">
      <c r="A330" t="s">
        <v>43</v>
      </c>
      <c r="B330" t="s">
        <v>135</v>
      </c>
      <c r="C330" t="s">
        <v>108</v>
      </c>
      <c r="D330" t="s">
        <v>85</v>
      </c>
      <c r="E330">
        <f t="shared" si="5"/>
        <v>14.146551656064975</v>
      </c>
      <c r="F330">
        <v>7.5049999999999997E-4</v>
      </c>
      <c r="G330" t="s">
        <v>130</v>
      </c>
      <c r="J330">
        <f>VLOOKUP(A330,Potential_Manufacturer!$A$1:$T$31,19,FALSE)</f>
        <v>-31.898761461775202</v>
      </c>
      <c r="K330">
        <f>VLOOKUP(A330,Potential_Manufacturer!$A$1:$T$31,20,FALSE)</f>
        <v>115.997353559259</v>
      </c>
      <c r="L330">
        <f>VLOOKUP(B330,National_Market!$A$3:$H$9,7,FALSE)</f>
        <v>-31.950617999999999</v>
      </c>
      <c r="M330">
        <f>VLOOKUP(B330,National_Market!$A$3:$H$9,8,FALSE)</f>
        <v>115.86047499999999</v>
      </c>
    </row>
    <row r="331" spans="1:13" x14ac:dyDescent="0.2">
      <c r="A331" t="s">
        <v>43</v>
      </c>
      <c r="B331" t="s">
        <v>135</v>
      </c>
      <c r="C331" t="s">
        <v>13</v>
      </c>
      <c r="D331" t="s">
        <v>86</v>
      </c>
      <c r="E331">
        <f t="shared" si="5"/>
        <v>10000000000</v>
      </c>
      <c r="F331">
        <v>5.3770000000000001E-4</v>
      </c>
      <c r="G331" t="s">
        <v>130</v>
      </c>
      <c r="J331">
        <f>VLOOKUP(A331,Potential_Manufacturer!$A$1:$T$31,19,FALSE)</f>
        <v>-31.898761461775202</v>
      </c>
      <c r="K331">
        <f>VLOOKUP(A331,Potential_Manufacturer!$A$1:$T$31,20,FALSE)</f>
        <v>115.997353559259</v>
      </c>
      <c r="L331">
        <f>VLOOKUP(B331,National_Market!$A$3:$H$9,7,FALSE)</f>
        <v>-31.950617999999999</v>
      </c>
      <c r="M331">
        <f>VLOOKUP(B331,National_Market!$A$3:$H$9,8,FALSE)</f>
        <v>115.86047499999999</v>
      </c>
    </row>
    <row r="332" spans="1:13" x14ac:dyDescent="0.2">
      <c r="A332" t="s">
        <v>44</v>
      </c>
      <c r="B332" t="s">
        <v>131</v>
      </c>
      <c r="C332" t="s">
        <v>109</v>
      </c>
      <c r="D332" t="s">
        <v>87</v>
      </c>
      <c r="E332">
        <f t="shared" si="5"/>
        <v>3618.4421929039509</v>
      </c>
      <c r="G332" t="s">
        <v>130</v>
      </c>
      <c r="H332">
        <v>1.5808E-3</v>
      </c>
      <c r="I332">
        <v>1.8544E-3</v>
      </c>
      <c r="J332">
        <f>VLOOKUP(A332,Potential_Manufacturer!$A$1:$T$31,19,FALSE)</f>
        <v>-32.282583592070999</v>
      </c>
      <c r="K332">
        <f>VLOOKUP(A332,Potential_Manufacturer!$A$1:$T$31,20,FALSE)</f>
        <v>115.719704121783</v>
      </c>
      <c r="L332">
        <f>VLOOKUP(B332,National_Market!$A$3:$H$9,7,FALSE)</f>
        <v>-27.469010999999998</v>
      </c>
      <c r="M332">
        <f>VLOOKUP(B332,National_Market!$A$3:$H$9,8,FALSE)</f>
        <v>153.02633800000001</v>
      </c>
    </row>
    <row r="333" spans="1:13" x14ac:dyDescent="0.2">
      <c r="A333" t="s">
        <v>44</v>
      </c>
      <c r="B333" t="s">
        <v>131</v>
      </c>
      <c r="C333" t="s">
        <v>108</v>
      </c>
      <c r="D333" t="s">
        <v>76</v>
      </c>
      <c r="E333">
        <f t="shared" si="5"/>
        <v>3618.4421929039509</v>
      </c>
      <c r="F333">
        <v>7.5049999999999997E-4</v>
      </c>
      <c r="G333" t="s">
        <v>130</v>
      </c>
      <c r="J333">
        <f>VLOOKUP(A333,Potential_Manufacturer!$A$1:$T$31,19,FALSE)</f>
        <v>-32.282583592070999</v>
      </c>
      <c r="K333">
        <f>VLOOKUP(A333,Potential_Manufacturer!$A$1:$T$31,20,FALSE)</f>
        <v>115.719704121783</v>
      </c>
      <c r="L333">
        <f>VLOOKUP(B333,National_Market!$A$3:$H$9,7,FALSE)</f>
        <v>-27.469010999999998</v>
      </c>
      <c r="M333">
        <f>VLOOKUP(B333,National_Market!$A$3:$H$9,8,FALSE)</f>
        <v>153.02633800000001</v>
      </c>
    </row>
    <row r="334" spans="1:13" x14ac:dyDescent="0.2">
      <c r="A334" t="s">
        <v>44</v>
      </c>
      <c r="B334" t="s">
        <v>131</v>
      </c>
      <c r="C334" t="s">
        <v>13</v>
      </c>
      <c r="D334" t="s">
        <v>77</v>
      </c>
      <c r="E334">
        <v>4904.0959999999995</v>
      </c>
      <c r="F334">
        <v>5.3770000000000001E-4</v>
      </c>
      <c r="G334" t="s">
        <v>130</v>
      </c>
      <c r="J334">
        <f>VLOOKUP(A334,Potential_Manufacturer!$A$1:$T$31,19,FALSE)</f>
        <v>-32.282583592070999</v>
      </c>
      <c r="K334">
        <f>VLOOKUP(A334,Potential_Manufacturer!$A$1:$T$31,20,FALSE)</f>
        <v>115.719704121783</v>
      </c>
      <c r="L334">
        <f>VLOOKUP(B334,National_Market!$A$3:$H$9,7,FALSE)</f>
        <v>-27.469010999999998</v>
      </c>
      <c r="M334">
        <f>VLOOKUP(B334,National_Market!$A$3:$H$9,8,FALSE)</f>
        <v>153.02633800000001</v>
      </c>
    </row>
    <row r="335" spans="1:13" x14ac:dyDescent="0.2">
      <c r="A335" t="s">
        <v>44</v>
      </c>
      <c r="B335" t="s">
        <v>132</v>
      </c>
      <c r="C335" t="s">
        <v>109</v>
      </c>
      <c r="D335" t="s">
        <v>78</v>
      </c>
      <c r="E335">
        <f t="shared" si="5"/>
        <v>2720.2618870372771</v>
      </c>
      <c r="G335" t="s">
        <v>130</v>
      </c>
      <c r="H335">
        <v>1.5808E-3</v>
      </c>
      <c r="I335">
        <v>1.8544E-3</v>
      </c>
      <c r="J335">
        <f>VLOOKUP(A335,Potential_Manufacturer!$A$1:$T$31,19,FALSE)</f>
        <v>-32.282583592070999</v>
      </c>
      <c r="K335">
        <f>VLOOKUP(A335,Potential_Manufacturer!$A$1:$T$31,20,FALSE)</f>
        <v>115.719704121783</v>
      </c>
      <c r="L335">
        <f>VLOOKUP(B335,National_Market!$A$3:$H$9,7,FALSE)</f>
        <v>-37.813727</v>
      </c>
      <c r="M335">
        <f>VLOOKUP(B335,National_Market!$A$3:$H$9,8,FALSE)</f>
        <v>144.963155</v>
      </c>
    </row>
    <row r="336" spans="1:13" x14ac:dyDescent="0.2">
      <c r="A336" t="s">
        <v>44</v>
      </c>
      <c r="B336" t="s">
        <v>132</v>
      </c>
      <c r="C336" t="s">
        <v>108</v>
      </c>
      <c r="D336" t="s">
        <v>79</v>
      </c>
      <c r="E336">
        <f t="shared" si="5"/>
        <v>2720.2618870372771</v>
      </c>
      <c r="F336">
        <v>7.5049999999999997E-4</v>
      </c>
      <c r="G336" t="s">
        <v>130</v>
      </c>
      <c r="J336">
        <f>VLOOKUP(A336,Potential_Manufacturer!$A$1:$T$31,19,FALSE)</f>
        <v>-32.282583592070999</v>
      </c>
      <c r="K336">
        <f>VLOOKUP(A336,Potential_Manufacturer!$A$1:$T$31,20,FALSE)</f>
        <v>115.719704121783</v>
      </c>
      <c r="L336">
        <f>VLOOKUP(B336,National_Market!$A$3:$H$9,7,FALSE)</f>
        <v>-37.813727</v>
      </c>
      <c r="M336">
        <f>VLOOKUP(B336,National_Market!$A$3:$H$9,8,FALSE)</f>
        <v>144.963155</v>
      </c>
    </row>
    <row r="337" spans="1:13" x14ac:dyDescent="0.2">
      <c r="A337" t="s">
        <v>44</v>
      </c>
      <c r="B337" t="s">
        <v>132</v>
      </c>
      <c r="C337" t="s">
        <v>13</v>
      </c>
      <c r="D337" t="s">
        <v>80</v>
      </c>
      <c r="E337">
        <v>3113.212</v>
      </c>
      <c r="F337">
        <v>5.3770000000000001E-4</v>
      </c>
      <c r="G337" t="s">
        <v>130</v>
      </c>
      <c r="J337">
        <f>VLOOKUP(A337,Potential_Manufacturer!$A$1:$T$31,19,FALSE)</f>
        <v>-32.282583592070999</v>
      </c>
      <c r="K337">
        <f>VLOOKUP(A337,Potential_Manufacturer!$A$1:$T$31,20,FALSE)</f>
        <v>115.719704121783</v>
      </c>
      <c r="L337">
        <f>VLOOKUP(B337,National_Market!$A$3:$H$9,7,FALSE)</f>
        <v>-37.813727</v>
      </c>
      <c r="M337">
        <f>VLOOKUP(B337,National_Market!$A$3:$H$9,8,FALSE)</f>
        <v>144.963155</v>
      </c>
    </row>
    <row r="338" spans="1:13" x14ac:dyDescent="0.2">
      <c r="A338" t="s">
        <v>44</v>
      </c>
      <c r="B338" t="s">
        <v>133</v>
      </c>
      <c r="C338" t="s">
        <v>109</v>
      </c>
      <c r="D338" t="s">
        <v>81</v>
      </c>
      <c r="E338">
        <f t="shared" si="5"/>
        <v>3294.8424852801527</v>
      </c>
      <c r="G338" t="s">
        <v>130</v>
      </c>
      <c r="H338">
        <v>1.5808E-3</v>
      </c>
      <c r="I338">
        <v>1.8544E-3</v>
      </c>
      <c r="J338">
        <f>VLOOKUP(A338,Potential_Manufacturer!$A$1:$T$31,19,FALSE)</f>
        <v>-32.282583592070999</v>
      </c>
      <c r="K338">
        <f>VLOOKUP(A338,Potential_Manufacturer!$A$1:$T$31,20,FALSE)</f>
        <v>115.719704121783</v>
      </c>
      <c r="L338">
        <f>VLOOKUP(B338,National_Market!$A$3:$H$9,7,FALSE)</f>
        <v>-33.859774000000002</v>
      </c>
      <c r="M338">
        <f>VLOOKUP(B338,National_Market!$A$3:$H$9,8,FALSE)</f>
        <v>151.205172</v>
      </c>
    </row>
    <row r="339" spans="1:13" x14ac:dyDescent="0.2">
      <c r="A339" t="s">
        <v>44</v>
      </c>
      <c r="B339" t="s">
        <v>133</v>
      </c>
      <c r="C339" t="s">
        <v>108</v>
      </c>
      <c r="D339" t="s">
        <v>82</v>
      </c>
      <c r="E339">
        <f t="shared" si="5"/>
        <v>3294.8424852801527</v>
      </c>
      <c r="F339">
        <v>7.5049999999999997E-4</v>
      </c>
      <c r="G339" t="s">
        <v>130</v>
      </c>
      <c r="J339">
        <f>VLOOKUP(A339,Potential_Manufacturer!$A$1:$T$31,19,FALSE)</f>
        <v>-32.282583592070999</v>
      </c>
      <c r="K339">
        <f>VLOOKUP(A339,Potential_Manufacturer!$A$1:$T$31,20,FALSE)</f>
        <v>115.719704121783</v>
      </c>
      <c r="L339">
        <f>VLOOKUP(B339,National_Market!$A$3:$H$9,7,FALSE)</f>
        <v>-33.859774000000002</v>
      </c>
      <c r="M339">
        <f>VLOOKUP(B339,National_Market!$A$3:$H$9,8,FALSE)</f>
        <v>151.205172</v>
      </c>
    </row>
    <row r="340" spans="1:13" x14ac:dyDescent="0.2">
      <c r="A340" t="s">
        <v>44</v>
      </c>
      <c r="B340" t="s">
        <v>133</v>
      </c>
      <c r="C340" t="s">
        <v>13</v>
      </c>
      <c r="D340" t="s">
        <v>83</v>
      </c>
      <c r="E340">
        <v>3963.28</v>
      </c>
      <c r="F340">
        <v>5.3770000000000001E-4</v>
      </c>
      <c r="G340" t="s">
        <v>130</v>
      </c>
      <c r="J340">
        <f>VLOOKUP(A340,Potential_Manufacturer!$A$1:$T$31,19,FALSE)</f>
        <v>-32.282583592070999</v>
      </c>
      <c r="K340">
        <f>VLOOKUP(A340,Potential_Manufacturer!$A$1:$T$31,20,FALSE)</f>
        <v>115.719704121783</v>
      </c>
      <c r="L340">
        <f>VLOOKUP(B340,National_Market!$A$3:$H$9,7,FALSE)</f>
        <v>-33.859774000000002</v>
      </c>
      <c r="M340">
        <f>VLOOKUP(B340,National_Market!$A$3:$H$9,8,FALSE)</f>
        <v>151.205172</v>
      </c>
    </row>
    <row r="341" spans="1:13" x14ac:dyDescent="0.2">
      <c r="A341" t="s">
        <v>44</v>
      </c>
      <c r="B341" t="s">
        <v>134</v>
      </c>
      <c r="C341" t="s">
        <v>109</v>
      </c>
      <c r="D341" t="s">
        <v>84</v>
      </c>
      <c r="E341">
        <f t="shared" si="5"/>
        <v>2134.476637001801</v>
      </c>
      <c r="G341" t="s">
        <v>130</v>
      </c>
      <c r="H341">
        <v>1.5808E-3</v>
      </c>
      <c r="I341">
        <v>1.8544E-3</v>
      </c>
      <c r="J341">
        <f>VLOOKUP(A341,Potential_Manufacturer!$A$1:$T$31,19,FALSE)</f>
        <v>-32.282583592070999</v>
      </c>
      <c r="K341">
        <f>VLOOKUP(A341,Potential_Manufacturer!$A$1:$T$31,20,FALSE)</f>
        <v>115.719704121783</v>
      </c>
      <c r="L341">
        <f>VLOOKUP(B341,National_Market!$A$3:$H$9,7,FALSE)</f>
        <v>-34.931458999999997</v>
      </c>
      <c r="M341">
        <f>VLOOKUP(B341,National_Market!$A$3:$H$9,8,FALSE)</f>
        <v>138.59927200000001</v>
      </c>
    </row>
    <row r="342" spans="1:13" x14ac:dyDescent="0.2">
      <c r="A342" t="s">
        <v>44</v>
      </c>
      <c r="B342" t="s">
        <v>134</v>
      </c>
      <c r="C342" t="s">
        <v>108</v>
      </c>
      <c r="D342" t="s">
        <v>85</v>
      </c>
      <c r="E342">
        <f t="shared" si="5"/>
        <v>2134.476637001801</v>
      </c>
      <c r="F342">
        <v>7.5049999999999997E-4</v>
      </c>
      <c r="G342" t="s">
        <v>130</v>
      </c>
      <c r="J342">
        <f>VLOOKUP(A342,Potential_Manufacturer!$A$1:$T$31,19,FALSE)</f>
        <v>-32.282583592070999</v>
      </c>
      <c r="K342">
        <f>VLOOKUP(A342,Potential_Manufacturer!$A$1:$T$31,20,FALSE)</f>
        <v>115.719704121783</v>
      </c>
      <c r="L342">
        <f>VLOOKUP(B342,National_Market!$A$3:$H$9,7,FALSE)</f>
        <v>-34.931458999999997</v>
      </c>
      <c r="M342">
        <f>VLOOKUP(B342,National_Market!$A$3:$H$9,8,FALSE)</f>
        <v>138.59927200000001</v>
      </c>
    </row>
    <row r="343" spans="1:13" x14ac:dyDescent="0.2">
      <c r="A343" t="s">
        <v>44</v>
      </c>
      <c r="B343" t="s">
        <v>134</v>
      </c>
      <c r="C343" t="s">
        <v>13</v>
      </c>
      <c r="D343" t="s">
        <v>86</v>
      </c>
      <c r="E343">
        <v>2487.2359999999999</v>
      </c>
      <c r="F343">
        <v>5.3770000000000001E-4</v>
      </c>
      <c r="G343" t="s">
        <v>130</v>
      </c>
      <c r="J343">
        <f>VLOOKUP(A343,Potential_Manufacturer!$A$1:$T$31,19,FALSE)</f>
        <v>-32.282583592070999</v>
      </c>
      <c r="K343">
        <f>VLOOKUP(A343,Potential_Manufacturer!$A$1:$T$31,20,FALSE)</f>
        <v>115.719704121783</v>
      </c>
      <c r="L343">
        <f>VLOOKUP(B343,National_Market!$A$3:$H$9,7,FALSE)</f>
        <v>-34.931458999999997</v>
      </c>
      <c r="M343">
        <f>VLOOKUP(B343,National_Market!$A$3:$H$9,8,FALSE)</f>
        <v>138.59927200000001</v>
      </c>
    </row>
    <row r="344" spans="1:13" x14ac:dyDescent="0.2">
      <c r="A344" t="s">
        <v>44</v>
      </c>
      <c r="B344" t="s">
        <v>135</v>
      </c>
      <c r="C344" t="s">
        <v>109</v>
      </c>
      <c r="D344" t="s">
        <v>87</v>
      </c>
      <c r="E344">
        <f t="shared" si="5"/>
        <v>39.221475683945371</v>
      </c>
      <c r="G344" t="s">
        <v>130</v>
      </c>
      <c r="H344">
        <v>1.5808E-3</v>
      </c>
      <c r="I344">
        <v>1.8544E-3</v>
      </c>
      <c r="J344">
        <f>VLOOKUP(A344,Potential_Manufacturer!$A$1:$T$31,19,FALSE)</f>
        <v>-32.282583592070999</v>
      </c>
      <c r="K344">
        <f>VLOOKUP(A344,Potential_Manufacturer!$A$1:$T$31,20,FALSE)</f>
        <v>115.719704121783</v>
      </c>
      <c r="L344">
        <f>VLOOKUP(B344,National_Market!$A$3:$H$9,7,FALSE)</f>
        <v>-31.950617999999999</v>
      </c>
      <c r="M344">
        <f>VLOOKUP(B344,National_Market!$A$3:$H$9,8,FALSE)</f>
        <v>115.86047499999999</v>
      </c>
    </row>
    <row r="345" spans="1:13" x14ac:dyDescent="0.2">
      <c r="A345" t="s">
        <v>44</v>
      </c>
      <c r="B345" t="s">
        <v>135</v>
      </c>
      <c r="C345" t="s">
        <v>108</v>
      </c>
      <c r="D345" t="s">
        <v>76</v>
      </c>
      <c r="E345">
        <f t="shared" si="5"/>
        <v>39.221475683945371</v>
      </c>
      <c r="F345">
        <v>7.5049999999999997E-4</v>
      </c>
      <c r="G345" t="s">
        <v>130</v>
      </c>
      <c r="J345">
        <f>VLOOKUP(A345,Potential_Manufacturer!$A$1:$T$31,19,FALSE)</f>
        <v>-32.282583592070999</v>
      </c>
      <c r="K345">
        <f>VLOOKUP(A345,Potential_Manufacturer!$A$1:$T$31,20,FALSE)</f>
        <v>115.719704121783</v>
      </c>
      <c r="L345">
        <f>VLOOKUP(B345,National_Market!$A$3:$H$9,7,FALSE)</f>
        <v>-31.950617999999999</v>
      </c>
      <c r="M345">
        <f>VLOOKUP(B345,National_Market!$A$3:$H$9,8,FALSE)</f>
        <v>115.86047499999999</v>
      </c>
    </row>
    <row r="346" spans="1:13" x14ac:dyDescent="0.2">
      <c r="A346" t="s">
        <v>44</v>
      </c>
      <c r="B346" t="s">
        <v>135</v>
      </c>
      <c r="C346" t="s">
        <v>13</v>
      </c>
      <c r="D346" t="s">
        <v>77</v>
      </c>
      <c r="E346">
        <f t="shared" si="5"/>
        <v>10000000000</v>
      </c>
      <c r="F346">
        <v>5.3770000000000001E-4</v>
      </c>
      <c r="G346" t="s">
        <v>130</v>
      </c>
      <c r="J346">
        <f>VLOOKUP(A346,Potential_Manufacturer!$A$1:$T$31,19,FALSE)</f>
        <v>-32.282583592070999</v>
      </c>
      <c r="K346">
        <f>VLOOKUP(A346,Potential_Manufacturer!$A$1:$T$31,20,FALSE)</f>
        <v>115.719704121783</v>
      </c>
      <c r="L346">
        <f>VLOOKUP(B346,National_Market!$A$3:$H$9,7,FALSE)</f>
        <v>-31.950617999999999</v>
      </c>
      <c r="M346">
        <f>VLOOKUP(B346,National_Market!$A$3:$H$9,8,FALSE)</f>
        <v>115.86047499999999</v>
      </c>
    </row>
    <row r="347" spans="1:13" x14ac:dyDescent="0.2">
      <c r="A347" t="s">
        <v>45</v>
      </c>
      <c r="B347" t="s">
        <v>131</v>
      </c>
      <c r="C347" t="s">
        <v>109</v>
      </c>
      <c r="D347" t="s">
        <v>78</v>
      </c>
      <c r="E347">
        <f t="shared" si="5"/>
        <v>3594.6840697016123</v>
      </c>
      <c r="G347" t="s">
        <v>130</v>
      </c>
      <c r="H347">
        <v>1.5808E-3</v>
      </c>
      <c r="I347">
        <v>1.8544E-3</v>
      </c>
      <c r="J347">
        <f>VLOOKUP(A347,Potential_Manufacturer!$A$1:$T$31,19,FALSE)</f>
        <v>-32.085792047028399</v>
      </c>
      <c r="K347">
        <f>VLOOKUP(A347,Potential_Manufacturer!$A$1:$T$31,20,FALSE)</f>
        <v>115.97824671354</v>
      </c>
      <c r="L347">
        <f>VLOOKUP(B347,National_Market!$A$3:$H$9,7,FALSE)</f>
        <v>-27.469010999999998</v>
      </c>
      <c r="M347">
        <f>VLOOKUP(B347,National_Market!$A$3:$H$9,8,FALSE)</f>
        <v>153.02633800000001</v>
      </c>
    </row>
    <row r="348" spans="1:13" x14ac:dyDescent="0.2">
      <c r="A348" t="s">
        <v>45</v>
      </c>
      <c r="B348" t="s">
        <v>131</v>
      </c>
      <c r="C348" t="s">
        <v>108</v>
      </c>
      <c r="D348" t="s">
        <v>79</v>
      </c>
      <c r="E348">
        <f t="shared" si="5"/>
        <v>3594.6840697016123</v>
      </c>
      <c r="F348">
        <v>7.5049999999999997E-4</v>
      </c>
      <c r="G348" t="s">
        <v>130</v>
      </c>
      <c r="J348">
        <f>VLOOKUP(A348,Potential_Manufacturer!$A$1:$T$31,19,FALSE)</f>
        <v>-32.085792047028399</v>
      </c>
      <c r="K348">
        <f>VLOOKUP(A348,Potential_Manufacturer!$A$1:$T$31,20,FALSE)</f>
        <v>115.97824671354</v>
      </c>
      <c r="L348">
        <f>VLOOKUP(B348,National_Market!$A$3:$H$9,7,FALSE)</f>
        <v>-27.469010999999998</v>
      </c>
      <c r="M348">
        <f>VLOOKUP(B348,National_Market!$A$3:$H$9,8,FALSE)</f>
        <v>153.02633800000001</v>
      </c>
    </row>
    <row r="349" spans="1:13" x14ac:dyDescent="0.2">
      <c r="A349" t="s">
        <v>45</v>
      </c>
      <c r="B349" t="s">
        <v>131</v>
      </c>
      <c r="C349" t="s">
        <v>13</v>
      </c>
      <c r="D349" t="s">
        <v>80</v>
      </c>
      <c r="E349">
        <v>4904.0959999999995</v>
      </c>
      <c r="F349">
        <v>5.3770000000000001E-4</v>
      </c>
      <c r="G349" t="s">
        <v>130</v>
      </c>
      <c r="J349">
        <f>VLOOKUP(A349,Potential_Manufacturer!$A$1:$T$31,19,FALSE)</f>
        <v>-32.085792047028399</v>
      </c>
      <c r="K349">
        <f>VLOOKUP(A349,Potential_Manufacturer!$A$1:$T$31,20,FALSE)</f>
        <v>115.97824671354</v>
      </c>
      <c r="L349">
        <f>VLOOKUP(B349,National_Market!$A$3:$H$9,7,FALSE)</f>
        <v>-27.469010999999998</v>
      </c>
      <c r="M349">
        <f>VLOOKUP(B349,National_Market!$A$3:$H$9,8,FALSE)</f>
        <v>153.02633800000001</v>
      </c>
    </row>
    <row r="350" spans="1:13" x14ac:dyDescent="0.2">
      <c r="A350" t="s">
        <v>45</v>
      </c>
      <c r="B350" t="s">
        <v>132</v>
      </c>
      <c r="C350" t="s">
        <v>109</v>
      </c>
      <c r="D350" t="s">
        <v>81</v>
      </c>
      <c r="E350">
        <f t="shared" si="5"/>
        <v>2705.6340377339284</v>
      </c>
      <c r="G350" t="s">
        <v>130</v>
      </c>
      <c r="H350">
        <v>1.5808E-3</v>
      </c>
      <c r="I350">
        <v>1.8544E-3</v>
      </c>
      <c r="J350">
        <f>VLOOKUP(A350,Potential_Manufacturer!$A$1:$T$31,19,FALSE)</f>
        <v>-32.085792047028399</v>
      </c>
      <c r="K350">
        <f>VLOOKUP(A350,Potential_Manufacturer!$A$1:$T$31,20,FALSE)</f>
        <v>115.97824671354</v>
      </c>
      <c r="L350">
        <f>VLOOKUP(B350,National_Market!$A$3:$H$9,7,FALSE)</f>
        <v>-37.813727</v>
      </c>
      <c r="M350">
        <f>VLOOKUP(B350,National_Market!$A$3:$H$9,8,FALSE)</f>
        <v>144.963155</v>
      </c>
    </row>
    <row r="351" spans="1:13" x14ac:dyDescent="0.2">
      <c r="A351" t="s">
        <v>45</v>
      </c>
      <c r="B351" t="s">
        <v>132</v>
      </c>
      <c r="C351" t="s">
        <v>108</v>
      </c>
      <c r="D351" t="s">
        <v>82</v>
      </c>
      <c r="E351">
        <f t="shared" si="5"/>
        <v>2705.6340377339284</v>
      </c>
      <c r="F351">
        <v>7.5049999999999997E-4</v>
      </c>
      <c r="G351" t="s">
        <v>130</v>
      </c>
      <c r="J351">
        <f>VLOOKUP(A351,Potential_Manufacturer!$A$1:$T$31,19,FALSE)</f>
        <v>-32.085792047028399</v>
      </c>
      <c r="K351">
        <f>VLOOKUP(A351,Potential_Manufacturer!$A$1:$T$31,20,FALSE)</f>
        <v>115.97824671354</v>
      </c>
      <c r="L351">
        <f>VLOOKUP(B351,National_Market!$A$3:$H$9,7,FALSE)</f>
        <v>-37.813727</v>
      </c>
      <c r="M351">
        <f>VLOOKUP(B351,National_Market!$A$3:$H$9,8,FALSE)</f>
        <v>144.963155</v>
      </c>
    </row>
    <row r="352" spans="1:13" x14ac:dyDescent="0.2">
      <c r="A352" t="s">
        <v>45</v>
      </c>
      <c r="B352" t="s">
        <v>132</v>
      </c>
      <c r="C352" t="s">
        <v>13</v>
      </c>
      <c r="D352" t="s">
        <v>83</v>
      </c>
      <c r="E352">
        <v>3113.212</v>
      </c>
      <c r="F352">
        <v>5.3770000000000001E-4</v>
      </c>
      <c r="G352" t="s">
        <v>130</v>
      </c>
      <c r="J352">
        <f>VLOOKUP(A352,Potential_Manufacturer!$A$1:$T$31,19,FALSE)</f>
        <v>-32.085792047028399</v>
      </c>
      <c r="K352">
        <f>VLOOKUP(A352,Potential_Manufacturer!$A$1:$T$31,20,FALSE)</f>
        <v>115.97824671354</v>
      </c>
      <c r="L352">
        <f>VLOOKUP(B352,National_Market!$A$3:$H$9,7,FALSE)</f>
        <v>-37.813727</v>
      </c>
      <c r="M352">
        <f>VLOOKUP(B352,National_Market!$A$3:$H$9,8,FALSE)</f>
        <v>144.963155</v>
      </c>
    </row>
    <row r="353" spans="1:13" x14ac:dyDescent="0.2">
      <c r="A353" t="s">
        <v>45</v>
      </c>
      <c r="B353" t="s">
        <v>133</v>
      </c>
      <c r="C353" t="s">
        <v>109</v>
      </c>
      <c r="D353" t="s">
        <v>84</v>
      </c>
      <c r="E353">
        <f t="shared" si="5"/>
        <v>3276.0511060783647</v>
      </c>
      <c r="G353" t="s">
        <v>130</v>
      </c>
      <c r="H353">
        <v>1.5808E-3</v>
      </c>
      <c r="I353">
        <v>1.8544E-3</v>
      </c>
      <c r="J353">
        <f>VLOOKUP(A353,Potential_Manufacturer!$A$1:$T$31,19,FALSE)</f>
        <v>-32.085792047028399</v>
      </c>
      <c r="K353">
        <f>VLOOKUP(A353,Potential_Manufacturer!$A$1:$T$31,20,FALSE)</f>
        <v>115.97824671354</v>
      </c>
      <c r="L353">
        <f>VLOOKUP(B353,National_Market!$A$3:$H$9,7,FALSE)</f>
        <v>-33.859774000000002</v>
      </c>
      <c r="M353">
        <f>VLOOKUP(B353,National_Market!$A$3:$H$9,8,FALSE)</f>
        <v>151.205172</v>
      </c>
    </row>
    <row r="354" spans="1:13" x14ac:dyDescent="0.2">
      <c r="A354" t="s">
        <v>45</v>
      </c>
      <c r="B354" t="s">
        <v>133</v>
      </c>
      <c r="C354" t="s">
        <v>108</v>
      </c>
      <c r="D354" t="s">
        <v>85</v>
      </c>
      <c r="E354">
        <f t="shared" si="5"/>
        <v>3276.0511060783647</v>
      </c>
      <c r="F354">
        <v>7.5049999999999997E-4</v>
      </c>
      <c r="G354" t="s">
        <v>130</v>
      </c>
      <c r="J354">
        <f>VLOOKUP(A354,Potential_Manufacturer!$A$1:$T$31,19,FALSE)</f>
        <v>-32.085792047028399</v>
      </c>
      <c r="K354">
        <f>VLOOKUP(A354,Potential_Manufacturer!$A$1:$T$31,20,FALSE)</f>
        <v>115.97824671354</v>
      </c>
      <c r="L354">
        <f>VLOOKUP(B354,National_Market!$A$3:$H$9,7,FALSE)</f>
        <v>-33.859774000000002</v>
      </c>
      <c r="M354">
        <f>VLOOKUP(B354,National_Market!$A$3:$H$9,8,FALSE)</f>
        <v>151.205172</v>
      </c>
    </row>
    <row r="355" spans="1:13" x14ac:dyDescent="0.2">
      <c r="A355" t="s">
        <v>45</v>
      </c>
      <c r="B355" t="s">
        <v>133</v>
      </c>
      <c r="C355" t="s">
        <v>13</v>
      </c>
      <c r="D355" t="s">
        <v>86</v>
      </c>
      <c r="E355">
        <v>3963.28</v>
      </c>
      <c r="F355">
        <v>5.3770000000000001E-4</v>
      </c>
      <c r="G355" t="s">
        <v>130</v>
      </c>
      <c r="J355">
        <f>VLOOKUP(A355,Potential_Manufacturer!$A$1:$T$31,19,FALSE)</f>
        <v>-32.085792047028399</v>
      </c>
      <c r="K355">
        <f>VLOOKUP(A355,Potential_Manufacturer!$A$1:$T$31,20,FALSE)</f>
        <v>115.97824671354</v>
      </c>
      <c r="L355">
        <f>VLOOKUP(B355,National_Market!$A$3:$H$9,7,FALSE)</f>
        <v>-33.859774000000002</v>
      </c>
      <c r="M355">
        <f>VLOOKUP(B355,National_Market!$A$3:$H$9,8,FALSE)</f>
        <v>151.205172</v>
      </c>
    </row>
    <row r="356" spans="1:13" x14ac:dyDescent="0.2">
      <c r="A356" t="s">
        <v>45</v>
      </c>
      <c r="B356" t="s">
        <v>134</v>
      </c>
      <c r="C356" t="s">
        <v>109</v>
      </c>
      <c r="D356" t="s">
        <v>87</v>
      </c>
      <c r="E356">
        <f t="shared" si="5"/>
        <v>2116.3926038960335</v>
      </c>
      <c r="G356" t="s">
        <v>130</v>
      </c>
      <c r="H356">
        <v>1.5808E-3</v>
      </c>
      <c r="I356">
        <v>1.8544E-3</v>
      </c>
      <c r="J356">
        <f>VLOOKUP(A356,Potential_Manufacturer!$A$1:$T$31,19,FALSE)</f>
        <v>-32.085792047028399</v>
      </c>
      <c r="K356">
        <f>VLOOKUP(A356,Potential_Manufacturer!$A$1:$T$31,20,FALSE)</f>
        <v>115.97824671354</v>
      </c>
      <c r="L356">
        <f>VLOOKUP(B356,National_Market!$A$3:$H$9,7,FALSE)</f>
        <v>-34.931458999999997</v>
      </c>
      <c r="M356">
        <f>VLOOKUP(B356,National_Market!$A$3:$H$9,8,FALSE)</f>
        <v>138.59927200000001</v>
      </c>
    </row>
    <row r="357" spans="1:13" x14ac:dyDescent="0.2">
      <c r="A357" t="s">
        <v>45</v>
      </c>
      <c r="B357" t="s">
        <v>134</v>
      </c>
      <c r="C357" t="s">
        <v>108</v>
      </c>
      <c r="D357" t="s">
        <v>76</v>
      </c>
      <c r="E357">
        <f t="shared" si="5"/>
        <v>2116.3926038960335</v>
      </c>
      <c r="F357">
        <v>7.5049999999999997E-4</v>
      </c>
      <c r="G357" t="s">
        <v>130</v>
      </c>
      <c r="J357">
        <f>VLOOKUP(A357,Potential_Manufacturer!$A$1:$T$31,19,FALSE)</f>
        <v>-32.085792047028399</v>
      </c>
      <c r="K357">
        <f>VLOOKUP(A357,Potential_Manufacturer!$A$1:$T$31,20,FALSE)</f>
        <v>115.97824671354</v>
      </c>
      <c r="L357">
        <f>VLOOKUP(B357,National_Market!$A$3:$H$9,7,FALSE)</f>
        <v>-34.931458999999997</v>
      </c>
      <c r="M357">
        <f>VLOOKUP(B357,National_Market!$A$3:$H$9,8,FALSE)</f>
        <v>138.59927200000001</v>
      </c>
    </row>
    <row r="358" spans="1:13" x14ac:dyDescent="0.2">
      <c r="A358" t="s">
        <v>45</v>
      </c>
      <c r="B358" t="s">
        <v>134</v>
      </c>
      <c r="C358" t="s">
        <v>13</v>
      </c>
      <c r="D358" t="s">
        <v>77</v>
      </c>
      <c r="E358">
        <v>2487.2359999999999</v>
      </c>
      <c r="F358">
        <v>5.3770000000000001E-4</v>
      </c>
      <c r="G358" t="s">
        <v>130</v>
      </c>
      <c r="J358">
        <f>VLOOKUP(A358,Potential_Manufacturer!$A$1:$T$31,19,FALSE)</f>
        <v>-32.085792047028399</v>
      </c>
      <c r="K358">
        <f>VLOOKUP(A358,Potential_Manufacturer!$A$1:$T$31,20,FALSE)</f>
        <v>115.97824671354</v>
      </c>
      <c r="L358">
        <f>VLOOKUP(B358,National_Market!$A$3:$H$9,7,FALSE)</f>
        <v>-34.931458999999997</v>
      </c>
      <c r="M358">
        <f>VLOOKUP(B358,National_Market!$A$3:$H$9,8,FALSE)</f>
        <v>138.59927200000001</v>
      </c>
    </row>
    <row r="359" spans="1:13" x14ac:dyDescent="0.2">
      <c r="A359" t="s">
        <v>45</v>
      </c>
      <c r="B359" t="s">
        <v>135</v>
      </c>
      <c r="C359" t="s">
        <v>109</v>
      </c>
      <c r="D359" t="s">
        <v>78</v>
      </c>
      <c r="E359">
        <f t="shared" si="5"/>
        <v>18.687127432092971</v>
      </c>
      <c r="F359" s="4"/>
      <c r="G359" t="s">
        <v>130</v>
      </c>
      <c r="H359">
        <v>1.5808E-3</v>
      </c>
      <c r="I359">
        <v>1.8544E-3</v>
      </c>
      <c r="J359">
        <f>VLOOKUP(A359,Potential_Manufacturer!$A$1:$T$31,19,FALSE)</f>
        <v>-32.085792047028399</v>
      </c>
      <c r="K359">
        <f>VLOOKUP(A359,Potential_Manufacturer!$A$1:$T$31,20,FALSE)</f>
        <v>115.97824671354</v>
      </c>
      <c r="L359">
        <f>VLOOKUP(B359,National_Market!$A$3:$H$9,7,FALSE)</f>
        <v>-31.950617999999999</v>
      </c>
      <c r="M359">
        <f>VLOOKUP(B359,National_Market!$A$3:$H$9,8,FALSE)</f>
        <v>115.86047499999999</v>
      </c>
    </row>
    <row r="360" spans="1:13" x14ac:dyDescent="0.2">
      <c r="A360" t="s">
        <v>45</v>
      </c>
      <c r="B360" t="s">
        <v>135</v>
      </c>
      <c r="C360" t="s">
        <v>108</v>
      </c>
      <c r="D360" t="s">
        <v>79</v>
      </c>
      <c r="E360">
        <f t="shared" si="5"/>
        <v>18.687127432092971</v>
      </c>
      <c r="F360" s="4">
        <v>7.5049999999999997E-4</v>
      </c>
      <c r="G360" t="s">
        <v>130</v>
      </c>
      <c r="J360">
        <f>VLOOKUP(A360,Potential_Manufacturer!$A$1:$T$31,19,FALSE)</f>
        <v>-32.085792047028399</v>
      </c>
      <c r="K360">
        <f>VLOOKUP(A360,Potential_Manufacturer!$A$1:$T$31,20,FALSE)</f>
        <v>115.97824671354</v>
      </c>
      <c r="L360">
        <f>VLOOKUP(B360,National_Market!$A$3:$H$9,7,FALSE)</f>
        <v>-31.950617999999999</v>
      </c>
      <c r="M360">
        <f>VLOOKUP(B360,National_Market!$A$3:$H$9,8,FALSE)</f>
        <v>115.86047499999999</v>
      </c>
    </row>
    <row r="361" spans="1:13" x14ac:dyDescent="0.2">
      <c r="A361" t="s">
        <v>45</v>
      </c>
      <c r="B361" t="s">
        <v>135</v>
      </c>
      <c r="C361" t="s">
        <v>13</v>
      </c>
      <c r="D361" t="s">
        <v>80</v>
      </c>
      <c r="E361">
        <f t="shared" si="5"/>
        <v>10000000000</v>
      </c>
      <c r="F361" s="4">
        <v>5.3770000000000001E-4</v>
      </c>
      <c r="G361" t="s">
        <v>130</v>
      </c>
      <c r="J361">
        <f>VLOOKUP(A361,Potential_Manufacturer!$A$1:$T$31,19,FALSE)</f>
        <v>-32.085792047028399</v>
      </c>
      <c r="K361">
        <f>VLOOKUP(A361,Potential_Manufacturer!$A$1:$T$31,20,FALSE)</f>
        <v>115.97824671354</v>
      </c>
      <c r="L361">
        <f>VLOOKUP(B361,National_Market!$A$3:$H$9,7,FALSE)</f>
        <v>-31.950617999999999</v>
      </c>
      <c r="M361">
        <f>VLOOKUP(B361,National_Market!$A$3:$H$9,8,FALSE)</f>
        <v>115.86047499999999</v>
      </c>
    </row>
    <row r="362" spans="1:13" x14ac:dyDescent="0.2">
      <c r="A362" t="s">
        <v>46</v>
      </c>
      <c r="B362" t="s">
        <v>131</v>
      </c>
      <c r="C362" t="s">
        <v>109</v>
      </c>
      <c r="D362" t="s">
        <v>81</v>
      </c>
      <c r="E362">
        <f t="shared" si="5"/>
        <v>3614.5663926063398</v>
      </c>
      <c r="F362" s="4"/>
      <c r="G362" t="s">
        <v>130</v>
      </c>
      <c r="H362">
        <v>1.5808E-3</v>
      </c>
      <c r="I362">
        <v>1.8544E-3</v>
      </c>
      <c r="J362">
        <f>VLOOKUP(A362,Potential_Manufacturer!$A$1:$T$31,19,FALSE)</f>
        <v>-32.538296173236098</v>
      </c>
      <c r="K362">
        <f>VLOOKUP(A362,Potential_Manufacturer!$A$1:$T$31,20,FALSE)</f>
        <v>115.754761865839</v>
      </c>
      <c r="L362">
        <f>VLOOKUP(B362,National_Market!$A$3:$H$9,7,FALSE)</f>
        <v>-27.469010999999998</v>
      </c>
      <c r="M362">
        <f>VLOOKUP(B362,National_Market!$A$3:$H$9,8,FALSE)</f>
        <v>153.02633800000001</v>
      </c>
    </row>
    <row r="363" spans="1:13" x14ac:dyDescent="0.2">
      <c r="A363" t="s">
        <v>46</v>
      </c>
      <c r="B363" t="s">
        <v>131</v>
      </c>
      <c r="C363" t="s">
        <v>108</v>
      </c>
      <c r="D363" t="s">
        <v>82</v>
      </c>
      <c r="E363">
        <f t="shared" si="5"/>
        <v>3614.5663926063398</v>
      </c>
      <c r="F363" s="4">
        <v>7.5049999999999997E-4</v>
      </c>
      <c r="G363" t="s">
        <v>130</v>
      </c>
      <c r="J363">
        <f>VLOOKUP(A363,Potential_Manufacturer!$A$1:$T$31,19,FALSE)</f>
        <v>-32.538296173236098</v>
      </c>
      <c r="K363">
        <f>VLOOKUP(A363,Potential_Manufacturer!$A$1:$T$31,20,FALSE)</f>
        <v>115.754761865839</v>
      </c>
      <c r="L363">
        <f>VLOOKUP(B363,National_Market!$A$3:$H$9,7,FALSE)</f>
        <v>-27.469010999999998</v>
      </c>
      <c r="M363">
        <f>VLOOKUP(B363,National_Market!$A$3:$H$9,8,FALSE)</f>
        <v>153.02633800000001</v>
      </c>
    </row>
    <row r="364" spans="1:13" x14ac:dyDescent="0.2">
      <c r="A364" t="s">
        <v>46</v>
      </c>
      <c r="B364" t="s">
        <v>131</v>
      </c>
      <c r="C364" t="s">
        <v>13</v>
      </c>
      <c r="D364" t="s">
        <v>83</v>
      </c>
      <c r="E364">
        <v>4904.0959999999995</v>
      </c>
      <c r="F364" s="4">
        <v>5.3770000000000001E-4</v>
      </c>
      <c r="G364" t="s">
        <v>130</v>
      </c>
      <c r="J364">
        <f>VLOOKUP(A364,Potential_Manufacturer!$A$1:$T$31,19,FALSE)</f>
        <v>-32.538296173236098</v>
      </c>
      <c r="K364">
        <f>VLOOKUP(A364,Potential_Manufacturer!$A$1:$T$31,20,FALSE)</f>
        <v>115.754761865839</v>
      </c>
      <c r="L364">
        <f>VLOOKUP(B364,National_Market!$A$3:$H$9,7,FALSE)</f>
        <v>-27.469010999999998</v>
      </c>
      <c r="M364">
        <f>VLOOKUP(B364,National_Market!$A$3:$H$9,8,FALSE)</f>
        <v>153.02633800000001</v>
      </c>
    </row>
    <row r="365" spans="1:13" x14ac:dyDescent="0.2">
      <c r="A365" t="s">
        <v>46</v>
      </c>
      <c r="B365" t="s">
        <v>132</v>
      </c>
      <c r="C365" t="s">
        <v>109</v>
      </c>
      <c r="D365" t="s">
        <v>84</v>
      </c>
      <c r="E365">
        <f t="shared" si="5"/>
        <v>2706.9997143428436</v>
      </c>
      <c r="F365" s="4"/>
      <c r="G365" t="s">
        <v>130</v>
      </c>
      <c r="H365">
        <v>1.5808E-3</v>
      </c>
      <c r="I365">
        <v>1.8544E-3</v>
      </c>
      <c r="J365">
        <f>VLOOKUP(A365,Potential_Manufacturer!$A$1:$T$31,19,FALSE)</f>
        <v>-32.538296173236098</v>
      </c>
      <c r="K365">
        <f>VLOOKUP(A365,Potential_Manufacturer!$A$1:$T$31,20,FALSE)</f>
        <v>115.754761865839</v>
      </c>
      <c r="L365">
        <f>VLOOKUP(B365,National_Market!$A$3:$H$9,7,FALSE)</f>
        <v>-37.813727</v>
      </c>
      <c r="M365">
        <f>VLOOKUP(B365,National_Market!$A$3:$H$9,8,FALSE)</f>
        <v>144.963155</v>
      </c>
    </row>
    <row r="366" spans="1:13" x14ac:dyDescent="0.2">
      <c r="A366" t="s">
        <v>46</v>
      </c>
      <c r="B366" t="s">
        <v>132</v>
      </c>
      <c r="C366" t="s">
        <v>108</v>
      </c>
      <c r="D366" t="s">
        <v>85</v>
      </c>
      <c r="E366">
        <f t="shared" si="5"/>
        <v>2706.9997143428436</v>
      </c>
      <c r="F366" s="4">
        <v>7.5049999999999997E-4</v>
      </c>
      <c r="G366" t="s">
        <v>130</v>
      </c>
      <c r="J366">
        <f>VLOOKUP(A366,Potential_Manufacturer!$A$1:$T$31,19,FALSE)</f>
        <v>-32.538296173236098</v>
      </c>
      <c r="K366">
        <f>VLOOKUP(A366,Potential_Manufacturer!$A$1:$T$31,20,FALSE)</f>
        <v>115.754761865839</v>
      </c>
      <c r="L366">
        <f>VLOOKUP(B366,National_Market!$A$3:$H$9,7,FALSE)</f>
        <v>-37.813727</v>
      </c>
      <c r="M366">
        <f>VLOOKUP(B366,National_Market!$A$3:$H$9,8,FALSE)</f>
        <v>144.963155</v>
      </c>
    </row>
    <row r="367" spans="1:13" x14ac:dyDescent="0.2">
      <c r="A367" t="s">
        <v>46</v>
      </c>
      <c r="B367" t="s">
        <v>132</v>
      </c>
      <c r="C367" t="s">
        <v>13</v>
      </c>
      <c r="D367" t="s">
        <v>86</v>
      </c>
      <c r="E367">
        <v>3113.212</v>
      </c>
      <c r="F367" s="4">
        <v>5.3770000000000001E-4</v>
      </c>
      <c r="G367" t="s">
        <v>130</v>
      </c>
      <c r="J367">
        <f>VLOOKUP(A367,Potential_Manufacturer!$A$1:$T$31,19,FALSE)</f>
        <v>-32.538296173236098</v>
      </c>
      <c r="K367">
        <f>VLOOKUP(A367,Potential_Manufacturer!$A$1:$T$31,20,FALSE)</f>
        <v>115.754761865839</v>
      </c>
      <c r="L367">
        <f>VLOOKUP(B367,National_Market!$A$3:$H$9,7,FALSE)</f>
        <v>-37.813727</v>
      </c>
      <c r="M367">
        <f>VLOOKUP(B367,National_Market!$A$3:$H$9,8,FALSE)</f>
        <v>144.963155</v>
      </c>
    </row>
    <row r="368" spans="1:13" x14ac:dyDescent="0.2">
      <c r="A368" t="s">
        <v>46</v>
      </c>
      <c r="B368" t="s">
        <v>133</v>
      </c>
      <c r="C368" t="s">
        <v>109</v>
      </c>
      <c r="D368" t="s">
        <v>87</v>
      </c>
      <c r="E368">
        <f t="shared" si="5"/>
        <v>3285.4186292026411</v>
      </c>
      <c r="F368" s="4"/>
      <c r="G368" t="s">
        <v>130</v>
      </c>
      <c r="H368">
        <v>1.5808E-3</v>
      </c>
      <c r="I368">
        <v>1.8544E-3</v>
      </c>
      <c r="J368">
        <f>VLOOKUP(A368,Potential_Manufacturer!$A$1:$T$31,19,FALSE)</f>
        <v>-32.538296173236098</v>
      </c>
      <c r="K368">
        <f>VLOOKUP(A368,Potential_Manufacturer!$A$1:$T$31,20,FALSE)</f>
        <v>115.754761865839</v>
      </c>
      <c r="L368">
        <f>VLOOKUP(B368,National_Market!$A$3:$H$9,7,FALSE)</f>
        <v>-33.859774000000002</v>
      </c>
      <c r="M368">
        <f>VLOOKUP(B368,National_Market!$A$3:$H$9,8,FALSE)</f>
        <v>151.205172</v>
      </c>
    </row>
    <row r="369" spans="1:13" x14ac:dyDescent="0.2">
      <c r="A369" t="s">
        <v>46</v>
      </c>
      <c r="B369" t="s">
        <v>133</v>
      </c>
      <c r="C369" t="s">
        <v>108</v>
      </c>
      <c r="D369" t="s">
        <v>76</v>
      </c>
      <c r="E369">
        <f t="shared" si="5"/>
        <v>3285.4186292026411</v>
      </c>
      <c r="F369" s="4">
        <v>7.5049999999999997E-4</v>
      </c>
      <c r="G369" t="s">
        <v>130</v>
      </c>
      <c r="J369">
        <f>VLOOKUP(A369,Potential_Manufacturer!$A$1:$T$31,19,FALSE)</f>
        <v>-32.538296173236098</v>
      </c>
      <c r="K369">
        <f>VLOOKUP(A369,Potential_Manufacturer!$A$1:$T$31,20,FALSE)</f>
        <v>115.754761865839</v>
      </c>
      <c r="L369">
        <f>VLOOKUP(B369,National_Market!$A$3:$H$9,7,FALSE)</f>
        <v>-33.859774000000002</v>
      </c>
      <c r="M369">
        <f>VLOOKUP(B369,National_Market!$A$3:$H$9,8,FALSE)</f>
        <v>151.205172</v>
      </c>
    </row>
    <row r="370" spans="1:13" x14ac:dyDescent="0.2">
      <c r="A370" t="s">
        <v>46</v>
      </c>
      <c r="B370" t="s">
        <v>133</v>
      </c>
      <c r="C370" t="s">
        <v>13</v>
      </c>
      <c r="D370" t="s">
        <v>77</v>
      </c>
      <c r="E370">
        <v>3963.28</v>
      </c>
      <c r="F370" s="4">
        <v>5.3770000000000001E-4</v>
      </c>
      <c r="G370" t="s">
        <v>130</v>
      </c>
      <c r="J370">
        <f>VLOOKUP(A370,Potential_Manufacturer!$A$1:$T$31,19,FALSE)</f>
        <v>-32.538296173236098</v>
      </c>
      <c r="K370">
        <f>VLOOKUP(A370,Potential_Manufacturer!$A$1:$T$31,20,FALSE)</f>
        <v>115.754761865839</v>
      </c>
      <c r="L370">
        <f>VLOOKUP(B370,National_Market!$A$3:$H$9,7,FALSE)</f>
        <v>-33.859774000000002</v>
      </c>
      <c r="M370">
        <f>VLOOKUP(B370,National_Market!$A$3:$H$9,8,FALSE)</f>
        <v>151.205172</v>
      </c>
    </row>
    <row r="371" spans="1:13" x14ac:dyDescent="0.2">
      <c r="A371" t="s">
        <v>46</v>
      </c>
      <c r="B371" t="s">
        <v>134</v>
      </c>
      <c r="C371" t="s">
        <v>109</v>
      </c>
      <c r="D371" t="s">
        <v>78</v>
      </c>
      <c r="E371">
        <f t="shared" si="5"/>
        <v>2124.4769660580509</v>
      </c>
      <c r="F371" s="4"/>
      <c r="G371" t="s">
        <v>130</v>
      </c>
      <c r="H371">
        <v>1.5808E-3</v>
      </c>
      <c r="I371">
        <v>1.8544E-3</v>
      </c>
      <c r="J371">
        <f>VLOOKUP(A371,Potential_Manufacturer!$A$1:$T$31,19,FALSE)</f>
        <v>-32.538296173236098</v>
      </c>
      <c r="K371">
        <f>VLOOKUP(A371,Potential_Manufacturer!$A$1:$T$31,20,FALSE)</f>
        <v>115.754761865839</v>
      </c>
      <c r="L371">
        <f>VLOOKUP(B371,National_Market!$A$3:$H$9,7,FALSE)</f>
        <v>-34.931458999999997</v>
      </c>
      <c r="M371">
        <f>VLOOKUP(B371,National_Market!$A$3:$H$9,8,FALSE)</f>
        <v>138.59927200000001</v>
      </c>
    </row>
    <row r="372" spans="1:13" x14ac:dyDescent="0.2">
      <c r="A372" t="s">
        <v>46</v>
      </c>
      <c r="B372" t="s">
        <v>134</v>
      </c>
      <c r="C372" t="s">
        <v>108</v>
      </c>
      <c r="D372" t="s">
        <v>79</v>
      </c>
      <c r="E372">
        <f t="shared" si="5"/>
        <v>2124.4769660580509</v>
      </c>
      <c r="F372" s="4">
        <v>7.5049999999999997E-4</v>
      </c>
      <c r="G372" t="s">
        <v>130</v>
      </c>
      <c r="J372">
        <f>VLOOKUP(A372,Potential_Manufacturer!$A$1:$T$31,19,FALSE)</f>
        <v>-32.538296173236098</v>
      </c>
      <c r="K372">
        <f>VLOOKUP(A372,Potential_Manufacturer!$A$1:$T$31,20,FALSE)</f>
        <v>115.754761865839</v>
      </c>
      <c r="L372">
        <f>VLOOKUP(B372,National_Market!$A$3:$H$9,7,FALSE)</f>
        <v>-34.931458999999997</v>
      </c>
      <c r="M372">
        <f>VLOOKUP(B372,National_Market!$A$3:$H$9,8,FALSE)</f>
        <v>138.59927200000001</v>
      </c>
    </row>
    <row r="373" spans="1:13" x14ac:dyDescent="0.2">
      <c r="A373" t="s">
        <v>46</v>
      </c>
      <c r="B373" t="s">
        <v>134</v>
      </c>
      <c r="C373" t="s">
        <v>13</v>
      </c>
      <c r="D373" t="s">
        <v>80</v>
      </c>
      <c r="E373">
        <v>2487.2359999999999</v>
      </c>
      <c r="F373" s="4">
        <v>5.3770000000000001E-4</v>
      </c>
      <c r="G373" t="s">
        <v>130</v>
      </c>
      <c r="J373">
        <f>VLOOKUP(A373,Potential_Manufacturer!$A$1:$T$31,19,FALSE)</f>
        <v>-32.538296173236098</v>
      </c>
      <c r="K373">
        <f>VLOOKUP(A373,Potential_Manufacturer!$A$1:$T$31,20,FALSE)</f>
        <v>115.754761865839</v>
      </c>
      <c r="L373">
        <f>VLOOKUP(B373,National_Market!$A$3:$H$9,7,FALSE)</f>
        <v>-34.931458999999997</v>
      </c>
      <c r="M373">
        <f>VLOOKUP(B373,National_Market!$A$3:$H$9,8,FALSE)</f>
        <v>138.59927200000001</v>
      </c>
    </row>
    <row r="374" spans="1:13" x14ac:dyDescent="0.2">
      <c r="A374" t="s">
        <v>46</v>
      </c>
      <c r="B374" t="s">
        <v>135</v>
      </c>
      <c r="C374" t="s">
        <v>109</v>
      </c>
      <c r="D374" t="s">
        <v>81</v>
      </c>
      <c r="E374">
        <f t="shared" si="5"/>
        <v>66.098779029821856</v>
      </c>
      <c r="F374" s="4"/>
      <c r="G374" t="s">
        <v>130</v>
      </c>
      <c r="H374">
        <v>1.5808E-3</v>
      </c>
      <c r="I374">
        <v>1.8544E-3</v>
      </c>
      <c r="J374">
        <f>VLOOKUP(A374,Potential_Manufacturer!$A$1:$T$31,19,FALSE)</f>
        <v>-32.538296173236098</v>
      </c>
      <c r="K374">
        <f>VLOOKUP(A374,Potential_Manufacturer!$A$1:$T$31,20,FALSE)</f>
        <v>115.754761865839</v>
      </c>
      <c r="L374">
        <f>VLOOKUP(B374,National_Market!$A$3:$H$9,7,FALSE)</f>
        <v>-31.950617999999999</v>
      </c>
      <c r="M374">
        <f>VLOOKUP(B374,National_Market!$A$3:$H$9,8,FALSE)</f>
        <v>115.86047499999999</v>
      </c>
    </row>
    <row r="375" spans="1:13" x14ac:dyDescent="0.2">
      <c r="A375" t="s">
        <v>46</v>
      </c>
      <c r="B375" t="s">
        <v>135</v>
      </c>
      <c r="C375" t="s">
        <v>108</v>
      </c>
      <c r="D375" t="s">
        <v>82</v>
      </c>
      <c r="E375">
        <f t="shared" si="5"/>
        <v>66.098779029821856</v>
      </c>
      <c r="F375" s="4">
        <v>7.5049999999999997E-4</v>
      </c>
      <c r="G375" t="s">
        <v>130</v>
      </c>
      <c r="J375">
        <f>VLOOKUP(A375,Potential_Manufacturer!$A$1:$T$31,19,FALSE)</f>
        <v>-32.538296173236098</v>
      </c>
      <c r="K375">
        <f>VLOOKUP(A375,Potential_Manufacturer!$A$1:$T$31,20,FALSE)</f>
        <v>115.754761865839</v>
      </c>
      <c r="L375">
        <f>VLOOKUP(B375,National_Market!$A$3:$H$9,7,FALSE)</f>
        <v>-31.950617999999999</v>
      </c>
      <c r="M375">
        <f>VLOOKUP(B375,National_Market!$A$3:$H$9,8,FALSE)</f>
        <v>115.86047499999999</v>
      </c>
    </row>
    <row r="376" spans="1:13" x14ac:dyDescent="0.2">
      <c r="A376" t="s">
        <v>46</v>
      </c>
      <c r="B376" t="s">
        <v>135</v>
      </c>
      <c r="C376" t="s">
        <v>13</v>
      </c>
      <c r="D376" t="s">
        <v>83</v>
      </c>
      <c r="E376">
        <f t="shared" si="5"/>
        <v>10000000000</v>
      </c>
      <c r="F376" s="4">
        <v>5.3770000000000001E-4</v>
      </c>
      <c r="G376" t="s">
        <v>130</v>
      </c>
      <c r="J376">
        <f>VLOOKUP(A376,Potential_Manufacturer!$A$1:$T$31,19,FALSE)</f>
        <v>-32.538296173236098</v>
      </c>
      <c r="K376">
        <f>VLOOKUP(A376,Potential_Manufacturer!$A$1:$T$31,20,FALSE)</f>
        <v>115.754761865839</v>
      </c>
      <c r="L376">
        <f>VLOOKUP(B376,National_Market!$A$3:$H$9,7,FALSE)</f>
        <v>-31.950617999999999</v>
      </c>
      <c r="M376">
        <f>VLOOKUP(B376,National_Market!$A$3:$H$9,8,FALSE)</f>
        <v>115.86047499999999</v>
      </c>
    </row>
    <row r="377" spans="1:13" x14ac:dyDescent="0.2">
      <c r="A377" t="s">
        <v>47</v>
      </c>
      <c r="B377" t="s">
        <v>131</v>
      </c>
      <c r="C377" t="s">
        <v>109</v>
      </c>
      <c r="D377" t="s">
        <v>84</v>
      </c>
      <c r="E377">
        <f t="shared" si="5"/>
        <v>1618.947749361932</v>
      </c>
      <c r="F377" s="4"/>
      <c r="G377" t="s">
        <v>130</v>
      </c>
      <c r="H377">
        <v>1.5808E-3</v>
      </c>
      <c r="I377">
        <v>1.8544E-3</v>
      </c>
      <c r="J377">
        <f>VLOOKUP(A377,Potential_Manufacturer!$A$1:$T$31,19,FALSE)</f>
        <v>-35.102395401501802</v>
      </c>
      <c r="K377">
        <f>VLOOKUP(A377,Potential_Manufacturer!$A$1:$T$31,20,FALSE)</f>
        <v>138.48538613884301</v>
      </c>
      <c r="L377">
        <f>VLOOKUP(B377,National_Market!$A$3:$H$9,7,FALSE)</f>
        <v>-27.469010999999998</v>
      </c>
      <c r="M377">
        <f>VLOOKUP(B377,National_Market!$A$3:$H$9,8,FALSE)</f>
        <v>153.02633800000001</v>
      </c>
    </row>
    <row r="378" spans="1:13" x14ac:dyDescent="0.2">
      <c r="A378" t="s">
        <v>47</v>
      </c>
      <c r="B378" t="s">
        <v>131</v>
      </c>
      <c r="C378" t="s">
        <v>108</v>
      </c>
      <c r="D378" t="s">
        <v>85</v>
      </c>
      <c r="E378">
        <f t="shared" si="5"/>
        <v>1618.947749361932</v>
      </c>
      <c r="F378" s="4">
        <v>7.5049999999999997E-4</v>
      </c>
      <c r="G378" t="s">
        <v>130</v>
      </c>
      <c r="J378">
        <f>VLOOKUP(A378,Potential_Manufacturer!$A$1:$T$31,19,FALSE)</f>
        <v>-35.102395401501802</v>
      </c>
      <c r="K378">
        <f>VLOOKUP(A378,Potential_Manufacturer!$A$1:$T$31,20,FALSE)</f>
        <v>138.48538613884301</v>
      </c>
      <c r="L378">
        <f>VLOOKUP(B378,National_Market!$A$3:$H$9,7,FALSE)</f>
        <v>-27.469010999999998</v>
      </c>
      <c r="M378">
        <f>VLOOKUP(B378,National_Market!$A$3:$H$9,8,FALSE)</f>
        <v>153.02633800000001</v>
      </c>
    </row>
    <row r="379" spans="1:13" x14ac:dyDescent="0.2">
      <c r="A379" t="s">
        <v>47</v>
      </c>
      <c r="B379" t="s">
        <v>131</v>
      </c>
      <c r="C379" t="s">
        <v>13</v>
      </c>
      <c r="D379" t="s">
        <v>86</v>
      </c>
      <c r="E379">
        <v>2820.596</v>
      </c>
      <c r="F379" s="4">
        <v>5.3770000000000001E-4</v>
      </c>
      <c r="G379" t="s">
        <v>130</v>
      </c>
      <c r="J379">
        <f>VLOOKUP(A379,Potential_Manufacturer!$A$1:$T$31,19,FALSE)</f>
        <v>-35.102395401501802</v>
      </c>
      <c r="K379">
        <f>VLOOKUP(A379,Potential_Manufacturer!$A$1:$T$31,20,FALSE)</f>
        <v>138.48538613884301</v>
      </c>
      <c r="L379">
        <f>VLOOKUP(B379,National_Market!$A$3:$H$9,7,FALSE)</f>
        <v>-27.469010999999998</v>
      </c>
      <c r="M379">
        <f>VLOOKUP(B379,National_Market!$A$3:$H$9,8,FALSE)</f>
        <v>153.02633800000001</v>
      </c>
    </row>
    <row r="380" spans="1:13" x14ac:dyDescent="0.2">
      <c r="A380" t="s">
        <v>47</v>
      </c>
      <c r="B380" t="s">
        <v>132</v>
      </c>
      <c r="C380" t="s">
        <v>109</v>
      </c>
      <c r="D380" t="s">
        <v>87</v>
      </c>
      <c r="E380">
        <f t="shared" si="5"/>
        <v>652.85746193460011</v>
      </c>
      <c r="F380" s="4"/>
      <c r="G380" t="s">
        <v>130</v>
      </c>
      <c r="H380">
        <v>1.5808E-3</v>
      </c>
      <c r="I380">
        <v>1.8544E-3</v>
      </c>
      <c r="J380">
        <f>VLOOKUP(A380,Potential_Manufacturer!$A$1:$T$31,19,FALSE)</f>
        <v>-35.102395401501802</v>
      </c>
      <c r="K380">
        <f>VLOOKUP(A380,Potential_Manufacturer!$A$1:$T$31,20,FALSE)</f>
        <v>138.48538613884301</v>
      </c>
      <c r="L380">
        <f>VLOOKUP(B380,National_Market!$A$3:$H$9,7,FALSE)</f>
        <v>-37.813727</v>
      </c>
      <c r="M380">
        <f>VLOOKUP(B380,National_Market!$A$3:$H$9,8,FALSE)</f>
        <v>144.963155</v>
      </c>
    </row>
    <row r="381" spans="1:13" x14ac:dyDescent="0.2">
      <c r="A381" t="s">
        <v>47</v>
      </c>
      <c r="B381" t="s">
        <v>132</v>
      </c>
      <c r="C381" t="s">
        <v>108</v>
      </c>
      <c r="D381" t="s">
        <v>76</v>
      </c>
      <c r="E381">
        <f t="shared" si="5"/>
        <v>652.85746193460011</v>
      </c>
      <c r="F381" s="4">
        <v>7.5049999999999997E-4</v>
      </c>
      <c r="G381" t="s">
        <v>130</v>
      </c>
      <c r="J381">
        <f>VLOOKUP(A381,Potential_Manufacturer!$A$1:$T$31,19,FALSE)</f>
        <v>-35.102395401501802</v>
      </c>
      <c r="K381">
        <f>VLOOKUP(A381,Potential_Manufacturer!$A$1:$T$31,20,FALSE)</f>
        <v>138.48538613884301</v>
      </c>
      <c r="L381">
        <f>VLOOKUP(B381,National_Market!$A$3:$H$9,7,FALSE)</f>
        <v>-37.813727</v>
      </c>
      <c r="M381">
        <f>VLOOKUP(B381,National_Market!$A$3:$H$9,8,FALSE)</f>
        <v>144.963155</v>
      </c>
    </row>
    <row r="382" spans="1:13" x14ac:dyDescent="0.2">
      <c r="A382" t="s">
        <v>47</v>
      </c>
      <c r="B382" t="s">
        <v>132</v>
      </c>
      <c r="C382" t="s">
        <v>13</v>
      </c>
      <c r="D382" t="s">
        <v>77</v>
      </c>
      <c r="E382">
        <v>951.928</v>
      </c>
      <c r="F382" s="4">
        <v>5.3770000000000001E-4</v>
      </c>
      <c r="G382" t="s">
        <v>130</v>
      </c>
      <c r="J382">
        <f>VLOOKUP(A382,Potential_Manufacturer!$A$1:$T$31,19,FALSE)</f>
        <v>-35.102395401501802</v>
      </c>
      <c r="K382">
        <f>VLOOKUP(A382,Potential_Manufacturer!$A$1:$T$31,20,FALSE)</f>
        <v>138.48538613884301</v>
      </c>
      <c r="L382">
        <f>VLOOKUP(B382,National_Market!$A$3:$H$9,7,FALSE)</f>
        <v>-37.813727</v>
      </c>
      <c r="M382">
        <f>VLOOKUP(B382,National_Market!$A$3:$H$9,8,FALSE)</f>
        <v>144.963155</v>
      </c>
    </row>
    <row r="383" spans="1:13" x14ac:dyDescent="0.2">
      <c r="A383" t="s">
        <v>47</v>
      </c>
      <c r="B383" t="s">
        <v>133</v>
      </c>
      <c r="C383" t="s">
        <v>109</v>
      </c>
      <c r="D383" t="s">
        <v>78</v>
      </c>
      <c r="E383">
        <f t="shared" si="5"/>
        <v>1173.2282564015472</v>
      </c>
      <c r="F383" s="4"/>
      <c r="G383" t="s">
        <v>130</v>
      </c>
      <c r="H383">
        <v>1.5808E-3</v>
      </c>
      <c r="I383">
        <v>1.8544E-3</v>
      </c>
      <c r="J383">
        <f>VLOOKUP(A383,Potential_Manufacturer!$A$1:$T$31,19,FALSE)</f>
        <v>-35.102395401501802</v>
      </c>
      <c r="K383">
        <f>VLOOKUP(A383,Potential_Manufacturer!$A$1:$T$31,20,FALSE)</f>
        <v>138.48538613884301</v>
      </c>
      <c r="L383">
        <f>VLOOKUP(B383,National_Market!$A$3:$H$9,7,FALSE)</f>
        <v>-33.859774000000002</v>
      </c>
      <c r="M383">
        <f>VLOOKUP(B383,National_Market!$A$3:$H$9,8,FALSE)</f>
        <v>151.205172</v>
      </c>
    </row>
    <row r="384" spans="1:13" x14ac:dyDescent="0.2">
      <c r="A384" t="s">
        <v>47</v>
      </c>
      <c r="B384" t="s">
        <v>133</v>
      </c>
      <c r="C384" t="s">
        <v>108</v>
      </c>
      <c r="D384" t="s">
        <v>79</v>
      </c>
      <c r="E384">
        <f t="shared" si="5"/>
        <v>1173.2282564015472</v>
      </c>
      <c r="F384" s="4">
        <v>7.5049999999999997E-4</v>
      </c>
      <c r="G384" t="s">
        <v>130</v>
      </c>
      <c r="J384">
        <f>VLOOKUP(A384,Potential_Manufacturer!$A$1:$T$31,19,FALSE)</f>
        <v>-35.102395401501802</v>
      </c>
      <c r="K384">
        <f>VLOOKUP(A384,Potential_Manufacturer!$A$1:$T$31,20,FALSE)</f>
        <v>138.48538613884301</v>
      </c>
      <c r="L384">
        <f>VLOOKUP(B384,National_Market!$A$3:$H$9,7,FALSE)</f>
        <v>-33.859774000000002</v>
      </c>
      <c r="M384">
        <f>VLOOKUP(B384,National_Market!$A$3:$H$9,8,FALSE)</f>
        <v>151.205172</v>
      </c>
    </row>
    <row r="385" spans="1:13" x14ac:dyDescent="0.2">
      <c r="A385" t="s">
        <v>47</v>
      </c>
      <c r="B385" t="s">
        <v>133</v>
      </c>
      <c r="C385" t="s">
        <v>13</v>
      </c>
      <c r="D385" t="s">
        <v>80</v>
      </c>
      <c r="E385">
        <v>1802</v>
      </c>
      <c r="F385" s="4">
        <v>5.3770000000000001E-4</v>
      </c>
      <c r="G385" t="s">
        <v>130</v>
      </c>
      <c r="J385">
        <f>VLOOKUP(A385,Potential_Manufacturer!$A$1:$T$31,19,FALSE)</f>
        <v>-35.102395401501802</v>
      </c>
      <c r="K385">
        <f>VLOOKUP(A385,Potential_Manufacturer!$A$1:$T$31,20,FALSE)</f>
        <v>138.48538613884301</v>
      </c>
      <c r="L385">
        <f>VLOOKUP(B385,National_Market!$A$3:$H$9,7,FALSE)</f>
        <v>-33.859774000000002</v>
      </c>
      <c r="M385">
        <f>VLOOKUP(B385,National_Market!$A$3:$H$9,8,FALSE)</f>
        <v>151.205172</v>
      </c>
    </row>
    <row r="386" spans="1:13" x14ac:dyDescent="0.2">
      <c r="A386" t="s">
        <v>47</v>
      </c>
      <c r="B386" t="s">
        <v>134</v>
      </c>
      <c r="C386" t="s">
        <v>109</v>
      </c>
      <c r="D386" t="s">
        <v>81</v>
      </c>
      <c r="E386">
        <f t="shared" ref="E386:E449" si="6">IF(C386="Train",(ACOS(COS(RADIANS(90-J386))*COS(RADIANS(90-L386))+SIN(RADIANS(90-J386))*SIN(RADIANS(90-L386))*COS(RADIANS(K386-M386)))*6371),IF(C386="Ship",10000000000,IF(C386="Truck",(ACOS(COS(RADIANS(90-J386))*COS(RADIANS(90-L386))+SIN(RADIANS(90-J386))*SIN(RADIANS(90-L386))*COS(RADIANS(K386-M386)))*6371))))</f>
        <v>21.652661427785183</v>
      </c>
      <c r="F386" s="4"/>
      <c r="G386" t="s">
        <v>130</v>
      </c>
      <c r="H386">
        <v>1.5808E-3</v>
      </c>
      <c r="I386">
        <v>1.8544E-3</v>
      </c>
      <c r="J386">
        <f>VLOOKUP(A386,Potential_Manufacturer!$A$1:$T$31,19,FALSE)</f>
        <v>-35.102395401501802</v>
      </c>
      <c r="K386">
        <f>VLOOKUP(A386,Potential_Manufacturer!$A$1:$T$31,20,FALSE)</f>
        <v>138.48538613884301</v>
      </c>
      <c r="L386">
        <f>VLOOKUP(B386,National_Market!$A$3:$H$9,7,FALSE)</f>
        <v>-34.931458999999997</v>
      </c>
      <c r="M386">
        <f>VLOOKUP(B386,National_Market!$A$3:$H$9,8,FALSE)</f>
        <v>138.59927200000001</v>
      </c>
    </row>
    <row r="387" spans="1:13" x14ac:dyDescent="0.2">
      <c r="A387" t="s">
        <v>47</v>
      </c>
      <c r="B387" t="s">
        <v>134</v>
      </c>
      <c r="C387" t="s">
        <v>108</v>
      </c>
      <c r="D387" t="s">
        <v>82</v>
      </c>
      <c r="E387">
        <f t="shared" si="6"/>
        <v>21.652661427785183</v>
      </c>
      <c r="F387" s="4">
        <v>7.5049999999999997E-4</v>
      </c>
      <c r="G387" t="s">
        <v>130</v>
      </c>
      <c r="J387">
        <f>VLOOKUP(A387,Potential_Manufacturer!$A$1:$T$31,19,FALSE)</f>
        <v>-35.102395401501802</v>
      </c>
      <c r="K387">
        <f>VLOOKUP(A387,Potential_Manufacturer!$A$1:$T$31,20,FALSE)</f>
        <v>138.48538613884301</v>
      </c>
      <c r="L387">
        <f>VLOOKUP(B387,National_Market!$A$3:$H$9,7,FALSE)</f>
        <v>-34.931458999999997</v>
      </c>
      <c r="M387">
        <f>VLOOKUP(B387,National_Market!$A$3:$H$9,8,FALSE)</f>
        <v>138.59927200000001</v>
      </c>
    </row>
    <row r="388" spans="1:13" x14ac:dyDescent="0.2">
      <c r="A388" t="s">
        <v>47</v>
      </c>
      <c r="B388" t="s">
        <v>134</v>
      </c>
      <c r="C388" t="s">
        <v>13</v>
      </c>
      <c r="D388" t="s">
        <v>83</v>
      </c>
      <c r="E388">
        <f t="shared" si="6"/>
        <v>10000000000</v>
      </c>
      <c r="F388" s="4">
        <v>5.3770000000000001E-4</v>
      </c>
      <c r="G388" t="s">
        <v>130</v>
      </c>
      <c r="J388">
        <f>VLOOKUP(A388,Potential_Manufacturer!$A$1:$T$31,19,FALSE)</f>
        <v>-35.102395401501802</v>
      </c>
      <c r="K388">
        <f>VLOOKUP(A388,Potential_Manufacturer!$A$1:$T$31,20,FALSE)</f>
        <v>138.48538613884301</v>
      </c>
      <c r="L388">
        <f>VLOOKUP(B388,National_Market!$A$3:$H$9,7,FALSE)</f>
        <v>-34.931458999999997</v>
      </c>
      <c r="M388">
        <f>VLOOKUP(B388,National_Market!$A$3:$H$9,8,FALSE)</f>
        <v>138.59927200000001</v>
      </c>
    </row>
    <row r="389" spans="1:13" x14ac:dyDescent="0.2">
      <c r="A389" t="s">
        <v>47</v>
      </c>
      <c r="B389" t="s">
        <v>135</v>
      </c>
      <c r="C389" t="s">
        <v>109</v>
      </c>
      <c r="D389" t="s">
        <v>84</v>
      </c>
      <c r="E389">
        <f t="shared" si="6"/>
        <v>2121.55861095111</v>
      </c>
      <c r="F389" s="4"/>
      <c r="G389" t="s">
        <v>130</v>
      </c>
      <c r="H389">
        <v>1.5808E-3</v>
      </c>
      <c r="I389">
        <v>1.8544E-3</v>
      </c>
      <c r="J389">
        <f>VLOOKUP(A389,Potential_Manufacturer!$A$1:$T$31,19,FALSE)</f>
        <v>-35.102395401501802</v>
      </c>
      <c r="K389">
        <f>VLOOKUP(A389,Potential_Manufacturer!$A$1:$T$31,20,FALSE)</f>
        <v>138.48538613884301</v>
      </c>
      <c r="L389">
        <f>VLOOKUP(B389,National_Market!$A$3:$H$9,7,FALSE)</f>
        <v>-31.950617999999999</v>
      </c>
      <c r="M389">
        <f>VLOOKUP(B389,National_Market!$A$3:$H$9,8,FALSE)</f>
        <v>115.86047499999999</v>
      </c>
    </row>
    <row r="390" spans="1:13" x14ac:dyDescent="0.2">
      <c r="A390" t="s">
        <v>47</v>
      </c>
      <c r="B390" t="s">
        <v>135</v>
      </c>
      <c r="C390" t="s">
        <v>108</v>
      </c>
      <c r="D390" t="s">
        <v>85</v>
      </c>
      <c r="E390">
        <f t="shared" si="6"/>
        <v>2121.55861095111</v>
      </c>
      <c r="F390" s="4">
        <v>7.5049999999999997E-4</v>
      </c>
      <c r="G390" t="s">
        <v>130</v>
      </c>
      <c r="J390">
        <f>VLOOKUP(A390,Potential_Manufacturer!$A$1:$T$31,19,FALSE)</f>
        <v>-35.102395401501802</v>
      </c>
      <c r="K390">
        <f>VLOOKUP(A390,Potential_Manufacturer!$A$1:$T$31,20,FALSE)</f>
        <v>138.48538613884301</v>
      </c>
      <c r="L390">
        <f>VLOOKUP(B390,National_Market!$A$3:$H$9,7,FALSE)</f>
        <v>-31.950617999999999</v>
      </c>
      <c r="M390">
        <f>VLOOKUP(B390,National_Market!$A$3:$H$9,8,FALSE)</f>
        <v>115.86047499999999</v>
      </c>
    </row>
    <row r="391" spans="1:13" x14ac:dyDescent="0.2">
      <c r="A391" t="s">
        <v>47</v>
      </c>
      <c r="B391" t="s">
        <v>135</v>
      </c>
      <c r="C391" t="s">
        <v>13</v>
      </c>
      <c r="D391" t="s">
        <v>86</v>
      </c>
      <c r="E391">
        <v>2487.2359999999999</v>
      </c>
      <c r="F391" s="4">
        <v>5.3770000000000001E-4</v>
      </c>
      <c r="G391" t="s">
        <v>130</v>
      </c>
      <c r="J391">
        <f>VLOOKUP(A391,Potential_Manufacturer!$A$1:$T$31,19,FALSE)</f>
        <v>-35.102395401501802</v>
      </c>
      <c r="K391">
        <f>VLOOKUP(A391,Potential_Manufacturer!$A$1:$T$31,20,FALSE)</f>
        <v>138.48538613884301</v>
      </c>
      <c r="L391">
        <f>VLOOKUP(B391,National_Market!$A$3:$H$9,7,FALSE)</f>
        <v>-31.950617999999999</v>
      </c>
      <c r="M391">
        <f>VLOOKUP(B391,National_Market!$A$3:$H$9,8,FALSE)</f>
        <v>115.86047499999999</v>
      </c>
    </row>
    <row r="392" spans="1:13" x14ac:dyDescent="0.2">
      <c r="A392" t="s">
        <v>48</v>
      </c>
      <c r="B392" t="s">
        <v>131</v>
      </c>
      <c r="C392" t="s">
        <v>109</v>
      </c>
      <c r="D392" t="s">
        <v>87</v>
      </c>
      <c r="E392">
        <f t="shared" si="6"/>
        <v>1587.6355625193939</v>
      </c>
      <c r="F392" s="4"/>
      <c r="G392" t="s">
        <v>130</v>
      </c>
      <c r="H392">
        <v>1.5808E-3</v>
      </c>
      <c r="I392">
        <v>1.8544E-3</v>
      </c>
      <c r="J392">
        <f>VLOOKUP(A392,Potential_Manufacturer!$A$1:$T$31,19,FALSE)</f>
        <v>-34.758887449109103</v>
      </c>
      <c r="K392">
        <f>VLOOKUP(A392,Potential_Manufacturer!$A$1:$T$31,20,FALSE)</f>
        <v>138.65630484302801</v>
      </c>
      <c r="L392">
        <f>VLOOKUP(B392,National_Market!$A$3:$H$9,7,FALSE)</f>
        <v>-27.469010999999998</v>
      </c>
      <c r="M392">
        <f>VLOOKUP(B392,National_Market!$A$3:$H$9,8,FALSE)</f>
        <v>153.02633800000001</v>
      </c>
    </row>
    <row r="393" spans="1:13" x14ac:dyDescent="0.2">
      <c r="A393" t="s">
        <v>48</v>
      </c>
      <c r="B393" t="s">
        <v>131</v>
      </c>
      <c r="C393" t="s">
        <v>108</v>
      </c>
      <c r="D393" t="s">
        <v>76</v>
      </c>
      <c r="E393">
        <f t="shared" si="6"/>
        <v>1587.6355625193939</v>
      </c>
      <c r="F393" s="4">
        <v>7.5049999999999997E-4</v>
      </c>
      <c r="G393" t="s">
        <v>130</v>
      </c>
      <c r="J393">
        <f>VLOOKUP(A393,Potential_Manufacturer!$A$1:$T$31,19,FALSE)</f>
        <v>-34.758887449109103</v>
      </c>
      <c r="K393">
        <f>VLOOKUP(A393,Potential_Manufacturer!$A$1:$T$31,20,FALSE)</f>
        <v>138.65630484302801</v>
      </c>
      <c r="L393">
        <f>VLOOKUP(B393,National_Market!$A$3:$H$9,7,FALSE)</f>
        <v>-27.469010999999998</v>
      </c>
      <c r="M393">
        <f>VLOOKUP(B393,National_Market!$A$3:$H$9,8,FALSE)</f>
        <v>153.02633800000001</v>
      </c>
    </row>
    <row r="394" spans="1:13" x14ac:dyDescent="0.2">
      <c r="A394" t="s">
        <v>48</v>
      </c>
      <c r="B394" t="s">
        <v>131</v>
      </c>
      <c r="C394" t="s">
        <v>13</v>
      </c>
      <c r="D394" t="s">
        <v>77</v>
      </c>
      <c r="E394">
        <v>2820.596</v>
      </c>
      <c r="F394" s="4">
        <v>5.3770000000000001E-4</v>
      </c>
      <c r="G394" t="s">
        <v>130</v>
      </c>
      <c r="J394">
        <f>VLOOKUP(A394,Potential_Manufacturer!$A$1:$T$31,19,FALSE)</f>
        <v>-34.758887449109103</v>
      </c>
      <c r="K394">
        <f>VLOOKUP(A394,Potential_Manufacturer!$A$1:$T$31,20,FALSE)</f>
        <v>138.65630484302801</v>
      </c>
      <c r="L394">
        <f>VLOOKUP(B394,National_Market!$A$3:$H$9,7,FALSE)</f>
        <v>-27.469010999999998</v>
      </c>
      <c r="M394">
        <f>VLOOKUP(B394,National_Market!$A$3:$H$9,8,FALSE)</f>
        <v>153.02633800000001</v>
      </c>
    </row>
    <row r="395" spans="1:13" x14ac:dyDescent="0.2">
      <c r="A395" t="s">
        <v>48</v>
      </c>
      <c r="B395" t="s">
        <v>132</v>
      </c>
      <c r="C395" t="s">
        <v>109</v>
      </c>
      <c r="D395" t="s">
        <v>78</v>
      </c>
      <c r="E395">
        <f t="shared" si="6"/>
        <v>659.26024869072967</v>
      </c>
      <c r="F395" s="4"/>
      <c r="G395" t="s">
        <v>130</v>
      </c>
      <c r="H395">
        <v>1.5808E-3</v>
      </c>
      <c r="I395">
        <v>1.8544E-3</v>
      </c>
      <c r="J395">
        <f>VLOOKUP(A395,Potential_Manufacturer!$A$1:$T$31,19,FALSE)</f>
        <v>-34.758887449109103</v>
      </c>
      <c r="K395">
        <f>VLOOKUP(A395,Potential_Manufacturer!$A$1:$T$31,20,FALSE)</f>
        <v>138.65630484302801</v>
      </c>
      <c r="L395">
        <f>VLOOKUP(B395,National_Market!$A$3:$H$9,7,FALSE)</f>
        <v>-37.813727</v>
      </c>
      <c r="M395">
        <f>VLOOKUP(B395,National_Market!$A$3:$H$9,8,FALSE)</f>
        <v>144.963155</v>
      </c>
    </row>
    <row r="396" spans="1:13" x14ac:dyDescent="0.2">
      <c r="A396" t="s">
        <v>48</v>
      </c>
      <c r="B396" t="s">
        <v>132</v>
      </c>
      <c r="C396" t="s">
        <v>108</v>
      </c>
      <c r="D396" t="s">
        <v>79</v>
      </c>
      <c r="E396">
        <f t="shared" si="6"/>
        <v>659.26024869072967</v>
      </c>
      <c r="F396" s="4">
        <v>7.5049999999999997E-4</v>
      </c>
      <c r="G396" t="s">
        <v>130</v>
      </c>
      <c r="J396">
        <f>VLOOKUP(A396,Potential_Manufacturer!$A$1:$T$31,19,FALSE)</f>
        <v>-34.758887449109103</v>
      </c>
      <c r="K396">
        <f>VLOOKUP(A396,Potential_Manufacturer!$A$1:$T$31,20,FALSE)</f>
        <v>138.65630484302801</v>
      </c>
      <c r="L396">
        <f>VLOOKUP(B396,National_Market!$A$3:$H$9,7,FALSE)</f>
        <v>-37.813727</v>
      </c>
      <c r="M396">
        <f>VLOOKUP(B396,National_Market!$A$3:$H$9,8,FALSE)</f>
        <v>144.963155</v>
      </c>
    </row>
    <row r="397" spans="1:13" x14ac:dyDescent="0.2">
      <c r="A397" t="s">
        <v>48</v>
      </c>
      <c r="B397" t="s">
        <v>132</v>
      </c>
      <c r="C397" t="s">
        <v>13</v>
      </c>
      <c r="D397" t="s">
        <v>80</v>
      </c>
      <c r="E397">
        <v>951.928</v>
      </c>
      <c r="F397" s="4">
        <v>5.3770000000000001E-4</v>
      </c>
      <c r="G397" t="s">
        <v>130</v>
      </c>
      <c r="J397">
        <f>VLOOKUP(A397,Potential_Manufacturer!$A$1:$T$31,19,FALSE)</f>
        <v>-34.758887449109103</v>
      </c>
      <c r="K397">
        <f>VLOOKUP(A397,Potential_Manufacturer!$A$1:$T$31,20,FALSE)</f>
        <v>138.65630484302801</v>
      </c>
      <c r="L397">
        <f>VLOOKUP(B397,National_Market!$A$3:$H$9,7,FALSE)</f>
        <v>-37.813727</v>
      </c>
      <c r="M397">
        <f>VLOOKUP(B397,National_Market!$A$3:$H$9,8,FALSE)</f>
        <v>144.963155</v>
      </c>
    </row>
    <row r="398" spans="1:13" x14ac:dyDescent="0.2">
      <c r="A398" t="s">
        <v>48</v>
      </c>
      <c r="B398" t="s">
        <v>133</v>
      </c>
      <c r="C398" t="s">
        <v>109</v>
      </c>
      <c r="D398" t="s">
        <v>81</v>
      </c>
      <c r="E398">
        <f t="shared" si="6"/>
        <v>1156.1532443280462</v>
      </c>
      <c r="F398" s="4"/>
      <c r="G398" t="s">
        <v>130</v>
      </c>
      <c r="H398">
        <v>1.5808E-3</v>
      </c>
      <c r="I398">
        <v>1.8544E-3</v>
      </c>
      <c r="J398">
        <f>VLOOKUP(A398,Potential_Manufacturer!$A$1:$T$31,19,FALSE)</f>
        <v>-34.758887449109103</v>
      </c>
      <c r="K398">
        <f>VLOOKUP(A398,Potential_Manufacturer!$A$1:$T$31,20,FALSE)</f>
        <v>138.65630484302801</v>
      </c>
      <c r="L398">
        <f>VLOOKUP(B398,National_Market!$A$3:$H$9,7,FALSE)</f>
        <v>-33.859774000000002</v>
      </c>
      <c r="M398">
        <f>VLOOKUP(B398,National_Market!$A$3:$H$9,8,FALSE)</f>
        <v>151.205172</v>
      </c>
    </row>
    <row r="399" spans="1:13" x14ac:dyDescent="0.2">
      <c r="A399" t="s">
        <v>48</v>
      </c>
      <c r="B399" t="s">
        <v>133</v>
      </c>
      <c r="C399" t="s">
        <v>108</v>
      </c>
      <c r="D399" t="s">
        <v>82</v>
      </c>
      <c r="E399">
        <f t="shared" si="6"/>
        <v>1156.1532443280462</v>
      </c>
      <c r="F399" s="4">
        <v>7.5049999999999997E-4</v>
      </c>
      <c r="G399" t="s">
        <v>130</v>
      </c>
      <c r="J399">
        <f>VLOOKUP(A399,Potential_Manufacturer!$A$1:$T$31,19,FALSE)</f>
        <v>-34.758887449109103</v>
      </c>
      <c r="K399">
        <f>VLOOKUP(A399,Potential_Manufacturer!$A$1:$T$31,20,FALSE)</f>
        <v>138.65630484302801</v>
      </c>
      <c r="L399">
        <f>VLOOKUP(B399,National_Market!$A$3:$H$9,7,FALSE)</f>
        <v>-33.859774000000002</v>
      </c>
      <c r="M399">
        <f>VLOOKUP(B399,National_Market!$A$3:$H$9,8,FALSE)</f>
        <v>151.205172</v>
      </c>
    </row>
    <row r="400" spans="1:13" x14ac:dyDescent="0.2">
      <c r="A400" t="s">
        <v>48</v>
      </c>
      <c r="B400" t="s">
        <v>133</v>
      </c>
      <c r="C400" t="s">
        <v>13</v>
      </c>
      <c r="D400" t="s">
        <v>83</v>
      </c>
      <c r="E400">
        <v>1802</v>
      </c>
      <c r="F400" s="4">
        <v>5.3770000000000001E-4</v>
      </c>
      <c r="G400" t="s">
        <v>130</v>
      </c>
      <c r="J400">
        <f>VLOOKUP(A400,Potential_Manufacturer!$A$1:$T$31,19,FALSE)</f>
        <v>-34.758887449109103</v>
      </c>
      <c r="K400">
        <f>VLOOKUP(A400,Potential_Manufacturer!$A$1:$T$31,20,FALSE)</f>
        <v>138.65630484302801</v>
      </c>
      <c r="L400">
        <f>VLOOKUP(B400,National_Market!$A$3:$H$9,7,FALSE)</f>
        <v>-33.859774000000002</v>
      </c>
      <c r="M400">
        <f>VLOOKUP(B400,National_Market!$A$3:$H$9,8,FALSE)</f>
        <v>151.205172</v>
      </c>
    </row>
    <row r="401" spans="1:13" x14ac:dyDescent="0.2">
      <c r="A401" t="s">
        <v>48</v>
      </c>
      <c r="B401" t="s">
        <v>134</v>
      </c>
      <c r="C401" t="s">
        <v>109</v>
      </c>
      <c r="D401" t="s">
        <v>84</v>
      </c>
      <c r="E401">
        <f t="shared" si="6"/>
        <v>19.882390523639096</v>
      </c>
      <c r="F401" s="4"/>
      <c r="G401" t="s">
        <v>130</v>
      </c>
      <c r="H401">
        <v>1.5808E-3</v>
      </c>
      <c r="I401">
        <v>1.8544E-3</v>
      </c>
      <c r="J401">
        <f>VLOOKUP(A401,Potential_Manufacturer!$A$1:$T$31,19,FALSE)</f>
        <v>-34.758887449109103</v>
      </c>
      <c r="K401">
        <f>VLOOKUP(A401,Potential_Manufacturer!$A$1:$T$31,20,FALSE)</f>
        <v>138.65630484302801</v>
      </c>
      <c r="L401">
        <f>VLOOKUP(B401,National_Market!$A$3:$H$9,7,FALSE)</f>
        <v>-34.931458999999997</v>
      </c>
      <c r="M401">
        <f>VLOOKUP(B401,National_Market!$A$3:$H$9,8,FALSE)</f>
        <v>138.59927200000001</v>
      </c>
    </row>
    <row r="402" spans="1:13" x14ac:dyDescent="0.2">
      <c r="A402" t="s">
        <v>48</v>
      </c>
      <c r="B402" t="s">
        <v>134</v>
      </c>
      <c r="C402" t="s">
        <v>108</v>
      </c>
      <c r="D402" t="s">
        <v>85</v>
      </c>
      <c r="E402">
        <f t="shared" si="6"/>
        <v>19.882390523639096</v>
      </c>
      <c r="F402" s="4">
        <v>7.5049999999999997E-4</v>
      </c>
      <c r="G402" t="s">
        <v>130</v>
      </c>
      <c r="J402">
        <f>VLOOKUP(A402,Potential_Manufacturer!$A$1:$T$31,19,FALSE)</f>
        <v>-34.758887449109103</v>
      </c>
      <c r="K402">
        <f>VLOOKUP(A402,Potential_Manufacturer!$A$1:$T$31,20,FALSE)</f>
        <v>138.65630484302801</v>
      </c>
      <c r="L402">
        <f>VLOOKUP(B402,National_Market!$A$3:$H$9,7,FALSE)</f>
        <v>-34.931458999999997</v>
      </c>
      <c r="M402">
        <f>VLOOKUP(B402,National_Market!$A$3:$H$9,8,FALSE)</f>
        <v>138.59927200000001</v>
      </c>
    </row>
    <row r="403" spans="1:13" x14ac:dyDescent="0.2">
      <c r="A403" t="s">
        <v>48</v>
      </c>
      <c r="B403" t="s">
        <v>134</v>
      </c>
      <c r="C403" t="s">
        <v>13</v>
      </c>
      <c r="D403" t="s">
        <v>86</v>
      </c>
      <c r="E403">
        <f t="shared" si="6"/>
        <v>10000000000</v>
      </c>
      <c r="F403" s="4">
        <v>5.3770000000000001E-4</v>
      </c>
      <c r="G403" t="s">
        <v>130</v>
      </c>
      <c r="J403">
        <f>VLOOKUP(A403,Potential_Manufacturer!$A$1:$T$31,19,FALSE)</f>
        <v>-34.758887449109103</v>
      </c>
      <c r="K403">
        <f>VLOOKUP(A403,Potential_Manufacturer!$A$1:$T$31,20,FALSE)</f>
        <v>138.65630484302801</v>
      </c>
      <c r="L403">
        <f>VLOOKUP(B403,National_Market!$A$3:$H$9,7,FALSE)</f>
        <v>-34.931458999999997</v>
      </c>
      <c r="M403">
        <f>VLOOKUP(B403,National_Market!$A$3:$H$9,8,FALSE)</f>
        <v>138.59927200000001</v>
      </c>
    </row>
    <row r="404" spans="1:13" x14ac:dyDescent="0.2">
      <c r="A404" t="s">
        <v>48</v>
      </c>
      <c r="B404" t="s">
        <v>135</v>
      </c>
      <c r="C404" t="s">
        <v>109</v>
      </c>
      <c r="D404" t="s">
        <v>87</v>
      </c>
      <c r="E404">
        <f t="shared" si="6"/>
        <v>2135.4564201424269</v>
      </c>
      <c r="F404" s="4"/>
      <c r="G404" t="s">
        <v>130</v>
      </c>
      <c r="H404">
        <v>1.5808E-3</v>
      </c>
      <c r="I404">
        <v>1.8544E-3</v>
      </c>
      <c r="J404">
        <f>VLOOKUP(A404,Potential_Manufacturer!$A$1:$T$31,19,FALSE)</f>
        <v>-34.758887449109103</v>
      </c>
      <c r="K404">
        <f>VLOOKUP(A404,Potential_Manufacturer!$A$1:$T$31,20,FALSE)</f>
        <v>138.65630484302801</v>
      </c>
      <c r="L404">
        <f>VLOOKUP(B404,National_Market!$A$3:$H$9,7,FALSE)</f>
        <v>-31.950617999999999</v>
      </c>
      <c r="M404">
        <f>VLOOKUP(B404,National_Market!$A$3:$H$9,8,FALSE)</f>
        <v>115.86047499999999</v>
      </c>
    </row>
    <row r="405" spans="1:13" x14ac:dyDescent="0.2">
      <c r="A405" t="s">
        <v>48</v>
      </c>
      <c r="B405" t="s">
        <v>135</v>
      </c>
      <c r="C405" t="s">
        <v>108</v>
      </c>
      <c r="D405" t="s">
        <v>76</v>
      </c>
      <c r="E405">
        <f t="shared" si="6"/>
        <v>2135.4564201424269</v>
      </c>
      <c r="F405" s="4">
        <v>7.5049999999999997E-4</v>
      </c>
      <c r="G405" t="s">
        <v>130</v>
      </c>
      <c r="J405">
        <f>VLOOKUP(A405,Potential_Manufacturer!$A$1:$T$31,19,FALSE)</f>
        <v>-34.758887449109103</v>
      </c>
      <c r="K405">
        <f>VLOOKUP(A405,Potential_Manufacturer!$A$1:$T$31,20,FALSE)</f>
        <v>138.65630484302801</v>
      </c>
      <c r="L405">
        <f>VLOOKUP(B405,National_Market!$A$3:$H$9,7,FALSE)</f>
        <v>-31.950617999999999</v>
      </c>
      <c r="M405">
        <f>VLOOKUP(B405,National_Market!$A$3:$H$9,8,FALSE)</f>
        <v>115.86047499999999</v>
      </c>
    </row>
    <row r="406" spans="1:13" x14ac:dyDescent="0.2">
      <c r="A406" t="s">
        <v>48</v>
      </c>
      <c r="B406" t="s">
        <v>135</v>
      </c>
      <c r="C406" t="s">
        <v>13</v>
      </c>
      <c r="D406" t="s">
        <v>77</v>
      </c>
      <c r="E406">
        <v>2487.2359999999999</v>
      </c>
      <c r="F406" s="4">
        <v>5.3770000000000001E-4</v>
      </c>
      <c r="G406" t="s">
        <v>130</v>
      </c>
      <c r="J406">
        <f>VLOOKUP(A406,Potential_Manufacturer!$A$1:$T$31,19,FALSE)</f>
        <v>-34.758887449109103</v>
      </c>
      <c r="K406">
        <f>VLOOKUP(A406,Potential_Manufacturer!$A$1:$T$31,20,FALSE)</f>
        <v>138.65630484302801</v>
      </c>
      <c r="L406">
        <f>VLOOKUP(B406,National_Market!$A$3:$H$9,7,FALSE)</f>
        <v>-31.950617999999999</v>
      </c>
      <c r="M406">
        <f>VLOOKUP(B406,National_Market!$A$3:$H$9,8,FALSE)</f>
        <v>115.86047499999999</v>
      </c>
    </row>
    <row r="407" spans="1:13" x14ac:dyDescent="0.2">
      <c r="A407" t="s">
        <v>49</v>
      </c>
      <c r="B407" t="s">
        <v>131</v>
      </c>
      <c r="C407" t="s">
        <v>109</v>
      </c>
      <c r="D407" t="s">
        <v>78</v>
      </c>
      <c r="E407">
        <f t="shared" si="6"/>
        <v>1591.5205034091443</v>
      </c>
      <c r="F407" s="4"/>
      <c r="G407" t="s">
        <v>130</v>
      </c>
      <c r="H407">
        <v>1.5808E-3</v>
      </c>
      <c r="I407">
        <v>1.8544E-3</v>
      </c>
      <c r="J407">
        <f>VLOOKUP(A407,Potential_Manufacturer!$A$1:$T$31,19,FALSE)</f>
        <v>-34.685426600418502</v>
      </c>
      <c r="K407">
        <f>VLOOKUP(A407,Potential_Manufacturer!$A$1:$T$31,20,FALSE)</f>
        <v>138.56414340965401</v>
      </c>
      <c r="L407">
        <f>VLOOKUP(B407,National_Market!$A$3:$H$9,7,FALSE)</f>
        <v>-27.469010999999998</v>
      </c>
      <c r="M407">
        <f>VLOOKUP(B407,National_Market!$A$3:$H$9,8,FALSE)</f>
        <v>153.02633800000001</v>
      </c>
    </row>
    <row r="408" spans="1:13" x14ac:dyDescent="0.2">
      <c r="A408" t="s">
        <v>49</v>
      </c>
      <c r="B408" t="s">
        <v>131</v>
      </c>
      <c r="C408" t="s">
        <v>108</v>
      </c>
      <c r="D408" t="s">
        <v>79</v>
      </c>
      <c r="E408">
        <f t="shared" si="6"/>
        <v>1591.5205034091443</v>
      </c>
      <c r="F408" s="4">
        <v>7.5049999999999997E-4</v>
      </c>
      <c r="G408" t="s">
        <v>130</v>
      </c>
      <c r="J408">
        <f>VLOOKUP(A408,Potential_Manufacturer!$A$1:$T$31,19,FALSE)</f>
        <v>-34.685426600418502</v>
      </c>
      <c r="K408">
        <f>VLOOKUP(A408,Potential_Manufacturer!$A$1:$T$31,20,FALSE)</f>
        <v>138.56414340965401</v>
      </c>
      <c r="L408">
        <f>VLOOKUP(B408,National_Market!$A$3:$H$9,7,FALSE)</f>
        <v>-27.469010999999998</v>
      </c>
      <c r="M408">
        <f>VLOOKUP(B408,National_Market!$A$3:$H$9,8,FALSE)</f>
        <v>153.02633800000001</v>
      </c>
    </row>
    <row r="409" spans="1:13" x14ac:dyDescent="0.2">
      <c r="A409" t="s">
        <v>49</v>
      </c>
      <c r="B409" t="s">
        <v>131</v>
      </c>
      <c r="C409" t="s">
        <v>13</v>
      </c>
      <c r="D409" t="s">
        <v>80</v>
      </c>
      <c r="E409">
        <v>2820.596</v>
      </c>
      <c r="F409" s="4">
        <v>5.3770000000000001E-4</v>
      </c>
      <c r="G409" t="s">
        <v>130</v>
      </c>
      <c r="J409">
        <f>VLOOKUP(A409,Potential_Manufacturer!$A$1:$T$31,19,FALSE)</f>
        <v>-34.685426600418502</v>
      </c>
      <c r="K409">
        <f>VLOOKUP(A409,Potential_Manufacturer!$A$1:$T$31,20,FALSE)</f>
        <v>138.56414340965401</v>
      </c>
      <c r="L409">
        <f>VLOOKUP(B409,National_Market!$A$3:$H$9,7,FALSE)</f>
        <v>-27.469010999999998</v>
      </c>
      <c r="M409">
        <f>VLOOKUP(B409,National_Market!$A$3:$H$9,8,FALSE)</f>
        <v>153.02633800000001</v>
      </c>
    </row>
    <row r="410" spans="1:13" x14ac:dyDescent="0.2">
      <c r="A410" t="s">
        <v>49</v>
      </c>
      <c r="B410" t="s">
        <v>132</v>
      </c>
      <c r="C410" t="s">
        <v>109</v>
      </c>
      <c r="D410" t="s">
        <v>81</v>
      </c>
      <c r="E410">
        <f t="shared" si="6"/>
        <v>670.77185538833885</v>
      </c>
      <c r="F410" s="4"/>
      <c r="G410" t="s">
        <v>130</v>
      </c>
      <c r="H410">
        <v>1.5808E-3</v>
      </c>
      <c r="I410">
        <v>1.8544E-3</v>
      </c>
      <c r="J410">
        <f>VLOOKUP(A410,Potential_Manufacturer!$A$1:$T$31,19,FALSE)</f>
        <v>-34.685426600418502</v>
      </c>
      <c r="K410">
        <f>VLOOKUP(A410,Potential_Manufacturer!$A$1:$T$31,20,FALSE)</f>
        <v>138.56414340965401</v>
      </c>
      <c r="L410">
        <f>VLOOKUP(B410,National_Market!$A$3:$H$9,7,FALSE)</f>
        <v>-37.813727</v>
      </c>
      <c r="M410">
        <f>VLOOKUP(B410,National_Market!$A$3:$H$9,8,FALSE)</f>
        <v>144.963155</v>
      </c>
    </row>
    <row r="411" spans="1:13" x14ac:dyDescent="0.2">
      <c r="A411" t="s">
        <v>49</v>
      </c>
      <c r="B411" t="s">
        <v>132</v>
      </c>
      <c r="C411" t="s">
        <v>108</v>
      </c>
      <c r="D411" t="s">
        <v>82</v>
      </c>
      <c r="E411">
        <f t="shared" si="6"/>
        <v>670.77185538833885</v>
      </c>
      <c r="F411" s="4">
        <v>7.5049999999999997E-4</v>
      </c>
      <c r="G411" t="s">
        <v>130</v>
      </c>
      <c r="J411">
        <f>VLOOKUP(A411,Potential_Manufacturer!$A$1:$T$31,19,FALSE)</f>
        <v>-34.685426600418502</v>
      </c>
      <c r="K411">
        <f>VLOOKUP(A411,Potential_Manufacturer!$A$1:$T$31,20,FALSE)</f>
        <v>138.56414340965401</v>
      </c>
      <c r="L411">
        <f>VLOOKUP(B411,National_Market!$A$3:$H$9,7,FALSE)</f>
        <v>-37.813727</v>
      </c>
      <c r="M411">
        <f>VLOOKUP(B411,National_Market!$A$3:$H$9,8,FALSE)</f>
        <v>144.963155</v>
      </c>
    </row>
    <row r="412" spans="1:13" x14ac:dyDescent="0.2">
      <c r="A412" t="s">
        <v>49</v>
      </c>
      <c r="B412" t="s">
        <v>132</v>
      </c>
      <c r="C412" t="s">
        <v>13</v>
      </c>
      <c r="D412" t="s">
        <v>83</v>
      </c>
      <c r="E412">
        <v>951.928</v>
      </c>
      <c r="F412" s="4">
        <v>5.3770000000000001E-4</v>
      </c>
      <c r="G412" t="s">
        <v>130</v>
      </c>
      <c r="J412">
        <f>VLOOKUP(A412,Potential_Manufacturer!$A$1:$T$31,19,FALSE)</f>
        <v>-34.685426600418502</v>
      </c>
      <c r="K412">
        <f>VLOOKUP(A412,Potential_Manufacturer!$A$1:$T$31,20,FALSE)</f>
        <v>138.56414340965401</v>
      </c>
      <c r="L412">
        <f>VLOOKUP(B412,National_Market!$A$3:$H$9,7,FALSE)</f>
        <v>-37.813727</v>
      </c>
      <c r="M412">
        <f>VLOOKUP(B412,National_Market!$A$3:$H$9,8,FALSE)</f>
        <v>144.963155</v>
      </c>
    </row>
    <row r="413" spans="1:13" x14ac:dyDescent="0.2">
      <c r="A413" t="s">
        <v>49</v>
      </c>
      <c r="B413" t="s">
        <v>133</v>
      </c>
      <c r="C413" t="s">
        <v>109</v>
      </c>
      <c r="D413" t="s">
        <v>84</v>
      </c>
      <c r="E413">
        <f t="shared" si="6"/>
        <v>1164.4089718388459</v>
      </c>
      <c r="F413" s="4"/>
      <c r="G413" t="s">
        <v>130</v>
      </c>
      <c r="H413">
        <v>1.5808E-3</v>
      </c>
      <c r="I413">
        <v>1.8544E-3</v>
      </c>
      <c r="J413">
        <f>VLOOKUP(A413,Potential_Manufacturer!$A$1:$T$31,19,FALSE)</f>
        <v>-34.685426600418502</v>
      </c>
      <c r="K413">
        <f>VLOOKUP(A413,Potential_Manufacturer!$A$1:$T$31,20,FALSE)</f>
        <v>138.56414340965401</v>
      </c>
      <c r="L413">
        <f>VLOOKUP(B413,National_Market!$A$3:$H$9,7,FALSE)</f>
        <v>-33.859774000000002</v>
      </c>
      <c r="M413">
        <f>VLOOKUP(B413,National_Market!$A$3:$H$9,8,FALSE)</f>
        <v>151.205172</v>
      </c>
    </row>
    <row r="414" spans="1:13" x14ac:dyDescent="0.2">
      <c r="A414" t="s">
        <v>49</v>
      </c>
      <c r="B414" t="s">
        <v>133</v>
      </c>
      <c r="C414" t="s">
        <v>108</v>
      </c>
      <c r="D414" t="s">
        <v>85</v>
      </c>
      <c r="E414">
        <f t="shared" si="6"/>
        <v>1164.4089718388459</v>
      </c>
      <c r="F414" s="4">
        <v>7.5049999999999997E-4</v>
      </c>
      <c r="G414" t="s">
        <v>130</v>
      </c>
      <c r="J414">
        <f>VLOOKUP(A414,Potential_Manufacturer!$A$1:$T$31,19,FALSE)</f>
        <v>-34.685426600418502</v>
      </c>
      <c r="K414">
        <f>VLOOKUP(A414,Potential_Manufacturer!$A$1:$T$31,20,FALSE)</f>
        <v>138.56414340965401</v>
      </c>
      <c r="L414">
        <f>VLOOKUP(B414,National_Market!$A$3:$H$9,7,FALSE)</f>
        <v>-33.859774000000002</v>
      </c>
      <c r="M414">
        <f>VLOOKUP(B414,National_Market!$A$3:$H$9,8,FALSE)</f>
        <v>151.205172</v>
      </c>
    </row>
    <row r="415" spans="1:13" x14ac:dyDescent="0.2">
      <c r="A415" t="s">
        <v>49</v>
      </c>
      <c r="B415" t="s">
        <v>133</v>
      </c>
      <c r="C415" t="s">
        <v>13</v>
      </c>
      <c r="D415" t="s">
        <v>86</v>
      </c>
      <c r="E415">
        <v>1802</v>
      </c>
      <c r="F415" s="4">
        <v>5.3770000000000001E-4</v>
      </c>
      <c r="G415" t="s">
        <v>130</v>
      </c>
      <c r="J415">
        <f>VLOOKUP(A415,Potential_Manufacturer!$A$1:$T$31,19,FALSE)</f>
        <v>-34.685426600418502</v>
      </c>
      <c r="K415">
        <f>VLOOKUP(A415,Potential_Manufacturer!$A$1:$T$31,20,FALSE)</f>
        <v>138.56414340965401</v>
      </c>
      <c r="L415">
        <f>VLOOKUP(B415,National_Market!$A$3:$H$9,7,FALSE)</f>
        <v>-33.859774000000002</v>
      </c>
      <c r="M415">
        <f>VLOOKUP(B415,National_Market!$A$3:$H$9,8,FALSE)</f>
        <v>151.205172</v>
      </c>
    </row>
    <row r="416" spans="1:13" x14ac:dyDescent="0.2">
      <c r="A416" t="s">
        <v>49</v>
      </c>
      <c r="B416" t="s">
        <v>134</v>
      </c>
      <c r="C416" t="s">
        <v>109</v>
      </c>
      <c r="D416" t="s">
        <v>87</v>
      </c>
      <c r="E416">
        <f t="shared" si="6"/>
        <v>27.544904384362816</v>
      </c>
      <c r="F416" s="4"/>
      <c r="G416" t="s">
        <v>130</v>
      </c>
      <c r="H416">
        <v>1.5808E-3</v>
      </c>
      <c r="I416">
        <v>1.8544E-3</v>
      </c>
      <c r="J416">
        <f>VLOOKUP(A416,Potential_Manufacturer!$A$1:$T$31,19,FALSE)</f>
        <v>-34.685426600418502</v>
      </c>
      <c r="K416">
        <f>VLOOKUP(A416,Potential_Manufacturer!$A$1:$T$31,20,FALSE)</f>
        <v>138.56414340965401</v>
      </c>
      <c r="L416">
        <f>VLOOKUP(B416,National_Market!$A$3:$H$9,7,FALSE)</f>
        <v>-34.931458999999997</v>
      </c>
      <c r="M416">
        <f>VLOOKUP(B416,National_Market!$A$3:$H$9,8,FALSE)</f>
        <v>138.59927200000001</v>
      </c>
    </row>
    <row r="417" spans="1:13" x14ac:dyDescent="0.2">
      <c r="A417" t="s">
        <v>49</v>
      </c>
      <c r="B417" t="s">
        <v>134</v>
      </c>
      <c r="C417" t="s">
        <v>108</v>
      </c>
      <c r="D417" t="s">
        <v>76</v>
      </c>
      <c r="E417">
        <f t="shared" si="6"/>
        <v>27.544904384362816</v>
      </c>
      <c r="F417" s="4">
        <v>7.5049999999999997E-4</v>
      </c>
      <c r="G417" t="s">
        <v>130</v>
      </c>
      <c r="J417">
        <f>VLOOKUP(A417,Potential_Manufacturer!$A$1:$T$31,19,FALSE)</f>
        <v>-34.685426600418502</v>
      </c>
      <c r="K417">
        <f>VLOOKUP(A417,Potential_Manufacturer!$A$1:$T$31,20,FALSE)</f>
        <v>138.56414340965401</v>
      </c>
      <c r="L417">
        <f>VLOOKUP(B417,National_Market!$A$3:$H$9,7,FALSE)</f>
        <v>-34.931458999999997</v>
      </c>
      <c r="M417">
        <f>VLOOKUP(B417,National_Market!$A$3:$H$9,8,FALSE)</f>
        <v>138.59927200000001</v>
      </c>
    </row>
    <row r="418" spans="1:13" x14ac:dyDescent="0.2">
      <c r="A418" t="s">
        <v>49</v>
      </c>
      <c r="B418" t="s">
        <v>134</v>
      </c>
      <c r="C418" t="s">
        <v>13</v>
      </c>
      <c r="D418" t="s">
        <v>77</v>
      </c>
      <c r="E418">
        <f t="shared" si="6"/>
        <v>10000000000</v>
      </c>
      <c r="F418" s="4">
        <v>5.3770000000000001E-4</v>
      </c>
      <c r="G418" t="s">
        <v>130</v>
      </c>
      <c r="J418">
        <f>VLOOKUP(A418,Potential_Manufacturer!$A$1:$T$31,19,FALSE)</f>
        <v>-34.685426600418502</v>
      </c>
      <c r="K418">
        <f>VLOOKUP(A418,Potential_Manufacturer!$A$1:$T$31,20,FALSE)</f>
        <v>138.56414340965401</v>
      </c>
      <c r="L418">
        <f>VLOOKUP(B418,National_Market!$A$3:$H$9,7,FALSE)</f>
        <v>-34.931458999999997</v>
      </c>
      <c r="M418">
        <f>VLOOKUP(B418,National_Market!$A$3:$H$9,8,FALSE)</f>
        <v>138.59927200000001</v>
      </c>
    </row>
    <row r="419" spans="1:13" x14ac:dyDescent="0.2">
      <c r="A419" t="s">
        <v>49</v>
      </c>
      <c r="B419" t="s">
        <v>135</v>
      </c>
      <c r="C419" t="s">
        <v>109</v>
      </c>
      <c r="D419" t="s">
        <v>78</v>
      </c>
      <c r="E419">
        <f t="shared" si="6"/>
        <v>2126.7704069997785</v>
      </c>
      <c r="F419" s="4"/>
      <c r="G419" t="s">
        <v>130</v>
      </c>
      <c r="H419">
        <v>1.5808E-3</v>
      </c>
      <c r="I419">
        <v>1.8544E-3</v>
      </c>
      <c r="J419">
        <f>VLOOKUP(A419,Potential_Manufacturer!$A$1:$T$31,19,FALSE)</f>
        <v>-34.685426600418502</v>
      </c>
      <c r="K419">
        <f>VLOOKUP(A419,Potential_Manufacturer!$A$1:$T$31,20,FALSE)</f>
        <v>138.56414340965401</v>
      </c>
      <c r="L419">
        <f>VLOOKUP(B419,National_Market!$A$3:$H$9,7,FALSE)</f>
        <v>-31.950617999999999</v>
      </c>
      <c r="M419">
        <f>VLOOKUP(B419,National_Market!$A$3:$H$9,8,FALSE)</f>
        <v>115.86047499999999</v>
      </c>
    </row>
    <row r="420" spans="1:13" x14ac:dyDescent="0.2">
      <c r="A420" t="s">
        <v>49</v>
      </c>
      <c r="B420" t="s">
        <v>135</v>
      </c>
      <c r="C420" t="s">
        <v>108</v>
      </c>
      <c r="D420" t="s">
        <v>79</v>
      </c>
      <c r="E420">
        <f t="shared" si="6"/>
        <v>2126.7704069997785</v>
      </c>
      <c r="F420" s="4">
        <v>7.5049999999999997E-4</v>
      </c>
      <c r="G420" t="s">
        <v>130</v>
      </c>
      <c r="J420">
        <f>VLOOKUP(A420,Potential_Manufacturer!$A$1:$T$31,19,FALSE)</f>
        <v>-34.685426600418502</v>
      </c>
      <c r="K420">
        <f>VLOOKUP(A420,Potential_Manufacturer!$A$1:$T$31,20,FALSE)</f>
        <v>138.56414340965401</v>
      </c>
      <c r="L420">
        <f>VLOOKUP(B420,National_Market!$A$3:$H$9,7,FALSE)</f>
        <v>-31.950617999999999</v>
      </c>
      <c r="M420">
        <f>VLOOKUP(B420,National_Market!$A$3:$H$9,8,FALSE)</f>
        <v>115.86047499999999</v>
      </c>
    </row>
    <row r="421" spans="1:13" x14ac:dyDescent="0.2">
      <c r="A421" t="s">
        <v>49</v>
      </c>
      <c r="B421" t="s">
        <v>135</v>
      </c>
      <c r="C421" t="s">
        <v>13</v>
      </c>
      <c r="D421" t="s">
        <v>80</v>
      </c>
      <c r="E421">
        <v>2487.2359999999999</v>
      </c>
      <c r="F421" s="4">
        <v>5.3770000000000001E-4</v>
      </c>
      <c r="G421" t="s">
        <v>130</v>
      </c>
      <c r="J421">
        <f>VLOOKUP(A421,Potential_Manufacturer!$A$1:$T$31,19,FALSE)</f>
        <v>-34.685426600418502</v>
      </c>
      <c r="K421">
        <f>VLOOKUP(A421,Potential_Manufacturer!$A$1:$T$31,20,FALSE)</f>
        <v>138.56414340965401</v>
      </c>
      <c r="L421">
        <f>VLOOKUP(B421,National_Market!$A$3:$H$9,7,FALSE)</f>
        <v>-31.950617999999999</v>
      </c>
      <c r="M421">
        <f>VLOOKUP(B421,National_Market!$A$3:$H$9,8,FALSE)</f>
        <v>115.86047499999999</v>
      </c>
    </row>
    <row r="422" spans="1:13" x14ac:dyDescent="0.2">
      <c r="A422" t="s">
        <v>50</v>
      </c>
      <c r="B422" t="s">
        <v>131</v>
      </c>
      <c r="C422" t="s">
        <v>109</v>
      </c>
      <c r="D422" t="s">
        <v>81</v>
      </c>
      <c r="E422">
        <f t="shared" si="6"/>
        <v>1608.5920855845502</v>
      </c>
      <c r="F422" s="4"/>
      <c r="G422" t="s">
        <v>130</v>
      </c>
      <c r="H422">
        <v>1.5808E-3</v>
      </c>
      <c r="I422">
        <v>1.8544E-3</v>
      </c>
      <c r="J422">
        <f>VLOOKUP(A422,Potential_Manufacturer!$A$1:$T$31,19,FALSE)</f>
        <v>-35.003020083913199</v>
      </c>
      <c r="K422">
        <f>VLOOKUP(A422,Potential_Manufacturer!$A$1:$T$31,20,FALSE)</f>
        <v>138.550445545706</v>
      </c>
      <c r="L422">
        <f>VLOOKUP(B422,National_Market!$A$3:$H$9,7,FALSE)</f>
        <v>-27.469010999999998</v>
      </c>
      <c r="M422">
        <f>VLOOKUP(B422,National_Market!$A$3:$H$9,8,FALSE)</f>
        <v>153.02633800000001</v>
      </c>
    </row>
    <row r="423" spans="1:13" x14ac:dyDescent="0.2">
      <c r="A423" t="s">
        <v>50</v>
      </c>
      <c r="B423" t="s">
        <v>131</v>
      </c>
      <c r="C423" t="s">
        <v>108</v>
      </c>
      <c r="D423" t="s">
        <v>82</v>
      </c>
      <c r="E423">
        <f t="shared" si="6"/>
        <v>1608.5920855845502</v>
      </c>
      <c r="F423" s="4">
        <v>7.5049999999999997E-4</v>
      </c>
      <c r="G423" t="s">
        <v>130</v>
      </c>
      <c r="J423">
        <f>VLOOKUP(A423,Potential_Manufacturer!$A$1:$T$31,19,FALSE)</f>
        <v>-35.003020083913199</v>
      </c>
      <c r="K423">
        <f>VLOOKUP(A423,Potential_Manufacturer!$A$1:$T$31,20,FALSE)</f>
        <v>138.550445545706</v>
      </c>
      <c r="L423">
        <f>VLOOKUP(B423,National_Market!$A$3:$H$9,7,FALSE)</f>
        <v>-27.469010999999998</v>
      </c>
      <c r="M423">
        <f>VLOOKUP(B423,National_Market!$A$3:$H$9,8,FALSE)</f>
        <v>153.02633800000001</v>
      </c>
    </row>
    <row r="424" spans="1:13" x14ac:dyDescent="0.2">
      <c r="A424" t="s">
        <v>50</v>
      </c>
      <c r="B424" t="s">
        <v>131</v>
      </c>
      <c r="C424" t="s">
        <v>13</v>
      </c>
      <c r="D424" t="s">
        <v>83</v>
      </c>
      <c r="E424">
        <v>2820.596</v>
      </c>
      <c r="F424" s="4">
        <v>5.3770000000000001E-4</v>
      </c>
      <c r="G424" t="s">
        <v>130</v>
      </c>
      <c r="J424">
        <f>VLOOKUP(A424,Potential_Manufacturer!$A$1:$T$31,19,FALSE)</f>
        <v>-35.003020083913199</v>
      </c>
      <c r="K424">
        <f>VLOOKUP(A424,Potential_Manufacturer!$A$1:$T$31,20,FALSE)</f>
        <v>138.550445545706</v>
      </c>
      <c r="L424">
        <f>VLOOKUP(B424,National_Market!$A$3:$H$9,7,FALSE)</f>
        <v>-27.469010999999998</v>
      </c>
      <c r="M424">
        <f>VLOOKUP(B424,National_Market!$A$3:$H$9,8,FALSE)</f>
        <v>153.02633800000001</v>
      </c>
    </row>
    <row r="425" spans="1:13" x14ac:dyDescent="0.2">
      <c r="A425" t="s">
        <v>50</v>
      </c>
      <c r="B425" t="s">
        <v>132</v>
      </c>
      <c r="C425" t="s">
        <v>109</v>
      </c>
      <c r="D425" t="s">
        <v>84</v>
      </c>
      <c r="E425">
        <f t="shared" si="6"/>
        <v>653.23653619689628</v>
      </c>
      <c r="F425" s="4"/>
      <c r="G425" t="s">
        <v>130</v>
      </c>
      <c r="H425">
        <v>1.5808E-3</v>
      </c>
      <c r="I425">
        <v>1.8544E-3</v>
      </c>
      <c r="J425">
        <f>VLOOKUP(A425,Potential_Manufacturer!$A$1:$T$31,19,FALSE)</f>
        <v>-35.003020083913199</v>
      </c>
      <c r="K425">
        <f>VLOOKUP(A425,Potential_Manufacturer!$A$1:$T$31,20,FALSE)</f>
        <v>138.550445545706</v>
      </c>
      <c r="L425">
        <f>VLOOKUP(B425,National_Market!$A$3:$H$9,7,FALSE)</f>
        <v>-37.813727</v>
      </c>
      <c r="M425">
        <f>VLOOKUP(B425,National_Market!$A$3:$H$9,8,FALSE)</f>
        <v>144.963155</v>
      </c>
    </row>
    <row r="426" spans="1:13" x14ac:dyDescent="0.2">
      <c r="A426" t="s">
        <v>50</v>
      </c>
      <c r="B426" t="s">
        <v>132</v>
      </c>
      <c r="C426" t="s">
        <v>108</v>
      </c>
      <c r="D426" t="s">
        <v>85</v>
      </c>
      <c r="E426">
        <f t="shared" si="6"/>
        <v>653.23653619689628</v>
      </c>
      <c r="F426" s="4">
        <v>7.5049999999999997E-4</v>
      </c>
      <c r="G426" t="s">
        <v>130</v>
      </c>
      <c r="J426">
        <f>VLOOKUP(A426,Potential_Manufacturer!$A$1:$T$31,19,FALSE)</f>
        <v>-35.003020083913199</v>
      </c>
      <c r="K426">
        <f>VLOOKUP(A426,Potential_Manufacturer!$A$1:$T$31,20,FALSE)</f>
        <v>138.550445545706</v>
      </c>
      <c r="L426">
        <f>VLOOKUP(B426,National_Market!$A$3:$H$9,7,FALSE)</f>
        <v>-37.813727</v>
      </c>
      <c r="M426">
        <f>VLOOKUP(B426,National_Market!$A$3:$H$9,8,FALSE)</f>
        <v>144.963155</v>
      </c>
    </row>
    <row r="427" spans="1:13" x14ac:dyDescent="0.2">
      <c r="A427" t="s">
        <v>50</v>
      </c>
      <c r="B427" t="s">
        <v>132</v>
      </c>
      <c r="C427" t="s">
        <v>13</v>
      </c>
      <c r="D427" t="s">
        <v>86</v>
      </c>
      <c r="E427">
        <v>951.928</v>
      </c>
      <c r="F427" s="4">
        <v>5.3770000000000001E-4</v>
      </c>
      <c r="G427" t="s">
        <v>130</v>
      </c>
      <c r="J427">
        <f>VLOOKUP(A427,Potential_Manufacturer!$A$1:$T$31,19,FALSE)</f>
        <v>-35.003020083913199</v>
      </c>
      <c r="K427">
        <f>VLOOKUP(A427,Potential_Manufacturer!$A$1:$T$31,20,FALSE)</f>
        <v>138.550445545706</v>
      </c>
      <c r="L427">
        <f>VLOOKUP(B427,National_Market!$A$3:$H$9,7,FALSE)</f>
        <v>-37.813727</v>
      </c>
      <c r="M427">
        <f>VLOOKUP(B427,National_Market!$A$3:$H$9,8,FALSE)</f>
        <v>144.963155</v>
      </c>
    </row>
    <row r="428" spans="1:13" x14ac:dyDescent="0.2">
      <c r="A428" t="s">
        <v>50</v>
      </c>
      <c r="B428" t="s">
        <v>133</v>
      </c>
      <c r="C428" t="s">
        <v>109</v>
      </c>
      <c r="D428" t="s">
        <v>87</v>
      </c>
      <c r="E428">
        <f t="shared" si="6"/>
        <v>1166.7585032943666</v>
      </c>
      <c r="F428" s="4"/>
      <c r="G428" t="s">
        <v>130</v>
      </c>
      <c r="H428">
        <v>1.5808E-3</v>
      </c>
      <c r="I428">
        <v>1.8544E-3</v>
      </c>
      <c r="J428">
        <f>VLOOKUP(A428,Potential_Manufacturer!$A$1:$T$31,19,FALSE)</f>
        <v>-35.003020083913199</v>
      </c>
      <c r="K428">
        <f>VLOOKUP(A428,Potential_Manufacturer!$A$1:$T$31,20,FALSE)</f>
        <v>138.550445545706</v>
      </c>
      <c r="L428">
        <f>VLOOKUP(B428,National_Market!$A$3:$H$9,7,FALSE)</f>
        <v>-33.859774000000002</v>
      </c>
      <c r="M428">
        <f>VLOOKUP(B428,National_Market!$A$3:$H$9,8,FALSE)</f>
        <v>151.205172</v>
      </c>
    </row>
    <row r="429" spans="1:13" x14ac:dyDescent="0.2">
      <c r="A429" t="s">
        <v>50</v>
      </c>
      <c r="B429" t="s">
        <v>133</v>
      </c>
      <c r="C429" t="s">
        <v>108</v>
      </c>
      <c r="D429" t="s">
        <v>76</v>
      </c>
      <c r="E429">
        <f t="shared" si="6"/>
        <v>1166.7585032943666</v>
      </c>
      <c r="F429" s="4">
        <v>7.5049999999999997E-4</v>
      </c>
      <c r="G429" t="s">
        <v>130</v>
      </c>
      <c r="J429">
        <f>VLOOKUP(A429,Potential_Manufacturer!$A$1:$T$31,19,FALSE)</f>
        <v>-35.003020083913199</v>
      </c>
      <c r="K429">
        <f>VLOOKUP(A429,Potential_Manufacturer!$A$1:$T$31,20,FALSE)</f>
        <v>138.550445545706</v>
      </c>
      <c r="L429">
        <f>VLOOKUP(B429,National_Market!$A$3:$H$9,7,FALSE)</f>
        <v>-33.859774000000002</v>
      </c>
      <c r="M429">
        <f>VLOOKUP(B429,National_Market!$A$3:$H$9,8,FALSE)</f>
        <v>151.205172</v>
      </c>
    </row>
    <row r="430" spans="1:13" x14ac:dyDescent="0.2">
      <c r="A430" t="s">
        <v>50</v>
      </c>
      <c r="B430" t="s">
        <v>133</v>
      </c>
      <c r="C430" t="s">
        <v>13</v>
      </c>
      <c r="D430" t="s">
        <v>77</v>
      </c>
      <c r="E430">
        <v>1802</v>
      </c>
      <c r="F430" s="4">
        <v>5.3770000000000001E-4</v>
      </c>
      <c r="G430" t="s">
        <v>130</v>
      </c>
      <c r="J430">
        <f>VLOOKUP(A430,Potential_Manufacturer!$A$1:$T$31,19,FALSE)</f>
        <v>-35.003020083913199</v>
      </c>
      <c r="K430">
        <f>VLOOKUP(A430,Potential_Manufacturer!$A$1:$T$31,20,FALSE)</f>
        <v>138.550445545706</v>
      </c>
      <c r="L430">
        <f>VLOOKUP(B430,National_Market!$A$3:$H$9,7,FALSE)</f>
        <v>-33.859774000000002</v>
      </c>
      <c r="M430">
        <f>VLOOKUP(B430,National_Market!$A$3:$H$9,8,FALSE)</f>
        <v>151.205172</v>
      </c>
    </row>
    <row r="431" spans="1:13" x14ac:dyDescent="0.2">
      <c r="A431" t="s">
        <v>50</v>
      </c>
      <c r="B431" t="s">
        <v>134</v>
      </c>
      <c r="C431" t="s">
        <v>109</v>
      </c>
      <c r="D431" t="s">
        <v>78</v>
      </c>
      <c r="E431">
        <f t="shared" si="6"/>
        <v>9.1166088916485197</v>
      </c>
      <c r="F431" s="4"/>
      <c r="G431" t="s">
        <v>130</v>
      </c>
      <c r="H431">
        <v>1.5808E-3</v>
      </c>
      <c r="I431">
        <v>1.8544E-3</v>
      </c>
      <c r="J431">
        <f>VLOOKUP(A431,Potential_Manufacturer!$A$1:$T$31,19,FALSE)</f>
        <v>-35.003020083913199</v>
      </c>
      <c r="K431">
        <f>VLOOKUP(A431,Potential_Manufacturer!$A$1:$T$31,20,FALSE)</f>
        <v>138.550445545706</v>
      </c>
      <c r="L431">
        <f>VLOOKUP(B431,National_Market!$A$3:$H$9,7,FALSE)</f>
        <v>-34.931458999999997</v>
      </c>
      <c r="M431">
        <f>VLOOKUP(B431,National_Market!$A$3:$H$9,8,FALSE)</f>
        <v>138.59927200000001</v>
      </c>
    </row>
    <row r="432" spans="1:13" x14ac:dyDescent="0.2">
      <c r="A432" t="s">
        <v>50</v>
      </c>
      <c r="B432" t="s">
        <v>134</v>
      </c>
      <c r="C432" t="s">
        <v>108</v>
      </c>
      <c r="D432" t="s">
        <v>79</v>
      </c>
      <c r="E432">
        <f t="shared" si="6"/>
        <v>9.1166088916485197</v>
      </c>
      <c r="F432" s="4">
        <v>7.5049999999999997E-4</v>
      </c>
      <c r="G432" t="s">
        <v>130</v>
      </c>
      <c r="J432">
        <f>VLOOKUP(A432,Potential_Manufacturer!$A$1:$T$31,19,FALSE)</f>
        <v>-35.003020083913199</v>
      </c>
      <c r="K432">
        <f>VLOOKUP(A432,Potential_Manufacturer!$A$1:$T$31,20,FALSE)</f>
        <v>138.550445545706</v>
      </c>
      <c r="L432">
        <f>VLOOKUP(B432,National_Market!$A$3:$H$9,7,FALSE)</f>
        <v>-34.931458999999997</v>
      </c>
      <c r="M432">
        <f>VLOOKUP(B432,National_Market!$A$3:$H$9,8,FALSE)</f>
        <v>138.59927200000001</v>
      </c>
    </row>
    <row r="433" spans="1:13" x14ac:dyDescent="0.2">
      <c r="A433" t="s">
        <v>50</v>
      </c>
      <c r="B433" t="s">
        <v>134</v>
      </c>
      <c r="C433" t="s">
        <v>13</v>
      </c>
      <c r="D433" t="s">
        <v>80</v>
      </c>
      <c r="E433">
        <f t="shared" si="6"/>
        <v>10000000000</v>
      </c>
      <c r="F433" s="4">
        <v>5.3770000000000001E-4</v>
      </c>
      <c r="G433" t="s">
        <v>130</v>
      </c>
      <c r="J433">
        <f>VLOOKUP(A433,Potential_Manufacturer!$A$1:$T$31,19,FALSE)</f>
        <v>-35.003020083913199</v>
      </c>
      <c r="K433">
        <f>VLOOKUP(A433,Potential_Manufacturer!$A$1:$T$31,20,FALSE)</f>
        <v>138.550445545706</v>
      </c>
      <c r="L433">
        <f>VLOOKUP(B433,National_Market!$A$3:$H$9,7,FALSE)</f>
        <v>-34.931458999999997</v>
      </c>
      <c r="M433">
        <f>VLOOKUP(B433,National_Market!$A$3:$H$9,8,FALSE)</f>
        <v>138.59927200000001</v>
      </c>
    </row>
    <row r="434" spans="1:13" x14ac:dyDescent="0.2">
      <c r="A434" t="s">
        <v>50</v>
      </c>
      <c r="B434" t="s">
        <v>135</v>
      </c>
      <c r="C434" t="s">
        <v>109</v>
      </c>
      <c r="D434" t="s">
        <v>81</v>
      </c>
      <c r="E434">
        <f t="shared" si="6"/>
        <v>2126.9159069014222</v>
      </c>
      <c r="F434" s="4"/>
      <c r="G434" t="s">
        <v>130</v>
      </c>
      <c r="H434">
        <v>1.5808E-3</v>
      </c>
      <c r="I434">
        <v>1.8544E-3</v>
      </c>
      <c r="J434">
        <f>VLOOKUP(A434,Potential_Manufacturer!$A$1:$T$31,19,FALSE)</f>
        <v>-35.003020083913199</v>
      </c>
      <c r="K434">
        <f>VLOOKUP(A434,Potential_Manufacturer!$A$1:$T$31,20,FALSE)</f>
        <v>138.550445545706</v>
      </c>
      <c r="L434">
        <f>VLOOKUP(B434,National_Market!$A$3:$H$9,7,FALSE)</f>
        <v>-31.950617999999999</v>
      </c>
      <c r="M434">
        <f>VLOOKUP(B434,National_Market!$A$3:$H$9,8,FALSE)</f>
        <v>115.86047499999999</v>
      </c>
    </row>
    <row r="435" spans="1:13" x14ac:dyDescent="0.2">
      <c r="A435" t="s">
        <v>50</v>
      </c>
      <c r="B435" t="s">
        <v>135</v>
      </c>
      <c r="C435" t="s">
        <v>108</v>
      </c>
      <c r="D435" t="s">
        <v>82</v>
      </c>
      <c r="E435">
        <f t="shared" si="6"/>
        <v>2126.9159069014222</v>
      </c>
      <c r="F435" s="4">
        <v>7.5049999999999997E-4</v>
      </c>
      <c r="G435" t="s">
        <v>130</v>
      </c>
      <c r="J435">
        <f>VLOOKUP(A435,Potential_Manufacturer!$A$1:$T$31,19,FALSE)</f>
        <v>-35.003020083913199</v>
      </c>
      <c r="K435">
        <f>VLOOKUP(A435,Potential_Manufacturer!$A$1:$T$31,20,FALSE)</f>
        <v>138.550445545706</v>
      </c>
      <c r="L435">
        <f>VLOOKUP(B435,National_Market!$A$3:$H$9,7,FALSE)</f>
        <v>-31.950617999999999</v>
      </c>
      <c r="M435">
        <f>VLOOKUP(B435,National_Market!$A$3:$H$9,8,FALSE)</f>
        <v>115.86047499999999</v>
      </c>
    </row>
    <row r="436" spans="1:13" x14ac:dyDescent="0.2">
      <c r="A436" t="s">
        <v>50</v>
      </c>
      <c r="B436" t="s">
        <v>135</v>
      </c>
      <c r="C436" t="s">
        <v>13</v>
      </c>
      <c r="D436" t="s">
        <v>83</v>
      </c>
      <c r="E436">
        <v>2487.2359999999999</v>
      </c>
      <c r="F436" s="4">
        <v>5.3770000000000001E-4</v>
      </c>
      <c r="G436" t="s">
        <v>130</v>
      </c>
      <c r="J436">
        <f>VLOOKUP(A436,Potential_Manufacturer!$A$1:$T$31,19,FALSE)</f>
        <v>-35.003020083913199</v>
      </c>
      <c r="K436">
        <f>VLOOKUP(A436,Potential_Manufacturer!$A$1:$T$31,20,FALSE)</f>
        <v>138.550445545706</v>
      </c>
      <c r="L436">
        <f>VLOOKUP(B436,National_Market!$A$3:$H$9,7,FALSE)</f>
        <v>-31.950617999999999</v>
      </c>
      <c r="M436">
        <f>VLOOKUP(B436,National_Market!$A$3:$H$9,8,FALSE)</f>
        <v>115.86047499999999</v>
      </c>
    </row>
    <row r="437" spans="1:13" x14ac:dyDescent="0.2">
      <c r="A437" t="s">
        <v>51</v>
      </c>
      <c r="B437" t="s">
        <v>131</v>
      </c>
      <c r="C437" t="s">
        <v>109</v>
      </c>
      <c r="D437" t="s">
        <v>84</v>
      </c>
      <c r="E437">
        <f t="shared" si="6"/>
        <v>1593.858471236842</v>
      </c>
      <c r="F437" s="4"/>
      <c r="G437" t="s">
        <v>130</v>
      </c>
      <c r="H437">
        <v>1.5808E-3</v>
      </c>
      <c r="I437">
        <v>1.8544E-3</v>
      </c>
      <c r="J437">
        <f>VLOOKUP(A437,Potential_Manufacturer!$A$1:$T$31,19,FALSE)</f>
        <v>-34.881116560719001</v>
      </c>
      <c r="K437">
        <f>VLOOKUP(A437,Potential_Manufacturer!$A$1:$T$31,20,FALSE)</f>
        <v>138.655600714983</v>
      </c>
      <c r="L437">
        <f>VLOOKUP(B437,National_Market!$A$3:$H$9,7,FALSE)</f>
        <v>-27.469010999999998</v>
      </c>
      <c r="M437">
        <f>VLOOKUP(B437,National_Market!$A$3:$H$9,8,FALSE)</f>
        <v>153.02633800000001</v>
      </c>
    </row>
    <row r="438" spans="1:13" x14ac:dyDescent="0.2">
      <c r="A438" t="s">
        <v>51</v>
      </c>
      <c r="B438" t="s">
        <v>131</v>
      </c>
      <c r="C438" t="s">
        <v>108</v>
      </c>
      <c r="D438" t="s">
        <v>85</v>
      </c>
      <c r="E438">
        <f t="shared" si="6"/>
        <v>1593.858471236842</v>
      </c>
      <c r="F438" s="4">
        <v>7.5049999999999997E-4</v>
      </c>
      <c r="G438" t="s">
        <v>130</v>
      </c>
      <c r="J438">
        <f>VLOOKUP(A438,Potential_Manufacturer!$A$1:$T$31,19,FALSE)</f>
        <v>-34.881116560719001</v>
      </c>
      <c r="K438">
        <f>VLOOKUP(A438,Potential_Manufacturer!$A$1:$T$31,20,FALSE)</f>
        <v>138.655600714983</v>
      </c>
      <c r="L438">
        <f>VLOOKUP(B438,National_Market!$A$3:$H$9,7,FALSE)</f>
        <v>-27.469010999999998</v>
      </c>
      <c r="M438">
        <f>VLOOKUP(B438,National_Market!$A$3:$H$9,8,FALSE)</f>
        <v>153.02633800000001</v>
      </c>
    </row>
    <row r="439" spans="1:13" x14ac:dyDescent="0.2">
      <c r="A439" t="s">
        <v>51</v>
      </c>
      <c r="B439" t="s">
        <v>131</v>
      </c>
      <c r="C439" t="s">
        <v>13</v>
      </c>
      <c r="D439" t="s">
        <v>86</v>
      </c>
      <c r="E439">
        <v>2820.596</v>
      </c>
      <c r="F439" s="4">
        <v>5.3770000000000001E-4</v>
      </c>
      <c r="G439" t="s">
        <v>130</v>
      </c>
      <c r="J439">
        <f>VLOOKUP(A439,Potential_Manufacturer!$A$1:$T$31,19,FALSE)</f>
        <v>-34.881116560719001</v>
      </c>
      <c r="K439">
        <f>VLOOKUP(A439,Potential_Manufacturer!$A$1:$T$31,20,FALSE)</f>
        <v>138.655600714983</v>
      </c>
      <c r="L439">
        <f>VLOOKUP(B439,National_Market!$A$3:$H$9,7,FALSE)</f>
        <v>-27.469010999999998</v>
      </c>
      <c r="M439">
        <f>VLOOKUP(B439,National_Market!$A$3:$H$9,8,FALSE)</f>
        <v>153.02633800000001</v>
      </c>
    </row>
    <row r="440" spans="1:13" x14ac:dyDescent="0.2">
      <c r="A440" t="s">
        <v>51</v>
      </c>
      <c r="B440" t="s">
        <v>132</v>
      </c>
      <c r="C440" t="s">
        <v>109</v>
      </c>
      <c r="D440" t="s">
        <v>87</v>
      </c>
      <c r="E440">
        <f t="shared" si="6"/>
        <v>652.0437276226877</v>
      </c>
      <c r="F440" s="4"/>
      <c r="G440" t="s">
        <v>130</v>
      </c>
      <c r="H440">
        <v>1.5808E-3</v>
      </c>
      <c r="I440">
        <v>1.8544E-3</v>
      </c>
      <c r="J440">
        <f>VLOOKUP(A440,Potential_Manufacturer!$A$1:$T$31,19,FALSE)</f>
        <v>-34.881116560719001</v>
      </c>
      <c r="K440">
        <f>VLOOKUP(A440,Potential_Manufacturer!$A$1:$T$31,20,FALSE)</f>
        <v>138.655600714983</v>
      </c>
      <c r="L440">
        <f>VLOOKUP(B440,National_Market!$A$3:$H$9,7,FALSE)</f>
        <v>-37.813727</v>
      </c>
      <c r="M440">
        <f>VLOOKUP(B440,National_Market!$A$3:$H$9,8,FALSE)</f>
        <v>144.963155</v>
      </c>
    </row>
    <row r="441" spans="1:13" x14ac:dyDescent="0.2">
      <c r="A441" t="s">
        <v>51</v>
      </c>
      <c r="B441" t="s">
        <v>132</v>
      </c>
      <c r="C441" t="s">
        <v>108</v>
      </c>
      <c r="D441" t="s">
        <v>76</v>
      </c>
      <c r="E441">
        <f t="shared" si="6"/>
        <v>652.0437276226877</v>
      </c>
      <c r="F441" s="4">
        <v>7.5049999999999997E-4</v>
      </c>
      <c r="G441" t="s">
        <v>130</v>
      </c>
      <c r="J441">
        <f>VLOOKUP(A441,Potential_Manufacturer!$A$1:$T$31,19,FALSE)</f>
        <v>-34.881116560719001</v>
      </c>
      <c r="K441">
        <f>VLOOKUP(A441,Potential_Manufacturer!$A$1:$T$31,20,FALSE)</f>
        <v>138.655600714983</v>
      </c>
      <c r="L441">
        <f>VLOOKUP(B441,National_Market!$A$3:$H$9,7,FALSE)</f>
        <v>-37.813727</v>
      </c>
      <c r="M441">
        <f>VLOOKUP(B441,National_Market!$A$3:$H$9,8,FALSE)</f>
        <v>144.963155</v>
      </c>
    </row>
    <row r="442" spans="1:13" x14ac:dyDescent="0.2">
      <c r="A442" t="s">
        <v>51</v>
      </c>
      <c r="B442" t="s">
        <v>132</v>
      </c>
      <c r="C442" t="s">
        <v>13</v>
      </c>
      <c r="D442" t="s">
        <v>77</v>
      </c>
      <c r="E442">
        <v>951.928</v>
      </c>
      <c r="F442" s="4">
        <v>5.3770000000000001E-4</v>
      </c>
      <c r="G442" t="s">
        <v>130</v>
      </c>
      <c r="J442">
        <f>VLOOKUP(A442,Potential_Manufacturer!$A$1:$T$31,19,FALSE)</f>
        <v>-34.881116560719001</v>
      </c>
      <c r="K442">
        <f>VLOOKUP(A442,Potential_Manufacturer!$A$1:$T$31,20,FALSE)</f>
        <v>138.655600714983</v>
      </c>
      <c r="L442">
        <f>VLOOKUP(B442,National_Market!$A$3:$H$9,7,FALSE)</f>
        <v>-37.813727</v>
      </c>
      <c r="M442">
        <f>VLOOKUP(B442,National_Market!$A$3:$H$9,8,FALSE)</f>
        <v>144.963155</v>
      </c>
    </row>
    <row r="443" spans="1:13" x14ac:dyDescent="0.2">
      <c r="A443" t="s">
        <v>51</v>
      </c>
      <c r="B443" t="s">
        <v>133</v>
      </c>
      <c r="C443" t="s">
        <v>109</v>
      </c>
      <c r="D443" t="s">
        <v>78</v>
      </c>
      <c r="E443">
        <f t="shared" si="6"/>
        <v>1156.6263670248381</v>
      </c>
      <c r="F443" s="4"/>
      <c r="G443" t="s">
        <v>130</v>
      </c>
      <c r="H443">
        <v>1.5808E-3</v>
      </c>
      <c r="I443">
        <v>1.8544E-3</v>
      </c>
      <c r="J443">
        <f>VLOOKUP(A443,Potential_Manufacturer!$A$1:$T$31,19,FALSE)</f>
        <v>-34.881116560719001</v>
      </c>
      <c r="K443">
        <f>VLOOKUP(A443,Potential_Manufacturer!$A$1:$T$31,20,FALSE)</f>
        <v>138.655600714983</v>
      </c>
      <c r="L443">
        <f>VLOOKUP(B443,National_Market!$A$3:$H$9,7,FALSE)</f>
        <v>-33.859774000000002</v>
      </c>
      <c r="M443">
        <f>VLOOKUP(B443,National_Market!$A$3:$H$9,8,FALSE)</f>
        <v>151.205172</v>
      </c>
    </row>
    <row r="444" spans="1:13" x14ac:dyDescent="0.2">
      <c r="A444" t="s">
        <v>51</v>
      </c>
      <c r="B444" t="s">
        <v>133</v>
      </c>
      <c r="C444" t="s">
        <v>108</v>
      </c>
      <c r="D444" t="s">
        <v>79</v>
      </c>
      <c r="E444">
        <f t="shared" si="6"/>
        <v>1156.6263670248381</v>
      </c>
      <c r="F444" s="4">
        <v>7.5049999999999997E-4</v>
      </c>
      <c r="G444" t="s">
        <v>130</v>
      </c>
      <c r="J444">
        <f>VLOOKUP(A444,Potential_Manufacturer!$A$1:$T$31,19,FALSE)</f>
        <v>-34.881116560719001</v>
      </c>
      <c r="K444">
        <f>VLOOKUP(A444,Potential_Manufacturer!$A$1:$T$31,20,FALSE)</f>
        <v>138.655600714983</v>
      </c>
      <c r="L444">
        <f>VLOOKUP(B444,National_Market!$A$3:$H$9,7,FALSE)</f>
        <v>-33.859774000000002</v>
      </c>
      <c r="M444">
        <f>VLOOKUP(B444,National_Market!$A$3:$H$9,8,FALSE)</f>
        <v>151.205172</v>
      </c>
    </row>
    <row r="445" spans="1:13" x14ac:dyDescent="0.2">
      <c r="A445" t="s">
        <v>51</v>
      </c>
      <c r="B445" t="s">
        <v>133</v>
      </c>
      <c r="C445" t="s">
        <v>13</v>
      </c>
      <c r="D445" t="s">
        <v>80</v>
      </c>
      <c r="E445">
        <v>1802</v>
      </c>
      <c r="F445" s="4">
        <v>5.3770000000000001E-4</v>
      </c>
      <c r="G445" t="s">
        <v>130</v>
      </c>
      <c r="J445">
        <f>VLOOKUP(A445,Potential_Manufacturer!$A$1:$T$31,19,FALSE)</f>
        <v>-34.881116560719001</v>
      </c>
      <c r="K445">
        <f>VLOOKUP(A445,Potential_Manufacturer!$A$1:$T$31,20,FALSE)</f>
        <v>138.655600714983</v>
      </c>
      <c r="L445">
        <f>VLOOKUP(B445,National_Market!$A$3:$H$9,7,FALSE)</f>
        <v>-33.859774000000002</v>
      </c>
      <c r="M445">
        <f>VLOOKUP(B445,National_Market!$A$3:$H$9,8,FALSE)</f>
        <v>151.205172</v>
      </c>
    </row>
    <row r="446" spans="1:13" x14ac:dyDescent="0.2">
      <c r="A446" t="s">
        <v>51</v>
      </c>
      <c r="B446" t="s">
        <v>134</v>
      </c>
      <c r="C446" t="s">
        <v>109</v>
      </c>
      <c r="D446" t="s">
        <v>81</v>
      </c>
      <c r="E446">
        <f t="shared" si="6"/>
        <v>7.5973876128475553</v>
      </c>
      <c r="F446" s="4"/>
      <c r="G446" t="s">
        <v>130</v>
      </c>
      <c r="H446">
        <v>1.5808E-3</v>
      </c>
      <c r="I446">
        <v>1.8544E-3</v>
      </c>
      <c r="J446">
        <f>VLOOKUP(A446,Potential_Manufacturer!$A$1:$T$31,19,FALSE)</f>
        <v>-34.881116560719001</v>
      </c>
      <c r="K446">
        <f>VLOOKUP(A446,Potential_Manufacturer!$A$1:$T$31,20,FALSE)</f>
        <v>138.655600714983</v>
      </c>
      <c r="L446">
        <f>VLOOKUP(B446,National_Market!$A$3:$H$9,7,FALSE)</f>
        <v>-34.931458999999997</v>
      </c>
      <c r="M446">
        <f>VLOOKUP(B446,National_Market!$A$3:$H$9,8,FALSE)</f>
        <v>138.59927200000001</v>
      </c>
    </row>
    <row r="447" spans="1:13" x14ac:dyDescent="0.2">
      <c r="A447" t="s">
        <v>51</v>
      </c>
      <c r="B447" t="s">
        <v>134</v>
      </c>
      <c r="C447" t="s">
        <v>108</v>
      </c>
      <c r="D447" t="s">
        <v>82</v>
      </c>
      <c r="E447">
        <f t="shared" si="6"/>
        <v>7.5973876128475553</v>
      </c>
      <c r="F447" s="4">
        <v>7.5049999999999997E-4</v>
      </c>
      <c r="G447" t="s">
        <v>130</v>
      </c>
      <c r="J447">
        <f>VLOOKUP(A447,Potential_Manufacturer!$A$1:$T$31,19,FALSE)</f>
        <v>-34.881116560719001</v>
      </c>
      <c r="K447">
        <f>VLOOKUP(A447,Potential_Manufacturer!$A$1:$T$31,20,FALSE)</f>
        <v>138.655600714983</v>
      </c>
      <c r="L447">
        <f>VLOOKUP(B447,National_Market!$A$3:$H$9,7,FALSE)</f>
        <v>-34.931458999999997</v>
      </c>
      <c r="M447">
        <f>VLOOKUP(B447,National_Market!$A$3:$H$9,8,FALSE)</f>
        <v>138.59927200000001</v>
      </c>
    </row>
    <row r="448" spans="1:13" x14ac:dyDescent="0.2">
      <c r="A448" t="s">
        <v>51</v>
      </c>
      <c r="B448" t="s">
        <v>134</v>
      </c>
      <c r="C448" t="s">
        <v>13</v>
      </c>
      <c r="D448" t="s">
        <v>83</v>
      </c>
      <c r="E448">
        <f t="shared" si="6"/>
        <v>10000000000</v>
      </c>
      <c r="F448" s="4">
        <v>5.3770000000000001E-4</v>
      </c>
      <c r="G448" t="s">
        <v>130</v>
      </c>
      <c r="J448">
        <f>VLOOKUP(A448,Potential_Manufacturer!$A$1:$T$31,19,FALSE)</f>
        <v>-34.881116560719001</v>
      </c>
      <c r="K448">
        <f>VLOOKUP(A448,Potential_Manufacturer!$A$1:$T$31,20,FALSE)</f>
        <v>138.655600714983</v>
      </c>
      <c r="L448">
        <f>VLOOKUP(B448,National_Market!$A$3:$H$9,7,FALSE)</f>
        <v>-34.931458999999997</v>
      </c>
      <c r="M448">
        <f>VLOOKUP(B448,National_Market!$A$3:$H$9,8,FALSE)</f>
        <v>138.59927200000001</v>
      </c>
    </row>
    <row r="449" spans="1:13" x14ac:dyDescent="0.2">
      <c r="A449" t="s">
        <v>51</v>
      </c>
      <c r="B449" t="s">
        <v>135</v>
      </c>
      <c r="C449" t="s">
        <v>109</v>
      </c>
      <c r="D449" t="s">
        <v>84</v>
      </c>
      <c r="E449">
        <f t="shared" si="6"/>
        <v>2135.8969230143116</v>
      </c>
      <c r="F449" s="4"/>
      <c r="G449" t="s">
        <v>130</v>
      </c>
      <c r="H449">
        <v>1.5808E-3</v>
      </c>
      <c r="I449">
        <v>1.8544E-3</v>
      </c>
      <c r="J449">
        <f>VLOOKUP(A449,Potential_Manufacturer!$A$1:$T$31,19,FALSE)</f>
        <v>-34.881116560719001</v>
      </c>
      <c r="K449">
        <f>VLOOKUP(A449,Potential_Manufacturer!$A$1:$T$31,20,FALSE)</f>
        <v>138.655600714983</v>
      </c>
      <c r="L449">
        <f>VLOOKUP(B449,National_Market!$A$3:$H$9,7,FALSE)</f>
        <v>-31.950617999999999</v>
      </c>
      <c r="M449">
        <f>VLOOKUP(B449,National_Market!$A$3:$H$9,8,FALSE)</f>
        <v>115.86047499999999</v>
      </c>
    </row>
    <row r="450" spans="1:13" x14ac:dyDescent="0.2">
      <c r="A450" t="s">
        <v>51</v>
      </c>
      <c r="B450" t="s">
        <v>135</v>
      </c>
      <c r="C450" t="s">
        <v>108</v>
      </c>
      <c r="D450" t="s">
        <v>85</v>
      </c>
      <c r="E450">
        <f t="shared" ref="E450" si="7">IF(C450="Train",(ACOS(COS(RADIANS(90-J450))*COS(RADIANS(90-L450))+SIN(RADIANS(90-J450))*SIN(RADIANS(90-L450))*COS(RADIANS(K450-M450)))*6371),IF(C450="Ship",10000000000,IF(C450="Truck",(ACOS(COS(RADIANS(90-J450))*COS(RADIANS(90-L450))+SIN(RADIANS(90-J450))*SIN(RADIANS(90-L450))*COS(RADIANS(K450-M450)))*6371))))</f>
        <v>2135.8969230143116</v>
      </c>
      <c r="F450" s="4">
        <v>7.5049999999999997E-4</v>
      </c>
      <c r="G450" t="s">
        <v>130</v>
      </c>
      <c r="J450">
        <f>VLOOKUP(A450,Potential_Manufacturer!$A$1:$T$31,19,FALSE)</f>
        <v>-34.881116560719001</v>
      </c>
      <c r="K450">
        <f>VLOOKUP(A450,Potential_Manufacturer!$A$1:$T$31,20,FALSE)</f>
        <v>138.655600714983</v>
      </c>
      <c r="L450">
        <f>VLOOKUP(B450,National_Market!$A$3:$H$9,7,FALSE)</f>
        <v>-31.950617999999999</v>
      </c>
      <c r="M450">
        <f>VLOOKUP(B450,National_Market!$A$3:$H$9,8,FALSE)</f>
        <v>115.86047499999999</v>
      </c>
    </row>
    <row r="451" spans="1:13" x14ac:dyDescent="0.2">
      <c r="A451" t="s">
        <v>51</v>
      </c>
      <c r="B451" t="s">
        <v>135</v>
      </c>
      <c r="C451" t="s">
        <v>13</v>
      </c>
      <c r="D451" t="s">
        <v>86</v>
      </c>
      <c r="E451">
        <v>2487.2359999999999</v>
      </c>
      <c r="F451" s="4">
        <v>5.3770000000000001E-4</v>
      </c>
      <c r="G451" t="s">
        <v>130</v>
      </c>
      <c r="J451">
        <f>VLOOKUP(A451,Potential_Manufacturer!$A$1:$T$31,19,FALSE)</f>
        <v>-34.881116560719001</v>
      </c>
      <c r="K451">
        <f>VLOOKUP(A451,Potential_Manufacturer!$A$1:$T$31,20,FALSE)</f>
        <v>138.655600714983</v>
      </c>
      <c r="L451">
        <f>VLOOKUP(B451,National_Market!$A$3:$H$9,7,FALSE)</f>
        <v>-31.950617999999999</v>
      </c>
      <c r="M451">
        <f>VLOOKUP(B451,National_Market!$A$3:$H$9,8,FALSE)</f>
        <v>115.86047499999999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33CE0-EF86-9F49-8AEC-68816EFC6FEF}">
  <dimension ref="A1:N273"/>
  <sheetViews>
    <sheetView zoomScale="136" zoomScaleNormal="136" workbookViewId="0">
      <selection activeCell="G280" sqref="G280"/>
    </sheetView>
  </sheetViews>
  <sheetFormatPr baseColWidth="10" defaultRowHeight="16" x14ac:dyDescent="0.2"/>
  <cols>
    <col min="1" max="1" width="22.1640625" style="7" bestFit="1" customWidth="1"/>
    <col min="2" max="2" width="22.1640625" customWidth="1"/>
    <col min="3" max="3" width="16.6640625" bestFit="1" customWidth="1"/>
    <col min="7" max="7" width="7.1640625" style="7" bestFit="1" customWidth="1"/>
    <col min="8" max="8" width="10.1640625" style="7" bestFit="1" customWidth="1"/>
    <col min="9" max="9" width="13" style="7" bestFit="1" customWidth="1"/>
    <col min="10" max="10" width="13.5" bestFit="1" customWidth="1"/>
  </cols>
  <sheetData>
    <row r="1" spans="1:14" s="1" customFormat="1" ht="19" x14ac:dyDescent="0.25">
      <c r="A1" s="6" t="s">
        <v>106</v>
      </c>
      <c r="B1" s="1" t="s">
        <v>17</v>
      </c>
      <c r="C1" s="1" t="s">
        <v>21</v>
      </c>
      <c r="D1" s="1" t="s">
        <v>12</v>
      </c>
      <c r="E1" s="1" t="s">
        <v>11</v>
      </c>
      <c r="F1" s="1" t="s">
        <v>110</v>
      </c>
      <c r="G1" s="6" t="s">
        <v>4</v>
      </c>
      <c r="H1" s="6" t="s">
        <v>6</v>
      </c>
      <c r="I1" s="6" t="s">
        <v>14</v>
      </c>
      <c r="J1" s="1" t="s">
        <v>15</v>
      </c>
      <c r="K1" s="1" t="s">
        <v>58</v>
      </c>
      <c r="L1" s="1" t="s">
        <v>59</v>
      </c>
      <c r="M1" s="1" t="s">
        <v>8</v>
      </c>
      <c r="N1" s="1" t="s">
        <v>9</v>
      </c>
    </row>
    <row r="2" spans="1:14" x14ac:dyDescent="0.2">
      <c r="A2" s="7" t="s">
        <v>32</v>
      </c>
      <c r="B2" s="4" t="s">
        <v>20</v>
      </c>
      <c r="C2" t="s">
        <v>125</v>
      </c>
      <c r="D2" t="s">
        <v>109</v>
      </c>
      <c r="E2" t="s">
        <v>76</v>
      </c>
      <c r="F2">
        <f>IF(D2="Train",10000000000000,IF(D2="Ship",10000000000000,IF(D2="Truck",(ACOS(COS(RADIANS(90-K2))*COS(RADIANS(90-M2))+SIN(RADIANS(90-K2))*SIN(RADIANS(90-M2))*COS(RADIANS(L2-N2)))*6371)*(1))))</f>
        <v>7.2680763331683975</v>
      </c>
      <c r="H2" s="7" t="s">
        <v>124</v>
      </c>
      <c r="I2" s="7">
        <v>8.3200000000000003E-5</v>
      </c>
      <c r="J2" s="7">
        <v>9.7600000000000001E-5</v>
      </c>
      <c r="K2">
        <f>IF(A2="Darwin",-12.47105186,IF(A2="Brisbane",-27.37860913,IF(A2="Fremantle",-32.2098311673479,IF(A2="Adelaide",-34.771177,IF(A2="Sydney",-33.989005987515,IF(A2="Melbourne",-37.829758))))))</f>
        <v>-12.471051859999999</v>
      </c>
      <c r="L2">
        <f>IF(A2="Darwin",130.845189159444,IF(A2="Brisbane",153.164657703591,IF(A2="Fremantle",115.770572778394,IF(A2="Adelaide",138.491435854299,IF(A2="Sydney",151.23194012331,IF(A2="Melbourne",144.912334639383))))))</f>
        <v>130.845189159444</v>
      </c>
      <c r="M2">
        <f>VLOOKUP(C2,Potential_Manufacturer!$A$1:$T$31,19,FALSE)</f>
        <v>-12.4073437804393</v>
      </c>
      <c r="N2">
        <f>VLOOKUP(C2,Potential_Manufacturer!$A$1:$T$31,20,FALSE)</f>
        <v>130.86015738186401</v>
      </c>
    </row>
    <row r="3" spans="1:14" x14ac:dyDescent="0.2">
      <c r="A3" s="7" t="s">
        <v>32</v>
      </c>
      <c r="B3" s="4" t="s">
        <v>52</v>
      </c>
      <c r="C3" t="s">
        <v>125</v>
      </c>
      <c r="D3" t="s">
        <v>109</v>
      </c>
      <c r="E3" t="s">
        <v>77</v>
      </c>
      <c r="F3">
        <f t="shared" ref="F3:F66" si="0">IF(D3="Train",10000000000000,IF(D3="Ship",10000000000000,IF(D3="Truck",(ACOS(COS(RADIANS(90-K3))*COS(RADIANS(90-M3))+SIN(RADIANS(90-K3))*SIN(RADIANS(90-M3))*COS(RADIANS(L3-N3)))*6371)*(1))))</f>
        <v>7.2680763331683975</v>
      </c>
      <c r="H3" s="7" t="s">
        <v>124</v>
      </c>
      <c r="I3" s="7">
        <v>8.3200000000000003E-5</v>
      </c>
      <c r="J3" s="7">
        <v>9.7600000000000001E-5</v>
      </c>
      <c r="K3">
        <f t="shared" ref="K3:K66" si="1">IF(A3="Darwin",-12.47105186,IF(A3="Brisbane",-27.37860913,IF(A3="Fremantle",-32.2098311673479,IF(A3="Adelaide",-34.771177,IF(A3="Sydney",-33.989005987515,IF(A3="Melbourne",-37.829758))))))</f>
        <v>-12.471051859999999</v>
      </c>
      <c r="L3">
        <f t="shared" ref="L3:L66" si="2">IF(A3="Darwin",130.845189159444,IF(A3="Brisbane",153.164657703591,IF(A3="Fremantle",115.770572778394,IF(A3="Adelaide",138.491435854299,IF(A3="Sydney",151.23194012331,IF(A3="Melbourne",144.912334639383))))))</f>
        <v>130.845189159444</v>
      </c>
      <c r="M3">
        <f>VLOOKUP(C3,Potential_Manufacturer!$A$1:$T$31,19,FALSE)</f>
        <v>-12.4073437804393</v>
      </c>
      <c r="N3">
        <f>VLOOKUP(C3,Potential_Manufacturer!$A$1:$T$31,20,FALSE)</f>
        <v>130.86015738186401</v>
      </c>
    </row>
    <row r="4" spans="1:14" x14ac:dyDescent="0.2">
      <c r="A4" s="7" t="s">
        <v>32</v>
      </c>
      <c r="B4" s="4" t="s">
        <v>1</v>
      </c>
      <c r="C4" t="s">
        <v>125</v>
      </c>
      <c r="D4" t="s">
        <v>109</v>
      </c>
      <c r="E4" t="s">
        <v>78</v>
      </c>
      <c r="F4">
        <f t="shared" si="0"/>
        <v>7.2680763331683975</v>
      </c>
      <c r="H4" s="7" t="s">
        <v>124</v>
      </c>
      <c r="I4" s="7">
        <v>8.3200000000000003E-5</v>
      </c>
      <c r="J4" s="7">
        <v>9.7600000000000001E-5</v>
      </c>
      <c r="K4">
        <f t="shared" si="1"/>
        <v>-12.471051859999999</v>
      </c>
      <c r="L4">
        <f t="shared" si="2"/>
        <v>130.845189159444</v>
      </c>
      <c r="M4">
        <f>VLOOKUP(C4,Potential_Manufacturer!$A$1:$T$31,19,FALSE)</f>
        <v>-12.4073437804393</v>
      </c>
      <c r="N4">
        <f>VLOOKUP(C4,Potential_Manufacturer!$A$1:$T$31,20,FALSE)</f>
        <v>130.86015738186401</v>
      </c>
    </row>
    <row r="5" spans="1:14" x14ac:dyDescent="0.2">
      <c r="A5" s="7" t="s">
        <v>32</v>
      </c>
      <c r="B5" s="4" t="s">
        <v>73</v>
      </c>
      <c r="C5" t="s">
        <v>125</v>
      </c>
      <c r="D5" t="s">
        <v>109</v>
      </c>
      <c r="E5" t="s">
        <v>79</v>
      </c>
      <c r="F5">
        <f t="shared" si="0"/>
        <v>7.2680763331683975</v>
      </c>
      <c r="H5" s="7" t="s">
        <v>124</v>
      </c>
      <c r="I5" s="7">
        <v>8.3200000000000003E-5</v>
      </c>
      <c r="J5" s="7">
        <v>9.7600000000000001E-5</v>
      </c>
      <c r="K5">
        <f t="shared" si="1"/>
        <v>-12.471051859999999</v>
      </c>
      <c r="L5">
        <f t="shared" si="2"/>
        <v>130.845189159444</v>
      </c>
      <c r="M5">
        <f>VLOOKUP(C5,Potential_Manufacturer!$A$1:$T$31,19,FALSE)</f>
        <v>-12.4073437804393</v>
      </c>
      <c r="N5">
        <f>VLOOKUP(C5,Potential_Manufacturer!$A$1:$T$31,20,FALSE)</f>
        <v>130.86015738186401</v>
      </c>
    </row>
    <row r="6" spans="1:14" x14ac:dyDescent="0.2">
      <c r="A6" s="7" t="s">
        <v>32</v>
      </c>
      <c r="B6" s="4" t="s">
        <v>88</v>
      </c>
      <c r="C6" t="s">
        <v>125</v>
      </c>
      <c r="D6" t="s">
        <v>109</v>
      </c>
      <c r="E6" t="s">
        <v>80</v>
      </c>
      <c r="F6">
        <f t="shared" si="0"/>
        <v>7.2680763331683975</v>
      </c>
      <c r="H6" s="7" t="s">
        <v>124</v>
      </c>
      <c r="I6" s="7">
        <v>8.3200000000000003E-5</v>
      </c>
      <c r="J6" s="7">
        <v>9.7600000000000001E-5</v>
      </c>
      <c r="K6">
        <f t="shared" si="1"/>
        <v>-12.471051859999999</v>
      </c>
      <c r="L6">
        <f t="shared" si="2"/>
        <v>130.845189159444</v>
      </c>
      <c r="M6">
        <f>VLOOKUP(C6,Potential_Manufacturer!$A$1:$T$31,19,FALSE)</f>
        <v>-12.4073437804393</v>
      </c>
      <c r="N6">
        <f>VLOOKUP(C6,Potential_Manufacturer!$A$1:$T$31,20,FALSE)</f>
        <v>130.86015738186401</v>
      </c>
    </row>
    <row r="7" spans="1:14" x14ac:dyDescent="0.2">
      <c r="A7" s="7" t="s">
        <v>32</v>
      </c>
      <c r="B7" s="4" t="s">
        <v>89</v>
      </c>
      <c r="C7" t="s">
        <v>125</v>
      </c>
      <c r="D7" t="s">
        <v>109</v>
      </c>
      <c r="E7" t="s">
        <v>81</v>
      </c>
      <c r="F7">
        <f t="shared" si="0"/>
        <v>7.2680763331683975</v>
      </c>
      <c r="H7" s="7" t="s">
        <v>124</v>
      </c>
      <c r="I7" s="7">
        <v>8.3200000000000003E-5</v>
      </c>
      <c r="J7" s="7">
        <v>9.7600000000000001E-5</v>
      </c>
      <c r="K7">
        <f t="shared" si="1"/>
        <v>-12.471051859999999</v>
      </c>
      <c r="L7">
        <f t="shared" si="2"/>
        <v>130.845189159444</v>
      </c>
      <c r="M7">
        <f>VLOOKUP(C7,Potential_Manufacturer!$A$1:$T$31,19,FALSE)</f>
        <v>-12.4073437804393</v>
      </c>
      <c r="N7">
        <f>VLOOKUP(C7,Potential_Manufacturer!$A$1:$T$31,20,FALSE)</f>
        <v>130.86015738186401</v>
      </c>
    </row>
    <row r="8" spans="1:14" x14ac:dyDescent="0.2">
      <c r="A8" s="7" t="s">
        <v>32</v>
      </c>
      <c r="B8" s="4" t="s">
        <v>70</v>
      </c>
      <c r="C8" t="s">
        <v>125</v>
      </c>
      <c r="D8" t="s">
        <v>109</v>
      </c>
      <c r="E8" t="s">
        <v>82</v>
      </c>
      <c r="F8">
        <f t="shared" si="0"/>
        <v>7.2680763331683975</v>
      </c>
      <c r="H8" s="7" t="s">
        <v>124</v>
      </c>
      <c r="I8" s="7">
        <v>8.3200000000000003E-5</v>
      </c>
      <c r="J8" s="7">
        <v>9.7600000000000001E-5</v>
      </c>
      <c r="K8">
        <f t="shared" si="1"/>
        <v>-12.471051859999999</v>
      </c>
      <c r="L8">
        <f t="shared" si="2"/>
        <v>130.845189159444</v>
      </c>
      <c r="M8">
        <f>VLOOKUP(C8,Potential_Manufacturer!$A$1:$T$31,19,FALSE)</f>
        <v>-12.4073437804393</v>
      </c>
      <c r="N8">
        <f>VLOOKUP(C8,Potential_Manufacturer!$A$1:$T$31,20,FALSE)</f>
        <v>130.86015738186401</v>
      </c>
    </row>
    <row r="9" spans="1:14" x14ac:dyDescent="0.2">
      <c r="A9" s="7" t="s">
        <v>32</v>
      </c>
      <c r="B9" s="4" t="s">
        <v>90</v>
      </c>
      <c r="C9" t="s">
        <v>125</v>
      </c>
      <c r="D9" t="s">
        <v>109</v>
      </c>
      <c r="E9" t="s">
        <v>83</v>
      </c>
      <c r="F9">
        <f t="shared" si="0"/>
        <v>7.2680763331683975</v>
      </c>
      <c r="H9" s="7" t="s">
        <v>124</v>
      </c>
      <c r="I9" s="7">
        <v>8.3200000000000003E-5</v>
      </c>
      <c r="J9" s="7">
        <v>9.7600000000000001E-5</v>
      </c>
      <c r="K9">
        <f t="shared" si="1"/>
        <v>-12.471051859999999</v>
      </c>
      <c r="L9">
        <f t="shared" si="2"/>
        <v>130.845189159444</v>
      </c>
      <c r="M9">
        <f>VLOOKUP(C9,Potential_Manufacturer!$A$1:$T$31,19,FALSE)</f>
        <v>-12.4073437804393</v>
      </c>
      <c r="N9">
        <f>VLOOKUP(C9,Potential_Manufacturer!$A$1:$T$31,20,FALSE)</f>
        <v>130.86015738186401</v>
      </c>
    </row>
    <row r="10" spans="1:14" x14ac:dyDescent="0.2">
      <c r="A10" s="7" t="s">
        <v>32</v>
      </c>
      <c r="B10" s="4" t="s">
        <v>92</v>
      </c>
      <c r="C10" t="s">
        <v>125</v>
      </c>
      <c r="D10" t="s">
        <v>109</v>
      </c>
      <c r="E10" t="s">
        <v>84</v>
      </c>
      <c r="F10">
        <f t="shared" si="0"/>
        <v>7.2680763331683975</v>
      </c>
      <c r="H10" s="7" t="s">
        <v>124</v>
      </c>
      <c r="I10" s="7">
        <v>8.3200000000000003E-5</v>
      </c>
      <c r="J10" s="7">
        <v>9.7600000000000001E-5</v>
      </c>
      <c r="K10">
        <f t="shared" si="1"/>
        <v>-12.471051859999999</v>
      </c>
      <c r="L10">
        <f t="shared" si="2"/>
        <v>130.845189159444</v>
      </c>
      <c r="M10">
        <f>VLOOKUP(C10,Potential_Manufacturer!$A$1:$T$31,19,FALSE)</f>
        <v>-12.4073437804393</v>
      </c>
      <c r="N10">
        <f>VLOOKUP(C10,Potential_Manufacturer!$A$1:$T$31,20,FALSE)</f>
        <v>130.86015738186401</v>
      </c>
    </row>
    <row r="11" spans="1:14" x14ac:dyDescent="0.2">
      <c r="A11" s="7" t="s">
        <v>32</v>
      </c>
      <c r="B11" s="4" t="s">
        <v>20</v>
      </c>
      <c r="C11" t="s">
        <v>33</v>
      </c>
      <c r="D11" t="s">
        <v>109</v>
      </c>
      <c r="E11" t="s">
        <v>85</v>
      </c>
      <c r="F11">
        <f t="shared" si="0"/>
        <v>15.009325458207153</v>
      </c>
      <c r="H11" s="7" t="s">
        <v>124</v>
      </c>
      <c r="I11" s="7">
        <v>8.3200000000000003E-5</v>
      </c>
      <c r="J11" s="7">
        <v>9.7600000000000001E-5</v>
      </c>
      <c r="K11">
        <f t="shared" si="1"/>
        <v>-12.471051859999999</v>
      </c>
      <c r="L11">
        <f t="shared" si="2"/>
        <v>130.845189159444</v>
      </c>
      <c r="M11">
        <f>VLOOKUP(C11,Potential_Manufacturer!$A$1:$T$31,19,FALSE)</f>
        <v>-12.4749393341438</v>
      </c>
      <c r="N11">
        <f>VLOOKUP(C11,Potential_Manufacturer!$A$1:$T$31,20,FALSE)</f>
        <v>130.98337679362399</v>
      </c>
    </row>
    <row r="12" spans="1:14" x14ac:dyDescent="0.2">
      <c r="A12" s="7" t="s">
        <v>32</v>
      </c>
      <c r="B12" s="4" t="s">
        <v>52</v>
      </c>
      <c r="C12" t="s">
        <v>33</v>
      </c>
      <c r="D12" t="s">
        <v>109</v>
      </c>
      <c r="E12" t="s">
        <v>86</v>
      </c>
      <c r="F12">
        <f t="shared" si="0"/>
        <v>15.009325458207153</v>
      </c>
      <c r="H12" s="7" t="s">
        <v>124</v>
      </c>
      <c r="I12" s="7">
        <v>8.3200000000000003E-5</v>
      </c>
      <c r="J12" s="7">
        <v>9.7600000000000001E-5</v>
      </c>
      <c r="K12">
        <f t="shared" si="1"/>
        <v>-12.471051859999999</v>
      </c>
      <c r="L12">
        <f t="shared" si="2"/>
        <v>130.845189159444</v>
      </c>
      <c r="M12">
        <f>VLOOKUP(C12,Potential_Manufacturer!$A$1:$T$31,19,FALSE)</f>
        <v>-12.4749393341438</v>
      </c>
      <c r="N12">
        <f>VLOOKUP(C12,Potential_Manufacturer!$A$1:$T$31,20,FALSE)</f>
        <v>130.98337679362399</v>
      </c>
    </row>
    <row r="13" spans="1:14" x14ac:dyDescent="0.2">
      <c r="A13" s="7" t="s">
        <v>32</v>
      </c>
      <c r="B13" s="4" t="s">
        <v>1</v>
      </c>
      <c r="C13" t="s">
        <v>33</v>
      </c>
      <c r="D13" t="s">
        <v>109</v>
      </c>
      <c r="E13" t="s">
        <v>87</v>
      </c>
      <c r="F13">
        <f t="shared" si="0"/>
        <v>15.009325458207153</v>
      </c>
      <c r="H13" s="7" t="s">
        <v>124</v>
      </c>
      <c r="I13" s="7">
        <v>8.3200000000000003E-5</v>
      </c>
      <c r="J13" s="7">
        <v>9.7600000000000001E-5</v>
      </c>
      <c r="K13">
        <f t="shared" si="1"/>
        <v>-12.471051859999999</v>
      </c>
      <c r="L13">
        <f t="shared" si="2"/>
        <v>130.845189159444</v>
      </c>
      <c r="M13">
        <f>VLOOKUP(C13,Potential_Manufacturer!$A$1:$T$31,19,FALSE)</f>
        <v>-12.4749393341438</v>
      </c>
      <c r="N13">
        <f>VLOOKUP(C13,Potential_Manufacturer!$A$1:$T$31,20,FALSE)</f>
        <v>130.98337679362399</v>
      </c>
    </row>
    <row r="14" spans="1:14" x14ac:dyDescent="0.2">
      <c r="A14" s="7" t="s">
        <v>32</v>
      </c>
      <c r="B14" s="4" t="s">
        <v>73</v>
      </c>
      <c r="C14" t="s">
        <v>33</v>
      </c>
      <c r="D14" t="s">
        <v>109</v>
      </c>
      <c r="E14" t="s">
        <v>76</v>
      </c>
      <c r="F14">
        <f t="shared" si="0"/>
        <v>15.009325458207153</v>
      </c>
      <c r="H14" s="7" t="s">
        <v>124</v>
      </c>
      <c r="I14" s="7">
        <v>8.3200000000000003E-5</v>
      </c>
      <c r="J14" s="7">
        <v>9.7600000000000001E-5</v>
      </c>
      <c r="K14">
        <f t="shared" si="1"/>
        <v>-12.471051859999999</v>
      </c>
      <c r="L14">
        <f t="shared" si="2"/>
        <v>130.845189159444</v>
      </c>
      <c r="M14">
        <f>VLOOKUP(C14,Potential_Manufacturer!$A$1:$T$31,19,FALSE)</f>
        <v>-12.4749393341438</v>
      </c>
      <c r="N14">
        <f>VLOOKUP(C14,Potential_Manufacturer!$A$1:$T$31,20,FALSE)</f>
        <v>130.98337679362399</v>
      </c>
    </row>
    <row r="15" spans="1:14" x14ac:dyDescent="0.2">
      <c r="A15" s="7" t="s">
        <v>32</v>
      </c>
      <c r="B15" s="4" t="s">
        <v>88</v>
      </c>
      <c r="C15" t="s">
        <v>33</v>
      </c>
      <c r="D15" t="s">
        <v>109</v>
      </c>
      <c r="E15" t="s">
        <v>77</v>
      </c>
      <c r="F15">
        <f t="shared" si="0"/>
        <v>15.009325458207153</v>
      </c>
      <c r="H15" s="7" t="s">
        <v>124</v>
      </c>
      <c r="I15" s="7">
        <v>8.3200000000000003E-5</v>
      </c>
      <c r="J15" s="7">
        <v>9.7600000000000001E-5</v>
      </c>
      <c r="K15">
        <f t="shared" si="1"/>
        <v>-12.471051859999999</v>
      </c>
      <c r="L15">
        <f t="shared" si="2"/>
        <v>130.845189159444</v>
      </c>
      <c r="M15">
        <f>VLOOKUP(C15,Potential_Manufacturer!$A$1:$T$31,19,FALSE)</f>
        <v>-12.4749393341438</v>
      </c>
      <c r="N15">
        <f>VLOOKUP(C15,Potential_Manufacturer!$A$1:$T$31,20,FALSE)</f>
        <v>130.98337679362399</v>
      </c>
    </row>
    <row r="16" spans="1:14" x14ac:dyDescent="0.2">
      <c r="A16" s="7" t="s">
        <v>32</v>
      </c>
      <c r="B16" s="4" t="s">
        <v>89</v>
      </c>
      <c r="C16" t="s">
        <v>33</v>
      </c>
      <c r="D16" t="s">
        <v>109</v>
      </c>
      <c r="E16" t="s">
        <v>78</v>
      </c>
      <c r="F16">
        <f t="shared" si="0"/>
        <v>15.009325458207153</v>
      </c>
      <c r="H16" s="7" t="s">
        <v>124</v>
      </c>
      <c r="I16" s="7">
        <v>8.3200000000000003E-5</v>
      </c>
      <c r="J16" s="7">
        <v>9.7600000000000001E-5</v>
      </c>
      <c r="K16">
        <f t="shared" si="1"/>
        <v>-12.471051859999999</v>
      </c>
      <c r="L16">
        <f t="shared" si="2"/>
        <v>130.845189159444</v>
      </c>
      <c r="M16">
        <f>VLOOKUP(C16,Potential_Manufacturer!$A$1:$T$31,19,FALSE)</f>
        <v>-12.4749393341438</v>
      </c>
      <c r="N16">
        <f>VLOOKUP(C16,Potential_Manufacturer!$A$1:$T$31,20,FALSE)</f>
        <v>130.98337679362399</v>
      </c>
    </row>
    <row r="17" spans="1:14" x14ac:dyDescent="0.2">
      <c r="A17" s="7" t="s">
        <v>32</v>
      </c>
      <c r="B17" s="4" t="s">
        <v>70</v>
      </c>
      <c r="C17" t="s">
        <v>33</v>
      </c>
      <c r="D17" t="s">
        <v>109</v>
      </c>
      <c r="E17" t="s">
        <v>79</v>
      </c>
      <c r="F17">
        <f t="shared" si="0"/>
        <v>15.009325458207153</v>
      </c>
      <c r="H17" s="7" t="s">
        <v>124</v>
      </c>
      <c r="I17" s="7">
        <v>8.3200000000000003E-5</v>
      </c>
      <c r="J17" s="7">
        <v>9.7600000000000001E-5</v>
      </c>
      <c r="K17">
        <f t="shared" si="1"/>
        <v>-12.471051859999999</v>
      </c>
      <c r="L17">
        <f t="shared" si="2"/>
        <v>130.845189159444</v>
      </c>
      <c r="M17">
        <f>VLOOKUP(C17,Potential_Manufacturer!$A$1:$T$31,19,FALSE)</f>
        <v>-12.4749393341438</v>
      </c>
      <c r="N17">
        <f>VLOOKUP(C17,Potential_Manufacturer!$A$1:$T$31,20,FALSE)</f>
        <v>130.98337679362399</v>
      </c>
    </row>
    <row r="18" spans="1:14" x14ac:dyDescent="0.2">
      <c r="A18" s="7" t="s">
        <v>32</v>
      </c>
      <c r="B18" s="4" t="s">
        <v>90</v>
      </c>
      <c r="C18" t="s">
        <v>33</v>
      </c>
      <c r="D18" t="s">
        <v>109</v>
      </c>
      <c r="E18" t="s">
        <v>80</v>
      </c>
      <c r="F18">
        <f t="shared" si="0"/>
        <v>15.009325458207153</v>
      </c>
      <c r="H18" s="7" t="s">
        <v>124</v>
      </c>
      <c r="I18" s="7">
        <v>8.3200000000000003E-5</v>
      </c>
      <c r="J18" s="7">
        <v>9.7600000000000001E-5</v>
      </c>
      <c r="K18">
        <f t="shared" si="1"/>
        <v>-12.471051859999999</v>
      </c>
      <c r="L18">
        <f t="shared" si="2"/>
        <v>130.845189159444</v>
      </c>
      <c r="M18">
        <f>VLOOKUP(C18,Potential_Manufacturer!$A$1:$T$31,19,FALSE)</f>
        <v>-12.4749393341438</v>
      </c>
      <c r="N18">
        <f>VLOOKUP(C18,Potential_Manufacturer!$A$1:$T$31,20,FALSE)</f>
        <v>130.98337679362399</v>
      </c>
    </row>
    <row r="19" spans="1:14" x14ac:dyDescent="0.2">
      <c r="A19" s="7" t="s">
        <v>32</v>
      </c>
      <c r="B19" s="4" t="s">
        <v>92</v>
      </c>
      <c r="C19" t="s">
        <v>33</v>
      </c>
      <c r="D19" t="s">
        <v>109</v>
      </c>
      <c r="E19" t="s">
        <v>81</v>
      </c>
      <c r="F19">
        <f t="shared" si="0"/>
        <v>15.009325458207153</v>
      </c>
      <c r="H19" s="7" t="s">
        <v>124</v>
      </c>
      <c r="I19" s="7">
        <v>8.3200000000000003E-5</v>
      </c>
      <c r="J19" s="7">
        <v>9.7600000000000001E-5</v>
      </c>
      <c r="K19">
        <f t="shared" si="1"/>
        <v>-12.471051859999999</v>
      </c>
      <c r="L19">
        <f t="shared" si="2"/>
        <v>130.845189159444</v>
      </c>
      <c r="M19">
        <f>VLOOKUP(C19,Potential_Manufacturer!$A$1:$T$31,19,FALSE)</f>
        <v>-12.4749393341438</v>
      </c>
      <c r="N19">
        <f>VLOOKUP(C19,Potential_Manufacturer!$A$1:$T$31,20,FALSE)</f>
        <v>130.98337679362399</v>
      </c>
    </row>
    <row r="20" spans="1:14" x14ac:dyDescent="0.2">
      <c r="A20" s="7" t="s">
        <v>32</v>
      </c>
      <c r="B20" s="4" t="s">
        <v>20</v>
      </c>
      <c r="C20" t="s">
        <v>34</v>
      </c>
      <c r="D20" t="s">
        <v>109</v>
      </c>
      <c r="E20" t="s">
        <v>82</v>
      </c>
      <c r="F20">
        <f t="shared" si="0"/>
        <v>14.525663675205454</v>
      </c>
      <c r="H20" s="7" t="s">
        <v>124</v>
      </c>
      <c r="I20" s="7">
        <v>8.3200000000000003E-5</v>
      </c>
      <c r="J20" s="7">
        <v>9.7600000000000001E-5</v>
      </c>
      <c r="K20">
        <f t="shared" si="1"/>
        <v>-12.471051859999999</v>
      </c>
      <c r="L20">
        <f t="shared" si="2"/>
        <v>130.845189159444</v>
      </c>
      <c r="M20">
        <f>VLOOKUP(C20,Potential_Manufacturer!$A$1:$T$31,19,FALSE)</f>
        <v>-12.4217954171586</v>
      </c>
      <c r="N20">
        <f>VLOOKUP(C20,Potential_Manufacturer!$A$1:$T$31,20,FALSE)</f>
        <v>130.969091344991</v>
      </c>
    </row>
    <row r="21" spans="1:14" x14ac:dyDescent="0.2">
      <c r="A21" s="7" t="s">
        <v>32</v>
      </c>
      <c r="B21" s="4" t="s">
        <v>52</v>
      </c>
      <c r="C21" t="s">
        <v>34</v>
      </c>
      <c r="D21" t="s">
        <v>109</v>
      </c>
      <c r="E21" t="s">
        <v>83</v>
      </c>
      <c r="F21">
        <f t="shared" si="0"/>
        <v>14.525663675205454</v>
      </c>
      <c r="H21" s="7" t="s">
        <v>124</v>
      </c>
      <c r="I21" s="7">
        <v>8.3200000000000003E-5</v>
      </c>
      <c r="J21" s="7">
        <v>9.7600000000000001E-5</v>
      </c>
      <c r="K21">
        <f t="shared" si="1"/>
        <v>-12.471051859999999</v>
      </c>
      <c r="L21">
        <f t="shared" si="2"/>
        <v>130.845189159444</v>
      </c>
      <c r="M21">
        <f>VLOOKUP(C21,Potential_Manufacturer!$A$1:$T$31,19,FALSE)</f>
        <v>-12.4217954171586</v>
      </c>
      <c r="N21">
        <f>VLOOKUP(C21,Potential_Manufacturer!$A$1:$T$31,20,FALSE)</f>
        <v>130.969091344991</v>
      </c>
    </row>
    <row r="22" spans="1:14" x14ac:dyDescent="0.2">
      <c r="A22" s="7" t="s">
        <v>32</v>
      </c>
      <c r="B22" s="4" t="s">
        <v>1</v>
      </c>
      <c r="C22" t="s">
        <v>34</v>
      </c>
      <c r="D22" t="s">
        <v>109</v>
      </c>
      <c r="E22" t="s">
        <v>84</v>
      </c>
      <c r="F22">
        <f t="shared" si="0"/>
        <v>14.525663675205454</v>
      </c>
      <c r="H22" s="7" t="s">
        <v>124</v>
      </c>
      <c r="I22" s="7">
        <v>8.3200000000000003E-5</v>
      </c>
      <c r="J22" s="7">
        <v>9.7600000000000001E-5</v>
      </c>
      <c r="K22">
        <f t="shared" si="1"/>
        <v>-12.471051859999999</v>
      </c>
      <c r="L22">
        <f t="shared" si="2"/>
        <v>130.845189159444</v>
      </c>
      <c r="M22">
        <f>VLOOKUP(C22,Potential_Manufacturer!$A$1:$T$31,19,FALSE)</f>
        <v>-12.4217954171586</v>
      </c>
      <c r="N22">
        <f>VLOOKUP(C22,Potential_Manufacturer!$A$1:$T$31,20,FALSE)</f>
        <v>130.969091344991</v>
      </c>
    </row>
    <row r="23" spans="1:14" x14ac:dyDescent="0.2">
      <c r="A23" s="7" t="s">
        <v>32</v>
      </c>
      <c r="B23" s="4" t="s">
        <v>73</v>
      </c>
      <c r="C23" t="s">
        <v>34</v>
      </c>
      <c r="D23" t="s">
        <v>109</v>
      </c>
      <c r="E23" t="s">
        <v>85</v>
      </c>
      <c r="F23">
        <f t="shared" si="0"/>
        <v>14.525663675205454</v>
      </c>
      <c r="H23" s="7" t="s">
        <v>124</v>
      </c>
      <c r="I23" s="7">
        <v>8.3200000000000003E-5</v>
      </c>
      <c r="J23" s="7">
        <v>9.7600000000000001E-5</v>
      </c>
      <c r="K23">
        <f t="shared" si="1"/>
        <v>-12.471051859999999</v>
      </c>
      <c r="L23">
        <f t="shared" si="2"/>
        <v>130.845189159444</v>
      </c>
      <c r="M23">
        <f>VLOOKUP(C23,Potential_Manufacturer!$A$1:$T$31,19,FALSE)</f>
        <v>-12.4217954171586</v>
      </c>
      <c r="N23">
        <f>VLOOKUP(C23,Potential_Manufacturer!$A$1:$T$31,20,FALSE)</f>
        <v>130.969091344991</v>
      </c>
    </row>
    <row r="24" spans="1:14" x14ac:dyDescent="0.2">
      <c r="A24" s="7" t="s">
        <v>32</v>
      </c>
      <c r="B24" s="4" t="s">
        <v>88</v>
      </c>
      <c r="C24" t="s">
        <v>34</v>
      </c>
      <c r="D24" t="s">
        <v>109</v>
      </c>
      <c r="E24" t="s">
        <v>86</v>
      </c>
      <c r="F24">
        <f t="shared" si="0"/>
        <v>14.525663675205454</v>
      </c>
      <c r="H24" s="7" t="s">
        <v>124</v>
      </c>
      <c r="I24" s="7">
        <v>8.3200000000000003E-5</v>
      </c>
      <c r="J24" s="7">
        <v>9.7600000000000001E-5</v>
      </c>
      <c r="K24">
        <f t="shared" si="1"/>
        <v>-12.471051859999999</v>
      </c>
      <c r="L24">
        <f t="shared" si="2"/>
        <v>130.845189159444</v>
      </c>
      <c r="M24">
        <f>VLOOKUP(C24,Potential_Manufacturer!$A$1:$T$31,19,FALSE)</f>
        <v>-12.4217954171586</v>
      </c>
      <c r="N24">
        <f>VLOOKUP(C24,Potential_Manufacturer!$A$1:$T$31,20,FALSE)</f>
        <v>130.969091344991</v>
      </c>
    </row>
    <row r="25" spans="1:14" x14ac:dyDescent="0.2">
      <c r="A25" s="7" t="s">
        <v>32</v>
      </c>
      <c r="B25" s="4" t="s">
        <v>89</v>
      </c>
      <c r="C25" t="s">
        <v>34</v>
      </c>
      <c r="D25" t="s">
        <v>109</v>
      </c>
      <c r="E25" t="s">
        <v>87</v>
      </c>
      <c r="F25">
        <f t="shared" si="0"/>
        <v>14.525663675205454</v>
      </c>
      <c r="H25" s="7" t="s">
        <v>124</v>
      </c>
      <c r="I25" s="7">
        <v>8.3200000000000003E-5</v>
      </c>
      <c r="J25" s="7">
        <v>9.7600000000000001E-5</v>
      </c>
      <c r="K25">
        <f t="shared" si="1"/>
        <v>-12.471051859999999</v>
      </c>
      <c r="L25">
        <f t="shared" si="2"/>
        <v>130.845189159444</v>
      </c>
      <c r="M25">
        <f>VLOOKUP(C25,Potential_Manufacturer!$A$1:$T$31,19,FALSE)</f>
        <v>-12.4217954171586</v>
      </c>
      <c r="N25">
        <f>VLOOKUP(C25,Potential_Manufacturer!$A$1:$T$31,20,FALSE)</f>
        <v>130.969091344991</v>
      </c>
    </row>
    <row r="26" spans="1:14" x14ac:dyDescent="0.2">
      <c r="A26" s="7" t="s">
        <v>32</v>
      </c>
      <c r="B26" s="4" t="s">
        <v>70</v>
      </c>
      <c r="C26" t="s">
        <v>34</v>
      </c>
      <c r="D26" t="s">
        <v>109</v>
      </c>
      <c r="E26" t="s">
        <v>76</v>
      </c>
      <c r="F26">
        <f t="shared" si="0"/>
        <v>14.525663675205454</v>
      </c>
      <c r="H26" s="7" t="s">
        <v>124</v>
      </c>
      <c r="I26" s="7">
        <v>8.3200000000000003E-5</v>
      </c>
      <c r="J26" s="7">
        <v>9.7600000000000001E-5</v>
      </c>
      <c r="K26">
        <f t="shared" si="1"/>
        <v>-12.471051859999999</v>
      </c>
      <c r="L26">
        <f t="shared" si="2"/>
        <v>130.845189159444</v>
      </c>
      <c r="M26">
        <f>VLOOKUP(C26,Potential_Manufacturer!$A$1:$T$31,19,FALSE)</f>
        <v>-12.4217954171586</v>
      </c>
      <c r="N26">
        <f>VLOOKUP(C26,Potential_Manufacturer!$A$1:$T$31,20,FALSE)</f>
        <v>130.969091344991</v>
      </c>
    </row>
    <row r="27" spans="1:14" x14ac:dyDescent="0.2">
      <c r="A27" s="7" t="s">
        <v>32</v>
      </c>
      <c r="B27" s="4" t="s">
        <v>90</v>
      </c>
      <c r="C27" t="s">
        <v>34</v>
      </c>
      <c r="D27" t="s">
        <v>109</v>
      </c>
      <c r="E27" t="s">
        <v>77</v>
      </c>
      <c r="F27">
        <f t="shared" si="0"/>
        <v>14.525663675205454</v>
      </c>
      <c r="H27" s="7" t="s">
        <v>124</v>
      </c>
      <c r="I27" s="7">
        <v>8.3200000000000003E-5</v>
      </c>
      <c r="J27" s="7">
        <v>9.7600000000000001E-5</v>
      </c>
      <c r="K27">
        <f t="shared" si="1"/>
        <v>-12.471051859999999</v>
      </c>
      <c r="L27">
        <f t="shared" si="2"/>
        <v>130.845189159444</v>
      </c>
      <c r="M27">
        <f>VLOOKUP(C27,Potential_Manufacturer!$A$1:$T$31,19,FALSE)</f>
        <v>-12.4217954171586</v>
      </c>
      <c r="N27">
        <f>VLOOKUP(C27,Potential_Manufacturer!$A$1:$T$31,20,FALSE)</f>
        <v>130.969091344991</v>
      </c>
    </row>
    <row r="28" spans="1:14" x14ac:dyDescent="0.2">
      <c r="A28" s="7" t="s">
        <v>32</v>
      </c>
      <c r="B28" s="4" t="s">
        <v>92</v>
      </c>
      <c r="C28" t="s">
        <v>34</v>
      </c>
      <c r="D28" t="s">
        <v>109</v>
      </c>
      <c r="E28" t="s">
        <v>78</v>
      </c>
      <c r="F28">
        <f t="shared" si="0"/>
        <v>14.525663675205454</v>
      </c>
      <c r="H28" s="7" t="s">
        <v>124</v>
      </c>
      <c r="I28" s="7">
        <v>8.3200000000000003E-5</v>
      </c>
      <c r="J28" s="7">
        <v>9.7600000000000001E-5</v>
      </c>
      <c r="K28">
        <f t="shared" si="1"/>
        <v>-12.471051859999999</v>
      </c>
      <c r="L28">
        <f t="shared" si="2"/>
        <v>130.845189159444</v>
      </c>
      <c r="M28">
        <f>VLOOKUP(C28,Potential_Manufacturer!$A$1:$T$31,19,FALSE)</f>
        <v>-12.4217954171586</v>
      </c>
      <c r="N28">
        <f>VLOOKUP(C28,Potential_Manufacturer!$A$1:$T$31,20,FALSE)</f>
        <v>130.969091344991</v>
      </c>
    </row>
    <row r="29" spans="1:14" x14ac:dyDescent="0.2">
      <c r="A29" s="7" t="s">
        <v>32</v>
      </c>
      <c r="B29" s="4" t="s">
        <v>20</v>
      </c>
      <c r="C29" t="s">
        <v>35</v>
      </c>
      <c r="D29" t="s">
        <v>109</v>
      </c>
      <c r="E29" t="s">
        <v>79</v>
      </c>
      <c r="F29">
        <f t="shared" si="0"/>
        <v>267.88952890244298</v>
      </c>
      <c r="H29" s="7" t="s">
        <v>124</v>
      </c>
      <c r="I29" s="7">
        <v>8.3200000000000003E-5</v>
      </c>
      <c r="J29" s="7">
        <v>9.7600000000000001E-5</v>
      </c>
      <c r="K29">
        <f t="shared" si="1"/>
        <v>-12.471051859999999</v>
      </c>
      <c r="L29">
        <f t="shared" si="2"/>
        <v>130.845189159444</v>
      </c>
      <c r="M29">
        <f>VLOOKUP(C29,Potential_Manufacturer!$A$1:$T$31,19,FALSE)</f>
        <v>-14.4386777377022</v>
      </c>
      <c r="N29">
        <f>VLOOKUP(C29,Potential_Manufacturer!$A$1:$T$31,20,FALSE)</f>
        <v>132.27469942499599</v>
      </c>
    </row>
    <row r="30" spans="1:14" x14ac:dyDescent="0.2">
      <c r="A30" s="7" t="s">
        <v>32</v>
      </c>
      <c r="B30" s="4" t="s">
        <v>52</v>
      </c>
      <c r="C30" t="s">
        <v>35</v>
      </c>
      <c r="D30" t="s">
        <v>109</v>
      </c>
      <c r="E30" t="s">
        <v>80</v>
      </c>
      <c r="F30">
        <f t="shared" si="0"/>
        <v>267.88952890244298</v>
      </c>
      <c r="H30" s="7" t="s">
        <v>124</v>
      </c>
      <c r="I30" s="7">
        <v>8.3200000000000003E-5</v>
      </c>
      <c r="J30" s="7">
        <v>9.7600000000000001E-5</v>
      </c>
      <c r="K30">
        <f t="shared" si="1"/>
        <v>-12.471051859999999</v>
      </c>
      <c r="L30">
        <f t="shared" si="2"/>
        <v>130.845189159444</v>
      </c>
      <c r="M30">
        <f>VLOOKUP(C30,Potential_Manufacturer!$A$1:$T$31,19,FALSE)</f>
        <v>-14.4386777377022</v>
      </c>
      <c r="N30">
        <f>VLOOKUP(C30,Potential_Manufacturer!$A$1:$T$31,20,FALSE)</f>
        <v>132.27469942499599</v>
      </c>
    </row>
    <row r="31" spans="1:14" x14ac:dyDescent="0.2">
      <c r="A31" s="7" t="s">
        <v>32</v>
      </c>
      <c r="B31" s="4" t="s">
        <v>1</v>
      </c>
      <c r="C31" t="s">
        <v>35</v>
      </c>
      <c r="D31" t="s">
        <v>109</v>
      </c>
      <c r="E31" t="s">
        <v>81</v>
      </c>
      <c r="F31">
        <f t="shared" si="0"/>
        <v>267.88952890244298</v>
      </c>
      <c r="H31" s="7" t="s">
        <v>124</v>
      </c>
      <c r="I31" s="7">
        <v>8.3200000000000003E-5</v>
      </c>
      <c r="J31" s="7">
        <v>9.7600000000000001E-5</v>
      </c>
      <c r="K31">
        <f t="shared" si="1"/>
        <v>-12.471051859999999</v>
      </c>
      <c r="L31">
        <f t="shared" si="2"/>
        <v>130.845189159444</v>
      </c>
      <c r="M31">
        <f>VLOOKUP(C31,Potential_Manufacturer!$A$1:$T$31,19,FALSE)</f>
        <v>-14.4386777377022</v>
      </c>
      <c r="N31">
        <f>VLOOKUP(C31,Potential_Manufacturer!$A$1:$T$31,20,FALSE)</f>
        <v>132.27469942499599</v>
      </c>
    </row>
    <row r="32" spans="1:14" x14ac:dyDescent="0.2">
      <c r="A32" s="7" t="s">
        <v>32</v>
      </c>
      <c r="B32" s="4" t="s">
        <v>73</v>
      </c>
      <c r="C32" t="s">
        <v>35</v>
      </c>
      <c r="D32" t="s">
        <v>109</v>
      </c>
      <c r="E32" t="s">
        <v>82</v>
      </c>
      <c r="F32">
        <f t="shared" si="0"/>
        <v>267.88952890244298</v>
      </c>
      <c r="H32" s="7" t="s">
        <v>124</v>
      </c>
      <c r="I32" s="7">
        <v>8.3200000000000003E-5</v>
      </c>
      <c r="J32" s="7">
        <v>9.7600000000000001E-5</v>
      </c>
      <c r="K32">
        <f t="shared" si="1"/>
        <v>-12.471051859999999</v>
      </c>
      <c r="L32">
        <f t="shared" si="2"/>
        <v>130.845189159444</v>
      </c>
      <c r="M32">
        <f>VLOOKUP(C32,Potential_Manufacturer!$A$1:$T$31,19,FALSE)</f>
        <v>-14.4386777377022</v>
      </c>
      <c r="N32">
        <f>VLOOKUP(C32,Potential_Manufacturer!$A$1:$T$31,20,FALSE)</f>
        <v>132.27469942499599</v>
      </c>
    </row>
    <row r="33" spans="1:14" x14ac:dyDescent="0.2">
      <c r="A33" s="7" t="s">
        <v>32</v>
      </c>
      <c r="B33" s="4" t="s">
        <v>88</v>
      </c>
      <c r="C33" t="s">
        <v>35</v>
      </c>
      <c r="D33" t="s">
        <v>109</v>
      </c>
      <c r="E33" t="s">
        <v>83</v>
      </c>
      <c r="F33">
        <f t="shared" si="0"/>
        <v>267.88952890244298</v>
      </c>
      <c r="H33" s="7" t="s">
        <v>124</v>
      </c>
      <c r="I33" s="7">
        <v>8.3200000000000003E-5</v>
      </c>
      <c r="J33" s="7">
        <v>9.7600000000000001E-5</v>
      </c>
      <c r="K33">
        <f t="shared" si="1"/>
        <v>-12.471051859999999</v>
      </c>
      <c r="L33">
        <f t="shared" si="2"/>
        <v>130.845189159444</v>
      </c>
      <c r="M33">
        <f>VLOOKUP(C33,Potential_Manufacturer!$A$1:$T$31,19,FALSE)</f>
        <v>-14.4386777377022</v>
      </c>
      <c r="N33">
        <f>VLOOKUP(C33,Potential_Manufacturer!$A$1:$T$31,20,FALSE)</f>
        <v>132.27469942499599</v>
      </c>
    </row>
    <row r="34" spans="1:14" x14ac:dyDescent="0.2">
      <c r="A34" s="7" t="s">
        <v>32</v>
      </c>
      <c r="B34" s="4" t="s">
        <v>89</v>
      </c>
      <c r="C34" t="s">
        <v>35</v>
      </c>
      <c r="D34" t="s">
        <v>109</v>
      </c>
      <c r="E34" t="s">
        <v>84</v>
      </c>
      <c r="F34">
        <f t="shared" si="0"/>
        <v>267.88952890244298</v>
      </c>
      <c r="H34" s="7" t="s">
        <v>124</v>
      </c>
      <c r="I34" s="7">
        <v>8.3200000000000003E-5</v>
      </c>
      <c r="J34" s="7">
        <v>9.7600000000000001E-5</v>
      </c>
      <c r="K34">
        <f t="shared" si="1"/>
        <v>-12.471051859999999</v>
      </c>
      <c r="L34">
        <f t="shared" si="2"/>
        <v>130.845189159444</v>
      </c>
      <c r="M34">
        <f>VLOOKUP(C34,Potential_Manufacturer!$A$1:$T$31,19,FALSE)</f>
        <v>-14.4386777377022</v>
      </c>
      <c r="N34">
        <f>VLOOKUP(C34,Potential_Manufacturer!$A$1:$T$31,20,FALSE)</f>
        <v>132.27469942499599</v>
      </c>
    </row>
    <row r="35" spans="1:14" x14ac:dyDescent="0.2">
      <c r="A35" s="7" t="s">
        <v>32</v>
      </c>
      <c r="B35" s="4" t="s">
        <v>70</v>
      </c>
      <c r="C35" t="s">
        <v>35</v>
      </c>
      <c r="D35" t="s">
        <v>109</v>
      </c>
      <c r="E35" t="s">
        <v>85</v>
      </c>
      <c r="F35">
        <f t="shared" si="0"/>
        <v>267.88952890244298</v>
      </c>
      <c r="H35" s="7" t="s">
        <v>124</v>
      </c>
      <c r="I35" s="7">
        <v>8.3200000000000003E-5</v>
      </c>
      <c r="J35" s="7">
        <v>9.7600000000000001E-5</v>
      </c>
      <c r="K35">
        <f t="shared" si="1"/>
        <v>-12.471051859999999</v>
      </c>
      <c r="L35">
        <f t="shared" si="2"/>
        <v>130.845189159444</v>
      </c>
      <c r="M35">
        <f>VLOOKUP(C35,Potential_Manufacturer!$A$1:$T$31,19,FALSE)</f>
        <v>-14.4386777377022</v>
      </c>
      <c r="N35">
        <f>VLOOKUP(C35,Potential_Manufacturer!$A$1:$T$31,20,FALSE)</f>
        <v>132.27469942499599</v>
      </c>
    </row>
    <row r="36" spans="1:14" x14ac:dyDescent="0.2">
      <c r="A36" s="7" t="s">
        <v>32</v>
      </c>
      <c r="B36" s="4" t="s">
        <v>90</v>
      </c>
      <c r="C36" t="s">
        <v>35</v>
      </c>
      <c r="D36" t="s">
        <v>109</v>
      </c>
      <c r="E36" t="s">
        <v>86</v>
      </c>
      <c r="F36">
        <f t="shared" si="0"/>
        <v>267.88952890244298</v>
      </c>
      <c r="H36" s="7" t="s">
        <v>124</v>
      </c>
      <c r="I36" s="7">
        <v>8.3200000000000003E-5</v>
      </c>
      <c r="J36" s="7">
        <v>9.7600000000000001E-5</v>
      </c>
      <c r="K36">
        <f t="shared" si="1"/>
        <v>-12.471051859999999</v>
      </c>
      <c r="L36">
        <f t="shared" si="2"/>
        <v>130.845189159444</v>
      </c>
      <c r="M36">
        <f>VLOOKUP(C36,Potential_Manufacturer!$A$1:$T$31,19,FALSE)</f>
        <v>-14.4386777377022</v>
      </c>
      <c r="N36">
        <f>VLOOKUP(C36,Potential_Manufacturer!$A$1:$T$31,20,FALSE)</f>
        <v>132.27469942499599</v>
      </c>
    </row>
    <row r="37" spans="1:14" x14ac:dyDescent="0.2">
      <c r="A37" s="7" t="s">
        <v>32</v>
      </c>
      <c r="B37" s="4" t="s">
        <v>92</v>
      </c>
      <c r="C37" t="s">
        <v>35</v>
      </c>
      <c r="D37" t="s">
        <v>109</v>
      </c>
      <c r="E37" t="s">
        <v>87</v>
      </c>
      <c r="F37">
        <f t="shared" si="0"/>
        <v>267.88952890244298</v>
      </c>
      <c r="H37" s="7" t="s">
        <v>124</v>
      </c>
      <c r="I37" s="7">
        <v>8.3200000000000003E-5</v>
      </c>
      <c r="J37" s="7">
        <v>9.7600000000000001E-5</v>
      </c>
      <c r="K37">
        <f t="shared" si="1"/>
        <v>-12.471051859999999</v>
      </c>
      <c r="L37">
        <f t="shared" si="2"/>
        <v>130.845189159444</v>
      </c>
      <c r="M37">
        <f>VLOOKUP(C37,Potential_Manufacturer!$A$1:$T$31,19,FALSE)</f>
        <v>-14.4386777377022</v>
      </c>
      <c r="N37">
        <f>VLOOKUP(C37,Potential_Manufacturer!$A$1:$T$31,20,FALSE)</f>
        <v>132.27469942499599</v>
      </c>
    </row>
    <row r="38" spans="1:14" x14ac:dyDescent="0.2">
      <c r="A38" s="7" t="s">
        <v>32</v>
      </c>
      <c r="B38" s="4" t="s">
        <v>20</v>
      </c>
      <c r="C38" t="s">
        <v>36</v>
      </c>
      <c r="D38" t="s">
        <v>109</v>
      </c>
      <c r="E38" t="s">
        <v>76</v>
      </c>
      <c r="F38">
        <f t="shared" si="0"/>
        <v>644.38716199161888</v>
      </c>
      <c r="H38" s="7" t="s">
        <v>124</v>
      </c>
      <c r="I38" s="7">
        <v>8.3200000000000003E-5</v>
      </c>
      <c r="J38" s="7">
        <v>9.7600000000000001E-5</v>
      </c>
      <c r="K38">
        <f t="shared" si="1"/>
        <v>-12.471051859999999</v>
      </c>
      <c r="L38">
        <f t="shared" si="2"/>
        <v>130.845189159444</v>
      </c>
      <c r="M38">
        <f>VLOOKUP(C38,Potential_Manufacturer!$A$1:$T$31,19,FALSE)</f>
        <v>-12.1847553835238</v>
      </c>
      <c r="N38">
        <f>VLOOKUP(C38,Potential_Manufacturer!$A$1:$T$31,20,FALSE)</f>
        <v>136.769965620357</v>
      </c>
    </row>
    <row r="39" spans="1:14" x14ac:dyDescent="0.2">
      <c r="A39" s="7" t="s">
        <v>32</v>
      </c>
      <c r="B39" s="4" t="s">
        <v>52</v>
      </c>
      <c r="C39" t="s">
        <v>36</v>
      </c>
      <c r="D39" t="s">
        <v>109</v>
      </c>
      <c r="E39" t="s">
        <v>77</v>
      </c>
      <c r="F39">
        <f t="shared" si="0"/>
        <v>644.38716199161888</v>
      </c>
      <c r="H39" s="7" t="s">
        <v>124</v>
      </c>
      <c r="I39" s="7">
        <v>8.3200000000000003E-5</v>
      </c>
      <c r="J39" s="7">
        <v>9.7600000000000001E-5</v>
      </c>
      <c r="K39">
        <f t="shared" si="1"/>
        <v>-12.471051859999999</v>
      </c>
      <c r="L39">
        <f t="shared" si="2"/>
        <v>130.845189159444</v>
      </c>
      <c r="M39">
        <f>VLOOKUP(C39,Potential_Manufacturer!$A$1:$T$31,19,FALSE)</f>
        <v>-12.1847553835238</v>
      </c>
      <c r="N39">
        <f>VLOOKUP(C39,Potential_Manufacturer!$A$1:$T$31,20,FALSE)</f>
        <v>136.769965620357</v>
      </c>
    </row>
    <row r="40" spans="1:14" x14ac:dyDescent="0.2">
      <c r="A40" s="7" t="s">
        <v>32</v>
      </c>
      <c r="B40" s="4" t="s">
        <v>1</v>
      </c>
      <c r="C40" t="s">
        <v>36</v>
      </c>
      <c r="D40" t="s">
        <v>109</v>
      </c>
      <c r="E40" t="s">
        <v>78</v>
      </c>
      <c r="F40">
        <f t="shared" si="0"/>
        <v>644.38716199161888</v>
      </c>
      <c r="H40" s="7" t="s">
        <v>124</v>
      </c>
      <c r="I40" s="7">
        <v>8.3200000000000003E-5</v>
      </c>
      <c r="J40" s="7">
        <v>9.7600000000000001E-5</v>
      </c>
      <c r="K40">
        <f t="shared" si="1"/>
        <v>-12.471051859999999</v>
      </c>
      <c r="L40">
        <f t="shared" si="2"/>
        <v>130.845189159444</v>
      </c>
      <c r="M40">
        <f>VLOOKUP(C40,Potential_Manufacturer!$A$1:$T$31,19,FALSE)</f>
        <v>-12.1847553835238</v>
      </c>
      <c r="N40">
        <f>VLOOKUP(C40,Potential_Manufacturer!$A$1:$T$31,20,FALSE)</f>
        <v>136.769965620357</v>
      </c>
    </row>
    <row r="41" spans="1:14" x14ac:dyDescent="0.2">
      <c r="A41" s="7" t="s">
        <v>32</v>
      </c>
      <c r="B41" s="4" t="s">
        <v>73</v>
      </c>
      <c r="C41" t="s">
        <v>36</v>
      </c>
      <c r="D41" t="s">
        <v>109</v>
      </c>
      <c r="E41" t="s">
        <v>79</v>
      </c>
      <c r="F41">
        <f t="shared" si="0"/>
        <v>644.38716199161888</v>
      </c>
      <c r="H41" s="7" t="s">
        <v>124</v>
      </c>
      <c r="I41" s="7">
        <v>8.3200000000000003E-5</v>
      </c>
      <c r="J41" s="7">
        <v>9.7600000000000001E-5</v>
      </c>
      <c r="K41">
        <f t="shared" si="1"/>
        <v>-12.471051859999999</v>
      </c>
      <c r="L41">
        <f t="shared" si="2"/>
        <v>130.845189159444</v>
      </c>
      <c r="M41">
        <f>VLOOKUP(C41,Potential_Manufacturer!$A$1:$T$31,19,FALSE)</f>
        <v>-12.1847553835238</v>
      </c>
      <c r="N41">
        <f>VLOOKUP(C41,Potential_Manufacturer!$A$1:$T$31,20,FALSE)</f>
        <v>136.769965620357</v>
      </c>
    </row>
    <row r="42" spans="1:14" x14ac:dyDescent="0.2">
      <c r="A42" s="7" t="s">
        <v>32</v>
      </c>
      <c r="B42" s="4" t="s">
        <v>88</v>
      </c>
      <c r="C42" t="s">
        <v>36</v>
      </c>
      <c r="D42" t="s">
        <v>109</v>
      </c>
      <c r="E42" t="s">
        <v>80</v>
      </c>
      <c r="F42">
        <f t="shared" si="0"/>
        <v>644.38716199161888</v>
      </c>
      <c r="H42" s="7" t="s">
        <v>124</v>
      </c>
      <c r="I42" s="7">
        <v>8.3200000000000003E-5</v>
      </c>
      <c r="J42" s="7">
        <v>9.7600000000000001E-5</v>
      </c>
      <c r="K42">
        <f t="shared" si="1"/>
        <v>-12.471051859999999</v>
      </c>
      <c r="L42">
        <f t="shared" si="2"/>
        <v>130.845189159444</v>
      </c>
      <c r="M42">
        <f>VLOOKUP(C42,Potential_Manufacturer!$A$1:$T$31,19,FALSE)</f>
        <v>-12.1847553835238</v>
      </c>
      <c r="N42">
        <f>VLOOKUP(C42,Potential_Manufacturer!$A$1:$T$31,20,FALSE)</f>
        <v>136.769965620357</v>
      </c>
    </row>
    <row r="43" spans="1:14" x14ac:dyDescent="0.2">
      <c r="A43" s="7" t="s">
        <v>32</v>
      </c>
      <c r="B43" s="4" t="s">
        <v>89</v>
      </c>
      <c r="C43" t="s">
        <v>36</v>
      </c>
      <c r="D43" t="s">
        <v>109</v>
      </c>
      <c r="E43" t="s">
        <v>81</v>
      </c>
      <c r="F43">
        <f t="shared" si="0"/>
        <v>644.38716199161888</v>
      </c>
      <c r="H43" s="7" t="s">
        <v>124</v>
      </c>
      <c r="I43" s="7">
        <v>8.3200000000000003E-5</v>
      </c>
      <c r="J43" s="7">
        <v>9.7600000000000001E-5</v>
      </c>
      <c r="K43">
        <f t="shared" si="1"/>
        <v>-12.471051859999999</v>
      </c>
      <c r="L43">
        <f t="shared" si="2"/>
        <v>130.845189159444</v>
      </c>
      <c r="M43">
        <f>VLOOKUP(C43,Potential_Manufacturer!$A$1:$T$31,19,FALSE)</f>
        <v>-12.1847553835238</v>
      </c>
      <c r="N43">
        <f>VLOOKUP(C43,Potential_Manufacturer!$A$1:$T$31,20,FALSE)</f>
        <v>136.769965620357</v>
      </c>
    </row>
    <row r="44" spans="1:14" x14ac:dyDescent="0.2">
      <c r="A44" s="7" t="s">
        <v>32</v>
      </c>
      <c r="B44" s="4" t="s">
        <v>70</v>
      </c>
      <c r="C44" t="s">
        <v>36</v>
      </c>
      <c r="D44" t="s">
        <v>109</v>
      </c>
      <c r="E44" t="s">
        <v>82</v>
      </c>
      <c r="F44">
        <f t="shared" si="0"/>
        <v>644.38716199161888</v>
      </c>
      <c r="H44" s="7" t="s">
        <v>124</v>
      </c>
      <c r="I44" s="7">
        <v>8.3200000000000003E-5</v>
      </c>
      <c r="J44" s="7">
        <v>9.7600000000000001E-5</v>
      </c>
      <c r="K44">
        <f t="shared" si="1"/>
        <v>-12.471051859999999</v>
      </c>
      <c r="L44">
        <f t="shared" si="2"/>
        <v>130.845189159444</v>
      </c>
      <c r="M44">
        <f>VLOOKUP(C44,Potential_Manufacturer!$A$1:$T$31,19,FALSE)</f>
        <v>-12.1847553835238</v>
      </c>
      <c r="N44">
        <f>VLOOKUP(C44,Potential_Manufacturer!$A$1:$T$31,20,FALSE)</f>
        <v>136.769965620357</v>
      </c>
    </row>
    <row r="45" spans="1:14" x14ac:dyDescent="0.2">
      <c r="A45" s="7" t="s">
        <v>32</v>
      </c>
      <c r="B45" s="4" t="s">
        <v>90</v>
      </c>
      <c r="C45" t="s">
        <v>36</v>
      </c>
      <c r="D45" t="s">
        <v>109</v>
      </c>
      <c r="E45" t="s">
        <v>83</v>
      </c>
      <c r="F45">
        <f t="shared" si="0"/>
        <v>644.38716199161888</v>
      </c>
      <c r="H45" s="7" t="s">
        <v>124</v>
      </c>
      <c r="I45" s="7">
        <v>8.3200000000000003E-5</v>
      </c>
      <c r="J45" s="7">
        <v>9.7600000000000001E-5</v>
      </c>
      <c r="K45">
        <f t="shared" si="1"/>
        <v>-12.471051859999999</v>
      </c>
      <c r="L45">
        <f t="shared" si="2"/>
        <v>130.845189159444</v>
      </c>
      <c r="M45">
        <f>VLOOKUP(C45,Potential_Manufacturer!$A$1:$T$31,19,FALSE)</f>
        <v>-12.1847553835238</v>
      </c>
      <c r="N45">
        <f>VLOOKUP(C45,Potential_Manufacturer!$A$1:$T$31,20,FALSE)</f>
        <v>136.769965620357</v>
      </c>
    </row>
    <row r="46" spans="1:14" x14ac:dyDescent="0.2">
      <c r="A46" s="7" t="s">
        <v>32</v>
      </c>
      <c r="B46" s="4" t="s">
        <v>92</v>
      </c>
      <c r="C46" t="s">
        <v>36</v>
      </c>
      <c r="D46" t="s">
        <v>109</v>
      </c>
      <c r="E46" t="s">
        <v>84</v>
      </c>
      <c r="F46">
        <f t="shared" si="0"/>
        <v>644.38716199161888</v>
      </c>
      <c r="H46" s="7" t="s">
        <v>124</v>
      </c>
      <c r="I46" s="7">
        <v>8.3200000000000003E-5</v>
      </c>
      <c r="J46" s="7">
        <v>9.7600000000000001E-5</v>
      </c>
      <c r="K46">
        <f t="shared" si="1"/>
        <v>-12.471051859999999</v>
      </c>
      <c r="L46">
        <f t="shared" si="2"/>
        <v>130.845189159444</v>
      </c>
      <c r="M46">
        <f>VLOOKUP(C46,Potential_Manufacturer!$A$1:$T$31,19,FALSE)</f>
        <v>-12.1847553835238</v>
      </c>
      <c r="N46">
        <f>VLOOKUP(C46,Potential_Manufacturer!$A$1:$T$31,20,FALSE)</f>
        <v>136.769965620357</v>
      </c>
    </row>
    <row r="47" spans="1:14" x14ac:dyDescent="0.2">
      <c r="A47" s="7" t="s">
        <v>61</v>
      </c>
      <c r="B47" s="4" t="s">
        <v>20</v>
      </c>
      <c r="C47" t="s">
        <v>37</v>
      </c>
      <c r="D47" t="s">
        <v>109</v>
      </c>
      <c r="E47" t="s">
        <v>85</v>
      </c>
      <c r="F47">
        <f t="shared" si="0"/>
        <v>78.098780047740647</v>
      </c>
      <c r="H47" s="7" t="s">
        <v>124</v>
      </c>
      <c r="I47" s="7">
        <v>8.3200000000000003E-5</v>
      </c>
      <c r="J47" s="7">
        <v>9.7600000000000001E-5</v>
      </c>
      <c r="K47">
        <f t="shared" si="1"/>
        <v>-27.378609130000001</v>
      </c>
      <c r="L47">
        <f t="shared" si="2"/>
        <v>153.16465770359099</v>
      </c>
      <c r="M47">
        <f>VLOOKUP(C47,Potential_Manufacturer!$A$1:$T$31,19,FALSE)</f>
        <v>-28.0538046243948</v>
      </c>
      <c r="N47">
        <f>VLOOKUP(C47,Potential_Manufacturer!$A$1:$T$31,20,FALSE)</f>
        <v>153.383172945079</v>
      </c>
    </row>
    <row r="48" spans="1:14" x14ac:dyDescent="0.2">
      <c r="A48" s="7" t="s">
        <v>61</v>
      </c>
      <c r="B48" s="4" t="s">
        <v>52</v>
      </c>
      <c r="C48" t="s">
        <v>37</v>
      </c>
      <c r="D48" t="s">
        <v>109</v>
      </c>
      <c r="E48" t="s">
        <v>86</v>
      </c>
      <c r="F48">
        <f t="shared" si="0"/>
        <v>78.098780047740647</v>
      </c>
      <c r="H48" s="7" t="s">
        <v>124</v>
      </c>
      <c r="I48" s="7">
        <v>8.3200000000000003E-5</v>
      </c>
      <c r="J48" s="7">
        <v>9.7600000000000001E-5</v>
      </c>
      <c r="K48">
        <f t="shared" si="1"/>
        <v>-27.378609130000001</v>
      </c>
      <c r="L48">
        <f t="shared" si="2"/>
        <v>153.16465770359099</v>
      </c>
      <c r="M48">
        <f>VLOOKUP(C48,Potential_Manufacturer!$A$1:$T$31,19,FALSE)</f>
        <v>-28.0538046243948</v>
      </c>
      <c r="N48">
        <f>VLOOKUP(C48,Potential_Manufacturer!$A$1:$T$31,20,FALSE)</f>
        <v>153.383172945079</v>
      </c>
    </row>
    <row r="49" spans="1:14" x14ac:dyDescent="0.2">
      <c r="A49" s="7" t="s">
        <v>61</v>
      </c>
      <c r="B49" s="4" t="s">
        <v>1</v>
      </c>
      <c r="C49" t="s">
        <v>37</v>
      </c>
      <c r="D49" t="s">
        <v>109</v>
      </c>
      <c r="E49" t="s">
        <v>87</v>
      </c>
      <c r="F49">
        <f t="shared" si="0"/>
        <v>78.098780047740647</v>
      </c>
      <c r="H49" s="7" t="s">
        <v>124</v>
      </c>
      <c r="I49" s="7">
        <v>8.3200000000000003E-5</v>
      </c>
      <c r="J49" s="7">
        <v>9.7600000000000001E-5</v>
      </c>
      <c r="K49">
        <f t="shared" si="1"/>
        <v>-27.378609130000001</v>
      </c>
      <c r="L49">
        <f t="shared" si="2"/>
        <v>153.16465770359099</v>
      </c>
      <c r="M49">
        <f>VLOOKUP(C49,Potential_Manufacturer!$A$1:$T$31,19,FALSE)</f>
        <v>-28.0538046243948</v>
      </c>
      <c r="N49">
        <f>VLOOKUP(C49,Potential_Manufacturer!$A$1:$T$31,20,FALSE)</f>
        <v>153.383172945079</v>
      </c>
    </row>
    <row r="50" spans="1:14" x14ac:dyDescent="0.2">
      <c r="A50" s="7" t="s">
        <v>61</v>
      </c>
      <c r="B50" s="4" t="s">
        <v>73</v>
      </c>
      <c r="C50" t="s">
        <v>37</v>
      </c>
      <c r="D50" t="s">
        <v>109</v>
      </c>
      <c r="E50" t="s">
        <v>76</v>
      </c>
      <c r="F50">
        <f t="shared" si="0"/>
        <v>78.098780047740647</v>
      </c>
      <c r="H50" s="7" t="s">
        <v>124</v>
      </c>
      <c r="I50" s="7">
        <v>8.3200000000000003E-5</v>
      </c>
      <c r="J50" s="7">
        <v>9.7600000000000001E-5</v>
      </c>
      <c r="K50">
        <f t="shared" si="1"/>
        <v>-27.378609130000001</v>
      </c>
      <c r="L50">
        <f t="shared" si="2"/>
        <v>153.16465770359099</v>
      </c>
      <c r="M50">
        <f>VLOOKUP(C50,Potential_Manufacturer!$A$1:$T$31,19,FALSE)</f>
        <v>-28.0538046243948</v>
      </c>
      <c r="N50">
        <f>VLOOKUP(C50,Potential_Manufacturer!$A$1:$T$31,20,FALSE)</f>
        <v>153.383172945079</v>
      </c>
    </row>
    <row r="51" spans="1:14" x14ac:dyDescent="0.2">
      <c r="A51" s="7" t="s">
        <v>61</v>
      </c>
      <c r="B51" s="4" t="s">
        <v>88</v>
      </c>
      <c r="C51" t="s">
        <v>37</v>
      </c>
      <c r="D51" t="s">
        <v>109</v>
      </c>
      <c r="E51" t="s">
        <v>77</v>
      </c>
      <c r="F51">
        <f t="shared" si="0"/>
        <v>78.098780047740647</v>
      </c>
      <c r="H51" s="7" t="s">
        <v>124</v>
      </c>
      <c r="I51" s="7">
        <v>8.3200000000000003E-5</v>
      </c>
      <c r="J51" s="7">
        <v>9.7600000000000001E-5</v>
      </c>
      <c r="K51">
        <f t="shared" si="1"/>
        <v>-27.378609130000001</v>
      </c>
      <c r="L51">
        <f t="shared" si="2"/>
        <v>153.16465770359099</v>
      </c>
      <c r="M51">
        <f>VLOOKUP(C51,Potential_Manufacturer!$A$1:$T$31,19,FALSE)</f>
        <v>-28.0538046243948</v>
      </c>
      <c r="N51">
        <f>VLOOKUP(C51,Potential_Manufacturer!$A$1:$T$31,20,FALSE)</f>
        <v>153.383172945079</v>
      </c>
    </row>
    <row r="52" spans="1:14" x14ac:dyDescent="0.2">
      <c r="A52" s="7" t="s">
        <v>61</v>
      </c>
      <c r="B52" s="4" t="s">
        <v>89</v>
      </c>
      <c r="C52" t="s">
        <v>37</v>
      </c>
      <c r="D52" t="s">
        <v>109</v>
      </c>
      <c r="E52" t="s">
        <v>78</v>
      </c>
      <c r="F52">
        <f t="shared" si="0"/>
        <v>78.098780047740647</v>
      </c>
      <c r="H52" s="7" t="s">
        <v>124</v>
      </c>
      <c r="I52" s="7">
        <v>8.3200000000000003E-5</v>
      </c>
      <c r="J52" s="7">
        <v>9.7600000000000001E-5</v>
      </c>
      <c r="K52">
        <f t="shared" si="1"/>
        <v>-27.378609130000001</v>
      </c>
      <c r="L52">
        <f t="shared" si="2"/>
        <v>153.16465770359099</v>
      </c>
      <c r="M52">
        <f>VLOOKUP(C52,Potential_Manufacturer!$A$1:$T$31,19,FALSE)</f>
        <v>-28.0538046243948</v>
      </c>
      <c r="N52">
        <f>VLOOKUP(C52,Potential_Manufacturer!$A$1:$T$31,20,FALSE)</f>
        <v>153.383172945079</v>
      </c>
    </row>
    <row r="53" spans="1:14" x14ac:dyDescent="0.2">
      <c r="A53" s="7" t="s">
        <v>61</v>
      </c>
      <c r="B53" s="4" t="s">
        <v>70</v>
      </c>
      <c r="C53" t="s">
        <v>37</v>
      </c>
      <c r="D53" t="s">
        <v>109</v>
      </c>
      <c r="E53" t="s">
        <v>79</v>
      </c>
      <c r="F53">
        <f t="shared" si="0"/>
        <v>78.098780047740647</v>
      </c>
      <c r="H53" s="7" t="s">
        <v>124</v>
      </c>
      <c r="I53" s="7">
        <v>8.3200000000000003E-5</v>
      </c>
      <c r="J53" s="7">
        <v>9.7600000000000001E-5</v>
      </c>
      <c r="K53">
        <f t="shared" si="1"/>
        <v>-27.378609130000001</v>
      </c>
      <c r="L53">
        <f t="shared" si="2"/>
        <v>153.16465770359099</v>
      </c>
      <c r="M53">
        <f>VLOOKUP(C53,Potential_Manufacturer!$A$1:$T$31,19,FALSE)</f>
        <v>-28.0538046243948</v>
      </c>
      <c r="N53">
        <f>VLOOKUP(C53,Potential_Manufacturer!$A$1:$T$31,20,FALSE)</f>
        <v>153.383172945079</v>
      </c>
    </row>
    <row r="54" spans="1:14" x14ac:dyDescent="0.2">
      <c r="A54" s="7" t="s">
        <v>61</v>
      </c>
      <c r="B54" s="4" t="s">
        <v>90</v>
      </c>
      <c r="C54" t="s">
        <v>37</v>
      </c>
      <c r="D54" t="s">
        <v>109</v>
      </c>
      <c r="E54" t="s">
        <v>80</v>
      </c>
      <c r="F54">
        <f t="shared" si="0"/>
        <v>78.098780047740647</v>
      </c>
      <c r="H54" s="7" t="s">
        <v>124</v>
      </c>
      <c r="I54" s="7">
        <v>8.3200000000000003E-5</v>
      </c>
      <c r="J54" s="7">
        <v>9.7600000000000001E-5</v>
      </c>
      <c r="K54">
        <f t="shared" si="1"/>
        <v>-27.378609130000001</v>
      </c>
      <c r="L54">
        <f t="shared" si="2"/>
        <v>153.16465770359099</v>
      </c>
      <c r="M54">
        <f>VLOOKUP(C54,Potential_Manufacturer!$A$1:$T$31,19,FALSE)</f>
        <v>-28.0538046243948</v>
      </c>
      <c r="N54">
        <f>VLOOKUP(C54,Potential_Manufacturer!$A$1:$T$31,20,FALSE)</f>
        <v>153.383172945079</v>
      </c>
    </row>
    <row r="55" spans="1:14" x14ac:dyDescent="0.2">
      <c r="A55" s="7" t="s">
        <v>61</v>
      </c>
      <c r="B55" s="4" t="s">
        <v>92</v>
      </c>
      <c r="C55" t="s">
        <v>37</v>
      </c>
      <c r="D55" t="s">
        <v>109</v>
      </c>
      <c r="E55" t="s">
        <v>81</v>
      </c>
      <c r="F55">
        <f t="shared" si="0"/>
        <v>78.098780047740647</v>
      </c>
      <c r="H55" s="7" t="s">
        <v>124</v>
      </c>
      <c r="I55" s="7">
        <v>8.3200000000000003E-5</v>
      </c>
      <c r="J55" s="7">
        <v>9.7600000000000001E-5</v>
      </c>
      <c r="K55">
        <f t="shared" si="1"/>
        <v>-27.378609130000001</v>
      </c>
      <c r="L55">
        <f t="shared" si="2"/>
        <v>153.16465770359099</v>
      </c>
      <c r="M55">
        <f>VLOOKUP(C55,Potential_Manufacturer!$A$1:$T$31,19,FALSE)</f>
        <v>-28.0538046243948</v>
      </c>
      <c r="N55">
        <f>VLOOKUP(C55,Potential_Manufacturer!$A$1:$T$31,20,FALSE)</f>
        <v>153.383172945079</v>
      </c>
    </row>
    <row r="56" spans="1:14" x14ac:dyDescent="0.2">
      <c r="A56" s="7" t="s">
        <v>61</v>
      </c>
      <c r="B56" s="4" t="s">
        <v>20</v>
      </c>
      <c r="C56" t="s">
        <v>38</v>
      </c>
      <c r="D56" t="s">
        <v>109</v>
      </c>
      <c r="E56" t="s">
        <v>82</v>
      </c>
      <c r="F56">
        <f t="shared" si="0"/>
        <v>26.486718968971321</v>
      </c>
      <c r="H56" s="7" t="s">
        <v>124</v>
      </c>
      <c r="I56" s="7">
        <v>8.3200000000000003E-5</v>
      </c>
      <c r="J56" s="7">
        <v>9.7600000000000001E-5</v>
      </c>
      <c r="K56">
        <f t="shared" si="1"/>
        <v>-27.378609130000001</v>
      </c>
      <c r="L56">
        <f t="shared" si="2"/>
        <v>153.16465770359099</v>
      </c>
      <c r="M56">
        <f>VLOOKUP(C56,Potential_Manufacturer!$A$1:$T$31,19,FALSE)</f>
        <v>-27.222523439173401</v>
      </c>
      <c r="N56">
        <f>VLOOKUP(C56,Potential_Manufacturer!$A$1:$T$31,20,FALSE)</f>
        <v>152.96216694095699</v>
      </c>
    </row>
    <row r="57" spans="1:14" x14ac:dyDescent="0.2">
      <c r="A57" s="7" t="s">
        <v>61</v>
      </c>
      <c r="B57" s="4" t="s">
        <v>52</v>
      </c>
      <c r="C57" t="s">
        <v>38</v>
      </c>
      <c r="D57" t="s">
        <v>109</v>
      </c>
      <c r="E57" t="s">
        <v>83</v>
      </c>
      <c r="F57">
        <f t="shared" si="0"/>
        <v>26.486718968971321</v>
      </c>
      <c r="H57" s="7" t="s">
        <v>124</v>
      </c>
      <c r="I57" s="7">
        <v>8.3200000000000003E-5</v>
      </c>
      <c r="J57" s="7">
        <v>9.7600000000000001E-5</v>
      </c>
      <c r="K57">
        <f t="shared" si="1"/>
        <v>-27.378609130000001</v>
      </c>
      <c r="L57">
        <f t="shared" si="2"/>
        <v>153.16465770359099</v>
      </c>
      <c r="M57">
        <f>VLOOKUP(C57,Potential_Manufacturer!$A$1:$T$31,19,FALSE)</f>
        <v>-27.222523439173401</v>
      </c>
      <c r="N57">
        <f>VLOOKUP(C57,Potential_Manufacturer!$A$1:$T$31,20,FALSE)</f>
        <v>152.96216694095699</v>
      </c>
    </row>
    <row r="58" spans="1:14" x14ac:dyDescent="0.2">
      <c r="A58" s="7" t="s">
        <v>61</v>
      </c>
      <c r="B58" s="4" t="s">
        <v>1</v>
      </c>
      <c r="C58" t="s">
        <v>38</v>
      </c>
      <c r="D58" t="s">
        <v>109</v>
      </c>
      <c r="E58" t="s">
        <v>84</v>
      </c>
      <c r="F58">
        <f t="shared" si="0"/>
        <v>26.486718968971321</v>
      </c>
      <c r="H58" s="7" t="s">
        <v>124</v>
      </c>
      <c r="I58" s="7">
        <v>8.3200000000000003E-5</v>
      </c>
      <c r="J58" s="7">
        <v>9.7600000000000001E-5</v>
      </c>
      <c r="K58">
        <f t="shared" si="1"/>
        <v>-27.378609130000001</v>
      </c>
      <c r="L58">
        <f t="shared" si="2"/>
        <v>153.16465770359099</v>
      </c>
      <c r="M58">
        <f>VLOOKUP(C58,Potential_Manufacturer!$A$1:$T$31,19,FALSE)</f>
        <v>-27.222523439173401</v>
      </c>
      <c r="N58">
        <f>VLOOKUP(C58,Potential_Manufacturer!$A$1:$T$31,20,FALSE)</f>
        <v>152.96216694095699</v>
      </c>
    </row>
    <row r="59" spans="1:14" x14ac:dyDescent="0.2">
      <c r="A59" s="7" t="s">
        <v>61</v>
      </c>
      <c r="B59" s="4" t="s">
        <v>73</v>
      </c>
      <c r="C59" t="s">
        <v>38</v>
      </c>
      <c r="D59" t="s">
        <v>109</v>
      </c>
      <c r="E59" t="s">
        <v>85</v>
      </c>
      <c r="F59">
        <f t="shared" si="0"/>
        <v>26.486718968971321</v>
      </c>
      <c r="H59" s="7" t="s">
        <v>124</v>
      </c>
      <c r="I59" s="7">
        <v>8.3200000000000003E-5</v>
      </c>
      <c r="J59" s="7">
        <v>9.7600000000000001E-5</v>
      </c>
      <c r="K59">
        <f t="shared" si="1"/>
        <v>-27.378609130000001</v>
      </c>
      <c r="L59">
        <f t="shared" si="2"/>
        <v>153.16465770359099</v>
      </c>
      <c r="M59">
        <f>VLOOKUP(C59,Potential_Manufacturer!$A$1:$T$31,19,FALSE)</f>
        <v>-27.222523439173401</v>
      </c>
      <c r="N59">
        <f>VLOOKUP(C59,Potential_Manufacturer!$A$1:$T$31,20,FALSE)</f>
        <v>152.96216694095699</v>
      </c>
    </row>
    <row r="60" spans="1:14" x14ac:dyDescent="0.2">
      <c r="A60" s="7" t="s">
        <v>61</v>
      </c>
      <c r="B60" s="4" t="s">
        <v>88</v>
      </c>
      <c r="C60" t="s">
        <v>38</v>
      </c>
      <c r="D60" t="s">
        <v>109</v>
      </c>
      <c r="E60" t="s">
        <v>86</v>
      </c>
      <c r="F60">
        <f t="shared" si="0"/>
        <v>26.486718968971321</v>
      </c>
      <c r="H60" s="7" t="s">
        <v>124</v>
      </c>
      <c r="I60" s="7">
        <v>8.3200000000000003E-5</v>
      </c>
      <c r="J60" s="7">
        <v>9.7600000000000001E-5</v>
      </c>
      <c r="K60">
        <f t="shared" si="1"/>
        <v>-27.378609130000001</v>
      </c>
      <c r="L60">
        <f t="shared" si="2"/>
        <v>153.16465770359099</v>
      </c>
      <c r="M60">
        <f>VLOOKUP(C60,Potential_Manufacturer!$A$1:$T$31,19,FALSE)</f>
        <v>-27.222523439173401</v>
      </c>
      <c r="N60">
        <f>VLOOKUP(C60,Potential_Manufacturer!$A$1:$T$31,20,FALSE)</f>
        <v>152.96216694095699</v>
      </c>
    </row>
    <row r="61" spans="1:14" x14ac:dyDescent="0.2">
      <c r="A61" s="7" t="s">
        <v>61</v>
      </c>
      <c r="B61" s="4" t="s">
        <v>89</v>
      </c>
      <c r="C61" t="s">
        <v>38</v>
      </c>
      <c r="D61" t="s">
        <v>109</v>
      </c>
      <c r="E61" t="s">
        <v>87</v>
      </c>
      <c r="F61">
        <f t="shared" si="0"/>
        <v>26.486718968971321</v>
      </c>
      <c r="H61" s="7" t="s">
        <v>124</v>
      </c>
      <c r="I61" s="7">
        <v>8.3200000000000003E-5</v>
      </c>
      <c r="J61" s="7">
        <v>9.7600000000000001E-5</v>
      </c>
      <c r="K61">
        <f t="shared" si="1"/>
        <v>-27.378609130000001</v>
      </c>
      <c r="L61">
        <f t="shared" si="2"/>
        <v>153.16465770359099</v>
      </c>
      <c r="M61">
        <f>VLOOKUP(C61,Potential_Manufacturer!$A$1:$T$31,19,FALSE)</f>
        <v>-27.222523439173401</v>
      </c>
      <c r="N61">
        <f>VLOOKUP(C61,Potential_Manufacturer!$A$1:$T$31,20,FALSE)</f>
        <v>152.96216694095699</v>
      </c>
    </row>
    <row r="62" spans="1:14" x14ac:dyDescent="0.2">
      <c r="A62" s="7" t="s">
        <v>61</v>
      </c>
      <c r="B62" s="4" t="s">
        <v>70</v>
      </c>
      <c r="C62" t="s">
        <v>38</v>
      </c>
      <c r="D62" t="s">
        <v>109</v>
      </c>
      <c r="E62" t="s">
        <v>76</v>
      </c>
      <c r="F62">
        <f t="shared" si="0"/>
        <v>26.486718968971321</v>
      </c>
      <c r="H62" s="7" t="s">
        <v>124</v>
      </c>
      <c r="I62" s="7">
        <v>8.3200000000000003E-5</v>
      </c>
      <c r="J62" s="7">
        <v>9.7600000000000001E-5</v>
      </c>
      <c r="K62">
        <f t="shared" si="1"/>
        <v>-27.378609130000001</v>
      </c>
      <c r="L62">
        <f t="shared" si="2"/>
        <v>153.16465770359099</v>
      </c>
      <c r="M62">
        <f>VLOOKUP(C62,Potential_Manufacturer!$A$1:$T$31,19,FALSE)</f>
        <v>-27.222523439173401</v>
      </c>
      <c r="N62">
        <f>VLOOKUP(C62,Potential_Manufacturer!$A$1:$T$31,20,FALSE)</f>
        <v>152.96216694095699</v>
      </c>
    </row>
    <row r="63" spans="1:14" x14ac:dyDescent="0.2">
      <c r="A63" s="7" t="s">
        <v>61</v>
      </c>
      <c r="B63" s="4" t="s">
        <v>90</v>
      </c>
      <c r="C63" t="s">
        <v>38</v>
      </c>
      <c r="D63" t="s">
        <v>109</v>
      </c>
      <c r="E63" t="s">
        <v>77</v>
      </c>
      <c r="F63">
        <f t="shared" si="0"/>
        <v>26.486718968971321</v>
      </c>
      <c r="H63" s="7" t="s">
        <v>124</v>
      </c>
      <c r="I63" s="7">
        <v>8.3200000000000003E-5</v>
      </c>
      <c r="J63" s="7">
        <v>9.7600000000000001E-5</v>
      </c>
      <c r="K63">
        <f t="shared" si="1"/>
        <v>-27.378609130000001</v>
      </c>
      <c r="L63">
        <f t="shared" si="2"/>
        <v>153.16465770359099</v>
      </c>
      <c r="M63">
        <f>VLOOKUP(C63,Potential_Manufacturer!$A$1:$T$31,19,FALSE)</f>
        <v>-27.222523439173401</v>
      </c>
      <c r="N63">
        <f>VLOOKUP(C63,Potential_Manufacturer!$A$1:$T$31,20,FALSE)</f>
        <v>152.96216694095699</v>
      </c>
    </row>
    <row r="64" spans="1:14" x14ac:dyDescent="0.2">
      <c r="A64" s="7" t="s">
        <v>61</v>
      </c>
      <c r="B64" s="4" t="s">
        <v>92</v>
      </c>
      <c r="C64" t="s">
        <v>38</v>
      </c>
      <c r="D64" t="s">
        <v>109</v>
      </c>
      <c r="E64" t="s">
        <v>78</v>
      </c>
      <c r="F64">
        <f t="shared" si="0"/>
        <v>26.486718968971321</v>
      </c>
      <c r="H64" s="7" t="s">
        <v>124</v>
      </c>
      <c r="I64" s="7">
        <v>8.3200000000000003E-5</v>
      </c>
      <c r="J64" s="7">
        <v>9.7600000000000001E-5</v>
      </c>
      <c r="K64">
        <f t="shared" si="1"/>
        <v>-27.378609130000001</v>
      </c>
      <c r="L64">
        <f t="shared" si="2"/>
        <v>153.16465770359099</v>
      </c>
      <c r="M64">
        <f>VLOOKUP(C64,Potential_Manufacturer!$A$1:$T$31,19,FALSE)</f>
        <v>-27.222523439173401</v>
      </c>
      <c r="N64">
        <f>VLOOKUP(C64,Potential_Manufacturer!$A$1:$T$31,20,FALSE)</f>
        <v>152.96216694095699</v>
      </c>
    </row>
    <row r="65" spans="1:14" x14ac:dyDescent="0.2">
      <c r="A65" s="7" t="s">
        <v>61</v>
      </c>
      <c r="B65" s="4" t="s">
        <v>20</v>
      </c>
      <c r="C65" t="s">
        <v>39</v>
      </c>
      <c r="D65" t="s">
        <v>109</v>
      </c>
      <c r="E65" t="s">
        <v>79</v>
      </c>
      <c r="F65">
        <f t="shared" si="0"/>
        <v>37.715380003223729</v>
      </c>
      <c r="H65" s="7" t="s">
        <v>124</v>
      </c>
      <c r="I65" s="7">
        <v>8.3200000000000003E-5</v>
      </c>
      <c r="J65" s="7">
        <v>9.7600000000000001E-5</v>
      </c>
      <c r="K65">
        <f t="shared" si="1"/>
        <v>-27.378609130000001</v>
      </c>
      <c r="L65">
        <f t="shared" si="2"/>
        <v>153.16465770359099</v>
      </c>
      <c r="M65">
        <f>VLOOKUP(C65,Potential_Manufacturer!$A$1:$T$31,19,FALSE)</f>
        <v>-27.715087802653599</v>
      </c>
      <c r="N65">
        <f>VLOOKUP(C65,Potential_Manufacturer!$A$1:$T$31,20,FALSE)</f>
        <v>153.11645003365999</v>
      </c>
    </row>
    <row r="66" spans="1:14" x14ac:dyDescent="0.2">
      <c r="A66" s="7" t="s">
        <v>61</v>
      </c>
      <c r="B66" s="4" t="s">
        <v>52</v>
      </c>
      <c r="C66" t="s">
        <v>39</v>
      </c>
      <c r="D66" t="s">
        <v>109</v>
      </c>
      <c r="E66" t="s">
        <v>80</v>
      </c>
      <c r="F66">
        <f t="shared" si="0"/>
        <v>37.715380003223729</v>
      </c>
      <c r="H66" s="7" t="s">
        <v>124</v>
      </c>
      <c r="I66" s="7">
        <v>8.3200000000000003E-5</v>
      </c>
      <c r="J66" s="7">
        <v>9.7600000000000001E-5</v>
      </c>
      <c r="K66">
        <f t="shared" si="1"/>
        <v>-27.378609130000001</v>
      </c>
      <c r="L66">
        <f t="shared" si="2"/>
        <v>153.16465770359099</v>
      </c>
      <c r="M66">
        <f>VLOOKUP(C66,Potential_Manufacturer!$A$1:$T$31,19,FALSE)</f>
        <v>-27.715087802653599</v>
      </c>
      <c r="N66">
        <f>VLOOKUP(C66,Potential_Manufacturer!$A$1:$T$31,20,FALSE)</f>
        <v>153.11645003365999</v>
      </c>
    </row>
    <row r="67" spans="1:14" x14ac:dyDescent="0.2">
      <c r="A67" s="7" t="s">
        <v>61</v>
      </c>
      <c r="B67" s="4" t="s">
        <v>1</v>
      </c>
      <c r="C67" t="s">
        <v>39</v>
      </c>
      <c r="D67" t="s">
        <v>109</v>
      </c>
      <c r="E67" t="s">
        <v>81</v>
      </c>
      <c r="F67">
        <f t="shared" ref="F67:F130" si="3">IF(D67="Train",10000000000000,IF(D67="Ship",10000000000000,IF(D67="Truck",(ACOS(COS(RADIANS(90-K67))*COS(RADIANS(90-M67))+SIN(RADIANS(90-K67))*SIN(RADIANS(90-M67))*COS(RADIANS(L67-N67)))*6371)*(1))))</f>
        <v>37.715380003223729</v>
      </c>
      <c r="H67" s="7" t="s">
        <v>124</v>
      </c>
      <c r="I67" s="7">
        <v>8.3200000000000003E-5</v>
      </c>
      <c r="J67" s="7">
        <v>9.7600000000000001E-5</v>
      </c>
      <c r="K67">
        <f t="shared" ref="K67:K130" si="4">IF(A67="Darwin",-12.47105186,IF(A67="Brisbane",-27.37860913,IF(A67="Fremantle",-32.2098311673479,IF(A67="Adelaide",-34.771177,IF(A67="Sydney",-33.989005987515,IF(A67="Melbourne",-37.829758))))))</f>
        <v>-27.378609130000001</v>
      </c>
      <c r="L67">
        <f t="shared" ref="L67:L130" si="5">IF(A67="Darwin",130.845189159444,IF(A67="Brisbane",153.164657703591,IF(A67="Fremantle",115.770572778394,IF(A67="Adelaide",138.491435854299,IF(A67="Sydney",151.23194012331,IF(A67="Melbourne",144.912334639383))))))</f>
        <v>153.16465770359099</v>
      </c>
      <c r="M67">
        <f>VLOOKUP(C67,Potential_Manufacturer!$A$1:$T$31,19,FALSE)</f>
        <v>-27.715087802653599</v>
      </c>
      <c r="N67">
        <f>VLOOKUP(C67,Potential_Manufacturer!$A$1:$T$31,20,FALSE)</f>
        <v>153.11645003365999</v>
      </c>
    </row>
    <row r="68" spans="1:14" x14ac:dyDescent="0.2">
      <c r="A68" s="7" t="s">
        <v>61</v>
      </c>
      <c r="B68" s="4" t="s">
        <v>73</v>
      </c>
      <c r="C68" t="s">
        <v>39</v>
      </c>
      <c r="D68" t="s">
        <v>109</v>
      </c>
      <c r="E68" t="s">
        <v>82</v>
      </c>
      <c r="F68">
        <f t="shared" si="3"/>
        <v>37.715380003223729</v>
      </c>
      <c r="H68" s="7" t="s">
        <v>124</v>
      </c>
      <c r="I68" s="7">
        <v>8.3200000000000003E-5</v>
      </c>
      <c r="J68" s="7">
        <v>9.7600000000000001E-5</v>
      </c>
      <c r="K68">
        <f t="shared" si="4"/>
        <v>-27.378609130000001</v>
      </c>
      <c r="L68">
        <f t="shared" si="5"/>
        <v>153.16465770359099</v>
      </c>
      <c r="M68">
        <f>VLOOKUP(C68,Potential_Manufacturer!$A$1:$T$31,19,FALSE)</f>
        <v>-27.715087802653599</v>
      </c>
      <c r="N68">
        <f>VLOOKUP(C68,Potential_Manufacturer!$A$1:$T$31,20,FALSE)</f>
        <v>153.11645003365999</v>
      </c>
    </row>
    <row r="69" spans="1:14" x14ac:dyDescent="0.2">
      <c r="A69" s="7" t="s">
        <v>61</v>
      </c>
      <c r="B69" s="4" t="s">
        <v>88</v>
      </c>
      <c r="C69" t="s">
        <v>39</v>
      </c>
      <c r="D69" t="s">
        <v>109</v>
      </c>
      <c r="E69" t="s">
        <v>83</v>
      </c>
      <c r="F69">
        <f t="shared" si="3"/>
        <v>37.715380003223729</v>
      </c>
      <c r="H69" s="7" t="s">
        <v>124</v>
      </c>
      <c r="I69" s="7">
        <v>8.3200000000000003E-5</v>
      </c>
      <c r="J69" s="7">
        <v>9.7600000000000001E-5</v>
      </c>
      <c r="K69">
        <f t="shared" si="4"/>
        <v>-27.378609130000001</v>
      </c>
      <c r="L69">
        <f t="shared" si="5"/>
        <v>153.16465770359099</v>
      </c>
      <c r="M69">
        <f>VLOOKUP(C69,Potential_Manufacturer!$A$1:$T$31,19,FALSE)</f>
        <v>-27.715087802653599</v>
      </c>
      <c r="N69">
        <f>VLOOKUP(C69,Potential_Manufacturer!$A$1:$T$31,20,FALSE)</f>
        <v>153.11645003365999</v>
      </c>
    </row>
    <row r="70" spans="1:14" x14ac:dyDescent="0.2">
      <c r="A70" s="7" t="s">
        <v>61</v>
      </c>
      <c r="B70" s="4" t="s">
        <v>89</v>
      </c>
      <c r="C70" t="s">
        <v>39</v>
      </c>
      <c r="D70" t="s">
        <v>109</v>
      </c>
      <c r="E70" t="s">
        <v>84</v>
      </c>
      <c r="F70">
        <f t="shared" si="3"/>
        <v>37.715380003223729</v>
      </c>
      <c r="H70" s="7" t="s">
        <v>124</v>
      </c>
      <c r="I70" s="7">
        <v>8.3200000000000003E-5</v>
      </c>
      <c r="J70" s="7">
        <v>9.7600000000000001E-5</v>
      </c>
      <c r="K70">
        <f t="shared" si="4"/>
        <v>-27.378609130000001</v>
      </c>
      <c r="L70">
        <f t="shared" si="5"/>
        <v>153.16465770359099</v>
      </c>
      <c r="M70">
        <f>VLOOKUP(C70,Potential_Manufacturer!$A$1:$T$31,19,FALSE)</f>
        <v>-27.715087802653599</v>
      </c>
      <c r="N70">
        <f>VLOOKUP(C70,Potential_Manufacturer!$A$1:$T$31,20,FALSE)</f>
        <v>153.11645003365999</v>
      </c>
    </row>
    <row r="71" spans="1:14" x14ac:dyDescent="0.2">
      <c r="A71" s="7" t="s">
        <v>61</v>
      </c>
      <c r="B71" s="4" t="s">
        <v>70</v>
      </c>
      <c r="C71" t="s">
        <v>39</v>
      </c>
      <c r="D71" t="s">
        <v>109</v>
      </c>
      <c r="E71" t="s">
        <v>85</v>
      </c>
      <c r="F71">
        <f t="shared" si="3"/>
        <v>37.715380003223729</v>
      </c>
      <c r="H71" s="7" t="s">
        <v>124</v>
      </c>
      <c r="I71" s="7">
        <v>8.3200000000000003E-5</v>
      </c>
      <c r="J71" s="7">
        <v>9.7600000000000001E-5</v>
      </c>
      <c r="K71">
        <f t="shared" si="4"/>
        <v>-27.378609130000001</v>
      </c>
      <c r="L71">
        <f t="shared" si="5"/>
        <v>153.16465770359099</v>
      </c>
      <c r="M71">
        <f>VLOOKUP(C71,Potential_Manufacturer!$A$1:$T$31,19,FALSE)</f>
        <v>-27.715087802653599</v>
      </c>
      <c r="N71">
        <f>VLOOKUP(C71,Potential_Manufacturer!$A$1:$T$31,20,FALSE)</f>
        <v>153.11645003365999</v>
      </c>
    </row>
    <row r="72" spans="1:14" x14ac:dyDescent="0.2">
      <c r="A72" s="7" t="s">
        <v>61</v>
      </c>
      <c r="B72" s="4" t="s">
        <v>90</v>
      </c>
      <c r="C72" t="s">
        <v>39</v>
      </c>
      <c r="D72" t="s">
        <v>109</v>
      </c>
      <c r="E72" t="s">
        <v>86</v>
      </c>
      <c r="F72">
        <f t="shared" si="3"/>
        <v>37.715380003223729</v>
      </c>
      <c r="H72" s="7" t="s">
        <v>124</v>
      </c>
      <c r="I72" s="7">
        <v>8.3200000000000003E-5</v>
      </c>
      <c r="J72" s="7">
        <v>9.7600000000000001E-5</v>
      </c>
      <c r="K72">
        <f t="shared" si="4"/>
        <v>-27.378609130000001</v>
      </c>
      <c r="L72">
        <f t="shared" si="5"/>
        <v>153.16465770359099</v>
      </c>
      <c r="M72">
        <f>VLOOKUP(C72,Potential_Manufacturer!$A$1:$T$31,19,FALSE)</f>
        <v>-27.715087802653599</v>
      </c>
      <c r="N72">
        <f>VLOOKUP(C72,Potential_Manufacturer!$A$1:$T$31,20,FALSE)</f>
        <v>153.11645003365999</v>
      </c>
    </row>
    <row r="73" spans="1:14" x14ac:dyDescent="0.2">
      <c r="A73" s="7" t="s">
        <v>61</v>
      </c>
      <c r="B73" s="4" t="s">
        <v>92</v>
      </c>
      <c r="C73" t="s">
        <v>39</v>
      </c>
      <c r="D73" t="s">
        <v>109</v>
      </c>
      <c r="E73" t="s">
        <v>87</v>
      </c>
      <c r="F73">
        <f t="shared" si="3"/>
        <v>37.715380003223729</v>
      </c>
      <c r="H73" s="7" t="s">
        <v>124</v>
      </c>
      <c r="I73" s="7">
        <v>8.3200000000000003E-5</v>
      </c>
      <c r="J73" s="7">
        <v>9.7600000000000001E-5</v>
      </c>
      <c r="K73">
        <f t="shared" si="4"/>
        <v>-27.378609130000001</v>
      </c>
      <c r="L73">
        <f t="shared" si="5"/>
        <v>153.16465770359099</v>
      </c>
      <c r="M73">
        <f>VLOOKUP(C73,Potential_Manufacturer!$A$1:$T$31,19,FALSE)</f>
        <v>-27.715087802653599</v>
      </c>
      <c r="N73">
        <f>VLOOKUP(C73,Potential_Manufacturer!$A$1:$T$31,20,FALSE)</f>
        <v>153.11645003365999</v>
      </c>
    </row>
    <row r="74" spans="1:14" x14ac:dyDescent="0.2">
      <c r="A74" s="7" t="s">
        <v>61</v>
      </c>
      <c r="B74" s="4" t="s">
        <v>20</v>
      </c>
      <c r="C74" t="s">
        <v>40</v>
      </c>
      <c r="D74" t="s">
        <v>109</v>
      </c>
      <c r="E74" t="s">
        <v>76</v>
      </c>
      <c r="F74">
        <f t="shared" si="3"/>
        <v>47.665140246288452</v>
      </c>
      <c r="H74" s="7" t="s">
        <v>124</v>
      </c>
      <c r="I74" s="7">
        <v>8.3200000000000003E-5</v>
      </c>
      <c r="J74" s="7">
        <v>9.7600000000000001E-5</v>
      </c>
      <c r="K74">
        <f t="shared" si="4"/>
        <v>-27.378609130000001</v>
      </c>
      <c r="L74">
        <f t="shared" si="5"/>
        <v>153.16465770359099</v>
      </c>
      <c r="M74">
        <f>VLOOKUP(C74,Potential_Manufacturer!$A$1:$T$31,19,FALSE)</f>
        <v>-27.623055403460398</v>
      </c>
      <c r="N74">
        <f>VLOOKUP(C74,Potential_Manufacturer!$A$1:$T$31,20,FALSE)</f>
        <v>152.767665190185</v>
      </c>
    </row>
    <row r="75" spans="1:14" x14ac:dyDescent="0.2">
      <c r="A75" s="7" t="s">
        <v>61</v>
      </c>
      <c r="B75" s="4" t="s">
        <v>52</v>
      </c>
      <c r="C75" t="s">
        <v>40</v>
      </c>
      <c r="D75" t="s">
        <v>109</v>
      </c>
      <c r="E75" t="s">
        <v>77</v>
      </c>
      <c r="F75">
        <f t="shared" si="3"/>
        <v>47.665140246288452</v>
      </c>
      <c r="H75" s="7" t="s">
        <v>124</v>
      </c>
      <c r="I75" s="7">
        <v>8.3200000000000003E-5</v>
      </c>
      <c r="J75" s="7">
        <v>9.7600000000000001E-5</v>
      </c>
      <c r="K75">
        <f t="shared" si="4"/>
        <v>-27.378609130000001</v>
      </c>
      <c r="L75">
        <f t="shared" si="5"/>
        <v>153.16465770359099</v>
      </c>
      <c r="M75">
        <f>VLOOKUP(C75,Potential_Manufacturer!$A$1:$T$31,19,FALSE)</f>
        <v>-27.623055403460398</v>
      </c>
      <c r="N75">
        <f>VLOOKUP(C75,Potential_Manufacturer!$A$1:$T$31,20,FALSE)</f>
        <v>152.767665190185</v>
      </c>
    </row>
    <row r="76" spans="1:14" x14ac:dyDescent="0.2">
      <c r="A76" s="7" t="s">
        <v>61</v>
      </c>
      <c r="B76" s="4" t="s">
        <v>1</v>
      </c>
      <c r="C76" t="s">
        <v>40</v>
      </c>
      <c r="D76" t="s">
        <v>109</v>
      </c>
      <c r="E76" t="s">
        <v>78</v>
      </c>
      <c r="F76">
        <f t="shared" si="3"/>
        <v>47.665140246288452</v>
      </c>
      <c r="H76" s="7" t="s">
        <v>124</v>
      </c>
      <c r="I76" s="7">
        <v>8.3200000000000003E-5</v>
      </c>
      <c r="J76" s="7">
        <v>9.7600000000000001E-5</v>
      </c>
      <c r="K76">
        <f t="shared" si="4"/>
        <v>-27.378609130000001</v>
      </c>
      <c r="L76">
        <f t="shared" si="5"/>
        <v>153.16465770359099</v>
      </c>
      <c r="M76">
        <f>VLOOKUP(C76,Potential_Manufacturer!$A$1:$T$31,19,FALSE)</f>
        <v>-27.623055403460398</v>
      </c>
      <c r="N76">
        <f>VLOOKUP(C76,Potential_Manufacturer!$A$1:$T$31,20,FALSE)</f>
        <v>152.767665190185</v>
      </c>
    </row>
    <row r="77" spans="1:14" x14ac:dyDescent="0.2">
      <c r="A77" s="7" t="s">
        <v>61</v>
      </c>
      <c r="B77" s="4" t="s">
        <v>73</v>
      </c>
      <c r="C77" t="s">
        <v>40</v>
      </c>
      <c r="D77" t="s">
        <v>109</v>
      </c>
      <c r="E77" t="s">
        <v>79</v>
      </c>
      <c r="F77">
        <f t="shared" si="3"/>
        <v>47.665140246288452</v>
      </c>
      <c r="H77" s="7" t="s">
        <v>124</v>
      </c>
      <c r="I77" s="7">
        <v>8.3200000000000003E-5</v>
      </c>
      <c r="J77" s="7">
        <v>9.7600000000000001E-5</v>
      </c>
      <c r="K77">
        <f t="shared" si="4"/>
        <v>-27.378609130000001</v>
      </c>
      <c r="L77">
        <f t="shared" si="5"/>
        <v>153.16465770359099</v>
      </c>
      <c r="M77">
        <f>VLOOKUP(C77,Potential_Manufacturer!$A$1:$T$31,19,FALSE)</f>
        <v>-27.623055403460398</v>
      </c>
      <c r="N77">
        <f>VLOOKUP(C77,Potential_Manufacturer!$A$1:$T$31,20,FALSE)</f>
        <v>152.767665190185</v>
      </c>
    </row>
    <row r="78" spans="1:14" x14ac:dyDescent="0.2">
      <c r="A78" s="7" t="s">
        <v>61</v>
      </c>
      <c r="B78" s="4" t="s">
        <v>88</v>
      </c>
      <c r="C78" t="s">
        <v>40</v>
      </c>
      <c r="D78" t="s">
        <v>109</v>
      </c>
      <c r="E78" t="s">
        <v>80</v>
      </c>
      <c r="F78">
        <f t="shared" si="3"/>
        <v>47.665140246288452</v>
      </c>
      <c r="H78" s="7" t="s">
        <v>124</v>
      </c>
      <c r="I78" s="7">
        <v>8.3200000000000003E-5</v>
      </c>
      <c r="J78" s="7">
        <v>9.7600000000000001E-5</v>
      </c>
      <c r="K78">
        <f t="shared" si="4"/>
        <v>-27.378609130000001</v>
      </c>
      <c r="L78">
        <f t="shared" si="5"/>
        <v>153.16465770359099</v>
      </c>
      <c r="M78">
        <f>VLOOKUP(C78,Potential_Manufacturer!$A$1:$T$31,19,FALSE)</f>
        <v>-27.623055403460398</v>
      </c>
      <c r="N78">
        <f>VLOOKUP(C78,Potential_Manufacturer!$A$1:$T$31,20,FALSE)</f>
        <v>152.767665190185</v>
      </c>
    </row>
    <row r="79" spans="1:14" x14ac:dyDescent="0.2">
      <c r="A79" s="7" t="s">
        <v>61</v>
      </c>
      <c r="B79" s="4" t="s">
        <v>89</v>
      </c>
      <c r="C79" t="s">
        <v>40</v>
      </c>
      <c r="D79" t="s">
        <v>109</v>
      </c>
      <c r="E79" t="s">
        <v>81</v>
      </c>
      <c r="F79">
        <f t="shared" si="3"/>
        <v>47.665140246288452</v>
      </c>
      <c r="H79" s="7" t="s">
        <v>124</v>
      </c>
      <c r="I79" s="7">
        <v>8.3200000000000003E-5</v>
      </c>
      <c r="J79" s="7">
        <v>9.7600000000000001E-5</v>
      </c>
      <c r="K79">
        <f t="shared" si="4"/>
        <v>-27.378609130000001</v>
      </c>
      <c r="L79">
        <f t="shared" si="5"/>
        <v>153.16465770359099</v>
      </c>
      <c r="M79">
        <f>VLOOKUP(C79,Potential_Manufacturer!$A$1:$T$31,19,FALSE)</f>
        <v>-27.623055403460398</v>
      </c>
      <c r="N79">
        <f>VLOOKUP(C79,Potential_Manufacturer!$A$1:$T$31,20,FALSE)</f>
        <v>152.767665190185</v>
      </c>
    </row>
    <row r="80" spans="1:14" x14ac:dyDescent="0.2">
      <c r="A80" s="7" t="s">
        <v>61</v>
      </c>
      <c r="B80" s="4" t="s">
        <v>70</v>
      </c>
      <c r="C80" t="s">
        <v>40</v>
      </c>
      <c r="D80" t="s">
        <v>109</v>
      </c>
      <c r="E80" t="s">
        <v>82</v>
      </c>
      <c r="F80">
        <f t="shared" si="3"/>
        <v>47.665140246288452</v>
      </c>
      <c r="H80" s="7" t="s">
        <v>124</v>
      </c>
      <c r="I80" s="7">
        <v>8.3200000000000003E-5</v>
      </c>
      <c r="J80" s="7">
        <v>9.7600000000000001E-5</v>
      </c>
      <c r="K80">
        <f t="shared" si="4"/>
        <v>-27.378609130000001</v>
      </c>
      <c r="L80">
        <f t="shared" si="5"/>
        <v>153.16465770359099</v>
      </c>
      <c r="M80">
        <f>VLOOKUP(C80,Potential_Manufacturer!$A$1:$T$31,19,FALSE)</f>
        <v>-27.623055403460398</v>
      </c>
      <c r="N80">
        <f>VLOOKUP(C80,Potential_Manufacturer!$A$1:$T$31,20,FALSE)</f>
        <v>152.767665190185</v>
      </c>
    </row>
    <row r="81" spans="1:14" x14ac:dyDescent="0.2">
      <c r="A81" s="7" t="s">
        <v>61</v>
      </c>
      <c r="B81" s="4" t="s">
        <v>90</v>
      </c>
      <c r="C81" t="s">
        <v>40</v>
      </c>
      <c r="D81" t="s">
        <v>109</v>
      </c>
      <c r="E81" t="s">
        <v>83</v>
      </c>
      <c r="F81">
        <f t="shared" si="3"/>
        <v>47.665140246288452</v>
      </c>
      <c r="H81" s="7" t="s">
        <v>124</v>
      </c>
      <c r="I81" s="7">
        <v>8.3200000000000003E-5</v>
      </c>
      <c r="J81" s="7">
        <v>9.7600000000000001E-5</v>
      </c>
      <c r="K81">
        <f t="shared" si="4"/>
        <v>-27.378609130000001</v>
      </c>
      <c r="L81">
        <f t="shared" si="5"/>
        <v>153.16465770359099</v>
      </c>
      <c r="M81">
        <f>VLOOKUP(C81,Potential_Manufacturer!$A$1:$T$31,19,FALSE)</f>
        <v>-27.623055403460398</v>
      </c>
      <c r="N81">
        <f>VLOOKUP(C81,Potential_Manufacturer!$A$1:$T$31,20,FALSE)</f>
        <v>152.767665190185</v>
      </c>
    </row>
    <row r="82" spans="1:14" x14ac:dyDescent="0.2">
      <c r="A82" s="7" t="s">
        <v>61</v>
      </c>
      <c r="B82" s="4" t="s">
        <v>92</v>
      </c>
      <c r="C82" t="s">
        <v>40</v>
      </c>
      <c r="D82" t="s">
        <v>109</v>
      </c>
      <c r="E82" t="s">
        <v>84</v>
      </c>
      <c r="F82">
        <f t="shared" si="3"/>
        <v>47.665140246288452</v>
      </c>
      <c r="H82" s="7" t="s">
        <v>124</v>
      </c>
      <c r="I82" s="7">
        <v>8.3200000000000003E-5</v>
      </c>
      <c r="J82" s="7">
        <v>9.7600000000000001E-5</v>
      </c>
      <c r="K82">
        <f t="shared" si="4"/>
        <v>-27.378609130000001</v>
      </c>
      <c r="L82">
        <f t="shared" si="5"/>
        <v>153.16465770359099</v>
      </c>
      <c r="M82">
        <f>VLOOKUP(C82,Potential_Manufacturer!$A$1:$T$31,19,FALSE)</f>
        <v>-27.623055403460398</v>
      </c>
      <c r="N82">
        <f>VLOOKUP(C82,Potential_Manufacturer!$A$1:$T$31,20,FALSE)</f>
        <v>152.767665190185</v>
      </c>
    </row>
    <row r="83" spans="1:14" x14ac:dyDescent="0.2">
      <c r="A83" s="7" t="s">
        <v>61</v>
      </c>
      <c r="B83" s="4" t="s">
        <v>20</v>
      </c>
      <c r="C83" t="s">
        <v>41</v>
      </c>
      <c r="D83" t="s">
        <v>109</v>
      </c>
      <c r="E83" t="s">
        <v>85</v>
      </c>
      <c r="F83">
        <f t="shared" si="3"/>
        <v>290.67623583469418</v>
      </c>
      <c r="H83" s="7" t="s">
        <v>124</v>
      </c>
      <c r="I83" s="7">
        <v>8.3200000000000003E-5</v>
      </c>
      <c r="J83" s="7">
        <v>9.7600000000000001E-5</v>
      </c>
      <c r="K83">
        <f t="shared" si="4"/>
        <v>-27.378609130000001</v>
      </c>
      <c r="L83">
        <f t="shared" si="5"/>
        <v>153.16465770359099</v>
      </c>
      <c r="M83">
        <f>VLOOKUP(C83,Potential_Manufacturer!$A$1:$T$31,19,FALSE)</f>
        <v>-24.867682779107199</v>
      </c>
      <c r="N83">
        <f>VLOOKUP(C83,Potential_Manufacturer!$A$1:$T$31,20,FALSE)</f>
        <v>152.354592872653</v>
      </c>
    </row>
    <row r="84" spans="1:14" x14ac:dyDescent="0.2">
      <c r="A84" s="7" t="s">
        <v>61</v>
      </c>
      <c r="B84" s="4" t="s">
        <v>52</v>
      </c>
      <c r="C84" t="s">
        <v>41</v>
      </c>
      <c r="D84" t="s">
        <v>109</v>
      </c>
      <c r="E84" t="s">
        <v>86</v>
      </c>
      <c r="F84">
        <f t="shared" si="3"/>
        <v>290.67623583469418</v>
      </c>
      <c r="H84" s="7" t="s">
        <v>124</v>
      </c>
      <c r="I84" s="7">
        <v>8.3200000000000003E-5</v>
      </c>
      <c r="J84" s="7">
        <v>9.7600000000000001E-5</v>
      </c>
      <c r="K84">
        <f t="shared" si="4"/>
        <v>-27.378609130000001</v>
      </c>
      <c r="L84">
        <f t="shared" si="5"/>
        <v>153.16465770359099</v>
      </c>
      <c r="M84">
        <f>VLOOKUP(C84,Potential_Manufacturer!$A$1:$T$31,19,FALSE)</f>
        <v>-24.867682779107199</v>
      </c>
      <c r="N84">
        <f>VLOOKUP(C84,Potential_Manufacturer!$A$1:$T$31,20,FALSE)</f>
        <v>152.354592872653</v>
      </c>
    </row>
    <row r="85" spans="1:14" x14ac:dyDescent="0.2">
      <c r="A85" s="7" t="s">
        <v>61</v>
      </c>
      <c r="B85" s="4" t="s">
        <v>1</v>
      </c>
      <c r="C85" t="s">
        <v>41</v>
      </c>
      <c r="D85" t="s">
        <v>109</v>
      </c>
      <c r="E85" t="s">
        <v>87</v>
      </c>
      <c r="F85">
        <f t="shared" si="3"/>
        <v>290.67623583469418</v>
      </c>
      <c r="H85" s="7" t="s">
        <v>124</v>
      </c>
      <c r="I85" s="7">
        <v>8.3200000000000003E-5</v>
      </c>
      <c r="J85" s="7">
        <v>9.7600000000000001E-5</v>
      </c>
      <c r="K85">
        <f t="shared" si="4"/>
        <v>-27.378609130000001</v>
      </c>
      <c r="L85">
        <f t="shared" si="5"/>
        <v>153.16465770359099</v>
      </c>
      <c r="M85">
        <f>VLOOKUP(C85,Potential_Manufacturer!$A$1:$T$31,19,FALSE)</f>
        <v>-24.867682779107199</v>
      </c>
      <c r="N85">
        <f>VLOOKUP(C85,Potential_Manufacturer!$A$1:$T$31,20,FALSE)</f>
        <v>152.354592872653</v>
      </c>
    </row>
    <row r="86" spans="1:14" x14ac:dyDescent="0.2">
      <c r="A86" s="7" t="s">
        <v>61</v>
      </c>
      <c r="B86" s="4" t="s">
        <v>73</v>
      </c>
      <c r="C86" t="s">
        <v>41</v>
      </c>
      <c r="D86" t="s">
        <v>109</v>
      </c>
      <c r="E86" t="s">
        <v>76</v>
      </c>
      <c r="F86">
        <f t="shared" si="3"/>
        <v>290.67623583469418</v>
      </c>
      <c r="H86" s="7" t="s">
        <v>124</v>
      </c>
      <c r="I86" s="7">
        <v>8.3200000000000003E-5</v>
      </c>
      <c r="J86" s="7">
        <v>9.7600000000000001E-5</v>
      </c>
      <c r="K86">
        <f t="shared" si="4"/>
        <v>-27.378609130000001</v>
      </c>
      <c r="L86">
        <f t="shared" si="5"/>
        <v>153.16465770359099</v>
      </c>
      <c r="M86">
        <f>VLOOKUP(C86,Potential_Manufacturer!$A$1:$T$31,19,FALSE)</f>
        <v>-24.867682779107199</v>
      </c>
      <c r="N86">
        <f>VLOOKUP(C86,Potential_Manufacturer!$A$1:$T$31,20,FALSE)</f>
        <v>152.354592872653</v>
      </c>
    </row>
    <row r="87" spans="1:14" x14ac:dyDescent="0.2">
      <c r="A87" s="7" t="s">
        <v>61</v>
      </c>
      <c r="B87" s="4" t="s">
        <v>88</v>
      </c>
      <c r="C87" t="s">
        <v>41</v>
      </c>
      <c r="D87" t="s">
        <v>109</v>
      </c>
      <c r="E87" t="s">
        <v>77</v>
      </c>
      <c r="F87">
        <f t="shared" si="3"/>
        <v>290.67623583469418</v>
      </c>
      <c r="H87" s="7" t="s">
        <v>124</v>
      </c>
      <c r="I87" s="7">
        <v>8.3200000000000003E-5</v>
      </c>
      <c r="J87" s="7">
        <v>9.7600000000000001E-5</v>
      </c>
      <c r="K87">
        <f t="shared" si="4"/>
        <v>-27.378609130000001</v>
      </c>
      <c r="L87">
        <f t="shared" si="5"/>
        <v>153.16465770359099</v>
      </c>
      <c r="M87">
        <f>VLOOKUP(C87,Potential_Manufacturer!$A$1:$T$31,19,FALSE)</f>
        <v>-24.867682779107199</v>
      </c>
      <c r="N87">
        <f>VLOOKUP(C87,Potential_Manufacturer!$A$1:$T$31,20,FALSE)</f>
        <v>152.354592872653</v>
      </c>
    </row>
    <row r="88" spans="1:14" x14ac:dyDescent="0.2">
      <c r="A88" s="7" t="s">
        <v>61</v>
      </c>
      <c r="B88" s="4" t="s">
        <v>89</v>
      </c>
      <c r="C88" t="s">
        <v>41</v>
      </c>
      <c r="D88" t="s">
        <v>109</v>
      </c>
      <c r="E88" t="s">
        <v>78</v>
      </c>
      <c r="F88">
        <f t="shared" si="3"/>
        <v>290.67623583469418</v>
      </c>
      <c r="H88" s="7" t="s">
        <v>124</v>
      </c>
      <c r="I88" s="7">
        <v>8.3200000000000003E-5</v>
      </c>
      <c r="J88" s="7">
        <v>9.7600000000000001E-5</v>
      </c>
      <c r="K88">
        <f t="shared" si="4"/>
        <v>-27.378609130000001</v>
      </c>
      <c r="L88">
        <f t="shared" si="5"/>
        <v>153.16465770359099</v>
      </c>
      <c r="M88">
        <f>VLOOKUP(C88,Potential_Manufacturer!$A$1:$T$31,19,FALSE)</f>
        <v>-24.867682779107199</v>
      </c>
      <c r="N88">
        <f>VLOOKUP(C88,Potential_Manufacturer!$A$1:$T$31,20,FALSE)</f>
        <v>152.354592872653</v>
      </c>
    </row>
    <row r="89" spans="1:14" x14ac:dyDescent="0.2">
      <c r="A89" s="7" t="s">
        <v>61</v>
      </c>
      <c r="B89" s="4" t="s">
        <v>70</v>
      </c>
      <c r="C89" t="s">
        <v>41</v>
      </c>
      <c r="D89" t="s">
        <v>109</v>
      </c>
      <c r="E89" t="s">
        <v>79</v>
      </c>
      <c r="F89">
        <f t="shared" si="3"/>
        <v>290.67623583469418</v>
      </c>
      <c r="H89" s="7" t="s">
        <v>124</v>
      </c>
      <c r="I89" s="7">
        <v>8.3200000000000003E-5</v>
      </c>
      <c r="J89" s="7">
        <v>9.7600000000000001E-5</v>
      </c>
      <c r="K89">
        <f t="shared" si="4"/>
        <v>-27.378609130000001</v>
      </c>
      <c r="L89">
        <f t="shared" si="5"/>
        <v>153.16465770359099</v>
      </c>
      <c r="M89">
        <f>VLOOKUP(C89,Potential_Manufacturer!$A$1:$T$31,19,FALSE)</f>
        <v>-24.867682779107199</v>
      </c>
      <c r="N89">
        <f>VLOOKUP(C89,Potential_Manufacturer!$A$1:$T$31,20,FALSE)</f>
        <v>152.354592872653</v>
      </c>
    </row>
    <row r="90" spans="1:14" x14ac:dyDescent="0.2">
      <c r="A90" s="7" t="s">
        <v>61</v>
      </c>
      <c r="B90" s="4" t="s">
        <v>90</v>
      </c>
      <c r="C90" t="s">
        <v>41</v>
      </c>
      <c r="D90" t="s">
        <v>109</v>
      </c>
      <c r="E90" t="s">
        <v>80</v>
      </c>
      <c r="F90">
        <f t="shared" si="3"/>
        <v>290.67623583469418</v>
      </c>
      <c r="H90" s="7" t="s">
        <v>124</v>
      </c>
      <c r="I90" s="7">
        <v>8.3200000000000003E-5</v>
      </c>
      <c r="J90" s="7">
        <v>9.7600000000000001E-5</v>
      </c>
      <c r="K90">
        <f t="shared" si="4"/>
        <v>-27.378609130000001</v>
      </c>
      <c r="L90">
        <f t="shared" si="5"/>
        <v>153.16465770359099</v>
      </c>
      <c r="M90">
        <f>VLOOKUP(C90,Potential_Manufacturer!$A$1:$T$31,19,FALSE)</f>
        <v>-24.867682779107199</v>
      </c>
      <c r="N90">
        <f>VLOOKUP(C90,Potential_Manufacturer!$A$1:$T$31,20,FALSE)</f>
        <v>152.354592872653</v>
      </c>
    </row>
    <row r="91" spans="1:14" x14ac:dyDescent="0.2">
      <c r="A91" s="7" t="s">
        <v>61</v>
      </c>
      <c r="B91" s="4" t="s">
        <v>92</v>
      </c>
      <c r="C91" t="s">
        <v>41</v>
      </c>
      <c r="D91" t="s">
        <v>109</v>
      </c>
      <c r="E91" t="s">
        <v>81</v>
      </c>
      <c r="F91">
        <f t="shared" si="3"/>
        <v>290.67623583469418</v>
      </c>
      <c r="H91" s="7" t="s">
        <v>124</v>
      </c>
      <c r="I91" s="7">
        <v>8.3200000000000003E-5</v>
      </c>
      <c r="J91" s="7">
        <v>9.7600000000000001E-5</v>
      </c>
      <c r="K91">
        <f t="shared" si="4"/>
        <v>-27.378609130000001</v>
      </c>
      <c r="L91">
        <f t="shared" si="5"/>
        <v>153.16465770359099</v>
      </c>
      <c r="M91">
        <f>VLOOKUP(C91,Potential_Manufacturer!$A$1:$T$31,19,FALSE)</f>
        <v>-24.867682779107199</v>
      </c>
      <c r="N91">
        <f>VLOOKUP(C91,Potential_Manufacturer!$A$1:$T$31,20,FALSE)</f>
        <v>152.354592872653</v>
      </c>
    </row>
    <row r="92" spans="1:14" x14ac:dyDescent="0.2">
      <c r="A92" s="7" t="s">
        <v>107</v>
      </c>
      <c r="B92" s="4" t="s">
        <v>20</v>
      </c>
      <c r="C92" t="s">
        <v>42</v>
      </c>
      <c r="D92" t="s">
        <v>109</v>
      </c>
      <c r="E92" t="s">
        <v>82</v>
      </c>
      <c r="F92">
        <f t="shared" si="3"/>
        <v>50.538975252890026</v>
      </c>
      <c r="H92" s="7" t="s">
        <v>124</v>
      </c>
      <c r="I92" s="7">
        <v>8.3200000000000003E-5</v>
      </c>
      <c r="J92" s="7">
        <v>9.7600000000000001E-5</v>
      </c>
      <c r="K92">
        <f t="shared" si="4"/>
        <v>-32.2098311673479</v>
      </c>
      <c r="L92">
        <f t="shared" si="5"/>
        <v>115.770572778394</v>
      </c>
      <c r="M92">
        <f>VLOOKUP(C92,Potential_Manufacturer!$A$1:$T$31,19,FALSE)</f>
        <v>-31.759077447477701</v>
      </c>
      <c r="N92">
        <f>VLOOKUP(C92,Potential_Manufacturer!$A$1:$T$31,20,FALSE)</f>
        <v>115.839304043602</v>
      </c>
    </row>
    <row r="93" spans="1:14" x14ac:dyDescent="0.2">
      <c r="A93" s="7" t="s">
        <v>107</v>
      </c>
      <c r="B93" s="4" t="s">
        <v>52</v>
      </c>
      <c r="C93" t="s">
        <v>42</v>
      </c>
      <c r="D93" t="s">
        <v>109</v>
      </c>
      <c r="E93" t="s">
        <v>83</v>
      </c>
      <c r="F93">
        <f t="shared" si="3"/>
        <v>50.538975252890026</v>
      </c>
      <c r="H93" s="7" t="s">
        <v>124</v>
      </c>
      <c r="I93" s="7">
        <v>8.3200000000000003E-5</v>
      </c>
      <c r="J93" s="7">
        <v>9.7600000000000001E-5</v>
      </c>
      <c r="K93">
        <f t="shared" si="4"/>
        <v>-32.2098311673479</v>
      </c>
      <c r="L93">
        <f t="shared" si="5"/>
        <v>115.770572778394</v>
      </c>
      <c r="M93">
        <f>VLOOKUP(C93,Potential_Manufacturer!$A$1:$T$31,19,FALSE)</f>
        <v>-31.759077447477701</v>
      </c>
      <c r="N93">
        <f>VLOOKUP(C93,Potential_Manufacturer!$A$1:$T$31,20,FALSE)</f>
        <v>115.839304043602</v>
      </c>
    </row>
    <row r="94" spans="1:14" x14ac:dyDescent="0.2">
      <c r="A94" s="7" t="s">
        <v>107</v>
      </c>
      <c r="B94" s="4" t="s">
        <v>1</v>
      </c>
      <c r="C94" t="s">
        <v>42</v>
      </c>
      <c r="D94" t="s">
        <v>109</v>
      </c>
      <c r="E94" t="s">
        <v>84</v>
      </c>
      <c r="F94">
        <f t="shared" si="3"/>
        <v>50.538975252890026</v>
      </c>
      <c r="H94" s="7" t="s">
        <v>124</v>
      </c>
      <c r="I94" s="7">
        <v>8.3200000000000003E-5</v>
      </c>
      <c r="J94" s="7">
        <v>9.7600000000000001E-5</v>
      </c>
      <c r="K94">
        <f t="shared" si="4"/>
        <v>-32.2098311673479</v>
      </c>
      <c r="L94">
        <f t="shared" si="5"/>
        <v>115.770572778394</v>
      </c>
      <c r="M94">
        <f>VLOOKUP(C94,Potential_Manufacturer!$A$1:$T$31,19,FALSE)</f>
        <v>-31.759077447477701</v>
      </c>
      <c r="N94">
        <f>VLOOKUP(C94,Potential_Manufacturer!$A$1:$T$31,20,FALSE)</f>
        <v>115.839304043602</v>
      </c>
    </row>
    <row r="95" spans="1:14" x14ac:dyDescent="0.2">
      <c r="A95" s="7" t="s">
        <v>107</v>
      </c>
      <c r="B95" s="4" t="s">
        <v>73</v>
      </c>
      <c r="C95" t="s">
        <v>42</v>
      </c>
      <c r="D95" t="s">
        <v>109</v>
      </c>
      <c r="E95" t="s">
        <v>85</v>
      </c>
      <c r="F95">
        <f t="shared" si="3"/>
        <v>50.538975252890026</v>
      </c>
      <c r="H95" s="7" t="s">
        <v>124</v>
      </c>
      <c r="I95" s="7">
        <v>8.3200000000000003E-5</v>
      </c>
      <c r="J95" s="7">
        <v>9.7600000000000001E-5</v>
      </c>
      <c r="K95">
        <f t="shared" si="4"/>
        <v>-32.2098311673479</v>
      </c>
      <c r="L95">
        <f t="shared" si="5"/>
        <v>115.770572778394</v>
      </c>
      <c r="M95">
        <f>VLOOKUP(C95,Potential_Manufacturer!$A$1:$T$31,19,FALSE)</f>
        <v>-31.759077447477701</v>
      </c>
      <c r="N95">
        <f>VLOOKUP(C95,Potential_Manufacturer!$A$1:$T$31,20,FALSE)</f>
        <v>115.839304043602</v>
      </c>
    </row>
    <row r="96" spans="1:14" x14ac:dyDescent="0.2">
      <c r="A96" s="7" t="s">
        <v>107</v>
      </c>
      <c r="B96" s="4" t="s">
        <v>88</v>
      </c>
      <c r="C96" t="s">
        <v>42</v>
      </c>
      <c r="D96" t="s">
        <v>109</v>
      </c>
      <c r="E96" t="s">
        <v>86</v>
      </c>
      <c r="F96">
        <f t="shared" si="3"/>
        <v>50.538975252890026</v>
      </c>
      <c r="H96" s="7" t="s">
        <v>124</v>
      </c>
      <c r="I96" s="7">
        <v>8.3200000000000003E-5</v>
      </c>
      <c r="J96" s="7">
        <v>9.7600000000000001E-5</v>
      </c>
      <c r="K96">
        <f t="shared" si="4"/>
        <v>-32.2098311673479</v>
      </c>
      <c r="L96">
        <f t="shared" si="5"/>
        <v>115.770572778394</v>
      </c>
      <c r="M96">
        <f>VLOOKUP(C96,Potential_Manufacturer!$A$1:$T$31,19,FALSE)</f>
        <v>-31.759077447477701</v>
      </c>
      <c r="N96">
        <f>VLOOKUP(C96,Potential_Manufacturer!$A$1:$T$31,20,FALSE)</f>
        <v>115.839304043602</v>
      </c>
    </row>
    <row r="97" spans="1:14" x14ac:dyDescent="0.2">
      <c r="A97" s="7" t="s">
        <v>107</v>
      </c>
      <c r="B97" s="4" t="s">
        <v>89</v>
      </c>
      <c r="C97" t="s">
        <v>42</v>
      </c>
      <c r="D97" t="s">
        <v>109</v>
      </c>
      <c r="E97" t="s">
        <v>87</v>
      </c>
      <c r="F97">
        <f t="shared" si="3"/>
        <v>50.538975252890026</v>
      </c>
      <c r="H97" s="7" t="s">
        <v>124</v>
      </c>
      <c r="I97" s="7">
        <v>8.3200000000000003E-5</v>
      </c>
      <c r="J97" s="7">
        <v>9.7600000000000001E-5</v>
      </c>
      <c r="K97">
        <f t="shared" si="4"/>
        <v>-32.2098311673479</v>
      </c>
      <c r="L97">
        <f t="shared" si="5"/>
        <v>115.770572778394</v>
      </c>
      <c r="M97">
        <f>VLOOKUP(C97,Potential_Manufacturer!$A$1:$T$31,19,FALSE)</f>
        <v>-31.759077447477701</v>
      </c>
      <c r="N97">
        <f>VLOOKUP(C97,Potential_Manufacturer!$A$1:$T$31,20,FALSE)</f>
        <v>115.839304043602</v>
      </c>
    </row>
    <row r="98" spans="1:14" x14ac:dyDescent="0.2">
      <c r="A98" s="7" t="s">
        <v>107</v>
      </c>
      <c r="B98" s="4" t="s">
        <v>70</v>
      </c>
      <c r="C98" t="s">
        <v>42</v>
      </c>
      <c r="D98" t="s">
        <v>109</v>
      </c>
      <c r="E98" t="s">
        <v>76</v>
      </c>
      <c r="F98">
        <f t="shared" si="3"/>
        <v>50.538975252890026</v>
      </c>
      <c r="H98" s="7" t="s">
        <v>124</v>
      </c>
      <c r="I98" s="7">
        <v>8.3200000000000003E-5</v>
      </c>
      <c r="J98" s="7">
        <v>9.7600000000000001E-5</v>
      </c>
      <c r="K98">
        <f t="shared" si="4"/>
        <v>-32.2098311673479</v>
      </c>
      <c r="L98">
        <f t="shared" si="5"/>
        <v>115.770572778394</v>
      </c>
      <c r="M98">
        <f>VLOOKUP(C98,Potential_Manufacturer!$A$1:$T$31,19,FALSE)</f>
        <v>-31.759077447477701</v>
      </c>
      <c r="N98">
        <f>VLOOKUP(C98,Potential_Manufacturer!$A$1:$T$31,20,FALSE)</f>
        <v>115.839304043602</v>
      </c>
    </row>
    <row r="99" spans="1:14" x14ac:dyDescent="0.2">
      <c r="A99" s="7" t="s">
        <v>107</v>
      </c>
      <c r="B99" s="4" t="s">
        <v>90</v>
      </c>
      <c r="C99" t="s">
        <v>42</v>
      </c>
      <c r="D99" t="s">
        <v>109</v>
      </c>
      <c r="E99" t="s">
        <v>77</v>
      </c>
      <c r="F99">
        <f t="shared" si="3"/>
        <v>50.538975252890026</v>
      </c>
      <c r="H99" s="7" t="s">
        <v>124</v>
      </c>
      <c r="I99" s="7">
        <v>8.3200000000000003E-5</v>
      </c>
      <c r="J99" s="7">
        <v>9.7600000000000001E-5</v>
      </c>
      <c r="K99">
        <f t="shared" si="4"/>
        <v>-32.2098311673479</v>
      </c>
      <c r="L99">
        <f t="shared" si="5"/>
        <v>115.770572778394</v>
      </c>
      <c r="M99">
        <f>VLOOKUP(C99,Potential_Manufacturer!$A$1:$T$31,19,FALSE)</f>
        <v>-31.759077447477701</v>
      </c>
      <c r="N99">
        <f>VLOOKUP(C99,Potential_Manufacturer!$A$1:$T$31,20,FALSE)</f>
        <v>115.839304043602</v>
      </c>
    </row>
    <row r="100" spans="1:14" x14ac:dyDescent="0.2">
      <c r="A100" s="7" t="s">
        <v>107</v>
      </c>
      <c r="B100" s="4" t="s">
        <v>92</v>
      </c>
      <c r="C100" t="s">
        <v>42</v>
      </c>
      <c r="D100" t="s">
        <v>109</v>
      </c>
      <c r="E100" t="s">
        <v>78</v>
      </c>
      <c r="F100">
        <f t="shared" si="3"/>
        <v>50.538975252890026</v>
      </c>
      <c r="H100" s="7" t="s">
        <v>124</v>
      </c>
      <c r="I100" s="7">
        <v>8.3200000000000003E-5</v>
      </c>
      <c r="J100" s="7">
        <v>9.7600000000000001E-5</v>
      </c>
      <c r="K100">
        <f t="shared" si="4"/>
        <v>-32.2098311673479</v>
      </c>
      <c r="L100">
        <f t="shared" si="5"/>
        <v>115.770572778394</v>
      </c>
      <c r="M100">
        <f>VLOOKUP(C100,Potential_Manufacturer!$A$1:$T$31,19,FALSE)</f>
        <v>-31.759077447477701</v>
      </c>
      <c r="N100">
        <f>VLOOKUP(C100,Potential_Manufacturer!$A$1:$T$31,20,FALSE)</f>
        <v>115.839304043602</v>
      </c>
    </row>
    <row r="101" spans="1:14" x14ac:dyDescent="0.2">
      <c r="A101" s="7" t="s">
        <v>107</v>
      </c>
      <c r="B101" s="4" t="s">
        <v>20</v>
      </c>
      <c r="C101" t="s">
        <v>43</v>
      </c>
      <c r="D101" t="s">
        <v>109</v>
      </c>
      <c r="E101" t="s">
        <v>79</v>
      </c>
      <c r="F101">
        <f t="shared" si="3"/>
        <v>40.659606945348742</v>
      </c>
      <c r="H101" s="7" t="s">
        <v>124</v>
      </c>
      <c r="I101" s="7">
        <v>8.3200000000000003E-5</v>
      </c>
      <c r="J101" s="7">
        <v>9.7600000000000001E-5</v>
      </c>
      <c r="K101">
        <f t="shared" si="4"/>
        <v>-32.2098311673479</v>
      </c>
      <c r="L101">
        <f t="shared" si="5"/>
        <v>115.770572778394</v>
      </c>
      <c r="M101">
        <f>VLOOKUP(C101,Potential_Manufacturer!$A$1:$T$31,19,FALSE)</f>
        <v>-31.898761461775202</v>
      </c>
      <c r="N101">
        <f>VLOOKUP(C101,Potential_Manufacturer!$A$1:$T$31,20,FALSE)</f>
        <v>115.997353559259</v>
      </c>
    </row>
    <row r="102" spans="1:14" x14ac:dyDescent="0.2">
      <c r="A102" s="7" t="s">
        <v>107</v>
      </c>
      <c r="B102" s="4" t="s">
        <v>52</v>
      </c>
      <c r="C102" t="s">
        <v>43</v>
      </c>
      <c r="D102" t="s">
        <v>109</v>
      </c>
      <c r="E102" t="s">
        <v>80</v>
      </c>
      <c r="F102">
        <f t="shared" si="3"/>
        <v>40.659606945348742</v>
      </c>
      <c r="H102" s="7" t="s">
        <v>124</v>
      </c>
      <c r="I102" s="7">
        <v>8.3200000000000003E-5</v>
      </c>
      <c r="J102" s="7">
        <v>9.7600000000000001E-5</v>
      </c>
      <c r="K102">
        <f t="shared" si="4"/>
        <v>-32.2098311673479</v>
      </c>
      <c r="L102">
        <f t="shared" si="5"/>
        <v>115.770572778394</v>
      </c>
      <c r="M102">
        <f>VLOOKUP(C102,Potential_Manufacturer!$A$1:$T$31,19,FALSE)</f>
        <v>-31.898761461775202</v>
      </c>
      <c r="N102">
        <f>VLOOKUP(C102,Potential_Manufacturer!$A$1:$T$31,20,FALSE)</f>
        <v>115.997353559259</v>
      </c>
    </row>
    <row r="103" spans="1:14" x14ac:dyDescent="0.2">
      <c r="A103" s="7" t="s">
        <v>107</v>
      </c>
      <c r="B103" s="4" t="s">
        <v>1</v>
      </c>
      <c r="C103" t="s">
        <v>43</v>
      </c>
      <c r="D103" t="s">
        <v>109</v>
      </c>
      <c r="E103" t="s">
        <v>81</v>
      </c>
      <c r="F103">
        <f t="shared" si="3"/>
        <v>40.659606945348742</v>
      </c>
      <c r="H103" s="7" t="s">
        <v>124</v>
      </c>
      <c r="I103" s="7">
        <v>8.3200000000000003E-5</v>
      </c>
      <c r="J103" s="7">
        <v>9.7600000000000001E-5</v>
      </c>
      <c r="K103">
        <f t="shared" si="4"/>
        <v>-32.2098311673479</v>
      </c>
      <c r="L103">
        <f t="shared" si="5"/>
        <v>115.770572778394</v>
      </c>
      <c r="M103">
        <f>VLOOKUP(C103,Potential_Manufacturer!$A$1:$T$31,19,FALSE)</f>
        <v>-31.898761461775202</v>
      </c>
      <c r="N103">
        <f>VLOOKUP(C103,Potential_Manufacturer!$A$1:$T$31,20,FALSE)</f>
        <v>115.997353559259</v>
      </c>
    </row>
    <row r="104" spans="1:14" x14ac:dyDescent="0.2">
      <c r="A104" s="7" t="s">
        <v>107</v>
      </c>
      <c r="B104" s="4" t="s">
        <v>73</v>
      </c>
      <c r="C104" t="s">
        <v>43</v>
      </c>
      <c r="D104" t="s">
        <v>109</v>
      </c>
      <c r="E104" t="s">
        <v>82</v>
      </c>
      <c r="F104">
        <f t="shared" si="3"/>
        <v>40.659606945348742</v>
      </c>
      <c r="H104" s="7" t="s">
        <v>124</v>
      </c>
      <c r="I104" s="7">
        <v>8.3200000000000003E-5</v>
      </c>
      <c r="J104" s="7">
        <v>9.7600000000000001E-5</v>
      </c>
      <c r="K104">
        <f t="shared" si="4"/>
        <v>-32.2098311673479</v>
      </c>
      <c r="L104">
        <f t="shared" si="5"/>
        <v>115.770572778394</v>
      </c>
      <c r="M104">
        <f>VLOOKUP(C104,Potential_Manufacturer!$A$1:$T$31,19,FALSE)</f>
        <v>-31.898761461775202</v>
      </c>
      <c r="N104">
        <f>VLOOKUP(C104,Potential_Manufacturer!$A$1:$T$31,20,FALSE)</f>
        <v>115.997353559259</v>
      </c>
    </row>
    <row r="105" spans="1:14" x14ac:dyDescent="0.2">
      <c r="A105" s="7" t="s">
        <v>107</v>
      </c>
      <c r="B105" s="4" t="s">
        <v>88</v>
      </c>
      <c r="C105" t="s">
        <v>43</v>
      </c>
      <c r="D105" t="s">
        <v>109</v>
      </c>
      <c r="E105" t="s">
        <v>83</v>
      </c>
      <c r="F105">
        <f t="shared" si="3"/>
        <v>40.659606945348742</v>
      </c>
      <c r="H105" s="7" t="s">
        <v>124</v>
      </c>
      <c r="I105" s="7">
        <v>8.3200000000000003E-5</v>
      </c>
      <c r="J105" s="7">
        <v>9.7600000000000001E-5</v>
      </c>
      <c r="K105">
        <f t="shared" si="4"/>
        <v>-32.2098311673479</v>
      </c>
      <c r="L105">
        <f t="shared" si="5"/>
        <v>115.770572778394</v>
      </c>
      <c r="M105">
        <f>VLOOKUP(C105,Potential_Manufacturer!$A$1:$T$31,19,FALSE)</f>
        <v>-31.898761461775202</v>
      </c>
      <c r="N105">
        <f>VLOOKUP(C105,Potential_Manufacturer!$A$1:$T$31,20,FALSE)</f>
        <v>115.997353559259</v>
      </c>
    </row>
    <row r="106" spans="1:14" x14ac:dyDescent="0.2">
      <c r="A106" s="7" t="s">
        <v>107</v>
      </c>
      <c r="B106" s="4" t="s">
        <v>89</v>
      </c>
      <c r="C106" t="s">
        <v>43</v>
      </c>
      <c r="D106" t="s">
        <v>109</v>
      </c>
      <c r="E106" t="s">
        <v>84</v>
      </c>
      <c r="F106">
        <f t="shared" si="3"/>
        <v>40.659606945348742</v>
      </c>
      <c r="H106" s="7" t="s">
        <v>124</v>
      </c>
      <c r="I106" s="7">
        <v>8.3200000000000003E-5</v>
      </c>
      <c r="J106" s="7">
        <v>9.7600000000000001E-5</v>
      </c>
      <c r="K106">
        <f t="shared" si="4"/>
        <v>-32.2098311673479</v>
      </c>
      <c r="L106">
        <f t="shared" si="5"/>
        <v>115.770572778394</v>
      </c>
      <c r="M106">
        <f>VLOOKUP(C106,Potential_Manufacturer!$A$1:$T$31,19,FALSE)</f>
        <v>-31.898761461775202</v>
      </c>
      <c r="N106">
        <f>VLOOKUP(C106,Potential_Manufacturer!$A$1:$T$31,20,FALSE)</f>
        <v>115.997353559259</v>
      </c>
    </row>
    <row r="107" spans="1:14" x14ac:dyDescent="0.2">
      <c r="A107" s="7" t="s">
        <v>107</v>
      </c>
      <c r="B107" s="4" t="s">
        <v>70</v>
      </c>
      <c r="C107" t="s">
        <v>43</v>
      </c>
      <c r="D107" t="s">
        <v>109</v>
      </c>
      <c r="E107" t="s">
        <v>85</v>
      </c>
      <c r="F107">
        <f t="shared" si="3"/>
        <v>40.659606945348742</v>
      </c>
      <c r="H107" s="7" t="s">
        <v>124</v>
      </c>
      <c r="I107" s="7">
        <v>8.3200000000000003E-5</v>
      </c>
      <c r="J107" s="7">
        <v>9.7600000000000001E-5</v>
      </c>
      <c r="K107">
        <f t="shared" si="4"/>
        <v>-32.2098311673479</v>
      </c>
      <c r="L107">
        <f t="shared" si="5"/>
        <v>115.770572778394</v>
      </c>
      <c r="M107">
        <f>VLOOKUP(C107,Potential_Manufacturer!$A$1:$T$31,19,FALSE)</f>
        <v>-31.898761461775202</v>
      </c>
      <c r="N107">
        <f>VLOOKUP(C107,Potential_Manufacturer!$A$1:$T$31,20,FALSE)</f>
        <v>115.997353559259</v>
      </c>
    </row>
    <row r="108" spans="1:14" x14ac:dyDescent="0.2">
      <c r="A108" s="7" t="s">
        <v>107</v>
      </c>
      <c r="B108" s="4" t="s">
        <v>90</v>
      </c>
      <c r="C108" t="s">
        <v>43</v>
      </c>
      <c r="D108" t="s">
        <v>109</v>
      </c>
      <c r="E108" t="s">
        <v>86</v>
      </c>
      <c r="F108">
        <f t="shared" si="3"/>
        <v>40.659606945348742</v>
      </c>
      <c r="H108" s="7" t="s">
        <v>124</v>
      </c>
      <c r="I108" s="7">
        <v>8.3200000000000003E-5</v>
      </c>
      <c r="J108" s="7">
        <v>9.7600000000000001E-5</v>
      </c>
      <c r="K108">
        <f t="shared" si="4"/>
        <v>-32.2098311673479</v>
      </c>
      <c r="L108">
        <f t="shared" si="5"/>
        <v>115.770572778394</v>
      </c>
      <c r="M108">
        <f>VLOOKUP(C108,Potential_Manufacturer!$A$1:$T$31,19,FALSE)</f>
        <v>-31.898761461775202</v>
      </c>
      <c r="N108">
        <f>VLOOKUP(C108,Potential_Manufacturer!$A$1:$T$31,20,FALSE)</f>
        <v>115.997353559259</v>
      </c>
    </row>
    <row r="109" spans="1:14" x14ac:dyDescent="0.2">
      <c r="A109" s="7" t="s">
        <v>107</v>
      </c>
      <c r="B109" s="4" t="s">
        <v>92</v>
      </c>
      <c r="C109" t="s">
        <v>43</v>
      </c>
      <c r="D109" t="s">
        <v>109</v>
      </c>
      <c r="E109" t="s">
        <v>87</v>
      </c>
      <c r="F109">
        <f t="shared" si="3"/>
        <v>40.659606945348742</v>
      </c>
      <c r="H109" s="7" t="s">
        <v>124</v>
      </c>
      <c r="I109" s="7">
        <v>8.3200000000000003E-5</v>
      </c>
      <c r="J109" s="7">
        <v>9.7600000000000001E-5</v>
      </c>
      <c r="K109">
        <f t="shared" si="4"/>
        <v>-32.2098311673479</v>
      </c>
      <c r="L109">
        <f t="shared" si="5"/>
        <v>115.770572778394</v>
      </c>
      <c r="M109">
        <f>VLOOKUP(C109,Potential_Manufacturer!$A$1:$T$31,19,FALSE)</f>
        <v>-31.898761461775202</v>
      </c>
      <c r="N109">
        <f>VLOOKUP(C109,Potential_Manufacturer!$A$1:$T$31,20,FALSE)</f>
        <v>115.997353559259</v>
      </c>
    </row>
    <row r="110" spans="1:14" x14ac:dyDescent="0.2">
      <c r="A110" s="7" t="s">
        <v>107</v>
      </c>
      <c r="B110" s="4" t="s">
        <v>20</v>
      </c>
      <c r="C110" t="s">
        <v>44</v>
      </c>
      <c r="D110" t="s">
        <v>109</v>
      </c>
      <c r="E110" t="s">
        <v>76</v>
      </c>
      <c r="F110">
        <f t="shared" si="3"/>
        <v>9.3983587542061979</v>
      </c>
      <c r="H110" s="7" t="s">
        <v>124</v>
      </c>
      <c r="I110" s="7">
        <v>8.3200000000000003E-5</v>
      </c>
      <c r="J110" s="7">
        <v>9.7600000000000001E-5</v>
      </c>
      <c r="K110">
        <f t="shared" si="4"/>
        <v>-32.2098311673479</v>
      </c>
      <c r="L110">
        <f t="shared" si="5"/>
        <v>115.770572778394</v>
      </c>
      <c r="M110">
        <f>VLOOKUP(C110,Potential_Manufacturer!$A$1:$T$31,19,FALSE)</f>
        <v>-32.282583592070999</v>
      </c>
      <c r="N110">
        <f>VLOOKUP(C110,Potential_Manufacturer!$A$1:$T$31,20,FALSE)</f>
        <v>115.719704121783</v>
      </c>
    </row>
    <row r="111" spans="1:14" x14ac:dyDescent="0.2">
      <c r="A111" s="7" t="s">
        <v>107</v>
      </c>
      <c r="B111" s="4" t="s">
        <v>52</v>
      </c>
      <c r="C111" t="s">
        <v>44</v>
      </c>
      <c r="D111" t="s">
        <v>109</v>
      </c>
      <c r="E111" t="s">
        <v>77</v>
      </c>
      <c r="F111">
        <f t="shared" si="3"/>
        <v>9.3983587542061979</v>
      </c>
      <c r="H111" s="7" t="s">
        <v>124</v>
      </c>
      <c r="I111" s="7">
        <v>8.3200000000000003E-5</v>
      </c>
      <c r="J111" s="7">
        <v>9.7600000000000001E-5</v>
      </c>
      <c r="K111">
        <f t="shared" si="4"/>
        <v>-32.2098311673479</v>
      </c>
      <c r="L111">
        <f t="shared" si="5"/>
        <v>115.770572778394</v>
      </c>
      <c r="M111">
        <f>VLOOKUP(C111,Potential_Manufacturer!$A$1:$T$31,19,FALSE)</f>
        <v>-32.282583592070999</v>
      </c>
      <c r="N111">
        <f>VLOOKUP(C111,Potential_Manufacturer!$A$1:$T$31,20,FALSE)</f>
        <v>115.719704121783</v>
      </c>
    </row>
    <row r="112" spans="1:14" x14ac:dyDescent="0.2">
      <c r="A112" s="7" t="s">
        <v>107</v>
      </c>
      <c r="B112" s="4" t="s">
        <v>1</v>
      </c>
      <c r="C112" t="s">
        <v>44</v>
      </c>
      <c r="D112" t="s">
        <v>109</v>
      </c>
      <c r="E112" t="s">
        <v>78</v>
      </c>
      <c r="F112">
        <f t="shared" si="3"/>
        <v>9.3983587542061979</v>
      </c>
      <c r="H112" s="7" t="s">
        <v>124</v>
      </c>
      <c r="I112" s="7">
        <v>8.3200000000000003E-5</v>
      </c>
      <c r="J112" s="7">
        <v>9.7600000000000001E-5</v>
      </c>
      <c r="K112">
        <f t="shared" si="4"/>
        <v>-32.2098311673479</v>
      </c>
      <c r="L112">
        <f t="shared" si="5"/>
        <v>115.770572778394</v>
      </c>
      <c r="M112">
        <f>VLOOKUP(C112,Potential_Manufacturer!$A$1:$T$31,19,FALSE)</f>
        <v>-32.282583592070999</v>
      </c>
      <c r="N112">
        <f>VLOOKUP(C112,Potential_Manufacturer!$A$1:$T$31,20,FALSE)</f>
        <v>115.719704121783</v>
      </c>
    </row>
    <row r="113" spans="1:14" x14ac:dyDescent="0.2">
      <c r="A113" s="7" t="s">
        <v>107</v>
      </c>
      <c r="B113" s="4" t="s">
        <v>73</v>
      </c>
      <c r="C113" t="s">
        <v>44</v>
      </c>
      <c r="D113" t="s">
        <v>109</v>
      </c>
      <c r="E113" t="s">
        <v>79</v>
      </c>
      <c r="F113">
        <f t="shared" si="3"/>
        <v>9.3983587542061979</v>
      </c>
      <c r="H113" s="7" t="s">
        <v>124</v>
      </c>
      <c r="I113" s="7">
        <v>8.3200000000000003E-5</v>
      </c>
      <c r="J113" s="7">
        <v>9.7600000000000001E-5</v>
      </c>
      <c r="K113">
        <f t="shared" si="4"/>
        <v>-32.2098311673479</v>
      </c>
      <c r="L113">
        <f t="shared" si="5"/>
        <v>115.770572778394</v>
      </c>
      <c r="M113">
        <f>VLOOKUP(C113,Potential_Manufacturer!$A$1:$T$31,19,FALSE)</f>
        <v>-32.282583592070999</v>
      </c>
      <c r="N113">
        <f>VLOOKUP(C113,Potential_Manufacturer!$A$1:$T$31,20,FALSE)</f>
        <v>115.719704121783</v>
      </c>
    </row>
    <row r="114" spans="1:14" x14ac:dyDescent="0.2">
      <c r="A114" s="7" t="s">
        <v>107</v>
      </c>
      <c r="B114" s="4" t="s">
        <v>88</v>
      </c>
      <c r="C114" t="s">
        <v>44</v>
      </c>
      <c r="D114" t="s">
        <v>109</v>
      </c>
      <c r="E114" t="s">
        <v>80</v>
      </c>
      <c r="F114">
        <f t="shared" si="3"/>
        <v>9.3983587542061979</v>
      </c>
      <c r="H114" s="7" t="s">
        <v>124</v>
      </c>
      <c r="I114" s="7">
        <v>8.3200000000000003E-5</v>
      </c>
      <c r="J114" s="7">
        <v>9.7600000000000001E-5</v>
      </c>
      <c r="K114">
        <f t="shared" si="4"/>
        <v>-32.2098311673479</v>
      </c>
      <c r="L114">
        <f t="shared" si="5"/>
        <v>115.770572778394</v>
      </c>
      <c r="M114">
        <f>VLOOKUP(C114,Potential_Manufacturer!$A$1:$T$31,19,FALSE)</f>
        <v>-32.282583592070999</v>
      </c>
      <c r="N114">
        <f>VLOOKUP(C114,Potential_Manufacturer!$A$1:$T$31,20,FALSE)</f>
        <v>115.719704121783</v>
      </c>
    </row>
    <row r="115" spans="1:14" x14ac:dyDescent="0.2">
      <c r="A115" s="7" t="s">
        <v>107</v>
      </c>
      <c r="B115" s="4" t="s">
        <v>89</v>
      </c>
      <c r="C115" t="s">
        <v>44</v>
      </c>
      <c r="D115" t="s">
        <v>109</v>
      </c>
      <c r="E115" t="s">
        <v>81</v>
      </c>
      <c r="F115">
        <f t="shared" si="3"/>
        <v>9.3983587542061979</v>
      </c>
      <c r="H115" s="7" t="s">
        <v>124</v>
      </c>
      <c r="I115" s="7">
        <v>8.3200000000000003E-5</v>
      </c>
      <c r="J115" s="7">
        <v>9.7600000000000001E-5</v>
      </c>
      <c r="K115">
        <f t="shared" si="4"/>
        <v>-32.2098311673479</v>
      </c>
      <c r="L115">
        <f t="shared" si="5"/>
        <v>115.770572778394</v>
      </c>
      <c r="M115">
        <f>VLOOKUP(C115,Potential_Manufacturer!$A$1:$T$31,19,FALSE)</f>
        <v>-32.282583592070999</v>
      </c>
      <c r="N115">
        <f>VLOOKUP(C115,Potential_Manufacturer!$A$1:$T$31,20,FALSE)</f>
        <v>115.719704121783</v>
      </c>
    </row>
    <row r="116" spans="1:14" x14ac:dyDescent="0.2">
      <c r="A116" s="7" t="s">
        <v>107</v>
      </c>
      <c r="B116" s="4" t="s">
        <v>70</v>
      </c>
      <c r="C116" t="s">
        <v>44</v>
      </c>
      <c r="D116" t="s">
        <v>109</v>
      </c>
      <c r="E116" t="s">
        <v>82</v>
      </c>
      <c r="F116">
        <f t="shared" si="3"/>
        <v>9.3983587542061979</v>
      </c>
      <c r="H116" s="7" t="s">
        <v>124</v>
      </c>
      <c r="I116" s="7">
        <v>8.3200000000000003E-5</v>
      </c>
      <c r="J116" s="7">
        <v>9.7600000000000001E-5</v>
      </c>
      <c r="K116">
        <f t="shared" si="4"/>
        <v>-32.2098311673479</v>
      </c>
      <c r="L116">
        <f t="shared" si="5"/>
        <v>115.770572778394</v>
      </c>
      <c r="M116">
        <f>VLOOKUP(C116,Potential_Manufacturer!$A$1:$T$31,19,FALSE)</f>
        <v>-32.282583592070999</v>
      </c>
      <c r="N116">
        <f>VLOOKUP(C116,Potential_Manufacturer!$A$1:$T$31,20,FALSE)</f>
        <v>115.719704121783</v>
      </c>
    </row>
    <row r="117" spans="1:14" x14ac:dyDescent="0.2">
      <c r="A117" s="7" t="s">
        <v>107</v>
      </c>
      <c r="B117" s="4" t="s">
        <v>90</v>
      </c>
      <c r="C117" t="s">
        <v>44</v>
      </c>
      <c r="D117" t="s">
        <v>109</v>
      </c>
      <c r="E117" t="s">
        <v>83</v>
      </c>
      <c r="F117">
        <f t="shared" si="3"/>
        <v>9.3983587542061979</v>
      </c>
      <c r="H117" s="7" t="s">
        <v>124</v>
      </c>
      <c r="I117" s="7">
        <v>8.3200000000000003E-5</v>
      </c>
      <c r="J117" s="7">
        <v>9.7600000000000001E-5</v>
      </c>
      <c r="K117">
        <f t="shared" si="4"/>
        <v>-32.2098311673479</v>
      </c>
      <c r="L117">
        <f t="shared" si="5"/>
        <v>115.770572778394</v>
      </c>
      <c r="M117">
        <f>VLOOKUP(C117,Potential_Manufacturer!$A$1:$T$31,19,FALSE)</f>
        <v>-32.282583592070999</v>
      </c>
      <c r="N117">
        <f>VLOOKUP(C117,Potential_Manufacturer!$A$1:$T$31,20,FALSE)</f>
        <v>115.719704121783</v>
      </c>
    </row>
    <row r="118" spans="1:14" x14ac:dyDescent="0.2">
      <c r="A118" s="7" t="s">
        <v>107</v>
      </c>
      <c r="B118" s="4" t="s">
        <v>92</v>
      </c>
      <c r="C118" t="s">
        <v>44</v>
      </c>
      <c r="D118" t="s">
        <v>109</v>
      </c>
      <c r="E118" t="s">
        <v>84</v>
      </c>
      <c r="F118">
        <f t="shared" si="3"/>
        <v>9.3983587542061979</v>
      </c>
      <c r="H118" s="7" t="s">
        <v>124</v>
      </c>
      <c r="I118" s="7">
        <v>8.3200000000000003E-5</v>
      </c>
      <c r="J118" s="7">
        <v>9.7600000000000001E-5</v>
      </c>
      <c r="K118">
        <f t="shared" si="4"/>
        <v>-32.2098311673479</v>
      </c>
      <c r="L118">
        <f t="shared" si="5"/>
        <v>115.770572778394</v>
      </c>
      <c r="M118">
        <f>VLOOKUP(C118,Potential_Manufacturer!$A$1:$T$31,19,FALSE)</f>
        <v>-32.282583592070999</v>
      </c>
      <c r="N118">
        <f>VLOOKUP(C118,Potential_Manufacturer!$A$1:$T$31,20,FALSE)</f>
        <v>115.719704121783</v>
      </c>
    </row>
    <row r="119" spans="1:14" x14ac:dyDescent="0.2">
      <c r="A119" s="7" t="s">
        <v>107</v>
      </c>
      <c r="B119" s="4" t="s">
        <v>20</v>
      </c>
      <c r="C119" t="s">
        <v>45</v>
      </c>
      <c r="D119" t="s">
        <v>109</v>
      </c>
      <c r="E119" t="s">
        <v>85</v>
      </c>
      <c r="F119">
        <f t="shared" si="3"/>
        <v>23.92704728520108</v>
      </c>
      <c r="H119" s="7" t="s">
        <v>124</v>
      </c>
      <c r="I119" s="7">
        <v>8.3200000000000003E-5</v>
      </c>
      <c r="J119" s="7">
        <v>9.7600000000000001E-5</v>
      </c>
      <c r="K119">
        <f t="shared" si="4"/>
        <v>-32.2098311673479</v>
      </c>
      <c r="L119">
        <f t="shared" si="5"/>
        <v>115.770572778394</v>
      </c>
      <c r="M119">
        <f>VLOOKUP(C119,Potential_Manufacturer!$A$1:$T$31,19,FALSE)</f>
        <v>-32.085792047028399</v>
      </c>
      <c r="N119">
        <f>VLOOKUP(C119,Potential_Manufacturer!$A$1:$T$31,20,FALSE)</f>
        <v>115.97824671354</v>
      </c>
    </row>
    <row r="120" spans="1:14" x14ac:dyDescent="0.2">
      <c r="A120" s="7" t="s">
        <v>107</v>
      </c>
      <c r="B120" s="4" t="s">
        <v>52</v>
      </c>
      <c r="C120" t="s">
        <v>45</v>
      </c>
      <c r="D120" t="s">
        <v>109</v>
      </c>
      <c r="E120" t="s">
        <v>86</v>
      </c>
      <c r="F120">
        <f t="shared" si="3"/>
        <v>23.92704728520108</v>
      </c>
      <c r="H120" s="7" t="s">
        <v>124</v>
      </c>
      <c r="I120" s="7">
        <v>8.3200000000000003E-5</v>
      </c>
      <c r="J120" s="7">
        <v>9.7600000000000001E-5</v>
      </c>
      <c r="K120">
        <f t="shared" si="4"/>
        <v>-32.2098311673479</v>
      </c>
      <c r="L120">
        <f t="shared" si="5"/>
        <v>115.770572778394</v>
      </c>
      <c r="M120">
        <f>VLOOKUP(C120,Potential_Manufacturer!$A$1:$T$31,19,FALSE)</f>
        <v>-32.085792047028399</v>
      </c>
      <c r="N120">
        <f>VLOOKUP(C120,Potential_Manufacturer!$A$1:$T$31,20,FALSE)</f>
        <v>115.97824671354</v>
      </c>
    </row>
    <row r="121" spans="1:14" x14ac:dyDescent="0.2">
      <c r="A121" s="7" t="s">
        <v>107</v>
      </c>
      <c r="B121" s="4" t="s">
        <v>1</v>
      </c>
      <c r="C121" t="s">
        <v>45</v>
      </c>
      <c r="D121" t="s">
        <v>109</v>
      </c>
      <c r="E121" t="s">
        <v>87</v>
      </c>
      <c r="F121">
        <f t="shared" si="3"/>
        <v>23.92704728520108</v>
      </c>
      <c r="H121" s="7" t="s">
        <v>124</v>
      </c>
      <c r="I121" s="7">
        <v>8.3200000000000003E-5</v>
      </c>
      <c r="J121" s="7">
        <v>9.7600000000000001E-5</v>
      </c>
      <c r="K121">
        <f t="shared" si="4"/>
        <v>-32.2098311673479</v>
      </c>
      <c r="L121">
        <f t="shared" si="5"/>
        <v>115.770572778394</v>
      </c>
      <c r="M121">
        <f>VLOOKUP(C121,Potential_Manufacturer!$A$1:$T$31,19,FALSE)</f>
        <v>-32.085792047028399</v>
      </c>
      <c r="N121">
        <f>VLOOKUP(C121,Potential_Manufacturer!$A$1:$T$31,20,FALSE)</f>
        <v>115.97824671354</v>
      </c>
    </row>
    <row r="122" spans="1:14" x14ac:dyDescent="0.2">
      <c r="A122" s="7" t="s">
        <v>107</v>
      </c>
      <c r="B122" s="4" t="s">
        <v>73</v>
      </c>
      <c r="C122" t="s">
        <v>45</v>
      </c>
      <c r="D122" t="s">
        <v>109</v>
      </c>
      <c r="E122" t="s">
        <v>76</v>
      </c>
      <c r="F122">
        <f t="shared" si="3"/>
        <v>23.92704728520108</v>
      </c>
      <c r="H122" s="7" t="s">
        <v>124</v>
      </c>
      <c r="I122" s="7">
        <v>8.3200000000000003E-5</v>
      </c>
      <c r="J122" s="7">
        <v>9.7600000000000001E-5</v>
      </c>
      <c r="K122">
        <f t="shared" si="4"/>
        <v>-32.2098311673479</v>
      </c>
      <c r="L122">
        <f t="shared" si="5"/>
        <v>115.770572778394</v>
      </c>
      <c r="M122">
        <f>VLOOKUP(C122,Potential_Manufacturer!$A$1:$T$31,19,FALSE)</f>
        <v>-32.085792047028399</v>
      </c>
      <c r="N122">
        <f>VLOOKUP(C122,Potential_Manufacturer!$A$1:$T$31,20,FALSE)</f>
        <v>115.97824671354</v>
      </c>
    </row>
    <row r="123" spans="1:14" x14ac:dyDescent="0.2">
      <c r="A123" s="7" t="s">
        <v>107</v>
      </c>
      <c r="B123" s="4" t="s">
        <v>88</v>
      </c>
      <c r="C123" t="s">
        <v>45</v>
      </c>
      <c r="D123" t="s">
        <v>109</v>
      </c>
      <c r="E123" t="s">
        <v>77</v>
      </c>
      <c r="F123">
        <f t="shared" si="3"/>
        <v>23.92704728520108</v>
      </c>
      <c r="H123" s="7" t="s">
        <v>124</v>
      </c>
      <c r="I123" s="7">
        <v>8.3200000000000003E-5</v>
      </c>
      <c r="J123" s="7">
        <v>9.7600000000000001E-5</v>
      </c>
      <c r="K123">
        <f t="shared" si="4"/>
        <v>-32.2098311673479</v>
      </c>
      <c r="L123">
        <f t="shared" si="5"/>
        <v>115.770572778394</v>
      </c>
      <c r="M123">
        <f>VLOOKUP(C123,Potential_Manufacturer!$A$1:$T$31,19,FALSE)</f>
        <v>-32.085792047028399</v>
      </c>
      <c r="N123">
        <f>VLOOKUP(C123,Potential_Manufacturer!$A$1:$T$31,20,FALSE)</f>
        <v>115.97824671354</v>
      </c>
    </row>
    <row r="124" spans="1:14" x14ac:dyDescent="0.2">
      <c r="A124" s="7" t="s">
        <v>107</v>
      </c>
      <c r="B124" s="4" t="s">
        <v>89</v>
      </c>
      <c r="C124" t="s">
        <v>45</v>
      </c>
      <c r="D124" t="s">
        <v>109</v>
      </c>
      <c r="E124" t="s">
        <v>78</v>
      </c>
      <c r="F124">
        <f t="shared" si="3"/>
        <v>23.92704728520108</v>
      </c>
      <c r="H124" s="7" t="s">
        <v>124</v>
      </c>
      <c r="I124" s="7">
        <v>8.3200000000000003E-5</v>
      </c>
      <c r="J124" s="7">
        <v>9.7600000000000001E-5</v>
      </c>
      <c r="K124">
        <f t="shared" si="4"/>
        <v>-32.2098311673479</v>
      </c>
      <c r="L124">
        <f t="shared" si="5"/>
        <v>115.770572778394</v>
      </c>
      <c r="M124">
        <f>VLOOKUP(C124,Potential_Manufacturer!$A$1:$T$31,19,FALSE)</f>
        <v>-32.085792047028399</v>
      </c>
      <c r="N124">
        <f>VLOOKUP(C124,Potential_Manufacturer!$A$1:$T$31,20,FALSE)</f>
        <v>115.97824671354</v>
      </c>
    </row>
    <row r="125" spans="1:14" x14ac:dyDescent="0.2">
      <c r="A125" s="7" t="s">
        <v>107</v>
      </c>
      <c r="B125" s="4" t="s">
        <v>70</v>
      </c>
      <c r="C125" t="s">
        <v>45</v>
      </c>
      <c r="D125" t="s">
        <v>109</v>
      </c>
      <c r="E125" t="s">
        <v>79</v>
      </c>
      <c r="F125">
        <f t="shared" si="3"/>
        <v>23.92704728520108</v>
      </c>
      <c r="H125" s="7" t="s">
        <v>124</v>
      </c>
      <c r="I125" s="7">
        <v>8.3200000000000003E-5</v>
      </c>
      <c r="J125" s="7">
        <v>9.7600000000000001E-5</v>
      </c>
      <c r="K125">
        <f t="shared" si="4"/>
        <v>-32.2098311673479</v>
      </c>
      <c r="L125">
        <f t="shared" si="5"/>
        <v>115.770572778394</v>
      </c>
      <c r="M125">
        <f>VLOOKUP(C125,Potential_Manufacturer!$A$1:$T$31,19,FALSE)</f>
        <v>-32.085792047028399</v>
      </c>
      <c r="N125">
        <f>VLOOKUP(C125,Potential_Manufacturer!$A$1:$T$31,20,FALSE)</f>
        <v>115.97824671354</v>
      </c>
    </row>
    <row r="126" spans="1:14" x14ac:dyDescent="0.2">
      <c r="A126" s="7" t="s">
        <v>107</v>
      </c>
      <c r="B126" s="4" t="s">
        <v>90</v>
      </c>
      <c r="C126" t="s">
        <v>45</v>
      </c>
      <c r="D126" t="s">
        <v>109</v>
      </c>
      <c r="E126" t="s">
        <v>80</v>
      </c>
      <c r="F126">
        <f t="shared" si="3"/>
        <v>23.92704728520108</v>
      </c>
      <c r="H126" s="7" t="s">
        <v>124</v>
      </c>
      <c r="I126" s="7">
        <v>8.3200000000000003E-5</v>
      </c>
      <c r="J126" s="7">
        <v>9.7600000000000001E-5</v>
      </c>
      <c r="K126">
        <f t="shared" si="4"/>
        <v>-32.2098311673479</v>
      </c>
      <c r="L126">
        <f t="shared" si="5"/>
        <v>115.770572778394</v>
      </c>
      <c r="M126">
        <f>VLOOKUP(C126,Potential_Manufacturer!$A$1:$T$31,19,FALSE)</f>
        <v>-32.085792047028399</v>
      </c>
      <c r="N126">
        <f>VLOOKUP(C126,Potential_Manufacturer!$A$1:$T$31,20,FALSE)</f>
        <v>115.97824671354</v>
      </c>
    </row>
    <row r="127" spans="1:14" x14ac:dyDescent="0.2">
      <c r="A127" s="7" t="s">
        <v>107</v>
      </c>
      <c r="B127" s="4" t="s">
        <v>92</v>
      </c>
      <c r="C127" t="s">
        <v>45</v>
      </c>
      <c r="D127" t="s">
        <v>109</v>
      </c>
      <c r="E127" t="s">
        <v>81</v>
      </c>
      <c r="F127">
        <f t="shared" si="3"/>
        <v>23.92704728520108</v>
      </c>
      <c r="H127" s="7" t="s">
        <v>124</v>
      </c>
      <c r="I127" s="7">
        <v>8.3200000000000003E-5</v>
      </c>
      <c r="J127" s="7">
        <v>9.7600000000000001E-5</v>
      </c>
      <c r="K127">
        <f t="shared" si="4"/>
        <v>-32.2098311673479</v>
      </c>
      <c r="L127">
        <f t="shared" si="5"/>
        <v>115.770572778394</v>
      </c>
      <c r="M127">
        <f>VLOOKUP(C127,Potential_Manufacturer!$A$1:$T$31,19,FALSE)</f>
        <v>-32.085792047028399</v>
      </c>
      <c r="N127">
        <f>VLOOKUP(C127,Potential_Manufacturer!$A$1:$T$31,20,FALSE)</f>
        <v>115.97824671354</v>
      </c>
    </row>
    <row r="128" spans="1:14" x14ac:dyDescent="0.2">
      <c r="A128" s="7" t="s">
        <v>107</v>
      </c>
      <c r="B128" s="4" t="s">
        <v>20</v>
      </c>
      <c r="C128" t="s">
        <v>46</v>
      </c>
      <c r="D128" t="s">
        <v>109</v>
      </c>
      <c r="E128" t="s">
        <v>82</v>
      </c>
      <c r="F128">
        <f t="shared" si="3"/>
        <v>36.553811830923102</v>
      </c>
      <c r="H128" s="7" t="s">
        <v>124</v>
      </c>
      <c r="I128" s="7">
        <v>8.3200000000000003E-5</v>
      </c>
      <c r="J128" s="7">
        <v>9.7600000000000001E-5</v>
      </c>
      <c r="K128">
        <f t="shared" si="4"/>
        <v>-32.2098311673479</v>
      </c>
      <c r="L128">
        <f t="shared" si="5"/>
        <v>115.770572778394</v>
      </c>
      <c r="M128">
        <f>VLOOKUP(C128,Potential_Manufacturer!$A$1:$T$31,19,FALSE)</f>
        <v>-32.538296173236098</v>
      </c>
      <c r="N128">
        <f>VLOOKUP(C128,Potential_Manufacturer!$A$1:$T$31,20,FALSE)</f>
        <v>115.754761865839</v>
      </c>
    </row>
    <row r="129" spans="1:14" x14ac:dyDescent="0.2">
      <c r="A129" s="7" t="s">
        <v>107</v>
      </c>
      <c r="B129" s="4" t="s">
        <v>52</v>
      </c>
      <c r="C129" t="s">
        <v>46</v>
      </c>
      <c r="D129" t="s">
        <v>109</v>
      </c>
      <c r="E129" t="s">
        <v>83</v>
      </c>
      <c r="F129">
        <f t="shared" si="3"/>
        <v>36.553811830923102</v>
      </c>
      <c r="H129" s="7" t="s">
        <v>124</v>
      </c>
      <c r="I129" s="7">
        <v>8.3200000000000003E-5</v>
      </c>
      <c r="J129" s="7">
        <v>9.7600000000000001E-5</v>
      </c>
      <c r="K129">
        <f t="shared" si="4"/>
        <v>-32.2098311673479</v>
      </c>
      <c r="L129">
        <f t="shared" si="5"/>
        <v>115.770572778394</v>
      </c>
      <c r="M129">
        <f>VLOOKUP(C129,Potential_Manufacturer!$A$1:$T$31,19,FALSE)</f>
        <v>-32.538296173236098</v>
      </c>
      <c r="N129">
        <f>VLOOKUP(C129,Potential_Manufacturer!$A$1:$T$31,20,FALSE)</f>
        <v>115.754761865839</v>
      </c>
    </row>
    <row r="130" spans="1:14" x14ac:dyDescent="0.2">
      <c r="A130" s="7" t="s">
        <v>107</v>
      </c>
      <c r="B130" s="4" t="s">
        <v>1</v>
      </c>
      <c r="C130" t="s">
        <v>46</v>
      </c>
      <c r="D130" t="s">
        <v>109</v>
      </c>
      <c r="E130" t="s">
        <v>84</v>
      </c>
      <c r="F130">
        <f t="shared" si="3"/>
        <v>36.553811830923102</v>
      </c>
      <c r="H130" s="7" t="s">
        <v>124</v>
      </c>
      <c r="I130" s="7">
        <v>8.3200000000000003E-5</v>
      </c>
      <c r="J130" s="7">
        <v>9.7600000000000001E-5</v>
      </c>
      <c r="K130">
        <f t="shared" si="4"/>
        <v>-32.2098311673479</v>
      </c>
      <c r="L130">
        <f t="shared" si="5"/>
        <v>115.770572778394</v>
      </c>
      <c r="M130">
        <f>VLOOKUP(C130,Potential_Manufacturer!$A$1:$T$31,19,FALSE)</f>
        <v>-32.538296173236098</v>
      </c>
      <c r="N130">
        <f>VLOOKUP(C130,Potential_Manufacturer!$A$1:$T$31,20,FALSE)</f>
        <v>115.754761865839</v>
      </c>
    </row>
    <row r="131" spans="1:14" x14ac:dyDescent="0.2">
      <c r="A131" s="7" t="s">
        <v>107</v>
      </c>
      <c r="B131" s="4" t="s">
        <v>73</v>
      </c>
      <c r="C131" t="s">
        <v>46</v>
      </c>
      <c r="D131" t="s">
        <v>109</v>
      </c>
      <c r="E131" t="s">
        <v>85</v>
      </c>
      <c r="F131">
        <f t="shared" ref="F131:F194" si="6">IF(D131="Train",10000000000000,IF(D131="Ship",10000000000000,IF(D131="Truck",(ACOS(COS(RADIANS(90-K131))*COS(RADIANS(90-M131))+SIN(RADIANS(90-K131))*SIN(RADIANS(90-M131))*COS(RADIANS(L131-N131)))*6371)*(1))))</f>
        <v>36.553811830923102</v>
      </c>
      <c r="H131" s="7" t="s">
        <v>124</v>
      </c>
      <c r="I131" s="7">
        <v>8.3200000000000003E-5</v>
      </c>
      <c r="J131" s="7">
        <v>9.7600000000000001E-5</v>
      </c>
      <c r="K131">
        <f t="shared" ref="K131:K194" si="7">IF(A131="Darwin",-12.47105186,IF(A131="Brisbane",-27.37860913,IF(A131="Fremantle",-32.2098311673479,IF(A131="Adelaide",-34.771177,IF(A131="Sydney",-33.989005987515,IF(A131="Melbourne",-37.829758))))))</f>
        <v>-32.2098311673479</v>
      </c>
      <c r="L131">
        <f t="shared" ref="L131:L194" si="8">IF(A131="Darwin",130.845189159444,IF(A131="Brisbane",153.164657703591,IF(A131="Fremantle",115.770572778394,IF(A131="Adelaide",138.491435854299,IF(A131="Sydney",151.23194012331,IF(A131="Melbourne",144.912334639383))))))</f>
        <v>115.770572778394</v>
      </c>
      <c r="M131">
        <f>VLOOKUP(C131,Potential_Manufacturer!$A$1:$T$31,19,FALSE)</f>
        <v>-32.538296173236098</v>
      </c>
      <c r="N131">
        <f>VLOOKUP(C131,Potential_Manufacturer!$A$1:$T$31,20,FALSE)</f>
        <v>115.754761865839</v>
      </c>
    </row>
    <row r="132" spans="1:14" x14ac:dyDescent="0.2">
      <c r="A132" s="7" t="s">
        <v>107</v>
      </c>
      <c r="B132" s="4" t="s">
        <v>88</v>
      </c>
      <c r="C132" t="s">
        <v>46</v>
      </c>
      <c r="D132" t="s">
        <v>109</v>
      </c>
      <c r="E132" t="s">
        <v>86</v>
      </c>
      <c r="F132">
        <f t="shared" si="6"/>
        <v>36.553811830923102</v>
      </c>
      <c r="H132" s="7" t="s">
        <v>124</v>
      </c>
      <c r="I132" s="7">
        <v>8.3200000000000003E-5</v>
      </c>
      <c r="J132" s="7">
        <v>9.7600000000000001E-5</v>
      </c>
      <c r="K132">
        <f t="shared" si="7"/>
        <v>-32.2098311673479</v>
      </c>
      <c r="L132">
        <f t="shared" si="8"/>
        <v>115.770572778394</v>
      </c>
      <c r="M132">
        <f>VLOOKUP(C132,Potential_Manufacturer!$A$1:$T$31,19,FALSE)</f>
        <v>-32.538296173236098</v>
      </c>
      <c r="N132">
        <f>VLOOKUP(C132,Potential_Manufacturer!$A$1:$T$31,20,FALSE)</f>
        <v>115.754761865839</v>
      </c>
    </row>
    <row r="133" spans="1:14" x14ac:dyDescent="0.2">
      <c r="A133" s="7" t="s">
        <v>107</v>
      </c>
      <c r="B133" s="4" t="s">
        <v>89</v>
      </c>
      <c r="C133" t="s">
        <v>46</v>
      </c>
      <c r="D133" t="s">
        <v>109</v>
      </c>
      <c r="E133" t="s">
        <v>87</v>
      </c>
      <c r="F133">
        <f t="shared" si="6"/>
        <v>36.553811830923102</v>
      </c>
      <c r="H133" s="7" t="s">
        <v>124</v>
      </c>
      <c r="I133" s="7">
        <v>8.3200000000000003E-5</v>
      </c>
      <c r="J133" s="7">
        <v>9.7600000000000001E-5</v>
      </c>
      <c r="K133">
        <f t="shared" si="7"/>
        <v>-32.2098311673479</v>
      </c>
      <c r="L133">
        <f t="shared" si="8"/>
        <v>115.770572778394</v>
      </c>
      <c r="M133">
        <f>VLOOKUP(C133,Potential_Manufacturer!$A$1:$T$31,19,FALSE)</f>
        <v>-32.538296173236098</v>
      </c>
      <c r="N133">
        <f>VLOOKUP(C133,Potential_Manufacturer!$A$1:$T$31,20,FALSE)</f>
        <v>115.754761865839</v>
      </c>
    </row>
    <row r="134" spans="1:14" x14ac:dyDescent="0.2">
      <c r="A134" s="7" t="s">
        <v>107</v>
      </c>
      <c r="B134" s="4" t="s">
        <v>70</v>
      </c>
      <c r="C134" t="s">
        <v>46</v>
      </c>
      <c r="D134" t="s">
        <v>109</v>
      </c>
      <c r="E134" t="s">
        <v>76</v>
      </c>
      <c r="F134">
        <f t="shared" si="6"/>
        <v>36.553811830923102</v>
      </c>
      <c r="H134" s="7" t="s">
        <v>124</v>
      </c>
      <c r="I134" s="7">
        <v>8.3200000000000003E-5</v>
      </c>
      <c r="J134" s="7">
        <v>9.7600000000000001E-5</v>
      </c>
      <c r="K134">
        <f t="shared" si="7"/>
        <v>-32.2098311673479</v>
      </c>
      <c r="L134">
        <f t="shared" si="8"/>
        <v>115.770572778394</v>
      </c>
      <c r="M134">
        <f>VLOOKUP(C134,Potential_Manufacturer!$A$1:$T$31,19,FALSE)</f>
        <v>-32.538296173236098</v>
      </c>
      <c r="N134">
        <f>VLOOKUP(C134,Potential_Manufacturer!$A$1:$T$31,20,FALSE)</f>
        <v>115.754761865839</v>
      </c>
    </row>
    <row r="135" spans="1:14" x14ac:dyDescent="0.2">
      <c r="A135" s="7" t="s">
        <v>107</v>
      </c>
      <c r="B135" s="4" t="s">
        <v>90</v>
      </c>
      <c r="C135" t="s">
        <v>46</v>
      </c>
      <c r="D135" t="s">
        <v>109</v>
      </c>
      <c r="E135" t="s">
        <v>77</v>
      </c>
      <c r="F135">
        <f t="shared" si="6"/>
        <v>36.553811830923102</v>
      </c>
      <c r="H135" s="7" t="s">
        <v>124</v>
      </c>
      <c r="I135" s="7">
        <v>8.3200000000000003E-5</v>
      </c>
      <c r="J135" s="7">
        <v>9.7600000000000001E-5</v>
      </c>
      <c r="K135">
        <f t="shared" si="7"/>
        <v>-32.2098311673479</v>
      </c>
      <c r="L135">
        <f t="shared" si="8"/>
        <v>115.770572778394</v>
      </c>
      <c r="M135">
        <f>VLOOKUP(C135,Potential_Manufacturer!$A$1:$T$31,19,FALSE)</f>
        <v>-32.538296173236098</v>
      </c>
      <c r="N135">
        <f>VLOOKUP(C135,Potential_Manufacturer!$A$1:$T$31,20,FALSE)</f>
        <v>115.754761865839</v>
      </c>
    </row>
    <row r="136" spans="1:14" x14ac:dyDescent="0.2">
      <c r="A136" s="7" t="s">
        <v>107</v>
      </c>
      <c r="B136" s="4" t="s">
        <v>92</v>
      </c>
      <c r="C136" t="s">
        <v>46</v>
      </c>
      <c r="D136" t="s">
        <v>109</v>
      </c>
      <c r="E136" t="s">
        <v>78</v>
      </c>
      <c r="F136">
        <f t="shared" si="6"/>
        <v>36.553811830923102</v>
      </c>
      <c r="H136" s="7" t="s">
        <v>124</v>
      </c>
      <c r="I136" s="7">
        <v>8.3200000000000003E-5</v>
      </c>
      <c r="J136" s="7">
        <v>9.7600000000000001E-5</v>
      </c>
      <c r="K136">
        <f t="shared" si="7"/>
        <v>-32.2098311673479</v>
      </c>
      <c r="L136">
        <f t="shared" si="8"/>
        <v>115.770572778394</v>
      </c>
      <c r="M136">
        <f>VLOOKUP(C136,Potential_Manufacturer!$A$1:$T$31,19,FALSE)</f>
        <v>-32.538296173236098</v>
      </c>
      <c r="N136">
        <f>VLOOKUP(C136,Potential_Manufacturer!$A$1:$T$31,20,FALSE)</f>
        <v>115.754761865839</v>
      </c>
    </row>
    <row r="137" spans="1:14" x14ac:dyDescent="0.2">
      <c r="A137" s="7" t="s">
        <v>65</v>
      </c>
      <c r="B137" s="4" t="s">
        <v>20</v>
      </c>
      <c r="C137" t="s">
        <v>47</v>
      </c>
      <c r="D137" t="s">
        <v>109</v>
      </c>
      <c r="E137" t="s">
        <v>79</v>
      </c>
      <c r="F137">
        <f t="shared" si="6"/>
        <v>36.833934263944435</v>
      </c>
      <c r="H137" s="7" t="s">
        <v>124</v>
      </c>
      <c r="I137" s="7">
        <v>8.3200000000000003E-5</v>
      </c>
      <c r="J137" s="7">
        <v>9.7600000000000001E-5</v>
      </c>
      <c r="K137">
        <f t="shared" si="7"/>
        <v>-34.771177000000002</v>
      </c>
      <c r="L137">
        <f t="shared" si="8"/>
        <v>138.491435854299</v>
      </c>
      <c r="M137">
        <f>VLOOKUP(C137,Potential_Manufacturer!$A$1:$T$31,19,FALSE)</f>
        <v>-35.102395401501802</v>
      </c>
      <c r="N137">
        <f>VLOOKUP(C137,Potential_Manufacturer!$A$1:$T$31,20,FALSE)</f>
        <v>138.48538613884301</v>
      </c>
    </row>
    <row r="138" spans="1:14" x14ac:dyDescent="0.2">
      <c r="A138" s="7" t="s">
        <v>65</v>
      </c>
      <c r="B138" s="4" t="s">
        <v>52</v>
      </c>
      <c r="C138" t="s">
        <v>47</v>
      </c>
      <c r="D138" t="s">
        <v>109</v>
      </c>
      <c r="E138" t="s">
        <v>80</v>
      </c>
      <c r="F138">
        <f t="shared" si="6"/>
        <v>36.833934263944435</v>
      </c>
      <c r="H138" s="7" t="s">
        <v>124</v>
      </c>
      <c r="I138" s="7">
        <v>8.3200000000000003E-5</v>
      </c>
      <c r="J138" s="7">
        <v>9.7600000000000001E-5</v>
      </c>
      <c r="K138">
        <f t="shared" si="7"/>
        <v>-34.771177000000002</v>
      </c>
      <c r="L138">
        <f t="shared" si="8"/>
        <v>138.491435854299</v>
      </c>
      <c r="M138">
        <f>VLOOKUP(C138,Potential_Manufacturer!$A$1:$T$31,19,FALSE)</f>
        <v>-35.102395401501802</v>
      </c>
      <c r="N138">
        <f>VLOOKUP(C138,Potential_Manufacturer!$A$1:$T$31,20,FALSE)</f>
        <v>138.48538613884301</v>
      </c>
    </row>
    <row r="139" spans="1:14" x14ac:dyDescent="0.2">
      <c r="A139" s="7" t="s">
        <v>65</v>
      </c>
      <c r="B139" s="4" t="s">
        <v>1</v>
      </c>
      <c r="C139" t="s">
        <v>47</v>
      </c>
      <c r="D139" t="s">
        <v>109</v>
      </c>
      <c r="E139" t="s">
        <v>81</v>
      </c>
      <c r="F139">
        <f t="shared" si="6"/>
        <v>36.833934263944435</v>
      </c>
      <c r="H139" s="7" t="s">
        <v>124</v>
      </c>
      <c r="I139" s="7">
        <v>8.3200000000000003E-5</v>
      </c>
      <c r="J139" s="7">
        <v>9.7600000000000001E-5</v>
      </c>
      <c r="K139">
        <f t="shared" si="7"/>
        <v>-34.771177000000002</v>
      </c>
      <c r="L139">
        <f t="shared" si="8"/>
        <v>138.491435854299</v>
      </c>
      <c r="M139">
        <f>VLOOKUP(C139,Potential_Manufacturer!$A$1:$T$31,19,FALSE)</f>
        <v>-35.102395401501802</v>
      </c>
      <c r="N139">
        <f>VLOOKUP(C139,Potential_Manufacturer!$A$1:$T$31,20,FALSE)</f>
        <v>138.48538613884301</v>
      </c>
    </row>
    <row r="140" spans="1:14" x14ac:dyDescent="0.2">
      <c r="A140" s="7" t="s">
        <v>65</v>
      </c>
      <c r="B140" s="4" t="s">
        <v>73</v>
      </c>
      <c r="C140" t="s">
        <v>47</v>
      </c>
      <c r="D140" t="s">
        <v>109</v>
      </c>
      <c r="E140" t="s">
        <v>82</v>
      </c>
      <c r="F140">
        <f t="shared" si="6"/>
        <v>36.833934263944435</v>
      </c>
      <c r="H140" s="7" t="s">
        <v>124</v>
      </c>
      <c r="I140" s="7">
        <v>8.3200000000000003E-5</v>
      </c>
      <c r="J140" s="7">
        <v>9.7600000000000001E-5</v>
      </c>
      <c r="K140">
        <f t="shared" si="7"/>
        <v>-34.771177000000002</v>
      </c>
      <c r="L140">
        <f t="shared" si="8"/>
        <v>138.491435854299</v>
      </c>
      <c r="M140">
        <f>VLOOKUP(C140,Potential_Manufacturer!$A$1:$T$31,19,FALSE)</f>
        <v>-35.102395401501802</v>
      </c>
      <c r="N140">
        <f>VLOOKUP(C140,Potential_Manufacturer!$A$1:$T$31,20,FALSE)</f>
        <v>138.48538613884301</v>
      </c>
    </row>
    <row r="141" spans="1:14" x14ac:dyDescent="0.2">
      <c r="A141" s="7" t="s">
        <v>65</v>
      </c>
      <c r="B141" s="4" t="s">
        <v>88</v>
      </c>
      <c r="C141" t="s">
        <v>47</v>
      </c>
      <c r="D141" t="s">
        <v>109</v>
      </c>
      <c r="E141" t="s">
        <v>83</v>
      </c>
      <c r="F141">
        <f t="shared" si="6"/>
        <v>36.833934263944435</v>
      </c>
      <c r="H141" s="7" t="s">
        <v>124</v>
      </c>
      <c r="I141" s="7">
        <v>8.3200000000000003E-5</v>
      </c>
      <c r="J141" s="7">
        <v>9.7600000000000001E-5</v>
      </c>
      <c r="K141">
        <f t="shared" si="7"/>
        <v>-34.771177000000002</v>
      </c>
      <c r="L141">
        <f t="shared" si="8"/>
        <v>138.491435854299</v>
      </c>
      <c r="M141">
        <f>VLOOKUP(C141,Potential_Manufacturer!$A$1:$T$31,19,FALSE)</f>
        <v>-35.102395401501802</v>
      </c>
      <c r="N141">
        <f>VLOOKUP(C141,Potential_Manufacturer!$A$1:$T$31,20,FALSE)</f>
        <v>138.48538613884301</v>
      </c>
    </row>
    <row r="142" spans="1:14" x14ac:dyDescent="0.2">
      <c r="A142" s="7" t="s">
        <v>65</v>
      </c>
      <c r="B142" s="4" t="s">
        <v>89</v>
      </c>
      <c r="C142" t="s">
        <v>47</v>
      </c>
      <c r="D142" t="s">
        <v>109</v>
      </c>
      <c r="E142" t="s">
        <v>84</v>
      </c>
      <c r="F142">
        <f t="shared" si="6"/>
        <v>36.833934263944435</v>
      </c>
      <c r="H142" s="7" t="s">
        <v>124</v>
      </c>
      <c r="I142" s="7">
        <v>8.3200000000000003E-5</v>
      </c>
      <c r="J142" s="7">
        <v>9.7600000000000001E-5</v>
      </c>
      <c r="K142">
        <f t="shared" si="7"/>
        <v>-34.771177000000002</v>
      </c>
      <c r="L142">
        <f t="shared" si="8"/>
        <v>138.491435854299</v>
      </c>
      <c r="M142">
        <f>VLOOKUP(C142,Potential_Manufacturer!$A$1:$T$31,19,FALSE)</f>
        <v>-35.102395401501802</v>
      </c>
      <c r="N142">
        <f>VLOOKUP(C142,Potential_Manufacturer!$A$1:$T$31,20,FALSE)</f>
        <v>138.48538613884301</v>
      </c>
    </row>
    <row r="143" spans="1:14" x14ac:dyDescent="0.2">
      <c r="A143" s="7" t="s">
        <v>65</v>
      </c>
      <c r="B143" s="4" t="s">
        <v>70</v>
      </c>
      <c r="C143" t="s">
        <v>47</v>
      </c>
      <c r="D143" t="s">
        <v>109</v>
      </c>
      <c r="E143" t="s">
        <v>85</v>
      </c>
      <c r="F143">
        <f t="shared" si="6"/>
        <v>36.833934263944435</v>
      </c>
      <c r="H143" s="7" t="s">
        <v>124</v>
      </c>
      <c r="I143" s="7">
        <v>8.3200000000000003E-5</v>
      </c>
      <c r="J143" s="7">
        <v>9.7600000000000001E-5</v>
      </c>
      <c r="K143">
        <f t="shared" si="7"/>
        <v>-34.771177000000002</v>
      </c>
      <c r="L143">
        <f t="shared" si="8"/>
        <v>138.491435854299</v>
      </c>
      <c r="M143">
        <f>VLOOKUP(C143,Potential_Manufacturer!$A$1:$T$31,19,FALSE)</f>
        <v>-35.102395401501802</v>
      </c>
      <c r="N143">
        <f>VLOOKUP(C143,Potential_Manufacturer!$A$1:$T$31,20,FALSE)</f>
        <v>138.48538613884301</v>
      </c>
    </row>
    <row r="144" spans="1:14" x14ac:dyDescent="0.2">
      <c r="A144" s="7" t="s">
        <v>65</v>
      </c>
      <c r="B144" s="4" t="s">
        <v>90</v>
      </c>
      <c r="C144" t="s">
        <v>47</v>
      </c>
      <c r="D144" t="s">
        <v>109</v>
      </c>
      <c r="E144" t="s">
        <v>86</v>
      </c>
      <c r="F144">
        <f t="shared" si="6"/>
        <v>36.833934263944435</v>
      </c>
      <c r="H144" s="7" t="s">
        <v>124</v>
      </c>
      <c r="I144" s="7">
        <v>8.3200000000000003E-5</v>
      </c>
      <c r="J144" s="7">
        <v>9.7600000000000001E-5</v>
      </c>
      <c r="K144">
        <f t="shared" si="7"/>
        <v>-34.771177000000002</v>
      </c>
      <c r="L144">
        <f t="shared" si="8"/>
        <v>138.491435854299</v>
      </c>
      <c r="M144">
        <f>VLOOKUP(C144,Potential_Manufacturer!$A$1:$T$31,19,FALSE)</f>
        <v>-35.102395401501802</v>
      </c>
      <c r="N144">
        <f>VLOOKUP(C144,Potential_Manufacturer!$A$1:$T$31,20,FALSE)</f>
        <v>138.48538613884301</v>
      </c>
    </row>
    <row r="145" spans="1:14" x14ac:dyDescent="0.2">
      <c r="A145" s="7" t="s">
        <v>65</v>
      </c>
      <c r="B145" s="4" t="s">
        <v>92</v>
      </c>
      <c r="C145" t="s">
        <v>47</v>
      </c>
      <c r="D145" t="s">
        <v>109</v>
      </c>
      <c r="E145" t="s">
        <v>87</v>
      </c>
      <c r="F145">
        <f t="shared" si="6"/>
        <v>36.833934263944435</v>
      </c>
      <c r="H145" s="7" t="s">
        <v>124</v>
      </c>
      <c r="I145" s="7">
        <v>8.3200000000000003E-5</v>
      </c>
      <c r="J145" s="7">
        <v>9.7600000000000001E-5</v>
      </c>
      <c r="K145">
        <f t="shared" si="7"/>
        <v>-34.771177000000002</v>
      </c>
      <c r="L145">
        <f t="shared" si="8"/>
        <v>138.491435854299</v>
      </c>
      <c r="M145">
        <f>VLOOKUP(C145,Potential_Manufacturer!$A$1:$T$31,19,FALSE)</f>
        <v>-35.102395401501802</v>
      </c>
      <c r="N145">
        <f>VLOOKUP(C145,Potential_Manufacturer!$A$1:$T$31,20,FALSE)</f>
        <v>138.48538613884301</v>
      </c>
    </row>
    <row r="146" spans="1:14" x14ac:dyDescent="0.2">
      <c r="A146" s="7" t="s">
        <v>65</v>
      </c>
      <c r="B146" s="4" t="s">
        <v>20</v>
      </c>
      <c r="C146" t="s">
        <v>48</v>
      </c>
      <c r="D146" t="s">
        <v>109</v>
      </c>
      <c r="E146" t="s">
        <v>76</v>
      </c>
      <c r="F146">
        <f t="shared" si="6"/>
        <v>15.122048311723539</v>
      </c>
      <c r="H146" s="7" t="s">
        <v>124</v>
      </c>
      <c r="I146" s="7">
        <v>8.3200000000000003E-5</v>
      </c>
      <c r="J146" s="7">
        <v>9.7600000000000001E-5</v>
      </c>
      <c r="K146">
        <f t="shared" si="7"/>
        <v>-34.771177000000002</v>
      </c>
      <c r="L146">
        <f t="shared" si="8"/>
        <v>138.491435854299</v>
      </c>
      <c r="M146">
        <f>VLOOKUP(C146,Potential_Manufacturer!$A$1:$T$31,19,FALSE)</f>
        <v>-34.758887449109103</v>
      </c>
      <c r="N146">
        <f>VLOOKUP(C146,Potential_Manufacturer!$A$1:$T$31,20,FALSE)</f>
        <v>138.65630484302801</v>
      </c>
    </row>
    <row r="147" spans="1:14" x14ac:dyDescent="0.2">
      <c r="A147" s="7" t="s">
        <v>65</v>
      </c>
      <c r="B147" s="4" t="s">
        <v>52</v>
      </c>
      <c r="C147" t="s">
        <v>48</v>
      </c>
      <c r="D147" t="s">
        <v>109</v>
      </c>
      <c r="E147" t="s">
        <v>77</v>
      </c>
      <c r="F147">
        <f t="shared" si="6"/>
        <v>15.122048311723539</v>
      </c>
      <c r="H147" s="7" t="s">
        <v>124</v>
      </c>
      <c r="I147" s="7">
        <v>8.3200000000000003E-5</v>
      </c>
      <c r="J147" s="7">
        <v>9.7600000000000001E-5</v>
      </c>
      <c r="K147">
        <f t="shared" si="7"/>
        <v>-34.771177000000002</v>
      </c>
      <c r="L147">
        <f t="shared" si="8"/>
        <v>138.491435854299</v>
      </c>
      <c r="M147">
        <f>VLOOKUP(C147,Potential_Manufacturer!$A$1:$T$31,19,FALSE)</f>
        <v>-34.758887449109103</v>
      </c>
      <c r="N147">
        <f>VLOOKUP(C147,Potential_Manufacturer!$A$1:$T$31,20,FALSE)</f>
        <v>138.65630484302801</v>
      </c>
    </row>
    <row r="148" spans="1:14" x14ac:dyDescent="0.2">
      <c r="A148" s="7" t="s">
        <v>65</v>
      </c>
      <c r="B148" s="4" t="s">
        <v>1</v>
      </c>
      <c r="C148" t="s">
        <v>48</v>
      </c>
      <c r="D148" t="s">
        <v>109</v>
      </c>
      <c r="E148" t="s">
        <v>78</v>
      </c>
      <c r="F148">
        <f t="shared" si="6"/>
        <v>15.122048311723539</v>
      </c>
      <c r="H148" s="7" t="s">
        <v>124</v>
      </c>
      <c r="I148" s="7">
        <v>8.3200000000000003E-5</v>
      </c>
      <c r="J148" s="7">
        <v>9.7600000000000001E-5</v>
      </c>
      <c r="K148">
        <f t="shared" si="7"/>
        <v>-34.771177000000002</v>
      </c>
      <c r="L148">
        <f t="shared" si="8"/>
        <v>138.491435854299</v>
      </c>
      <c r="M148">
        <f>VLOOKUP(C148,Potential_Manufacturer!$A$1:$T$31,19,FALSE)</f>
        <v>-34.758887449109103</v>
      </c>
      <c r="N148">
        <f>VLOOKUP(C148,Potential_Manufacturer!$A$1:$T$31,20,FALSE)</f>
        <v>138.65630484302801</v>
      </c>
    </row>
    <row r="149" spans="1:14" x14ac:dyDescent="0.2">
      <c r="A149" s="7" t="s">
        <v>65</v>
      </c>
      <c r="B149" s="4" t="s">
        <v>73</v>
      </c>
      <c r="C149" t="s">
        <v>48</v>
      </c>
      <c r="D149" t="s">
        <v>109</v>
      </c>
      <c r="E149" t="s">
        <v>79</v>
      </c>
      <c r="F149">
        <f t="shared" si="6"/>
        <v>15.122048311723539</v>
      </c>
      <c r="H149" s="7" t="s">
        <v>124</v>
      </c>
      <c r="I149" s="7">
        <v>8.3200000000000003E-5</v>
      </c>
      <c r="J149" s="7">
        <v>9.7600000000000001E-5</v>
      </c>
      <c r="K149">
        <f t="shared" si="7"/>
        <v>-34.771177000000002</v>
      </c>
      <c r="L149">
        <f t="shared" si="8"/>
        <v>138.491435854299</v>
      </c>
      <c r="M149">
        <f>VLOOKUP(C149,Potential_Manufacturer!$A$1:$T$31,19,FALSE)</f>
        <v>-34.758887449109103</v>
      </c>
      <c r="N149">
        <f>VLOOKUP(C149,Potential_Manufacturer!$A$1:$T$31,20,FALSE)</f>
        <v>138.65630484302801</v>
      </c>
    </row>
    <row r="150" spans="1:14" x14ac:dyDescent="0.2">
      <c r="A150" s="7" t="s">
        <v>65</v>
      </c>
      <c r="B150" s="4" t="s">
        <v>88</v>
      </c>
      <c r="C150" t="s">
        <v>48</v>
      </c>
      <c r="D150" t="s">
        <v>109</v>
      </c>
      <c r="E150" t="s">
        <v>80</v>
      </c>
      <c r="F150">
        <f t="shared" si="6"/>
        <v>15.122048311723539</v>
      </c>
      <c r="H150" s="7" t="s">
        <v>124</v>
      </c>
      <c r="I150" s="7">
        <v>8.3200000000000003E-5</v>
      </c>
      <c r="J150" s="7">
        <v>9.7600000000000001E-5</v>
      </c>
      <c r="K150">
        <f t="shared" si="7"/>
        <v>-34.771177000000002</v>
      </c>
      <c r="L150">
        <f t="shared" si="8"/>
        <v>138.491435854299</v>
      </c>
      <c r="M150">
        <f>VLOOKUP(C150,Potential_Manufacturer!$A$1:$T$31,19,FALSE)</f>
        <v>-34.758887449109103</v>
      </c>
      <c r="N150">
        <f>VLOOKUP(C150,Potential_Manufacturer!$A$1:$T$31,20,FALSE)</f>
        <v>138.65630484302801</v>
      </c>
    </row>
    <row r="151" spans="1:14" x14ac:dyDescent="0.2">
      <c r="A151" s="7" t="s">
        <v>65</v>
      </c>
      <c r="B151" s="4" t="s">
        <v>89</v>
      </c>
      <c r="C151" t="s">
        <v>48</v>
      </c>
      <c r="D151" t="s">
        <v>109</v>
      </c>
      <c r="E151" t="s">
        <v>81</v>
      </c>
      <c r="F151">
        <f t="shared" si="6"/>
        <v>15.122048311723539</v>
      </c>
      <c r="H151" s="7" t="s">
        <v>124</v>
      </c>
      <c r="I151" s="7">
        <v>8.3200000000000003E-5</v>
      </c>
      <c r="J151" s="7">
        <v>9.7600000000000001E-5</v>
      </c>
      <c r="K151">
        <f t="shared" si="7"/>
        <v>-34.771177000000002</v>
      </c>
      <c r="L151">
        <f t="shared" si="8"/>
        <v>138.491435854299</v>
      </c>
      <c r="M151">
        <f>VLOOKUP(C151,Potential_Manufacturer!$A$1:$T$31,19,FALSE)</f>
        <v>-34.758887449109103</v>
      </c>
      <c r="N151">
        <f>VLOOKUP(C151,Potential_Manufacturer!$A$1:$T$31,20,FALSE)</f>
        <v>138.65630484302801</v>
      </c>
    </row>
    <row r="152" spans="1:14" x14ac:dyDescent="0.2">
      <c r="A152" s="7" t="s">
        <v>65</v>
      </c>
      <c r="B152" s="4" t="s">
        <v>70</v>
      </c>
      <c r="C152" t="s">
        <v>48</v>
      </c>
      <c r="D152" t="s">
        <v>109</v>
      </c>
      <c r="E152" t="s">
        <v>82</v>
      </c>
      <c r="F152">
        <f t="shared" si="6"/>
        <v>15.122048311723539</v>
      </c>
      <c r="H152" s="7" t="s">
        <v>124</v>
      </c>
      <c r="I152" s="7">
        <v>8.3200000000000003E-5</v>
      </c>
      <c r="J152" s="7">
        <v>9.7600000000000001E-5</v>
      </c>
      <c r="K152">
        <f t="shared" si="7"/>
        <v>-34.771177000000002</v>
      </c>
      <c r="L152">
        <f t="shared" si="8"/>
        <v>138.491435854299</v>
      </c>
      <c r="M152">
        <f>VLOOKUP(C152,Potential_Manufacturer!$A$1:$T$31,19,FALSE)</f>
        <v>-34.758887449109103</v>
      </c>
      <c r="N152">
        <f>VLOOKUP(C152,Potential_Manufacturer!$A$1:$T$31,20,FALSE)</f>
        <v>138.65630484302801</v>
      </c>
    </row>
    <row r="153" spans="1:14" x14ac:dyDescent="0.2">
      <c r="A153" s="7" t="s">
        <v>65</v>
      </c>
      <c r="B153" s="4" t="s">
        <v>90</v>
      </c>
      <c r="C153" t="s">
        <v>48</v>
      </c>
      <c r="D153" t="s">
        <v>109</v>
      </c>
      <c r="E153" t="s">
        <v>83</v>
      </c>
      <c r="F153">
        <f t="shared" si="6"/>
        <v>15.122048311723539</v>
      </c>
      <c r="H153" s="7" t="s">
        <v>124</v>
      </c>
      <c r="I153" s="7">
        <v>8.3200000000000003E-5</v>
      </c>
      <c r="J153" s="7">
        <v>9.7600000000000001E-5</v>
      </c>
      <c r="K153">
        <f t="shared" si="7"/>
        <v>-34.771177000000002</v>
      </c>
      <c r="L153">
        <f t="shared" si="8"/>
        <v>138.491435854299</v>
      </c>
      <c r="M153">
        <f>VLOOKUP(C153,Potential_Manufacturer!$A$1:$T$31,19,FALSE)</f>
        <v>-34.758887449109103</v>
      </c>
      <c r="N153">
        <f>VLOOKUP(C153,Potential_Manufacturer!$A$1:$T$31,20,FALSE)</f>
        <v>138.65630484302801</v>
      </c>
    </row>
    <row r="154" spans="1:14" x14ac:dyDescent="0.2">
      <c r="A154" s="7" t="s">
        <v>65</v>
      </c>
      <c r="B154" s="4" t="s">
        <v>92</v>
      </c>
      <c r="C154" t="s">
        <v>48</v>
      </c>
      <c r="D154" t="s">
        <v>109</v>
      </c>
      <c r="E154" t="s">
        <v>84</v>
      </c>
      <c r="F154">
        <f t="shared" si="6"/>
        <v>15.122048311723539</v>
      </c>
      <c r="H154" s="7" t="s">
        <v>124</v>
      </c>
      <c r="I154" s="7">
        <v>8.3200000000000003E-5</v>
      </c>
      <c r="J154" s="7">
        <v>9.7600000000000001E-5</v>
      </c>
      <c r="K154">
        <f t="shared" si="7"/>
        <v>-34.771177000000002</v>
      </c>
      <c r="L154">
        <f t="shared" si="8"/>
        <v>138.491435854299</v>
      </c>
      <c r="M154">
        <f>VLOOKUP(C154,Potential_Manufacturer!$A$1:$T$31,19,FALSE)</f>
        <v>-34.758887449109103</v>
      </c>
      <c r="N154">
        <f>VLOOKUP(C154,Potential_Manufacturer!$A$1:$T$31,20,FALSE)</f>
        <v>138.65630484302801</v>
      </c>
    </row>
    <row r="155" spans="1:14" x14ac:dyDescent="0.2">
      <c r="A155" s="7" t="s">
        <v>65</v>
      </c>
      <c r="B155" s="4" t="s">
        <v>20</v>
      </c>
      <c r="C155" t="s">
        <v>49</v>
      </c>
      <c r="D155" t="s">
        <v>109</v>
      </c>
      <c r="E155" t="s">
        <v>85</v>
      </c>
      <c r="F155">
        <f t="shared" si="6"/>
        <v>11.621792782842848</v>
      </c>
      <c r="H155" s="7" t="s">
        <v>124</v>
      </c>
      <c r="I155" s="7">
        <v>8.3200000000000003E-5</v>
      </c>
      <c r="J155" s="7">
        <v>9.7600000000000001E-5</v>
      </c>
      <c r="K155">
        <f t="shared" si="7"/>
        <v>-34.771177000000002</v>
      </c>
      <c r="L155">
        <f t="shared" si="8"/>
        <v>138.491435854299</v>
      </c>
      <c r="M155">
        <f>VLOOKUP(C155,Potential_Manufacturer!$A$1:$T$31,19,FALSE)</f>
        <v>-34.685426600418502</v>
      </c>
      <c r="N155">
        <f>VLOOKUP(C155,Potential_Manufacturer!$A$1:$T$31,20,FALSE)</f>
        <v>138.56414340965401</v>
      </c>
    </row>
    <row r="156" spans="1:14" x14ac:dyDescent="0.2">
      <c r="A156" s="7" t="s">
        <v>65</v>
      </c>
      <c r="B156" s="4" t="s">
        <v>52</v>
      </c>
      <c r="C156" t="s">
        <v>49</v>
      </c>
      <c r="D156" t="s">
        <v>109</v>
      </c>
      <c r="E156" t="s">
        <v>86</v>
      </c>
      <c r="F156">
        <f t="shared" si="6"/>
        <v>11.621792782842848</v>
      </c>
      <c r="H156" s="7" t="s">
        <v>124</v>
      </c>
      <c r="I156" s="7">
        <v>8.3200000000000003E-5</v>
      </c>
      <c r="J156" s="7">
        <v>9.7600000000000001E-5</v>
      </c>
      <c r="K156">
        <f t="shared" si="7"/>
        <v>-34.771177000000002</v>
      </c>
      <c r="L156">
        <f t="shared" si="8"/>
        <v>138.491435854299</v>
      </c>
      <c r="M156">
        <f>VLOOKUP(C156,Potential_Manufacturer!$A$1:$T$31,19,FALSE)</f>
        <v>-34.685426600418502</v>
      </c>
      <c r="N156">
        <f>VLOOKUP(C156,Potential_Manufacturer!$A$1:$T$31,20,FALSE)</f>
        <v>138.56414340965401</v>
      </c>
    </row>
    <row r="157" spans="1:14" x14ac:dyDescent="0.2">
      <c r="A157" s="7" t="s">
        <v>65</v>
      </c>
      <c r="B157" s="4" t="s">
        <v>1</v>
      </c>
      <c r="C157" t="s">
        <v>49</v>
      </c>
      <c r="D157" t="s">
        <v>109</v>
      </c>
      <c r="E157" t="s">
        <v>87</v>
      </c>
      <c r="F157">
        <f t="shared" si="6"/>
        <v>11.621792782842848</v>
      </c>
      <c r="H157" s="7" t="s">
        <v>124</v>
      </c>
      <c r="I157" s="7">
        <v>8.3200000000000003E-5</v>
      </c>
      <c r="J157" s="7">
        <v>9.7600000000000001E-5</v>
      </c>
      <c r="K157">
        <f t="shared" si="7"/>
        <v>-34.771177000000002</v>
      </c>
      <c r="L157">
        <f t="shared" si="8"/>
        <v>138.491435854299</v>
      </c>
      <c r="M157">
        <f>VLOOKUP(C157,Potential_Manufacturer!$A$1:$T$31,19,FALSE)</f>
        <v>-34.685426600418502</v>
      </c>
      <c r="N157">
        <f>VLOOKUP(C157,Potential_Manufacturer!$A$1:$T$31,20,FALSE)</f>
        <v>138.56414340965401</v>
      </c>
    </row>
    <row r="158" spans="1:14" x14ac:dyDescent="0.2">
      <c r="A158" s="7" t="s">
        <v>65</v>
      </c>
      <c r="B158" s="4" t="s">
        <v>73</v>
      </c>
      <c r="C158" t="s">
        <v>49</v>
      </c>
      <c r="D158" t="s">
        <v>109</v>
      </c>
      <c r="E158" t="s">
        <v>76</v>
      </c>
      <c r="F158">
        <f t="shared" si="6"/>
        <v>11.621792782842848</v>
      </c>
      <c r="H158" s="7" t="s">
        <v>124</v>
      </c>
      <c r="I158" s="7">
        <v>8.3200000000000003E-5</v>
      </c>
      <c r="J158" s="7">
        <v>9.7600000000000001E-5</v>
      </c>
      <c r="K158">
        <f t="shared" si="7"/>
        <v>-34.771177000000002</v>
      </c>
      <c r="L158">
        <f t="shared" si="8"/>
        <v>138.491435854299</v>
      </c>
      <c r="M158">
        <f>VLOOKUP(C158,Potential_Manufacturer!$A$1:$T$31,19,FALSE)</f>
        <v>-34.685426600418502</v>
      </c>
      <c r="N158">
        <f>VLOOKUP(C158,Potential_Manufacturer!$A$1:$T$31,20,FALSE)</f>
        <v>138.56414340965401</v>
      </c>
    </row>
    <row r="159" spans="1:14" x14ac:dyDescent="0.2">
      <c r="A159" s="7" t="s">
        <v>65</v>
      </c>
      <c r="B159" s="4" t="s">
        <v>88</v>
      </c>
      <c r="C159" t="s">
        <v>49</v>
      </c>
      <c r="D159" t="s">
        <v>109</v>
      </c>
      <c r="E159" t="s">
        <v>77</v>
      </c>
      <c r="F159">
        <f t="shared" si="6"/>
        <v>11.621792782842848</v>
      </c>
      <c r="H159" s="7" t="s">
        <v>124</v>
      </c>
      <c r="I159" s="7">
        <v>8.3200000000000003E-5</v>
      </c>
      <c r="J159" s="7">
        <v>9.7600000000000001E-5</v>
      </c>
      <c r="K159">
        <f t="shared" si="7"/>
        <v>-34.771177000000002</v>
      </c>
      <c r="L159">
        <f t="shared" si="8"/>
        <v>138.491435854299</v>
      </c>
      <c r="M159">
        <f>VLOOKUP(C159,Potential_Manufacturer!$A$1:$T$31,19,FALSE)</f>
        <v>-34.685426600418502</v>
      </c>
      <c r="N159">
        <f>VLOOKUP(C159,Potential_Manufacturer!$A$1:$T$31,20,FALSE)</f>
        <v>138.56414340965401</v>
      </c>
    </row>
    <row r="160" spans="1:14" x14ac:dyDescent="0.2">
      <c r="A160" s="7" t="s">
        <v>65</v>
      </c>
      <c r="B160" s="4" t="s">
        <v>89</v>
      </c>
      <c r="C160" t="s">
        <v>49</v>
      </c>
      <c r="D160" t="s">
        <v>109</v>
      </c>
      <c r="E160" t="s">
        <v>78</v>
      </c>
      <c r="F160">
        <f t="shared" si="6"/>
        <v>11.621792782842848</v>
      </c>
      <c r="H160" s="7" t="s">
        <v>124</v>
      </c>
      <c r="I160" s="7">
        <v>8.3200000000000003E-5</v>
      </c>
      <c r="J160" s="7">
        <v>9.7600000000000001E-5</v>
      </c>
      <c r="K160">
        <f t="shared" si="7"/>
        <v>-34.771177000000002</v>
      </c>
      <c r="L160">
        <f t="shared" si="8"/>
        <v>138.491435854299</v>
      </c>
      <c r="M160">
        <f>VLOOKUP(C160,Potential_Manufacturer!$A$1:$T$31,19,FALSE)</f>
        <v>-34.685426600418502</v>
      </c>
      <c r="N160">
        <f>VLOOKUP(C160,Potential_Manufacturer!$A$1:$T$31,20,FALSE)</f>
        <v>138.56414340965401</v>
      </c>
    </row>
    <row r="161" spans="1:14" x14ac:dyDescent="0.2">
      <c r="A161" s="7" t="s">
        <v>65</v>
      </c>
      <c r="B161" s="4" t="s">
        <v>70</v>
      </c>
      <c r="C161" t="s">
        <v>49</v>
      </c>
      <c r="D161" t="s">
        <v>109</v>
      </c>
      <c r="E161" t="s">
        <v>79</v>
      </c>
      <c r="F161">
        <f t="shared" si="6"/>
        <v>11.621792782842848</v>
      </c>
      <c r="H161" s="7" t="s">
        <v>124</v>
      </c>
      <c r="I161" s="7">
        <v>8.3200000000000003E-5</v>
      </c>
      <c r="J161" s="7">
        <v>9.7600000000000001E-5</v>
      </c>
      <c r="K161">
        <f t="shared" si="7"/>
        <v>-34.771177000000002</v>
      </c>
      <c r="L161">
        <f t="shared" si="8"/>
        <v>138.491435854299</v>
      </c>
      <c r="M161">
        <f>VLOOKUP(C161,Potential_Manufacturer!$A$1:$T$31,19,FALSE)</f>
        <v>-34.685426600418502</v>
      </c>
      <c r="N161">
        <f>VLOOKUP(C161,Potential_Manufacturer!$A$1:$T$31,20,FALSE)</f>
        <v>138.56414340965401</v>
      </c>
    </row>
    <row r="162" spans="1:14" x14ac:dyDescent="0.2">
      <c r="A162" s="7" t="s">
        <v>65</v>
      </c>
      <c r="B162" s="4" t="s">
        <v>90</v>
      </c>
      <c r="C162" t="s">
        <v>49</v>
      </c>
      <c r="D162" t="s">
        <v>109</v>
      </c>
      <c r="E162" t="s">
        <v>80</v>
      </c>
      <c r="F162">
        <f t="shared" si="6"/>
        <v>11.621792782842848</v>
      </c>
      <c r="H162" s="7" t="s">
        <v>124</v>
      </c>
      <c r="I162" s="7">
        <v>8.3200000000000003E-5</v>
      </c>
      <c r="J162" s="7">
        <v>9.7600000000000001E-5</v>
      </c>
      <c r="K162">
        <f t="shared" si="7"/>
        <v>-34.771177000000002</v>
      </c>
      <c r="L162">
        <f t="shared" si="8"/>
        <v>138.491435854299</v>
      </c>
      <c r="M162">
        <f>VLOOKUP(C162,Potential_Manufacturer!$A$1:$T$31,19,FALSE)</f>
        <v>-34.685426600418502</v>
      </c>
      <c r="N162">
        <f>VLOOKUP(C162,Potential_Manufacturer!$A$1:$T$31,20,FALSE)</f>
        <v>138.56414340965401</v>
      </c>
    </row>
    <row r="163" spans="1:14" x14ac:dyDescent="0.2">
      <c r="A163" s="7" t="s">
        <v>65</v>
      </c>
      <c r="B163" s="4" t="s">
        <v>92</v>
      </c>
      <c r="C163" t="s">
        <v>49</v>
      </c>
      <c r="D163" t="s">
        <v>109</v>
      </c>
      <c r="E163" t="s">
        <v>81</v>
      </c>
      <c r="F163">
        <f t="shared" si="6"/>
        <v>11.621792782842848</v>
      </c>
      <c r="H163" s="7" t="s">
        <v>124</v>
      </c>
      <c r="I163" s="7">
        <v>8.3200000000000003E-5</v>
      </c>
      <c r="J163" s="7">
        <v>9.7600000000000001E-5</v>
      </c>
      <c r="K163">
        <f t="shared" si="7"/>
        <v>-34.771177000000002</v>
      </c>
      <c r="L163">
        <f t="shared" si="8"/>
        <v>138.491435854299</v>
      </c>
      <c r="M163">
        <f>VLOOKUP(C163,Potential_Manufacturer!$A$1:$T$31,19,FALSE)</f>
        <v>-34.685426600418502</v>
      </c>
      <c r="N163">
        <f>VLOOKUP(C163,Potential_Manufacturer!$A$1:$T$31,20,FALSE)</f>
        <v>138.56414340965401</v>
      </c>
    </row>
    <row r="164" spans="1:14" x14ac:dyDescent="0.2">
      <c r="A164" s="7" t="s">
        <v>65</v>
      </c>
      <c r="B164" s="4" t="s">
        <v>20</v>
      </c>
      <c r="C164" t="s">
        <v>50</v>
      </c>
      <c r="D164" t="s">
        <v>109</v>
      </c>
      <c r="E164" t="s">
        <v>82</v>
      </c>
      <c r="F164">
        <f t="shared" si="6"/>
        <v>26.335645547576526</v>
      </c>
      <c r="H164" s="7" t="s">
        <v>124</v>
      </c>
      <c r="I164" s="7">
        <v>8.3200000000000003E-5</v>
      </c>
      <c r="J164" s="7">
        <v>9.7600000000000001E-5</v>
      </c>
      <c r="K164">
        <f t="shared" si="7"/>
        <v>-34.771177000000002</v>
      </c>
      <c r="L164">
        <f t="shared" si="8"/>
        <v>138.491435854299</v>
      </c>
      <c r="M164">
        <f>VLOOKUP(C164,Potential_Manufacturer!$A$1:$T$31,19,FALSE)</f>
        <v>-35.003020083913199</v>
      </c>
      <c r="N164">
        <f>VLOOKUP(C164,Potential_Manufacturer!$A$1:$T$31,20,FALSE)</f>
        <v>138.550445545706</v>
      </c>
    </row>
    <row r="165" spans="1:14" x14ac:dyDescent="0.2">
      <c r="A165" s="7" t="s">
        <v>65</v>
      </c>
      <c r="B165" s="4" t="s">
        <v>52</v>
      </c>
      <c r="C165" t="s">
        <v>50</v>
      </c>
      <c r="D165" t="s">
        <v>109</v>
      </c>
      <c r="E165" t="s">
        <v>83</v>
      </c>
      <c r="F165">
        <f t="shared" si="6"/>
        <v>26.335645547576526</v>
      </c>
      <c r="H165" s="7" t="s">
        <v>124</v>
      </c>
      <c r="I165" s="7">
        <v>8.3200000000000003E-5</v>
      </c>
      <c r="J165" s="7">
        <v>9.7600000000000001E-5</v>
      </c>
      <c r="K165">
        <f t="shared" si="7"/>
        <v>-34.771177000000002</v>
      </c>
      <c r="L165">
        <f t="shared" si="8"/>
        <v>138.491435854299</v>
      </c>
      <c r="M165">
        <f>VLOOKUP(C165,Potential_Manufacturer!$A$1:$T$31,19,FALSE)</f>
        <v>-35.003020083913199</v>
      </c>
      <c r="N165">
        <f>VLOOKUP(C165,Potential_Manufacturer!$A$1:$T$31,20,FALSE)</f>
        <v>138.550445545706</v>
      </c>
    </row>
    <row r="166" spans="1:14" x14ac:dyDescent="0.2">
      <c r="A166" s="7" t="s">
        <v>65</v>
      </c>
      <c r="B166" s="4" t="s">
        <v>1</v>
      </c>
      <c r="C166" t="s">
        <v>50</v>
      </c>
      <c r="D166" t="s">
        <v>109</v>
      </c>
      <c r="E166" t="s">
        <v>84</v>
      </c>
      <c r="F166">
        <f t="shared" si="6"/>
        <v>26.335645547576526</v>
      </c>
      <c r="H166" s="7" t="s">
        <v>124</v>
      </c>
      <c r="I166" s="7">
        <v>8.3200000000000003E-5</v>
      </c>
      <c r="J166" s="7">
        <v>9.7600000000000001E-5</v>
      </c>
      <c r="K166">
        <f t="shared" si="7"/>
        <v>-34.771177000000002</v>
      </c>
      <c r="L166">
        <f t="shared" si="8"/>
        <v>138.491435854299</v>
      </c>
      <c r="M166">
        <f>VLOOKUP(C166,Potential_Manufacturer!$A$1:$T$31,19,FALSE)</f>
        <v>-35.003020083913199</v>
      </c>
      <c r="N166">
        <f>VLOOKUP(C166,Potential_Manufacturer!$A$1:$T$31,20,FALSE)</f>
        <v>138.550445545706</v>
      </c>
    </row>
    <row r="167" spans="1:14" x14ac:dyDescent="0.2">
      <c r="A167" s="7" t="s">
        <v>65</v>
      </c>
      <c r="B167" s="4" t="s">
        <v>73</v>
      </c>
      <c r="C167" t="s">
        <v>50</v>
      </c>
      <c r="D167" t="s">
        <v>109</v>
      </c>
      <c r="E167" t="s">
        <v>85</v>
      </c>
      <c r="F167">
        <f t="shared" si="6"/>
        <v>26.335645547576526</v>
      </c>
      <c r="H167" s="7" t="s">
        <v>124</v>
      </c>
      <c r="I167" s="7">
        <v>8.3200000000000003E-5</v>
      </c>
      <c r="J167" s="7">
        <v>9.7600000000000001E-5</v>
      </c>
      <c r="K167">
        <f t="shared" si="7"/>
        <v>-34.771177000000002</v>
      </c>
      <c r="L167">
        <f t="shared" si="8"/>
        <v>138.491435854299</v>
      </c>
      <c r="M167">
        <f>VLOOKUP(C167,Potential_Manufacturer!$A$1:$T$31,19,FALSE)</f>
        <v>-35.003020083913199</v>
      </c>
      <c r="N167">
        <f>VLOOKUP(C167,Potential_Manufacturer!$A$1:$T$31,20,FALSE)</f>
        <v>138.550445545706</v>
      </c>
    </row>
    <row r="168" spans="1:14" x14ac:dyDescent="0.2">
      <c r="A168" s="7" t="s">
        <v>65</v>
      </c>
      <c r="B168" s="4" t="s">
        <v>88</v>
      </c>
      <c r="C168" t="s">
        <v>50</v>
      </c>
      <c r="D168" t="s">
        <v>109</v>
      </c>
      <c r="E168" t="s">
        <v>86</v>
      </c>
      <c r="F168">
        <f t="shared" si="6"/>
        <v>26.335645547576526</v>
      </c>
      <c r="H168" s="7" t="s">
        <v>124</v>
      </c>
      <c r="I168" s="7">
        <v>8.3200000000000003E-5</v>
      </c>
      <c r="J168" s="7">
        <v>9.7600000000000001E-5</v>
      </c>
      <c r="K168">
        <f t="shared" si="7"/>
        <v>-34.771177000000002</v>
      </c>
      <c r="L168">
        <f t="shared" si="8"/>
        <v>138.491435854299</v>
      </c>
      <c r="M168">
        <f>VLOOKUP(C168,Potential_Manufacturer!$A$1:$T$31,19,FALSE)</f>
        <v>-35.003020083913199</v>
      </c>
      <c r="N168">
        <f>VLOOKUP(C168,Potential_Manufacturer!$A$1:$T$31,20,FALSE)</f>
        <v>138.550445545706</v>
      </c>
    </row>
    <row r="169" spans="1:14" x14ac:dyDescent="0.2">
      <c r="A169" s="7" t="s">
        <v>65</v>
      </c>
      <c r="B169" s="4" t="s">
        <v>89</v>
      </c>
      <c r="C169" t="s">
        <v>50</v>
      </c>
      <c r="D169" t="s">
        <v>109</v>
      </c>
      <c r="E169" t="s">
        <v>87</v>
      </c>
      <c r="F169">
        <f t="shared" si="6"/>
        <v>26.335645547576526</v>
      </c>
      <c r="H169" s="7" t="s">
        <v>124</v>
      </c>
      <c r="I169" s="7">
        <v>8.3200000000000003E-5</v>
      </c>
      <c r="J169" s="7">
        <v>9.7600000000000001E-5</v>
      </c>
      <c r="K169">
        <f t="shared" si="7"/>
        <v>-34.771177000000002</v>
      </c>
      <c r="L169">
        <f t="shared" si="8"/>
        <v>138.491435854299</v>
      </c>
      <c r="M169">
        <f>VLOOKUP(C169,Potential_Manufacturer!$A$1:$T$31,19,FALSE)</f>
        <v>-35.003020083913199</v>
      </c>
      <c r="N169">
        <f>VLOOKUP(C169,Potential_Manufacturer!$A$1:$T$31,20,FALSE)</f>
        <v>138.550445545706</v>
      </c>
    </row>
    <row r="170" spans="1:14" x14ac:dyDescent="0.2">
      <c r="A170" s="7" t="s">
        <v>65</v>
      </c>
      <c r="B170" s="4" t="s">
        <v>70</v>
      </c>
      <c r="C170" t="s">
        <v>50</v>
      </c>
      <c r="D170" t="s">
        <v>109</v>
      </c>
      <c r="E170" t="s">
        <v>76</v>
      </c>
      <c r="F170">
        <f t="shared" si="6"/>
        <v>26.335645547576526</v>
      </c>
      <c r="H170" s="7" t="s">
        <v>124</v>
      </c>
      <c r="I170" s="7">
        <v>8.3200000000000003E-5</v>
      </c>
      <c r="J170" s="7">
        <v>9.7600000000000001E-5</v>
      </c>
      <c r="K170">
        <f t="shared" si="7"/>
        <v>-34.771177000000002</v>
      </c>
      <c r="L170">
        <f t="shared" si="8"/>
        <v>138.491435854299</v>
      </c>
      <c r="M170">
        <f>VLOOKUP(C170,Potential_Manufacturer!$A$1:$T$31,19,FALSE)</f>
        <v>-35.003020083913199</v>
      </c>
      <c r="N170">
        <f>VLOOKUP(C170,Potential_Manufacturer!$A$1:$T$31,20,FALSE)</f>
        <v>138.550445545706</v>
      </c>
    </row>
    <row r="171" spans="1:14" x14ac:dyDescent="0.2">
      <c r="A171" s="7" t="s">
        <v>65</v>
      </c>
      <c r="B171" s="4" t="s">
        <v>90</v>
      </c>
      <c r="C171" t="s">
        <v>50</v>
      </c>
      <c r="D171" t="s">
        <v>109</v>
      </c>
      <c r="E171" t="s">
        <v>77</v>
      </c>
      <c r="F171">
        <f t="shared" si="6"/>
        <v>26.335645547576526</v>
      </c>
      <c r="H171" s="7" t="s">
        <v>124</v>
      </c>
      <c r="I171" s="7">
        <v>8.3200000000000003E-5</v>
      </c>
      <c r="J171" s="7">
        <v>9.7600000000000001E-5</v>
      </c>
      <c r="K171">
        <f t="shared" si="7"/>
        <v>-34.771177000000002</v>
      </c>
      <c r="L171">
        <f t="shared" si="8"/>
        <v>138.491435854299</v>
      </c>
      <c r="M171">
        <f>VLOOKUP(C171,Potential_Manufacturer!$A$1:$T$31,19,FALSE)</f>
        <v>-35.003020083913199</v>
      </c>
      <c r="N171">
        <f>VLOOKUP(C171,Potential_Manufacturer!$A$1:$T$31,20,FALSE)</f>
        <v>138.550445545706</v>
      </c>
    </row>
    <row r="172" spans="1:14" x14ac:dyDescent="0.2">
      <c r="A172" s="7" t="s">
        <v>65</v>
      </c>
      <c r="B172" s="4" t="s">
        <v>92</v>
      </c>
      <c r="C172" t="s">
        <v>50</v>
      </c>
      <c r="D172" t="s">
        <v>109</v>
      </c>
      <c r="E172" t="s">
        <v>78</v>
      </c>
      <c r="F172">
        <f t="shared" si="6"/>
        <v>26.335645547576526</v>
      </c>
      <c r="H172" s="7" t="s">
        <v>124</v>
      </c>
      <c r="I172" s="7">
        <v>8.3200000000000003E-5</v>
      </c>
      <c r="J172" s="7">
        <v>9.7600000000000001E-5</v>
      </c>
      <c r="K172">
        <f t="shared" si="7"/>
        <v>-34.771177000000002</v>
      </c>
      <c r="L172">
        <f t="shared" si="8"/>
        <v>138.491435854299</v>
      </c>
      <c r="M172">
        <f>VLOOKUP(C172,Potential_Manufacturer!$A$1:$T$31,19,FALSE)</f>
        <v>-35.003020083913199</v>
      </c>
      <c r="N172">
        <f>VLOOKUP(C172,Potential_Manufacturer!$A$1:$T$31,20,FALSE)</f>
        <v>138.550445545706</v>
      </c>
    </row>
    <row r="173" spans="1:14" x14ac:dyDescent="0.2">
      <c r="A173" s="7" t="s">
        <v>65</v>
      </c>
      <c r="B173" s="4" t="s">
        <v>20</v>
      </c>
      <c r="C173" t="s">
        <v>51</v>
      </c>
      <c r="D173" t="s">
        <v>109</v>
      </c>
      <c r="E173" t="s">
        <v>79</v>
      </c>
      <c r="F173">
        <f t="shared" si="6"/>
        <v>19.338724486019746</v>
      </c>
      <c r="H173" s="7" t="s">
        <v>124</v>
      </c>
      <c r="I173" s="7">
        <v>8.3200000000000003E-5</v>
      </c>
      <c r="J173" s="7">
        <v>9.7600000000000001E-5</v>
      </c>
      <c r="K173">
        <f t="shared" si="7"/>
        <v>-34.771177000000002</v>
      </c>
      <c r="L173">
        <f t="shared" si="8"/>
        <v>138.491435854299</v>
      </c>
      <c r="M173">
        <f>VLOOKUP(C173,Potential_Manufacturer!$A$1:$T$31,19,FALSE)</f>
        <v>-34.881116560719001</v>
      </c>
      <c r="N173">
        <f>VLOOKUP(C173,Potential_Manufacturer!$A$1:$T$31,20,FALSE)</f>
        <v>138.655600714983</v>
      </c>
    </row>
    <row r="174" spans="1:14" x14ac:dyDescent="0.2">
      <c r="A174" s="7" t="s">
        <v>65</v>
      </c>
      <c r="B174" s="4" t="s">
        <v>52</v>
      </c>
      <c r="C174" t="s">
        <v>51</v>
      </c>
      <c r="D174" t="s">
        <v>109</v>
      </c>
      <c r="E174" t="s">
        <v>80</v>
      </c>
      <c r="F174">
        <f t="shared" si="6"/>
        <v>19.338724486019746</v>
      </c>
      <c r="H174" s="7" t="s">
        <v>124</v>
      </c>
      <c r="I174" s="7">
        <v>8.3200000000000003E-5</v>
      </c>
      <c r="J174" s="7">
        <v>9.7600000000000001E-5</v>
      </c>
      <c r="K174">
        <f t="shared" si="7"/>
        <v>-34.771177000000002</v>
      </c>
      <c r="L174">
        <f t="shared" si="8"/>
        <v>138.491435854299</v>
      </c>
      <c r="M174">
        <f>VLOOKUP(C174,Potential_Manufacturer!$A$1:$T$31,19,FALSE)</f>
        <v>-34.881116560719001</v>
      </c>
      <c r="N174">
        <f>VLOOKUP(C174,Potential_Manufacturer!$A$1:$T$31,20,FALSE)</f>
        <v>138.655600714983</v>
      </c>
    </row>
    <row r="175" spans="1:14" x14ac:dyDescent="0.2">
      <c r="A175" s="7" t="s">
        <v>65</v>
      </c>
      <c r="B175" s="4" t="s">
        <v>1</v>
      </c>
      <c r="C175" t="s">
        <v>51</v>
      </c>
      <c r="D175" t="s">
        <v>109</v>
      </c>
      <c r="E175" t="s">
        <v>81</v>
      </c>
      <c r="F175">
        <f t="shared" si="6"/>
        <v>19.338724486019746</v>
      </c>
      <c r="H175" s="7" t="s">
        <v>124</v>
      </c>
      <c r="I175" s="7">
        <v>8.3200000000000003E-5</v>
      </c>
      <c r="J175" s="7">
        <v>9.7600000000000001E-5</v>
      </c>
      <c r="K175">
        <f t="shared" si="7"/>
        <v>-34.771177000000002</v>
      </c>
      <c r="L175">
        <f t="shared" si="8"/>
        <v>138.491435854299</v>
      </c>
      <c r="M175">
        <f>VLOOKUP(C175,Potential_Manufacturer!$A$1:$T$31,19,FALSE)</f>
        <v>-34.881116560719001</v>
      </c>
      <c r="N175">
        <f>VLOOKUP(C175,Potential_Manufacturer!$A$1:$T$31,20,FALSE)</f>
        <v>138.655600714983</v>
      </c>
    </row>
    <row r="176" spans="1:14" x14ac:dyDescent="0.2">
      <c r="A176" s="7" t="s">
        <v>65</v>
      </c>
      <c r="B176" s="4" t="s">
        <v>73</v>
      </c>
      <c r="C176" t="s">
        <v>51</v>
      </c>
      <c r="D176" t="s">
        <v>109</v>
      </c>
      <c r="E176" t="s">
        <v>82</v>
      </c>
      <c r="F176">
        <f t="shared" si="6"/>
        <v>19.338724486019746</v>
      </c>
      <c r="H176" s="7" t="s">
        <v>124</v>
      </c>
      <c r="I176" s="7">
        <v>8.3200000000000003E-5</v>
      </c>
      <c r="J176" s="7">
        <v>9.7600000000000001E-5</v>
      </c>
      <c r="K176">
        <f t="shared" si="7"/>
        <v>-34.771177000000002</v>
      </c>
      <c r="L176">
        <f t="shared" si="8"/>
        <v>138.491435854299</v>
      </c>
      <c r="M176">
        <f>VLOOKUP(C176,Potential_Manufacturer!$A$1:$T$31,19,FALSE)</f>
        <v>-34.881116560719001</v>
      </c>
      <c r="N176">
        <f>VLOOKUP(C176,Potential_Manufacturer!$A$1:$T$31,20,FALSE)</f>
        <v>138.655600714983</v>
      </c>
    </row>
    <row r="177" spans="1:14" x14ac:dyDescent="0.2">
      <c r="A177" s="7" t="s">
        <v>65</v>
      </c>
      <c r="B177" s="4" t="s">
        <v>88</v>
      </c>
      <c r="C177" t="s">
        <v>51</v>
      </c>
      <c r="D177" t="s">
        <v>109</v>
      </c>
      <c r="E177" t="s">
        <v>83</v>
      </c>
      <c r="F177">
        <f t="shared" si="6"/>
        <v>19.338724486019746</v>
      </c>
      <c r="H177" s="7" t="s">
        <v>124</v>
      </c>
      <c r="I177" s="7">
        <v>8.3200000000000003E-5</v>
      </c>
      <c r="J177" s="7">
        <v>9.7600000000000001E-5</v>
      </c>
      <c r="K177">
        <f t="shared" si="7"/>
        <v>-34.771177000000002</v>
      </c>
      <c r="L177">
        <f t="shared" si="8"/>
        <v>138.491435854299</v>
      </c>
      <c r="M177">
        <f>VLOOKUP(C177,Potential_Manufacturer!$A$1:$T$31,19,FALSE)</f>
        <v>-34.881116560719001</v>
      </c>
      <c r="N177">
        <f>VLOOKUP(C177,Potential_Manufacturer!$A$1:$T$31,20,FALSE)</f>
        <v>138.655600714983</v>
      </c>
    </row>
    <row r="178" spans="1:14" x14ac:dyDescent="0.2">
      <c r="A178" s="7" t="s">
        <v>65</v>
      </c>
      <c r="B178" s="4" t="s">
        <v>89</v>
      </c>
      <c r="C178" t="s">
        <v>51</v>
      </c>
      <c r="D178" t="s">
        <v>109</v>
      </c>
      <c r="E178" t="s">
        <v>84</v>
      </c>
      <c r="F178">
        <f t="shared" si="6"/>
        <v>19.338724486019746</v>
      </c>
      <c r="H178" s="7" t="s">
        <v>124</v>
      </c>
      <c r="I178" s="7">
        <v>8.3200000000000003E-5</v>
      </c>
      <c r="J178" s="7">
        <v>9.7600000000000001E-5</v>
      </c>
      <c r="K178">
        <f t="shared" si="7"/>
        <v>-34.771177000000002</v>
      </c>
      <c r="L178">
        <f t="shared" si="8"/>
        <v>138.491435854299</v>
      </c>
      <c r="M178">
        <f>VLOOKUP(C178,Potential_Manufacturer!$A$1:$T$31,19,FALSE)</f>
        <v>-34.881116560719001</v>
      </c>
      <c r="N178">
        <f>VLOOKUP(C178,Potential_Manufacturer!$A$1:$T$31,20,FALSE)</f>
        <v>138.655600714983</v>
      </c>
    </row>
    <row r="179" spans="1:14" x14ac:dyDescent="0.2">
      <c r="A179" s="7" t="s">
        <v>65</v>
      </c>
      <c r="B179" s="4" t="s">
        <v>70</v>
      </c>
      <c r="C179" t="s">
        <v>51</v>
      </c>
      <c r="D179" t="s">
        <v>109</v>
      </c>
      <c r="E179" t="s">
        <v>85</v>
      </c>
      <c r="F179">
        <f t="shared" si="6"/>
        <v>19.338724486019746</v>
      </c>
      <c r="H179" s="7" t="s">
        <v>124</v>
      </c>
      <c r="I179" s="7">
        <v>8.3200000000000003E-5</v>
      </c>
      <c r="J179" s="7">
        <v>9.7600000000000001E-5</v>
      </c>
      <c r="K179">
        <f t="shared" si="7"/>
        <v>-34.771177000000002</v>
      </c>
      <c r="L179">
        <f t="shared" si="8"/>
        <v>138.491435854299</v>
      </c>
      <c r="M179">
        <f>VLOOKUP(C179,Potential_Manufacturer!$A$1:$T$31,19,FALSE)</f>
        <v>-34.881116560719001</v>
      </c>
      <c r="N179">
        <f>VLOOKUP(C179,Potential_Manufacturer!$A$1:$T$31,20,FALSE)</f>
        <v>138.655600714983</v>
      </c>
    </row>
    <row r="180" spans="1:14" x14ac:dyDescent="0.2">
      <c r="A180" s="7" t="s">
        <v>65</v>
      </c>
      <c r="B180" s="4" t="s">
        <v>90</v>
      </c>
      <c r="C180" t="s">
        <v>51</v>
      </c>
      <c r="D180" t="s">
        <v>109</v>
      </c>
      <c r="E180" t="s">
        <v>86</v>
      </c>
      <c r="F180">
        <f t="shared" si="6"/>
        <v>19.338724486019746</v>
      </c>
      <c r="H180" s="7" t="s">
        <v>124</v>
      </c>
      <c r="I180" s="7">
        <v>8.3200000000000003E-5</v>
      </c>
      <c r="J180" s="7">
        <v>9.7600000000000001E-5</v>
      </c>
      <c r="K180">
        <f t="shared" si="7"/>
        <v>-34.771177000000002</v>
      </c>
      <c r="L180">
        <f t="shared" si="8"/>
        <v>138.491435854299</v>
      </c>
      <c r="M180">
        <f>VLOOKUP(C180,Potential_Manufacturer!$A$1:$T$31,19,FALSE)</f>
        <v>-34.881116560719001</v>
      </c>
      <c r="N180">
        <f>VLOOKUP(C180,Potential_Manufacturer!$A$1:$T$31,20,FALSE)</f>
        <v>138.655600714983</v>
      </c>
    </row>
    <row r="181" spans="1:14" x14ac:dyDescent="0.2">
      <c r="A181" s="7" t="s">
        <v>65</v>
      </c>
      <c r="B181" s="4" t="s">
        <v>92</v>
      </c>
      <c r="C181" t="s">
        <v>51</v>
      </c>
      <c r="D181" t="s">
        <v>109</v>
      </c>
      <c r="E181" t="s">
        <v>87</v>
      </c>
      <c r="F181">
        <f t="shared" si="6"/>
        <v>19.338724486019746</v>
      </c>
      <c r="H181" s="7" t="s">
        <v>124</v>
      </c>
      <c r="I181" s="7">
        <v>8.3200000000000003E-5</v>
      </c>
      <c r="J181" s="7">
        <v>9.7600000000000001E-5</v>
      </c>
      <c r="K181">
        <f t="shared" si="7"/>
        <v>-34.771177000000002</v>
      </c>
      <c r="L181">
        <f t="shared" si="8"/>
        <v>138.491435854299</v>
      </c>
      <c r="M181">
        <f>VLOOKUP(C181,Potential_Manufacturer!$A$1:$T$31,19,FALSE)</f>
        <v>-34.881116560719001</v>
      </c>
      <c r="N181">
        <f>VLOOKUP(C181,Potential_Manufacturer!$A$1:$T$31,20,FALSE)</f>
        <v>138.655600714983</v>
      </c>
    </row>
    <row r="182" spans="1:14" x14ac:dyDescent="0.2">
      <c r="A182" s="7" t="s">
        <v>64</v>
      </c>
      <c r="B182" s="4" t="s">
        <v>20</v>
      </c>
      <c r="C182" t="s">
        <v>22</v>
      </c>
      <c r="D182" t="s">
        <v>109</v>
      </c>
      <c r="E182" t="s">
        <v>76</v>
      </c>
      <c r="F182">
        <f t="shared" si="6"/>
        <v>127.18710485984086</v>
      </c>
      <c r="H182" s="7" t="s">
        <v>124</v>
      </c>
      <c r="I182" s="7">
        <v>8.3200000000000003E-5</v>
      </c>
      <c r="J182" s="7">
        <v>9.7600000000000001E-5</v>
      </c>
      <c r="K182">
        <f t="shared" si="7"/>
        <v>-33.989005987515</v>
      </c>
      <c r="L182">
        <f t="shared" si="8"/>
        <v>151.23194012331001</v>
      </c>
      <c r="M182">
        <f>VLOOKUP(C182,Potential_Manufacturer!$A$1:$T$31,19,FALSE)</f>
        <v>-32.934047999999997</v>
      </c>
      <c r="N182">
        <f>VLOOKUP(C182,Potential_Manufacturer!$A$1:$T$31,20,FALSE)</f>
        <v>151.761807</v>
      </c>
    </row>
    <row r="183" spans="1:14" x14ac:dyDescent="0.2">
      <c r="A183" s="7" t="s">
        <v>64</v>
      </c>
      <c r="B183" s="4" t="s">
        <v>52</v>
      </c>
      <c r="C183" t="s">
        <v>22</v>
      </c>
      <c r="D183" t="s">
        <v>109</v>
      </c>
      <c r="E183" t="s">
        <v>77</v>
      </c>
      <c r="F183">
        <f t="shared" si="6"/>
        <v>127.18710485984086</v>
      </c>
      <c r="H183" s="7" t="s">
        <v>124</v>
      </c>
      <c r="I183" s="7">
        <v>8.3200000000000003E-5</v>
      </c>
      <c r="J183" s="7">
        <v>9.7600000000000001E-5</v>
      </c>
      <c r="K183">
        <f t="shared" si="7"/>
        <v>-33.989005987515</v>
      </c>
      <c r="L183">
        <f t="shared" si="8"/>
        <v>151.23194012331001</v>
      </c>
      <c r="M183">
        <f>VLOOKUP(C183,Potential_Manufacturer!$A$1:$T$31,19,FALSE)</f>
        <v>-32.934047999999997</v>
      </c>
      <c r="N183">
        <f>VLOOKUP(C183,Potential_Manufacturer!$A$1:$T$31,20,FALSE)</f>
        <v>151.761807</v>
      </c>
    </row>
    <row r="184" spans="1:14" x14ac:dyDescent="0.2">
      <c r="A184" s="7" t="s">
        <v>64</v>
      </c>
      <c r="B184" s="4" t="s">
        <v>1</v>
      </c>
      <c r="C184" t="s">
        <v>22</v>
      </c>
      <c r="D184" t="s">
        <v>109</v>
      </c>
      <c r="E184" t="s">
        <v>78</v>
      </c>
      <c r="F184">
        <f t="shared" si="6"/>
        <v>127.18710485984086</v>
      </c>
      <c r="H184" s="7" t="s">
        <v>124</v>
      </c>
      <c r="I184" s="7">
        <v>8.3200000000000003E-5</v>
      </c>
      <c r="J184" s="7">
        <v>9.7600000000000001E-5</v>
      </c>
      <c r="K184">
        <f t="shared" si="7"/>
        <v>-33.989005987515</v>
      </c>
      <c r="L184">
        <f t="shared" si="8"/>
        <v>151.23194012331001</v>
      </c>
      <c r="M184">
        <f>VLOOKUP(C184,Potential_Manufacturer!$A$1:$T$31,19,FALSE)</f>
        <v>-32.934047999999997</v>
      </c>
      <c r="N184">
        <f>VLOOKUP(C184,Potential_Manufacturer!$A$1:$T$31,20,FALSE)</f>
        <v>151.761807</v>
      </c>
    </row>
    <row r="185" spans="1:14" x14ac:dyDescent="0.2">
      <c r="A185" s="7" t="s">
        <v>64</v>
      </c>
      <c r="B185" s="4" t="s">
        <v>73</v>
      </c>
      <c r="C185" t="s">
        <v>22</v>
      </c>
      <c r="D185" t="s">
        <v>109</v>
      </c>
      <c r="E185" t="s">
        <v>79</v>
      </c>
      <c r="F185">
        <f t="shared" si="6"/>
        <v>127.18710485984086</v>
      </c>
      <c r="H185" s="7" t="s">
        <v>124</v>
      </c>
      <c r="I185" s="7">
        <v>8.3200000000000003E-5</v>
      </c>
      <c r="J185" s="7">
        <v>9.7600000000000001E-5</v>
      </c>
      <c r="K185">
        <f t="shared" si="7"/>
        <v>-33.989005987515</v>
      </c>
      <c r="L185">
        <f t="shared" si="8"/>
        <v>151.23194012331001</v>
      </c>
      <c r="M185">
        <f>VLOOKUP(C185,Potential_Manufacturer!$A$1:$T$31,19,FALSE)</f>
        <v>-32.934047999999997</v>
      </c>
      <c r="N185">
        <f>VLOOKUP(C185,Potential_Manufacturer!$A$1:$T$31,20,FALSE)</f>
        <v>151.761807</v>
      </c>
    </row>
    <row r="186" spans="1:14" x14ac:dyDescent="0.2">
      <c r="A186" s="7" t="s">
        <v>64</v>
      </c>
      <c r="B186" s="4" t="s">
        <v>88</v>
      </c>
      <c r="C186" t="s">
        <v>22</v>
      </c>
      <c r="D186" t="s">
        <v>109</v>
      </c>
      <c r="E186" t="s">
        <v>80</v>
      </c>
      <c r="F186">
        <f t="shared" si="6"/>
        <v>127.18710485984086</v>
      </c>
      <c r="H186" s="7" t="s">
        <v>124</v>
      </c>
      <c r="I186" s="7">
        <v>8.3200000000000003E-5</v>
      </c>
      <c r="J186" s="7">
        <v>9.7600000000000001E-5</v>
      </c>
      <c r="K186">
        <f t="shared" si="7"/>
        <v>-33.989005987515</v>
      </c>
      <c r="L186">
        <f t="shared" si="8"/>
        <v>151.23194012331001</v>
      </c>
      <c r="M186">
        <f>VLOOKUP(C186,Potential_Manufacturer!$A$1:$T$31,19,FALSE)</f>
        <v>-32.934047999999997</v>
      </c>
      <c r="N186">
        <f>VLOOKUP(C186,Potential_Manufacturer!$A$1:$T$31,20,FALSE)</f>
        <v>151.761807</v>
      </c>
    </row>
    <row r="187" spans="1:14" x14ac:dyDescent="0.2">
      <c r="A187" s="7" t="s">
        <v>64</v>
      </c>
      <c r="B187" s="4" t="s">
        <v>89</v>
      </c>
      <c r="C187" t="s">
        <v>22</v>
      </c>
      <c r="D187" t="s">
        <v>109</v>
      </c>
      <c r="E187" t="s">
        <v>81</v>
      </c>
      <c r="F187">
        <f t="shared" si="6"/>
        <v>127.18710485984086</v>
      </c>
      <c r="H187" s="7" t="s">
        <v>124</v>
      </c>
      <c r="I187" s="7">
        <v>8.3200000000000003E-5</v>
      </c>
      <c r="J187" s="7">
        <v>9.7600000000000001E-5</v>
      </c>
      <c r="K187">
        <f t="shared" si="7"/>
        <v>-33.989005987515</v>
      </c>
      <c r="L187">
        <f t="shared" si="8"/>
        <v>151.23194012331001</v>
      </c>
      <c r="M187">
        <f>VLOOKUP(C187,Potential_Manufacturer!$A$1:$T$31,19,FALSE)</f>
        <v>-32.934047999999997</v>
      </c>
      <c r="N187">
        <f>VLOOKUP(C187,Potential_Manufacturer!$A$1:$T$31,20,FALSE)</f>
        <v>151.761807</v>
      </c>
    </row>
    <row r="188" spans="1:14" x14ac:dyDescent="0.2">
      <c r="A188" s="7" t="s">
        <v>64</v>
      </c>
      <c r="B188" s="4" t="s">
        <v>70</v>
      </c>
      <c r="C188" t="s">
        <v>22</v>
      </c>
      <c r="D188" t="s">
        <v>109</v>
      </c>
      <c r="E188" t="s">
        <v>82</v>
      </c>
      <c r="F188">
        <f t="shared" si="6"/>
        <v>127.18710485984086</v>
      </c>
      <c r="H188" s="7" t="s">
        <v>124</v>
      </c>
      <c r="I188" s="7">
        <v>8.3200000000000003E-5</v>
      </c>
      <c r="J188" s="7">
        <v>9.7600000000000001E-5</v>
      </c>
      <c r="K188">
        <f t="shared" si="7"/>
        <v>-33.989005987515</v>
      </c>
      <c r="L188">
        <f t="shared" si="8"/>
        <v>151.23194012331001</v>
      </c>
      <c r="M188">
        <f>VLOOKUP(C188,Potential_Manufacturer!$A$1:$T$31,19,FALSE)</f>
        <v>-32.934047999999997</v>
      </c>
      <c r="N188">
        <f>VLOOKUP(C188,Potential_Manufacturer!$A$1:$T$31,20,FALSE)</f>
        <v>151.761807</v>
      </c>
    </row>
    <row r="189" spans="1:14" x14ac:dyDescent="0.2">
      <c r="A189" s="7" t="s">
        <v>64</v>
      </c>
      <c r="B189" s="4" t="s">
        <v>90</v>
      </c>
      <c r="C189" t="s">
        <v>22</v>
      </c>
      <c r="D189" t="s">
        <v>109</v>
      </c>
      <c r="E189" t="s">
        <v>83</v>
      </c>
      <c r="F189">
        <f t="shared" si="6"/>
        <v>127.18710485984086</v>
      </c>
      <c r="H189" s="7" t="s">
        <v>124</v>
      </c>
      <c r="I189" s="7">
        <v>8.3200000000000003E-5</v>
      </c>
      <c r="J189" s="7">
        <v>9.7600000000000001E-5</v>
      </c>
      <c r="K189">
        <f t="shared" si="7"/>
        <v>-33.989005987515</v>
      </c>
      <c r="L189">
        <f t="shared" si="8"/>
        <v>151.23194012331001</v>
      </c>
      <c r="M189">
        <f>VLOOKUP(C189,Potential_Manufacturer!$A$1:$T$31,19,FALSE)</f>
        <v>-32.934047999999997</v>
      </c>
      <c r="N189">
        <f>VLOOKUP(C189,Potential_Manufacturer!$A$1:$T$31,20,FALSE)</f>
        <v>151.761807</v>
      </c>
    </row>
    <row r="190" spans="1:14" x14ac:dyDescent="0.2">
      <c r="A190" s="7" t="s">
        <v>64</v>
      </c>
      <c r="B190" s="4" t="s">
        <v>92</v>
      </c>
      <c r="C190" t="s">
        <v>22</v>
      </c>
      <c r="D190" t="s">
        <v>109</v>
      </c>
      <c r="E190" t="s">
        <v>84</v>
      </c>
      <c r="F190">
        <f t="shared" si="6"/>
        <v>127.18710485984086</v>
      </c>
      <c r="H190" s="7" t="s">
        <v>124</v>
      </c>
      <c r="I190" s="7">
        <v>8.3200000000000003E-5</v>
      </c>
      <c r="J190" s="7">
        <v>9.7600000000000001E-5</v>
      </c>
      <c r="K190">
        <f t="shared" si="7"/>
        <v>-33.989005987515</v>
      </c>
      <c r="L190">
        <f t="shared" si="8"/>
        <v>151.23194012331001</v>
      </c>
      <c r="M190">
        <f>VLOOKUP(C190,Potential_Manufacturer!$A$1:$T$31,19,FALSE)</f>
        <v>-32.934047999999997</v>
      </c>
      <c r="N190">
        <f>VLOOKUP(C190,Potential_Manufacturer!$A$1:$T$31,20,FALSE)</f>
        <v>151.761807</v>
      </c>
    </row>
    <row r="191" spans="1:14" x14ac:dyDescent="0.2">
      <c r="A191" s="7" t="s">
        <v>64</v>
      </c>
      <c r="B191" s="4" t="s">
        <v>52</v>
      </c>
      <c r="C191" t="s">
        <v>22</v>
      </c>
      <c r="D191" t="s">
        <v>13</v>
      </c>
      <c r="E191" t="s">
        <v>85</v>
      </c>
      <c r="F191">
        <f t="shared" si="6"/>
        <v>10000000000000</v>
      </c>
      <c r="G191" s="7">
        <v>2.8299999999999999E-2</v>
      </c>
      <c r="H191" s="7" t="s">
        <v>124</v>
      </c>
      <c r="K191">
        <f t="shared" si="7"/>
        <v>-33.989005987515</v>
      </c>
      <c r="L191">
        <f t="shared" si="8"/>
        <v>151.23194012331001</v>
      </c>
      <c r="M191">
        <f>VLOOKUP(C191,Potential_Manufacturer!$A$1:$T$31,19,FALSE)</f>
        <v>-32.934047999999997</v>
      </c>
      <c r="N191">
        <f>VLOOKUP(C191,Potential_Manufacturer!$A$1:$T$31,20,FALSE)</f>
        <v>151.761807</v>
      </c>
    </row>
    <row r="192" spans="1:14" x14ac:dyDescent="0.2">
      <c r="A192" s="7" t="s">
        <v>64</v>
      </c>
      <c r="B192" s="4" t="s">
        <v>52</v>
      </c>
      <c r="C192" t="s">
        <v>22</v>
      </c>
      <c r="D192" t="s">
        <v>108</v>
      </c>
      <c r="E192" t="s">
        <v>86</v>
      </c>
      <c r="F192">
        <f t="shared" si="6"/>
        <v>10000000000000</v>
      </c>
      <c r="G192" s="7">
        <v>3.95E-2</v>
      </c>
      <c r="H192" s="7" t="s">
        <v>124</v>
      </c>
      <c r="K192">
        <f t="shared" si="7"/>
        <v>-33.989005987515</v>
      </c>
      <c r="L192">
        <f t="shared" si="8"/>
        <v>151.23194012331001</v>
      </c>
      <c r="M192">
        <f>VLOOKUP(C192,Potential_Manufacturer!$A$1:$T$31,19,FALSE)</f>
        <v>-32.934047999999997</v>
      </c>
      <c r="N192">
        <f>VLOOKUP(C192,Potential_Manufacturer!$A$1:$T$31,20,FALSE)</f>
        <v>151.761807</v>
      </c>
    </row>
    <row r="193" spans="1:14" x14ac:dyDescent="0.2">
      <c r="A193" s="7" t="s">
        <v>64</v>
      </c>
      <c r="B193" s="4" t="s">
        <v>20</v>
      </c>
      <c r="C193" t="s">
        <v>23</v>
      </c>
      <c r="D193" t="s">
        <v>109</v>
      </c>
      <c r="E193" t="s">
        <v>87</v>
      </c>
      <c r="F193">
        <f t="shared" si="6"/>
        <v>39.472911140205959</v>
      </c>
      <c r="H193" s="7" t="s">
        <v>124</v>
      </c>
      <c r="I193" s="7">
        <v>8.3200000000000003E-5</v>
      </c>
      <c r="J193" s="7">
        <v>9.7600000000000001E-5</v>
      </c>
      <c r="K193">
        <f t="shared" si="7"/>
        <v>-33.989005987515</v>
      </c>
      <c r="L193">
        <f t="shared" si="8"/>
        <v>151.23194012331001</v>
      </c>
      <c r="M193">
        <f>VLOOKUP(C193,Potential_Manufacturer!$A$1:$T$31,19,FALSE)</f>
        <v>-33.765155999999998</v>
      </c>
      <c r="N193">
        <f>VLOOKUP(C193,Potential_Manufacturer!$A$1:$T$31,20,FALSE)</f>
        <v>150.90008900000001</v>
      </c>
    </row>
    <row r="194" spans="1:14" x14ac:dyDescent="0.2">
      <c r="A194" s="7" t="s">
        <v>64</v>
      </c>
      <c r="B194" s="4" t="s">
        <v>52</v>
      </c>
      <c r="C194" t="s">
        <v>23</v>
      </c>
      <c r="D194" t="s">
        <v>109</v>
      </c>
      <c r="E194" t="s">
        <v>76</v>
      </c>
      <c r="F194">
        <f t="shared" si="6"/>
        <v>39.472911140205959</v>
      </c>
      <c r="H194" s="7" t="s">
        <v>124</v>
      </c>
      <c r="I194" s="7">
        <v>8.3200000000000003E-5</v>
      </c>
      <c r="J194" s="7">
        <v>9.7600000000000001E-5</v>
      </c>
      <c r="K194">
        <f t="shared" si="7"/>
        <v>-33.989005987515</v>
      </c>
      <c r="L194">
        <f t="shared" si="8"/>
        <v>151.23194012331001</v>
      </c>
      <c r="M194">
        <f>VLOOKUP(C194,Potential_Manufacturer!$A$1:$T$31,19,FALSE)</f>
        <v>-33.765155999999998</v>
      </c>
      <c r="N194">
        <f>VLOOKUP(C194,Potential_Manufacturer!$A$1:$T$31,20,FALSE)</f>
        <v>150.90008900000001</v>
      </c>
    </row>
    <row r="195" spans="1:14" x14ac:dyDescent="0.2">
      <c r="A195" s="7" t="s">
        <v>64</v>
      </c>
      <c r="B195" s="4" t="s">
        <v>1</v>
      </c>
      <c r="C195" t="s">
        <v>23</v>
      </c>
      <c r="D195" t="s">
        <v>109</v>
      </c>
      <c r="E195" t="s">
        <v>77</v>
      </c>
      <c r="F195">
        <f t="shared" ref="F195:F258" si="9">IF(D195="Train",10000000000000,IF(D195="Ship",10000000000000,IF(D195="Truck",(ACOS(COS(RADIANS(90-K195))*COS(RADIANS(90-M195))+SIN(RADIANS(90-K195))*SIN(RADIANS(90-M195))*COS(RADIANS(L195-N195)))*6371)*(1))))</f>
        <v>39.472911140205959</v>
      </c>
      <c r="H195" s="7" t="s">
        <v>124</v>
      </c>
      <c r="I195" s="7">
        <v>8.3200000000000003E-5</v>
      </c>
      <c r="J195" s="7">
        <v>9.7600000000000001E-5</v>
      </c>
      <c r="K195">
        <f t="shared" ref="K195:K258" si="10">IF(A195="Darwin",-12.47105186,IF(A195="Brisbane",-27.37860913,IF(A195="Fremantle",-32.2098311673479,IF(A195="Adelaide",-34.771177,IF(A195="Sydney",-33.989005987515,IF(A195="Melbourne",-37.829758))))))</f>
        <v>-33.989005987515</v>
      </c>
      <c r="L195">
        <f t="shared" ref="L195:L258" si="11">IF(A195="Darwin",130.845189159444,IF(A195="Brisbane",153.164657703591,IF(A195="Fremantle",115.770572778394,IF(A195="Adelaide",138.491435854299,IF(A195="Sydney",151.23194012331,IF(A195="Melbourne",144.912334639383))))))</f>
        <v>151.23194012331001</v>
      </c>
      <c r="M195">
        <f>VLOOKUP(C195,Potential_Manufacturer!$A$1:$T$31,19,FALSE)</f>
        <v>-33.765155999999998</v>
      </c>
      <c r="N195">
        <f>VLOOKUP(C195,Potential_Manufacturer!$A$1:$T$31,20,FALSE)</f>
        <v>150.90008900000001</v>
      </c>
    </row>
    <row r="196" spans="1:14" x14ac:dyDescent="0.2">
      <c r="A196" s="7" t="s">
        <v>64</v>
      </c>
      <c r="B196" s="4" t="s">
        <v>73</v>
      </c>
      <c r="C196" t="s">
        <v>23</v>
      </c>
      <c r="D196" t="s">
        <v>109</v>
      </c>
      <c r="E196" t="s">
        <v>78</v>
      </c>
      <c r="F196">
        <f t="shared" si="9"/>
        <v>39.472911140205959</v>
      </c>
      <c r="H196" s="7" t="s">
        <v>124</v>
      </c>
      <c r="I196" s="7">
        <v>8.3200000000000003E-5</v>
      </c>
      <c r="J196" s="7">
        <v>9.7600000000000001E-5</v>
      </c>
      <c r="K196">
        <f t="shared" si="10"/>
        <v>-33.989005987515</v>
      </c>
      <c r="L196">
        <f t="shared" si="11"/>
        <v>151.23194012331001</v>
      </c>
      <c r="M196">
        <f>VLOOKUP(C196,Potential_Manufacturer!$A$1:$T$31,19,FALSE)</f>
        <v>-33.765155999999998</v>
      </c>
      <c r="N196">
        <f>VLOOKUP(C196,Potential_Manufacturer!$A$1:$T$31,20,FALSE)</f>
        <v>150.90008900000001</v>
      </c>
    </row>
    <row r="197" spans="1:14" x14ac:dyDescent="0.2">
      <c r="A197" s="7" t="s">
        <v>64</v>
      </c>
      <c r="B197" s="4" t="s">
        <v>88</v>
      </c>
      <c r="C197" t="s">
        <v>23</v>
      </c>
      <c r="D197" t="s">
        <v>109</v>
      </c>
      <c r="E197" t="s">
        <v>79</v>
      </c>
      <c r="F197">
        <f t="shared" si="9"/>
        <v>39.472911140205959</v>
      </c>
      <c r="H197" s="7" t="s">
        <v>124</v>
      </c>
      <c r="I197" s="7">
        <v>8.3200000000000003E-5</v>
      </c>
      <c r="J197" s="7">
        <v>9.7600000000000001E-5</v>
      </c>
      <c r="K197">
        <f t="shared" si="10"/>
        <v>-33.989005987515</v>
      </c>
      <c r="L197">
        <f t="shared" si="11"/>
        <v>151.23194012331001</v>
      </c>
      <c r="M197">
        <f>VLOOKUP(C197,Potential_Manufacturer!$A$1:$T$31,19,FALSE)</f>
        <v>-33.765155999999998</v>
      </c>
      <c r="N197">
        <f>VLOOKUP(C197,Potential_Manufacturer!$A$1:$T$31,20,FALSE)</f>
        <v>150.90008900000001</v>
      </c>
    </row>
    <row r="198" spans="1:14" x14ac:dyDescent="0.2">
      <c r="A198" s="7" t="s">
        <v>64</v>
      </c>
      <c r="B198" s="4" t="s">
        <v>89</v>
      </c>
      <c r="C198" t="s">
        <v>23</v>
      </c>
      <c r="D198" t="s">
        <v>109</v>
      </c>
      <c r="E198" t="s">
        <v>80</v>
      </c>
      <c r="F198">
        <f t="shared" si="9"/>
        <v>39.472911140205959</v>
      </c>
      <c r="H198" s="7" t="s">
        <v>124</v>
      </c>
      <c r="I198" s="7">
        <v>8.3200000000000003E-5</v>
      </c>
      <c r="J198" s="7">
        <v>9.7600000000000001E-5</v>
      </c>
      <c r="K198">
        <f t="shared" si="10"/>
        <v>-33.989005987515</v>
      </c>
      <c r="L198">
        <f t="shared" si="11"/>
        <v>151.23194012331001</v>
      </c>
      <c r="M198">
        <f>VLOOKUP(C198,Potential_Manufacturer!$A$1:$T$31,19,FALSE)</f>
        <v>-33.765155999999998</v>
      </c>
      <c r="N198">
        <f>VLOOKUP(C198,Potential_Manufacturer!$A$1:$T$31,20,FALSE)</f>
        <v>150.90008900000001</v>
      </c>
    </row>
    <row r="199" spans="1:14" x14ac:dyDescent="0.2">
      <c r="A199" s="7" t="s">
        <v>64</v>
      </c>
      <c r="B199" s="4" t="s">
        <v>70</v>
      </c>
      <c r="C199" t="s">
        <v>23</v>
      </c>
      <c r="D199" t="s">
        <v>109</v>
      </c>
      <c r="E199" t="s">
        <v>81</v>
      </c>
      <c r="F199">
        <f t="shared" si="9"/>
        <v>39.472911140205959</v>
      </c>
      <c r="H199" s="7" t="s">
        <v>124</v>
      </c>
      <c r="I199" s="7">
        <v>8.3200000000000003E-5</v>
      </c>
      <c r="J199" s="7">
        <v>9.7600000000000001E-5</v>
      </c>
      <c r="K199">
        <f t="shared" si="10"/>
        <v>-33.989005987515</v>
      </c>
      <c r="L199">
        <f t="shared" si="11"/>
        <v>151.23194012331001</v>
      </c>
      <c r="M199">
        <f>VLOOKUP(C199,Potential_Manufacturer!$A$1:$T$31,19,FALSE)</f>
        <v>-33.765155999999998</v>
      </c>
      <c r="N199">
        <f>VLOOKUP(C199,Potential_Manufacturer!$A$1:$T$31,20,FALSE)</f>
        <v>150.90008900000001</v>
      </c>
    </row>
    <row r="200" spans="1:14" x14ac:dyDescent="0.2">
      <c r="A200" s="7" t="s">
        <v>64</v>
      </c>
      <c r="B200" s="4" t="s">
        <v>90</v>
      </c>
      <c r="C200" t="s">
        <v>23</v>
      </c>
      <c r="D200" t="s">
        <v>109</v>
      </c>
      <c r="E200" t="s">
        <v>82</v>
      </c>
      <c r="F200">
        <f t="shared" si="9"/>
        <v>39.472911140205959</v>
      </c>
      <c r="H200" s="7" t="s">
        <v>124</v>
      </c>
      <c r="I200" s="7">
        <v>8.3200000000000003E-5</v>
      </c>
      <c r="J200" s="7">
        <v>9.7600000000000001E-5</v>
      </c>
      <c r="K200">
        <f t="shared" si="10"/>
        <v>-33.989005987515</v>
      </c>
      <c r="L200">
        <f t="shared" si="11"/>
        <v>151.23194012331001</v>
      </c>
      <c r="M200">
        <f>VLOOKUP(C200,Potential_Manufacturer!$A$1:$T$31,19,FALSE)</f>
        <v>-33.765155999999998</v>
      </c>
      <c r="N200">
        <f>VLOOKUP(C200,Potential_Manufacturer!$A$1:$T$31,20,FALSE)</f>
        <v>150.90008900000001</v>
      </c>
    </row>
    <row r="201" spans="1:14" x14ac:dyDescent="0.2">
      <c r="A201" s="7" t="s">
        <v>64</v>
      </c>
      <c r="B201" s="4" t="s">
        <v>92</v>
      </c>
      <c r="C201" t="s">
        <v>23</v>
      </c>
      <c r="D201" t="s">
        <v>109</v>
      </c>
      <c r="E201" t="s">
        <v>83</v>
      </c>
      <c r="F201">
        <f t="shared" si="9"/>
        <v>39.472911140205959</v>
      </c>
      <c r="H201" s="7" t="s">
        <v>124</v>
      </c>
      <c r="I201" s="7">
        <v>8.3200000000000003E-5</v>
      </c>
      <c r="J201" s="7">
        <v>9.7600000000000001E-5</v>
      </c>
      <c r="K201">
        <f t="shared" si="10"/>
        <v>-33.989005987515</v>
      </c>
      <c r="L201">
        <f t="shared" si="11"/>
        <v>151.23194012331001</v>
      </c>
      <c r="M201">
        <f>VLOOKUP(C201,Potential_Manufacturer!$A$1:$T$31,19,FALSE)</f>
        <v>-33.765155999999998</v>
      </c>
      <c r="N201">
        <f>VLOOKUP(C201,Potential_Manufacturer!$A$1:$T$31,20,FALSE)</f>
        <v>150.90008900000001</v>
      </c>
    </row>
    <row r="202" spans="1:14" x14ac:dyDescent="0.2">
      <c r="A202" s="7" t="s">
        <v>64</v>
      </c>
      <c r="B202" s="4" t="s">
        <v>20</v>
      </c>
      <c r="C202" t="s">
        <v>24</v>
      </c>
      <c r="D202" t="s">
        <v>109</v>
      </c>
      <c r="E202" t="s">
        <v>84</v>
      </c>
      <c r="F202">
        <f t="shared" si="9"/>
        <v>73.422539130554824</v>
      </c>
      <c r="H202" s="7" t="s">
        <v>124</v>
      </c>
      <c r="I202" s="7">
        <v>8.3200000000000003E-5</v>
      </c>
      <c r="J202" s="7">
        <v>9.7600000000000001E-5</v>
      </c>
      <c r="K202">
        <f t="shared" si="10"/>
        <v>-33.989005987515</v>
      </c>
      <c r="L202">
        <f t="shared" si="11"/>
        <v>151.23194012331001</v>
      </c>
      <c r="M202">
        <f>VLOOKUP(C202,Potential_Manufacturer!$A$1:$T$31,19,FALSE)</f>
        <v>-33.351821999999999</v>
      </c>
      <c r="N202">
        <f>VLOOKUP(C202,Potential_Manufacturer!$A$1:$T$31,20,FALSE)</f>
        <v>151.44005799999999</v>
      </c>
    </row>
    <row r="203" spans="1:14" x14ac:dyDescent="0.2">
      <c r="A203" s="7" t="s">
        <v>64</v>
      </c>
      <c r="B203" s="4" t="s">
        <v>52</v>
      </c>
      <c r="C203" t="s">
        <v>24</v>
      </c>
      <c r="D203" t="s">
        <v>109</v>
      </c>
      <c r="E203" t="s">
        <v>85</v>
      </c>
      <c r="F203">
        <f t="shared" si="9"/>
        <v>73.422539130554824</v>
      </c>
      <c r="H203" s="7" t="s">
        <v>124</v>
      </c>
      <c r="I203" s="7">
        <v>8.3200000000000003E-5</v>
      </c>
      <c r="J203" s="7">
        <v>9.7600000000000001E-5</v>
      </c>
      <c r="K203">
        <f t="shared" si="10"/>
        <v>-33.989005987515</v>
      </c>
      <c r="L203">
        <f t="shared" si="11"/>
        <v>151.23194012331001</v>
      </c>
      <c r="M203">
        <f>VLOOKUP(C203,Potential_Manufacturer!$A$1:$T$31,19,FALSE)</f>
        <v>-33.351821999999999</v>
      </c>
      <c r="N203">
        <f>VLOOKUP(C203,Potential_Manufacturer!$A$1:$T$31,20,FALSE)</f>
        <v>151.44005799999999</v>
      </c>
    </row>
    <row r="204" spans="1:14" x14ac:dyDescent="0.2">
      <c r="A204" s="7" t="s">
        <v>64</v>
      </c>
      <c r="B204" s="4" t="s">
        <v>1</v>
      </c>
      <c r="C204" t="s">
        <v>24</v>
      </c>
      <c r="D204" t="s">
        <v>109</v>
      </c>
      <c r="E204" t="s">
        <v>86</v>
      </c>
      <c r="F204">
        <f t="shared" si="9"/>
        <v>73.422539130554824</v>
      </c>
      <c r="H204" s="7" t="s">
        <v>124</v>
      </c>
      <c r="I204" s="7">
        <v>8.3200000000000003E-5</v>
      </c>
      <c r="J204" s="7">
        <v>9.7600000000000001E-5</v>
      </c>
      <c r="K204">
        <f t="shared" si="10"/>
        <v>-33.989005987515</v>
      </c>
      <c r="L204">
        <f t="shared" si="11"/>
        <v>151.23194012331001</v>
      </c>
      <c r="M204">
        <f>VLOOKUP(C204,Potential_Manufacturer!$A$1:$T$31,19,FALSE)</f>
        <v>-33.351821999999999</v>
      </c>
      <c r="N204">
        <f>VLOOKUP(C204,Potential_Manufacturer!$A$1:$T$31,20,FALSE)</f>
        <v>151.44005799999999</v>
      </c>
    </row>
    <row r="205" spans="1:14" x14ac:dyDescent="0.2">
      <c r="A205" s="7" t="s">
        <v>64</v>
      </c>
      <c r="B205" s="4" t="s">
        <v>73</v>
      </c>
      <c r="C205" t="s">
        <v>24</v>
      </c>
      <c r="D205" t="s">
        <v>109</v>
      </c>
      <c r="E205" t="s">
        <v>87</v>
      </c>
      <c r="F205">
        <f t="shared" si="9"/>
        <v>73.422539130554824</v>
      </c>
      <c r="H205" s="7" t="s">
        <v>124</v>
      </c>
      <c r="I205" s="7">
        <v>8.3200000000000003E-5</v>
      </c>
      <c r="J205" s="7">
        <v>9.7600000000000001E-5</v>
      </c>
      <c r="K205">
        <f t="shared" si="10"/>
        <v>-33.989005987515</v>
      </c>
      <c r="L205">
        <f t="shared" si="11"/>
        <v>151.23194012331001</v>
      </c>
      <c r="M205">
        <f>VLOOKUP(C205,Potential_Manufacturer!$A$1:$T$31,19,FALSE)</f>
        <v>-33.351821999999999</v>
      </c>
      <c r="N205">
        <f>VLOOKUP(C205,Potential_Manufacturer!$A$1:$T$31,20,FALSE)</f>
        <v>151.44005799999999</v>
      </c>
    </row>
    <row r="206" spans="1:14" x14ac:dyDescent="0.2">
      <c r="A206" s="7" t="s">
        <v>64</v>
      </c>
      <c r="B206" s="4" t="s">
        <v>88</v>
      </c>
      <c r="C206" t="s">
        <v>24</v>
      </c>
      <c r="D206" t="s">
        <v>109</v>
      </c>
      <c r="E206" t="s">
        <v>76</v>
      </c>
      <c r="F206">
        <f t="shared" si="9"/>
        <v>73.422539130554824</v>
      </c>
      <c r="H206" s="7" t="s">
        <v>124</v>
      </c>
      <c r="I206" s="7">
        <v>8.3200000000000003E-5</v>
      </c>
      <c r="J206" s="7">
        <v>9.7600000000000001E-5</v>
      </c>
      <c r="K206">
        <f t="shared" si="10"/>
        <v>-33.989005987515</v>
      </c>
      <c r="L206">
        <f t="shared" si="11"/>
        <v>151.23194012331001</v>
      </c>
      <c r="M206">
        <f>VLOOKUP(C206,Potential_Manufacturer!$A$1:$T$31,19,FALSE)</f>
        <v>-33.351821999999999</v>
      </c>
      <c r="N206">
        <f>VLOOKUP(C206,Potential_Manufacturer!$A$1:$T$31,20,FALSE)</f>
        <v>151.44005799999999</v>
      </c>
    </row>
    <row r="207" spans="1:14" x14ac:dyDescent="0.2">
      <c r="A207" s="7" t="s">
        <v>64</v>
      </c>
      <c r="B207" s="4" t="s">
        <v>89</v>
      </c>
      <c r="C207" t="s">
        <v>24</v>
      </c>
      <c r="D207" t="s">
        <v>109</v>
      </c>
      <c r="E207" t="s">
        <v>77</v>
      </c>
      <c r="F207">
        <f t="shared" si="9"/>
        <v>73.422539130554824</v>
      </c>
      <c r="H207" s="7" t="s">
        <v>124</v>
      </c>
      <c r="I207" s="7">
        <v>8.3200000000000003E-5</v>
      </c>
      <c r="J207" s="7">
        <v>9.7600000000000001E-5</v>
      </c>
      <c r="K207">
        <f t="shared" si="10"/>
        <v>-33.989005987515</v>
      </c>
      <c r="L207">
        <f t="shared" si="11"/>
        <v>151.23194012331001</v>
      </c>
      <c r="M207">
        <f>VLOOKUP(C207,Potential_Manufacturer!$A$1:$T$31,19,FALSE)</f>
        <v>-33.351821999999999</v>
      </c>
      <c r="N207">
        <f>VLOOKUP(C207,Potential_Manufacturer!$A$1:$T$31,20,FALSE)</f>
        <v>151.44005799999999</v>
      </c>
    </row>
    <row r="208" spans="1:14" x14ac:dyDescent="0.2">
      <c r="A208" s="7" t="s">
        <v>64</v>
      </c>
      <c r="B208" s="4" t="s">
        <v>70</v>
      </c>
      <c r="C208" t="s">
        <v>24</v>
      </c>
      <c r="D208" t="s">
        <v>109</v>
      </c>
      <c r="E208" t="s">
        <v>78</v>
      </c>
      <c r="F208">
        <f t="shared" si="9"/>
        <v>73.422539130554824</v>
      </c>
      <c r="H208" s="7" t="s">
        <v>124</v>
      </c>
      <c r="I208" s="7">
        <v>8.3200000000000003E-5</v>
      </c>
      <c r="J208" s="7">
        <v>9.7600000000000001E-5</v>
      </c>
      <c r="K208">
        <f t="shared" si="10"/>
        <v>-33.989005987515</v>
      </c>
      <c r="L208">
        <f t="shared" si="11"/>
        <v>151.23194012331001</v>
      </c>
      <c r="M208">
        <f>VLOOKUP(C208,Potential_Manufacturer!$A$1:$T$31,19,FALSE)</f>
        <v>-33.351821999999999</v>
      </c>
      <c r="N208">
        <f>VLOOKUP(C208,Potential_Manufacturer!$A$1:$T$31,20,FALSE)</f>
        <v>151.44005799999999</v>
      </c>
    </row>
    <row r="209" spans="1:14" x14ac:dyDescent="0.2">
      <c r="A209" s="7" t="s">
        <v>64</v>
      </c>
      <c r="B209" s="4" t="s">
        <v>90</v>
      </c>
      <c r="C209" t="s">
        <v>24</v>
      </c>
      <c r="D209" t="s">
        <v>109</v>
      </c>
      <c r="E209" t="s">
        <v>79</v>
      </c>
      <c r="F209">
        <f t="shared" si="9"/>
        <v>73.422539130554824</v>
      </c>
      <c r="H209" s="7" t="s">
        <v>124</v>
      </c>
      <c r="I209" s="7">
        <v>8.3200000000000003E-5</v>
      </c>
      <c r="J209" s="7">
        <v>9.7600000000000001E-5</v>
      </c>
      <c r="K209">
        <f t="shared" si="10"/>
        <v>-33.989005987515</v>
      </c>
      <c r="L209">
        <f t="shared" si="11"/>
        <v>151.23194012331001</v>
      </c>
      <c r="M209">
        <f>VLOOKUP(C209,Potential_Manufacturer!$A$1:$T$31,19,FALSE)</f>
        <v>-33.351821999999999</v>
      </c>
      <c r="N209">
        <f>VLOOKUP(C209,Potential_Manufacturer!$A$1:$T$31,20,FALSE)</f>
        <v>151.44005799999999</v>
      </c>
    </row>
    <row r="210" spans="1:14" x14ac:dyDescent="0.2">
      <c r="A210" s="7" t="s">
        <v>64</v>
      </c>
      <c r="B210" s="4" t="s">
        <v>92</v>
      </c>
      <c r="C210" t="s">
        <v>24</v>
      </c>
      <c r="D210" t="s">
        <v>109</v>
      </c>
      <c r="E210" t="s">
        <v>80</v>
      </c>
      <c r="F210">
        <f t="shared" si="9"/>
        <v>73.422539130554824</v>
      </c>
      <c r="H210" s="7" t="s">
        <v>124</v>
      </c>
      <c r="I210" s="7">
        <v>8.3200000000000003E-5</v>
      </c>
      <c r="J210" s="7">
        <v>9.7600000000000001E-5</v>
      </c>
      <c r="K210">
        <f t="shared" si="10"/>
        <v>-33.989005987515</v>
      </c>
      <c r="L210">
        <f t="shared" si="11"/>
        <v>151.23194012331001</v>
      </c>
      <c r="M210">
        <f>VLOOKUP(C210,Potential_Manufacturer!$A$1:$T$31,19,FALSE)</f>
        <v>-33.351821999999999</v>
      </c>
      <c r="N210">
        <f>VLOOKUP(C210,Potential_Manufacturer!$A$1:$T$31,20,FALSE)</f>
        <v>151.44005799999999</v>
      </c>
    </row>
    <row r="211" spans="1:14" x14ac:dyDescent="0.2">
      <c r="A211" s="7" t="s">
        <v>64</v>
      </c>
      <c r="B211" s="4" t="s">
        <v>20</v>
      </c>
      <c r="C211" t="s">
        <v>25</v>
      </c>
      <c r="D211" t="s">
        <v>109</v>
      </c>
      <c r="E211" t="s">
        <v>81</v>
      </c>
      <c r="F211">
        <f t="shared" si="9"/>
        <v>29.842253959910661</v>
      </c>
      <c r="H211" s="7" t="s">
        <v>124</v>
      </c>
      <c r="I211" s="7">
        <v>8.3200000000000003E-5</v>
      </c>
      <c r="J211" s="7">
        <v>9.7600000000000001E-5</v>
      </c>
      <c r="K211">
        <f t="shared" si="10"/>
        <v>-33.989005987515</v>
      </c>
      <c r="L211">
        <f t="shared" si="11"/>
        <v>151.23194012331001</v>
      </c>
      <c r="M211">
        <f>VLOOKUP(C211,Potential_Manufacturer!$A$1:$T$31,19,FALSE)</f>
        <v>-33.8085807406801</v>
      </c>
      <c r="N211">
        <f>VLOOKUP(C211,Potential_Manufacturer!$A$1:$T$31,20,FALSE)</f>
        <v>150.992574329029</v>
      </c>
    </row>
    <row r="212" spans="1:14" x14ac:dyDescent="0.2">
      <c r="A212" s="7" t="s">
        <v>64</v>
      </c>
      <c r="B212" s="4" t="s">
        <v>52</v>
      </c>
      <c r="C212" t="s">
        <v>25</v>
      </c>
      <c r="D212" t="s">
        <v>109</v>
      </c>
      <c r="E212" t="s">
        <v>82</v>
      </c>
      <c r="F212">
        <f t="shared" si="9"/>
        <v>29.842253959910661</v>
      </c>
      <c r="H212" s="7" t="s">
        <v>124</v>
      </c>
      <c r="I212" s="7">
        <v>8.3200000000000003E-5</v>
      </c>
      <c r="J212" s="7">
        <v>9.7600000000000001E-5</v>
      </c>
      <c r="K212">
        <f t="shared" si="10"/>
        <v>-33.989005987515</v>
      </c>
      <c r="L212">
        <f t="shared" si="11"/>
        <v>151.23194012331001</v>
      </c>
      <c r="M212">
        <f>VLOOKUP(C212,Potential_Manufacturer!$A$1:$T$31,19,FALSE)</f>
        <v>-33.8085807406801</v>
      </c>
      <c r="N212">
        <f>VLOOKUP(C212,Potential_Manufacturer!$A$1:$T$31,20,FALSE)</f>
        <v>150.992574329029</v>
      </c>
    </row>
    <row r="213" spans="1:14" x14ac:dyDescent="0.2">
      <c r="A213" s="7" t="s">
        <v>64</v>
      </c>
      <c r="B213" s="4" t="s">
        <v>1</v>
      </c>
      <c r="C213" t="s">
        <v>25</v>
      </c>
      <c r="D213" t="s">
        <v>109</v>
      </c>
      <c r="E213" t="s">
        <v>83</v>
      </c>
      <c r="F213">
        <f t="shared" si="9"/>
        <v>29.842253959910661</v>
      </c>
      <c r="H213" s="7" t="s">
        <v>124</v>
      </c>
      <c r="I213" s="7">
        <v>8.3200000000000003E-5</v>
      </c>
      <c r="J213" s="7">
        <v>9.7600000000000001E-5</v>
      </c>
      <c r="K213">
        <f t="shared" si="10"/>
        <v>-33.989005987515</v>
      </c>
      <c r="L213">
        <f t="shared" si="11"/>
        <v>151.23194012331001</v>
      </c>
      <c r="M213">
        <f>VLOOKUP(C213,Potential_Manufacturer!$A$1:$T$31,19,FALSE)</f>
        <v>-33.8085807406801</v>
      </c>
      <c r="N213">
        <f>VLOOKUP(C213,Potential_Manufacturer!$A$1:$T$31,20,FALSE)</f>
        <v>150.992574329029</v>
      </c>
    </row>
    <row r="214" spans="1:14" x14ac:dyDescent="0.2">
      <c r="A214" s="7" t="s">
        <v>64</v>
      </c>
      <c r="B214" s="4" t="s">
        <v>73</v>
      </c>
      <c r="C214" t="s">
        <v>25</v>
      </c>
      <c r="D214" t="s">
        <v>109</v>
      </c>
      <c r="E214" t="s">
        <v>84</v>
      </c>
      <c r="F214">
        <f t="shared" si="9"/>
        <v>29.842253959910661</v>
      </c>
      <c r="H214" s="7" t="s">
        <v>124</v>
      </c>
      <c r="I214" s="7">
        <v>8.3200000000000003E-5</v>
      </c>
      <c r="J214" s="7">
        <v>9.7600000000000001E-5</v>
      </c>
      <c r="K214">
        <f t="shared" si="10"/>
        <v>-33.989005987515</v>
      </c>
      <c r="L214">
        <f t="shared" si="11"/>
        <v>151.23194012331001</v>
      </c>
      <c r="M214">
        <f>VLOOKUP(C214,Potential_Manufacturer!$A$1:$T$31,19,FALSE)</f>
        <v>-33.8085807406801</v>
      </c>
      <c r="N214">
        <f>VLOOKUP(C214,Potential_Manufacturer!$A$1:$T$31,20,FALSE)</f>
        <v>150.992574329029</v>
      </c>
    </row>
    <row r="215" spans="1:14" x14ac:dyDescent="0.2">
      <c r="A215" s="7" t="s">
        <v>64</v>
      </c>
      <c r="B215" s="4" t="s">
        <v>88</v>
      </c>
      <c r="C215" t="s">
        <v>25</v>
      </c>
      <c r="D215" t="s">
        <v>109</v>
      </c>
      <c r="E215" t="s">
        <v>85</v>
      </c>
      <c r="F215">
        <f t="shared" si="9"/>
        <v>29.842253959910661</v>
      </c>
      <c r="H215" s="7" t="s">
        <v>124</v>
      </c>
      <c r="I215" s="7">
        <v>8.3200000000000003E-5</v>
      </c>
      <c r="J215" s="7">
        <v>9.7600000000000001E-5</v>
      </c>
      <c r="K215">
        <f t="shared" si="10"/>
        <v>-33.989005987515</v>
      </c>
      <c r="L215">
        <f t="shared" si="11"/>
        <v>151.23194012331001</v>
      </c>
      <c r="M215">
        <f>VLOOKUP(C215,Potential_Manufacturer!$A$1:$T$31,19,FALSE)</f>
        <v>-33.8085807406801</v>
      </c>
      <c r="N215">
        <f>VLOOKUP(C215,Potential_Manufacturer!$A$1:$T$31,20,FALSE)</f>
        <v>150.992574329029</v>
      </c>
    </row>
    <row r="216" spans="1:14" x14ac:dyDescent="0.2">
      <c r="A216" s="7" t="s">
        <v>64</v>
      </c>
      <c r="B216" s="4" t="s">
        <v>89</v>
      </c>
      <c r="C216" t="s">
        <v>25</v>
      </c>
      <c r="D216" t="s">
        <v>109</v>
      </c>
      <c r="E216" t="s">
        <v>86</v>
      </c>
      <c r="F216">
        <f t="shared" si="9"/>
        <v>29.842253959910661</v>
      </c>
      <c r="H216" s="7" t="s">
        <v>124</v>
      </c>
      <c r="I216" s="7">
        <v>8.3200000000000003E-5</v>
      </c>
      <c r="J216" s="7">
        <v>9.7600000000000001E-5</v>
      </c>
      <c r="K216">
        <f t="shared" si="10"/>
        <v>-33.989005987515</v>
      </c>
      <c r="L216">
        <f t="shared" si="11"/>
        <v>151.23194012331001</v>
      </c>
      <c r="M216">
        <f>VLOOKUP(C216,Potential_Manufacturer!$A$1:$T$31,19,FALSE)</f>
        <v>-33.8085807406801</v>
      </c>
      <c r="N216">
        <f>VLOOKUP(C216,Potential_Manufacturer!$A$1:$T$31,20,FALSE)</f>
        <v>150.992574329029</v>
      </c>
    </row>
    <row r="217" spans="1:14" x14ac:dyDescent="0.2">
      <c r="A217" s="7" t="s">
        <v>64</v>
      </c>
      <c r="B217" s="4" t="s">
        <v>70</v>
      </c>
      <c r="C217" t="s">
        <v>25</v>
      </c>
      <c r="D217" t="s">
        <v>109</v>
      </c>
      <c r="E217" t="s">
        <v>87</v>
      </c>
      <c r="F217">
        <f t="shared" si="9"/>
        <v>29.842253959910661</v>
      </c>
      <c r="H217" s="7" t="s">
        <v>124</v>
      </c>
      <c r="I217" s="7">
        <v>8.3200000000000003E-5</v>
      </c>
      <c r="J217" s="7">
        <v>9.7600000000000001E-5</v>
      </c>
      <c r="K217">
        <f t="shared" si="10"/>
        <v>-33.989005987515</v>
      </c>
      <c r="L217">
        <f t="shared" si="11"/>
        <v>151.23194012331001</v>
      </c>
      <c r="M217">
        <f>VLOOKUP(C217,Potential_Manufacturer!$A$1:$T$31,19,FALSE)</f>
        <v>-33.8085807406801</v>
      </c>
      <c r="N217">
        <f>VLOOKUP(C217,Potential_Manufacturer!$A$1:$T$31,20,FALSE)</f>
        <v>150.992574329029</v>
      </c>
    </row>
    <row r="218" spans="1:14" x14ac:dyDescent="0.2">
      <c r="A218" s="7" t="s">
        <v>64</v>
      </c>
      <c r="B218" s="4" t="s">
        <v>90</v>
      </c>
      <c r="C218" t="s">
        <v>25</v>
      </c>
      <c r="D218" t="s">
        <v>109</v>
      </c>
      <c r="E218" t="s">
        <v>76</v>
      </c>
      <c r="F218">
        <f t="shared" si="9"/>
        <v>29.842253959910661</v>
      </c>
      <c r="H218" s="7" t="s">
        <v>124</v>
      </c>
      <c r="I218" s="7">
        <v>8.3200000000000003E-5</v>
      </c>
      <c r="J218" s="7">
        <v>9.7600000000000001E-5</v>
      </c>
      <c r="K218">
        <f t="shared" si="10"/>
        <v>-33.989005987515</v>
      </c>
      <c r="L218">
        <f t="shared" si="11"/>
        <v>151.23194012331001</v>
      </c>
      <c r="M218">
        <f>VLOOKUP(C218,Potential_Manufacturer!$A$1:$T$31,19,FALSE)</f>
        <v>-33.8085807406801</v>
      </c>
      <c r="N218">
        <f>VLOOKUP(C218,Potential_Manufacturer!$A$1:$T$31,20,FALSE)</f>
        <v>150.992574329029</v>
      </c>
    </row>
    <row r="219" spans="1:14" x14ac:dyDescent="0.2">
      <c r="A219" s="7" t="s">
        <v>64</v>
      </c>
      <c r="B219" s="4" t="s">
        <v>92</v>
      </c>
      <c r="C219" t="s">
        <v>25</v>
      </c>
      <c r="D219" t="s">
        <v>109</v>
      </c>
      <c r="E219" t="s">
        <v>77</v>
      </c>
      <c r="F219">
        <f t="shared" si="9"/>
        <v>29.842253959910661</v>
      </c>
      <c r="H219" s="7" t="s">
        <v>124</v>
      </c>
      <c r="I219" s="7">
        <v>8.3200000000000003E-5</v>
      </c>
      <c r="J219" s="7">
        <v>9.7600000000000001E-5</v>
      </c>
      <c r="K219">
        <f t="shared" si="10"/>
        <v>-33.989005987515</v>
      </c>
      <c r="L219">
        <f t="shared" si="11"/>
        <v>151.23194012331001</v>
      </c>
      <c r="M219">
        <f>VLOOKUP(C219,Potential_Manufacturer!$A$1:$T$31,19,FALSE)</f>
        <v>-33.8085807406801</v>
      </c>
      <c r="N219">
        <f>VLOOKUP(C219,Potential_Manufacturer!$A$1:$T$31,20,FALSE)</f>
        <v>150.992574329029</v>
      </c>
    </row>
    <row r="220" spans="1:14" x14ac:dyDescent="0.2">
      <c r="A220" s="7" t="s">
        <v>64</v>
      </c>
      <c r="B220" s="4" t="s">
        <v>20</v>
      </c>
      <c r="C220" t="s">
        <v>26</v>
      </c>
      <c r="D220" t="s">
        <v>109</v>
      </c>
      <c r="E220" t="s">
        <v>78</v>
      </c>
      <c r="F220">
        <f t="shared" si="9"/>
        <v>98.216632591833076</v>
      </c>
      <c r="H220" s="7" t="s">
        <v>124</v>
      </c>
      <c r="I220" s="7">
        <v>8.3200000000000003E-5</v>
      </c>
      <c r="J220" s="7">
        <v>9.7600000000000001E-5</v>
      </c>
      <c r="K220">
        <f t="shared" si="10"/>
        <v>-33.989005987515</v>
      </c>
      <c r="L220">
        <f t="shared" si="11"/>
        <v>151.23194012331001</v>
      </c>
      <c r="M220">
        <f>VLOOKUP(C220,Potential_Manufacturer!$A$1:$T$31,19,FALSE)</f>
        <v>-34.7793163172771</v>
      </c>
      <c r="N220">
        <f>VLOOKUP(C220,Potential_Manufacturer!$A$1:$T$31,20,FALSE)</f>
        <v>150.75395276578999</v>
      </c>
    </row>
    <row r="221" spans="1:14" x14ac:dyDescent="0.2">
      <c r="A221" s="7" t="s">
        <v>64</v>
      </c>
      <c r="B221" s="4" t="s">
        <v>52</v>
      </c>
      <c r="C221" t="s">
        <v>26</v>
      </c>
      <c r="D221" t="s">
        <v>109</v>
      </c>
      <c r="E221" t="s">
        <v>79</v>
      </c>
      <c r="F221">
        <f t="shared" si="9"/>
        <v>98.216632591833076</v>
      </c>
      <c r="H221" s="7" t="s">
        <v>124</v>
      </c>
      <c r="I221" s="7">
        <v>8.3200000000000003E-5</v>
      </c>
      <c r="J221" s="7">
        <v>9.7600000000000001E-5</v>
      </c>
      <c r="K221">
        <f t="shared" si="10"/>
        <v>-33.989005987515</v>
      </c>
      <c r="L221">
        <f t="shared" si="11"/>
        <v>151.23194012331001</v>
      </c>
      <c r="M221">
        <f>VLOOKUP(C221,Potential_Manufacturer!$A$1:$T$31,19,FALSE)</f>
        <v>-34.7793163172771</v>
      </c>
      <c r="N221">
        <f>VLOOKUP(C221,Potential_Manufacturer!$A$1:$T$31,20,FALSE)</f>
        <v>150.75395276578999</v>
      </c>
    </row>
    <row r="222" spans="1:14" x14ac:dyDescent="0.2">
      <c r="A222" s="7" t="s">
        <v>64</v>
      </c>
      <c r="B222" s="4" t="s">
        <v>1</v>
      </c>
      <c r="C222" t="s">
        <v>26</v>
      </c>
      <c r="D222" t="s">
        <v>109</v>
      </c>
      <c r="E222" t="s">
        <v>80</v>
      </c>
      <c r="F222">
        <f t="shared" si="9"/>
        <v>98.216632591833076</v>
      </c>
      <c r="H222" s="7" t="s">
        <v>124</v>
      </c>
      <c r="I222" s="7">
        <v>8.3200000000000003E-5</v>
      </c>
      <c r="J222" s="7">
        <v>9.7600000000000001E-5</v>
      </c>
      <c r="K222">
        <f t="shared" si="10"/>
        <v>-33.989005987515</v>
      </c>
      <c r="L222">
        <f t="shared" si="11"/>
        <v>151.23194012331001</v>
      </c>
      <c r="M222">
        <f>VLOOKUP(C222,Potential_Manufacturer!$A$1:$T$31,19,FALSE)</f>
        <v>-34.7793163172771</v>
      </c>
      <c r="N222">
        <f>VLOOKUP(C222,Potential_Manufacturer!$A$1:$T$31,20,FALSE)</f>
        <v>150.75395276578999</v>
      </c>
    </row>
    <row r="223" spans="1:14" x14ac:dyDescent="0.2">
      <c r="A223" s="7" t="s">
        <v>64</v>
      </c>
      <c r="B223" s="4" t="s">
        <v>73</v>
      </c>
      <c r="C223" t="s">
        <v>26</v>
      </c>
      <c r="D223" t="s">
        <v>109</v>
      </c>
      <c r="E223" t="s">
        <v>81</v>
      </c>
      <c r="F223">
        <f t="shared" si="9"/>
        <v>98.216632591833076</v>
      </c>
      <c r="H223" s="7" t="s">
        <v>124</v>
      </c>
      <c r="I223" s="7">
        <v>8.3200000000000003E-5</v>
      </c>
      <c r="J223" s="7">
        <v>9.7600000000000001E-5</v>
      </c>
      <c r="K223">
        <f t="shared" si="10"/>
        <v>-33.989005987515</v>
      </c>
      <c r="L223">
        <f t="shared" si="11"/>
        <v>151.23194012331001</v>
      </c>
      <c r="M223">
        <f>VLOOKUP(C223,Potential_Manufacturer!$A$1:$T$31,19,FALSE)</f>
        <v>-34.7793163172771</v>
      </c>
      <c r="N223">
        <f>VLOOKUP(C223,Potential_Manufacturer!$A$1:$T$31,20,FALSE)</f>
        <v>150.75395276578999</v>
      </c>
    </row>
    <row r="224" spans="1:14" x14ac:dyDescent="0.2">
      <c r="A224" s="7" t="s">
        <v>64</v>
      </c>
      <c r="B224" s="4" t="s">
        <v>88</v>
      </c>
      <c r="C224" t="s">
        <v>26</v>
      </c>
      <c r="D224" t="s">
        <v>109</v>
      </c>
      <c r="E224" t="s">
        <v>82</v>
      </c>
      <c r="F224">
        <f t="shared" si="9"/>
        <v>98.216632591833076</v>
      </c>
      <c r="H224" s="7" t="s">
        <v>124</v>
      </c>
      <c r="I224" s="7">
        <v>8.3200000000000003E-5</v>
      </c>
      <c r="J224" s="7">
        <v>9.7600000000000001E-5</v>
      </c>
      <c r="K224">
        <f t="shared" si="10"/>
        <v>-33.989005987515</v>
      </c>
      <c r="L224">
        <f t="shared" si="11"/>
        <v>151.23194012331001</v>
      </c>
      <c r="M224">
        <f>VLOOKUP(C224,Potential_Manufacturer!$A$1:$T$31,19,FALSE)</f>
        <v>-34.7793163172771</v>
      </c>
      <c r="N224">
        <f>VLOOKUP(C224,Potential_Manufacturer!$A$1:$T$31,20,FALSE)</f>
        <v>150.75395276578999</v>
      </c>
    </row>
    <row r="225" spans="1:14" x14ac:dyDescent="0.2">
      <c r="A225" s="7" t="s">
        <v>64</v>
      </c>
      <c r="B225" s="4" t="s">
        <v>89</v>
      </c>
      <c r="C225" t="s">
        <v>26</v>
      </c>
      <c r="D225" t="s">
        <v>109</v>
      </c>
      <c r="E225" t="s">
        <v>83</v>
      </c>
      <c r="F225">
        <f t="shared" si="9"/>
        <v>98.216632591833076</v>
      </c>
      <c r="H225" s="7" t="s">
        <v>124</v>
      </c>
      <c r="I225" s="7">
        <v>8.3200000000000003E-5</v>
      </c>
      <c r="J225" s="7">
        <v>9.7600000000000001E-5</v>
      </c>
      <c r="K225">
        <f t="shared" si="10"/>
        <v>-33.989005987515</v>
      </c>
      <c r="L225">
        <f t="shared" si="11"/>
        <v>151.23194012331001</v>
      </c>
      <c r="M225">
        <f>VLOOKUP(C225,Potential_Manufacturer!$A$1:$T$31,19,FALSE)</f>
        <v>-34.7793163172771</v>
      </c>
      <c r="N225">
        <f>VLOOKUP(C225,Potential_Manufacturer!$A$1:$T$31,20,FALSE)</f>
        <v>150.75395276578999</v>
      </c>
    </row>
    <row r="226" spans="1:14" x14ac:dyDescent="0.2">
      <c r="A226" s="7" t="s">
        <v>64</v>
      </c>
      <c r="B226" s="4" t="s">
        <v>70</v>
      </c>
      <c r="C226" t="s">
        <v>26</v>
      </c>
      <c r="D226" t="s">
        <v>109</v>
      </c>
      <c r="E226" t="s">
        <v>84</v>
      </c>
      <c r="F226">
        <f t="shared" si="9"/>
        <v>98.216632591833076</v>
      </c>
      <c r="H226" s="7" t="s">
        <v>124</v>
      </c>
      <c r="I226" s="7">
        <v>8.3200000000000003E-5</v>
      </c>
      <c r="J226" s="7">
        <v>9.7600000000000001E-5</v>
      </c>
      <c r="K226">
        <f t="shared" si="10"/>
        <v>-33.989005987515</v>
      </c>
      <c r="L226">
        <f t="shared" si="11"/>
        <v>151.23194012331001</v>
      </c>
      <c r="M226">
        <f>VLOOKUP(C226,Potential_Manufacturer!$A$1:$T$31,19,FALSE)</f>
        <v>-34.7793163172771</v>
      </c>
      <c r="N226">
        <f>VLOOKUP(C226,Potential_Manufacturer!$A$1:$T$31,20,FALSE)</f>
        <v>150.75395276578999</v>
      </c>
    </row>
    <row r="227" spans="1:14" x14ac:dyDescent="0.2">
      <c r="A227" s="7" t="s">
        <v>64</v>
      </c>
      <c r="B227" s="4" t="s">
        <v>90</v>
      </c>
      <c r="C227" t="s">
        <v>26</v>
      </c>
      <c r="D227" t="s">
        <v>109</v>
      </c>
      <c r="E227" t="s">
        <v>85</v>
      </c>
      <c r="F227">
        <f t="shared" si="9"/>
        <v>98.216632591833076</v>
      </c>
      <c r="H227" s="7" t="s">
        <v>124</v>
      </c>
      <c r="I227" s="7">
        <v>8.3200000000000003E-5</v>
      </c>
      <c r="J227" s="7">
        <v>9.7600000000000001E-5</v>
      </c>
      <c r="K227">
        <f t="shared" si="10"/>
        <v>-33.989005987515</v>
      </c>
      <c r="L227">
        <f t="shared" si="11"/>
        <v>151.23194012331001</v>
      </c>
      <c r="M227">
        <f>VLOOKUP(C227,Potential_Manufacturer!$A$1:$T$31,19,FALSE)</f>
        <v>-34.7793163172771</v>
      </c>
      <c r="N227">
        <f>VLOOKUP(C227,Potential_Manufacturer!$A$1:$T$31,20,FALSE)</f>
        <v>150.75395276578999</v>
      </c>
    </row>
    <row r="228" spans="1:14" x14ac:dyDescent="0.2">
      <c r="A228" s="7" t="s">
        <v>64</v>
      </c>
      <c r="B228" s="4" t="s">
        <v>92</v>
      </c>
      <c r="C228" t="s">
        <v>26</v>
      </c>
      <c r="D228" t="s">
        <v>109</v>
      </c>
      <c r="E228" t="s">
        <v>86</v>
      </c>
      <c r="F228">
        <f t="shared" si="9"/>
        <v>98.216632591833076</v>
      </c>
      <c r="H228" s="7" t="s">
        <v>124</v>
      </c>
      <c r="I228" s="7">
        <v>8.3200000000000003E-5</v>
      </c>
      <c r="J228" s="7">
        <v>9.7600000000000001E-5</v>
      </c>
      <c r="K228">
        <f t="shared" si="10"/>
        <v>-33.989005987515</v>
      </c>
      <c r="L228">
        <f t="shared" si="11"/>
        <v>151.23194012331001</v>
      </c>
      <c r="M228">
        <f>VLOOKUP(C228,Potential_Manufacturer!$A$1:$T$31,19,FALSE)</f>
        <v>-34.7793163172771</v>
      </c>
      <c r="N228">
        <f>VLOOKUP(C228,Potential_Manufacturer!$A$1:$T$31,20,FALSE)</f>
        <v>150.75395276578999</v>
      </c>
    </row>
    <row r="229" spans="1:14" x14ac:dyDescent="0.2">
      <c r="A229" s="7" t="s">
        <v>63</v>
      </c>
      <c r="B229" s="4" t="s">
        <v>20</v>
      </c>
      <c r="C229" t="s">
        <v>27</v>
      </c>
      <c r="D229" t="s">
        <v>109</v>
      </c>
      <c r="E229" t="s">
        <v>87</v>
      </c>
      <c r="F229">
        <f t="shared" si="9"/>
        <v>15.697845663983166</v>
      </c>
      <c r="H229" s="7" t="s">
        <v>124</v>
      </c>
      <c r="I229" s="7">
        <v>8.3200000000000003E-5</v>
      </c>
      <c r="J229" s="7">
        <v>9.7600000000000001E-5</v>
      </c>
      <c r="K229">
        <f t="shared" si="10"/>
        <v>-37.829757999999998</v>
      </c>
      <c r="L229">
        <f t="shared" si="11"/>
        <v>144.912334639383</v>
      </c>
      <c r="M229">
        <f>VLOOKUP(C229,Potential_Manufacturer!$A$1:$T$31,19,FALSE)</f>
        <v>-37.829757784910498</v>
      </c>
      <c r="N229">
        <f>VLOOKUP(C229,Potential_Manufacturer!$A$1:$T$31,20,FALSE)</f>
        <v>144.733596222947</v>
      </c>
    </row>
    <row r="230" spans="1:14" x14ac:dyDescent="0.2">
      <c r="A230" s="7" t="s">
        <v>63</v>
      </c>
      <c r="B230" s="4" t="s">
        <v>52</v>
      </c>
      <c r="C230" t="s">
        <v>27</v>
      </c>
      <c r="D230" t="s">
        <v>109</v>
      </c>
      <c r="E230" t="s">
        <v>76</v>
      </c>
      <c r="F230">
        <f t="shared" si="9"/>
        <v>15.697845663983166</v>
      </c>
      <c r="H230" s="7" t="s">
        <v>124</v>
      </c>
      <c r="I230" s="7">
        <v>8.3200000000000003E-5</v>
      </c>
      <c r="J230" s="7">
        <v>9.7600000000000001E-5</v>
      </c>
      <c r="K230">
        <f t="shared" si="10"/>
        <v>-37.829757999999998</v>
      </c>
      <c r="L230">
        <f t="shared" si="11"/>
        <v>144.912334639383</v>
      </c>
      <c r="M230">
        <f>VLOOKUP(C230,Potential_Manufacturer!$A$1:$T$31,19,FALSE)</f>
        <v>-37.829757784910498</v>
      </c>
      <c r="N230">
        <f>VLOOKUP(C230,Potential_Manufacturer!$A$1:$T$31,20,FALSE)</f>
        <v>144.733596222947</v>
      </c>
    </row>
    <row r="231" spans="1:14" x14ac:dyDescent="0.2">
      <c r="A231" s="7" t="s">
        <v>63</v>
      </c>
      <c r="B231" s="4" t="s">
        <v>1</v>
      </c>
      <c r="C231" t="s">
        <v>27</v>
      </c>
      <c r="D231" t="s">
        <v>109</v>
      </c>
      <c r="E231" t="s">
        <v>77</v>
      </c>
      <c r="F231">
        <f t="shared" si="9"/>
        <v>15.697845663983166</v>
      </c>
      <c r="H231" s="7" t="s">
        <v>124</v>
      </c>
      <c r="I231" s="7">
        <v>8.3200000000000003E-5</v>
      </c>
      <c r="J231" s="7">
        <v>9.7600000000000001E-5</v>
      </c>
      <c r="K231">
        <f t="shared" si="10"/>
        <v>-37.829757999999998</v>
      </c>
      <c r="L231">
        <f t="shared" si="11"/>
        <v>144.912334639383</v>
      </c>
      <c r="M231">
        <f>VLOOKUP(C231,Potential_Manufacturer!$A$1:$T$31,19,FALSE)</f>
        <v>-37.829757784910498</v>
      </c>
      <c r="N231">
        <f>VLOOKUP(C231,Potential_Manufacturer!$A$1:$T$31,20,FALSE)</f>
        <v>144.733596222947</v>
      </c>
    </row>
    <row r="232" spans="1:14" x14ac:dyDescent="0.2">
      <c r="A232" s="7" t="s">
        <v>63</v>
      </c>
      <c r="B232" s="4" t="s">
        <v>73</v>
      </c>
      <c r="C232" t="s">
        <v>27</v>
      </c>
      <c r="D232" t="s">
        <v>109</v>
      </c>
      <c r="E232" t="s">
        <v>78</v>
      </c>
      <c r="F232">
        <f t="shared" si="9"/>
        <v>15.697845663983166</v>
      </c>
      <c r="H232" s="7" t="s">
        <v>124</v>
      </c>
      <c r="I232" s="7">
        <v>8.3200000000000003E-5</v>
      </c>
      <c r="J232" s="7">
        <v>9.7600000000000001E-5</v>
      </c>
      <c r="K232">
        <f t="shared" si="10"/>
        <v>-37.829757999999998</v>
      </c>
      <c r="L232">
        <f t="shared" si="11"/>
        <v>144.912334639383</v>
      </c>
      <c r="M232">
        <f>VLOOKUP(C232,Potential_Manufacturer!$A$1:$T$31,19,FALSE)</f>
        <v>-37.829757784910498</v>
      </c>
      <c r="N232">
        <f>VLOOKUP(C232,Potential_Manufacturer!$A$1:$T$31,20,FALSE)</f>
        <v>144.733596222947</v>
      </c>
    </row>
    <row r="233" spans="1:14" x14ac:dyDescent="0.2">
      <c r="A233" s="7" t="s">
        <v>63</v>
      </c>
      <c r="B233" s="4" t="s">
        <v>88</v>
      </c>
      <c r="C233" t="s">
        <v>27</v>
      </c>
      <c r="D233" t="s">
        <v>109</v>
      </c>
      <c r="E233" t="s">
        <v>79</v>
      </c>
      <c r="F233">
        <f t="shared" si="9"/>
        <v>15.697845663983166</v>
      </c>
      <c r="H233" s="7" t="s">
        <v>124</v>
      </c>
      <c r="I233" s="7">
        <v>8.3200000000000003E-5</v>
      </c>
      <c r="J233" s="7">
        <v>9.7600000000000001E-5</v>
      </c>
      <c r="K233">
        <f t="shared" si="10"/>
        <v>-37.829757999999998</v>
      </c>
      <c r="L233">
        <f t="shared" si="11"/>
        <v>144.912334639383</v>
      </c>
      <c r="M233">
        <f>VLOOKUP(C233,Potential_Manufacturer!$A$1:$T$31,19,FALSE)</f>
        <v>-37.829757784910498</v>
      </c>
      <c r="N233">
        <f>VLOOKUP(C233,Potential_Manufacturer!$A$1:$T$31,20,FALSE)</f>
        <v>144.733596222947</v>
      </c>
    </row>
    <row r="234" spans="1:14" x14ac:dyDescent="0.2">
      <c r="A234" s="7" t="s">
        <v>63</v>
      </c>
      <c r="B234" s="4" t="s">
        <v>89</v>
      </c>
      <c r="C234" t="s">
        <v>27</v>
      </c>
      <c r="D234" t="s">
        <v>109</v>
      </c>
      <c r="E234" t="s">
        <v>80</v>
      </c>
      <c r="F234">
        <f t="shared" si="9"/>
        <v>15.697845663983166</v>
      </c>
      <c r="H234" s="7" t="s">
        <v>124</v>
      </c>
      <c r="I234" s="7">
        <v>8.3200000000000003E-5</v>
      </c>
      <c r="J234" s="7">
        <v>9.7600000000000001E-5</v>
      </c>
      <c r="K234">
        <f t="shared" si="10"/>
        <v>-37.829757999999998</v>
      </c>
      <c r="L234">
        <f t="shared" si="11"/>
        <v>144.912334639383</v>
      </c>
      <c r="M234">
        <f>VLOOKUP(C234,Potential_Manufacturer!$A$1:$T$31,19,FALSE)</f>
        <v>-37.829757784910498</v>
      </c>
      <c r="N234">
        <f>VLOOKUP(C234,Potential_Manufacturer!$A$1:$T$31,20,FALSE)</f>
        <v>144.733596222947</v>
      </c>
    </row>
    <row r="235" spans="1:14" x14ac:dyDescent="0.2">
      <c r="A235" s="7" t="s">
        <v>63</v>
      </c>
      <c r="B235" s="4" t="s">
        <v>70</v>
      </c>
      <c r="C235" t="s">
        <v>27</v>
      </c>
      <c r="D235" t="s">
        <v>109</v>
      </c>
      <c r="E235" t="s">
        <v>81</v>
      </c>
      <c r="F235">
        <f t="shared" si="9"/>
        <v>15.697845663983166</v>
      </c>
      <c r="H235" s="7" t="s">
        <v>124</v>
      </c>
      <c r="I235" s="7">
        <v>8.3200000000000003E-5</v>
      </c>
      <c r="J235" s="7">
        <v>9.7600000000000001E-5</v>
      </c>
      <c r="K235">
        <f t="shared" si="10"/>
        <v>-37.829757999999998</v>
      </c>
      <c r="L235">
        <f t="shared" si="11"/>
        <v>144.912334639383</v>
      </c>
      <c r="M235">
        <f>VLOOKUP(C235,Potential_Manufacturer!$A$1:$T$31,19,FALSE)</f>
        <v>-37.829757784910498</v>
      </c>
      <c r="N235">
        <f>VLOOKUP(C235,Potential_Manufacturer!$A$1:$T$31,20,FALSE)</f>
        <v>144.733596222947</v>
      </c>
    </row>
    <row r="236" spans="1:14" x14ac:dyDescent="0.2">
      <c r="A236" s="7" t="s">
        <v>63</v>
      </c>
      <c r="B236" s="4" t="s">
        <v>90</v>
      </c>
      <c r="C236" t="s">
        <v>27</v>
      </c>
      <c r="D236" t="s">
        <v>109</v>
      </c>
      <c r="E236" t="s">
        <v>82</v>
      </c>
      <c r="F236">
        <f t="shared" si="9"/>
        <v>15.697845663983166</v>
      </c>
      <c r="H236" s="7" t="s">
        <v>124</v>
      </c>
      <c r="I236" s="7">
        <v>8.3200000000000003E-5</v>
      </c>
      <c r="J236" s="7">
        <v>9.7600000000000001E-5</v>
      </c>
      <c r="K236">
        <f t="shared" si="10"/>
        <v>-37.829757999999998</v>
      </c>
      <c r="L236">
        <f t="shared" si="11"/>
        <v>144.912334639383</v>
      </c>
      <c r="M236">
        <f>VLOOKUP(C236,Potential_Manufacturer!$A$1:$T$31,19,FALSE)</f>
        <v>-37.829757784910498</v>
      </c>
      <c r="N236">
        <f>VLOOKUP(C236,Potential_Manufacturer!$A$1:$T$31,20,FALSE)</f>
        <v>144.733596222947</v>
      </c>
    </row>
    <row r="237" spans="1:14" x14ac:dyDescent="0.2">
      <c r="A237" s="7" t="s">
        <v>63</v>
      </c>
      <c r="B237" s="4" t="s">
        <v>92</v>
      </c>
      <c r="C237" t="s">
        <v>27</v>
      </c>
      <c r="D237" t="s">
        <v>109</v>
      </c>
      <c r="E237" t="s">
        <v>83</v>
      </c>
      <c r="F237">
        <f t="shared" si="9"/>
        <v>15.697845663983166</v>
      </c>
      <c r="H237" s="7" t="s">
        <v>124</v>
      </c>
      <c r="I237" s="7">
        <v>8.3200000000000003E-5</v>
      </c>
      <c r="J237" s="7">
        <v>9.7600000000000001E-5</v>
      </c>
      <c r="K237">
        <f t="shared" si="10"/>
        <v>-37.829757999999998</v>
      </c>
      <c r="L237">
        <f t="shared" si="11"/>
        <v>144.912334639383</v>
      </c>
      <c r="M237">
        <f>VLOOKUP(C237,Potential_Manufacturer!$A$1:$T$31,19,FALSE)</f>
        <v>-37.829757784910498</v>
      </c>
      <c r="N237">
        <f>VLOOKUP(C237,Potential_Manufacturer!$A$1:$T$31,20,FALSE)</f>
        <v>144.733596222947</v>
      </c>
    </row>
    <row r="238" spans="1:14" x14ac:dyDescent="0.2">
      <c r="A238" s="7" t="s">
        <v>63</v>
      </c>
      <c r="B238" s="4" t="s">
        <v>20</v>
      </c>
      <c r="C238" t="s">
        <v>28</v>
      </c>
      <c r="D238" t="s">
        <v>109</v>
      </c>
      <c r="E238" t="s">
        <v>84</v>
      </c>
      <c r="F238">
        <f t="shared" si="9"/>
        <v>18.01119177434736</v>
      </c>
      <c r="H238" s="7" t="s">
        <v>124</v>
      </c>
      <c r="I238" s="7">
        <v>8.3200000000000003E-5</v>
      </c>
      <c r="J238" s="7">
        <v>9.7600000000000001E-5</v>
      </c>
      <c r="K238">
        <f t="shared" si="10"/>
        <v>-37.829757999999998</v>
      </c>
      <c r="L238">
        <f t="shared" si="11"/>
        <v>144.912334639383</v>
      </c>
      <c r="M238">
        <f>VLOOKUP(C238,Potential_Manufacturer!$A$1:$T$31,19,FALSE)</f>
        <v>-37.6730363353564</v>
      </c>
      <c r="N238">
        <f>VLOOKUP(C238,Potential_Manufacturer!$A$1:$T$31,20,FALSE)</f>
        <v>144.860567097168</v>
      </c>
    </row>
    <row r="239" spans="1:14" x14ac:dyDescent="0.2">
      <c r="A239" s="7" t="s">
        <v>63</v>
      </c>
      <c r="B239" s="4" t="s">
        <v>52</v>
      </c>
      <c r="C239" t="s">
        <v>28</v>
      </c>
      <c r="D239" t="s">
        <v>109</v>
      </c>
      <c r="E239" t="s">
        <v>85</v>
      </c>
      <c r="F239">
        <f t="shared" si="9"/>
        <v>18.01119177434736</v>
      </c>
      <c r="H239" s="7" t="s">
        <v>124</v>
      </c>
      <c r="I239" s="7">
        <v>8.3200000000000003E-5</v>
      </c>
      <c r="J239" s="7">
        <v>9.7600000000000001E-5</v>
      </c>
      <c r="K239">
        <f t="shared" si="10"/>
        <v>-37.829757999999998</v>
      </c>
      <c r="L239">
        <f t="shared" si="11"/>
        <v>144.912334639383</v>
      </c>
      <c r="M239">
        <f>VLOOKUP(C239,Potential_Manufacturer!$A$1:$T$31,19,FALSE)</f>
        <v>-37.6730363353564</v>
      </c>
      <c r="N239">
        <f>VLOOKUP(C239,Potential_Manufacturer!$A$1:$T$31,20,FALSE)</f>
        <v>144.860567097168</v>
      </c>
    </row>
    <row r="240" spans="1:14" x14ac:dyDescent="0.2">
      <c r="A240" s="7" t="s">
        <v>63</v>
      </c>
      <c r="B240" s="4" t="s">
        <v>1</v>
      </c>
      <c r="C240" t="s">
        <v>28</v>
      </c>
      <c r="D240" t="s">
        <v>109</v>
      </c>
      <c r="E240" t="s">
        <v>86</v>
      </c>
      <c r="F240">
        <f t="shared" si="9"/>
        <v>18.01119177434736</v>
      </c>
      <c r="H240" s="7" t="s">
        <v>124</v>
      </c>
      <c r="I240" s="7">
        <v>8.3200000000000003E-5</v>
      </c>
      <c r="J240" s="7">
        <v>9.7600000000000001E-5</v>
      </c>
      <c r="K240">
        <f t="shared" si="10"/>
        <v>-37.829757999999998</v>
      </c>
      <c r="L240">
        <f t="shared" si="11"/>
        <v>144.912334639383</v>
      </c>
      <c r="M240">
        <f>VLOOKUP(C240,Potential_Manufacturer!$A$1:$T$31,19,FALSE)</f>
        <v>-37.6730363353564</v>
      </c>
      <c r="N240">
        <f>VLOOKUP(C240,Potential_Manufacturer!$A$1:$T$31,20,FALSE)</f>
        <v>144.860567097168</v>
      </c>
    </row>
    <row r="241" spans="1:14" x14ac:dyDescent="0.2">
      <c r="A241" s="7" t="s">
        <v>63</v>
      </c>
      <c r="B241" s="4" t="s">
        <v>73</v>
      </c>
      <c r="C241" t="s">
        <v>28</v>
      </c>
      <c r="D241" t="s">
        <v>109</v>
      </c>
      <c r="E241" t="s">
        <v>87</v>
      </c>
      <c r="F241">
        <f t="shared" si="9"/>
        <v>18.01119177434736</v>
      </c>
      <c r="H241" s="7" t="s">
        <v>124</v>
      </c>
      <c r="I241" s="7">
        <v>8.3200000000000003E-5</v>
      </c>
      <c r="J241" s="7">
        <v>9.7600000000000001E-5</v>
      </c>
      <c r="K241">
        <f t="shared" si="10"/>
        <v>-37.829757999999998</v>
      </c>
      <c r="L241">
        <f t="shared" si="11"/>
        <v>144.912334639383</v>
      </c>
      <c r="M241">
        <f>VLOOKUP(C241,Potential_Manufacturer!$A$1:$T$31,19,FALSE)</f>
        <v>-37.6730363353564</v>
      </c>
      <c r="N241">
        <f>VLOOKUP(C241,Potential_Manufacturer!$A$1:$T$31,20,FALSE)</f>
        <v>144.860567097168</v>
      </c>
    </row>
    <row r="242" spans="1:14" x14ac:dyDescent="0.2">
      <c r="A242" s="7" t="s">
        <v>63</v>
      </c>
      <c r="B242" s="4" t="s">
        <v>88</v>
      </c>
      <c r="C242" t="s">
        <v>28</v>
      </c>
      <c r="D242" t="s">
        <v>109</v>
      </c>
      <c r="E242" t="s">
        <v>76</v>
      </c>
      <c r="F242">
        <f t="shared" si="9"/>
        <v>18.01119177434736</v>
      </c>
      <c r="H242" s="7" t="s">
        <v>124</v>
      </c>
      <c r="I242" s="7">
        <v>8.3200000000000003E-5</v>
      </c>
      <c r="J242" s="7">
        <v>9.7600000000000001E-5</v>
      </c>
      <c r="K242">
        <f t="shared" si="10"/>
        <v>-37.829757999999998</v>
      </c>
      <c r="L242">
        <f t="shared" si="11"/>
        <v>144.912334639383</v>
      </c>
      <c r="M242">
        <f>VLOOKUP(C242,Potential_Manufacturer!$A$1:$T$31,19,FALSE)</f>
        <v>-37.6730363353564</v>
      </c>
      <c r="N242">
        <f>VLOOKUP(C242,Potential_Manufacturer!$A$1:$T$31,20,FALSE)</f>
        <v>144.860567097168</v>
      </c>
    </row>
    <row r="243" spans="1:14" x14ac:dyDescent="0.2">
      <c r="A243" s="7" t="s">
        <v>63</v>
      </c>
      <c r="B243" s="4" t="s">
        <v>89</v>
      </c>
      <c r="C243" t="s">
        <v>28</v>
      </c>
      <c r="D243" t="s">
        <v>109</v>
      </c>
      <c r="E243" t="s">
        <v>77</v>
      </c>
      <c r="F243">
        <f t="shared" si="9"/>
        <v>18.01119177434736</v>
      </c>
      <c r="H243" s="7" t="s">
        <v>124</v>
      </c>
      <c r="I243" s="7">
        <v>8.3200000000000003E-5</v>
      </c>
      <c r="J243" s="7">
        <v>9.7600000000000001E-5</v>
      </c>
      <c r="K243">
        <f t="shared" si="10"/>
        <v>-37.829757999999998</v>
      </c>
      <c r="L243">
        <f t="shared" si="11"/>
        <v>144.912334639383</v>
      </c>
      <c r="M243">
        <f>VLOOKUP(C243,Potential_Manufacturer!$A$1:$T$31,19,FALSE)</f>
        <v>-37.6730363353564</v>
      </c>
      <c r="N243">
        <f>VLOOKUP(C243,Potential_Manufacturer!$A$1:$T$31,20,FALSE)</f>
        <v>144.860567097168</v>
      </c>
    </row>
    <row r="244" spans="1:14" x14ac:dyDescent="0.2">
      <c r="A244" s="7" t="s">
        <v>63</v>
      </c>
      <c r="B244" s="4" t="s">
        <v>70</v>
      </c>
      <c r="C244" t="s">
        <v>28</v>
      </c>
      <c r="D244" t="s">
        <v>109</v>
      </c>
      <c r="E244" t="s">
        <v>78</v>
      </c>
      <c r="F244">
        <f t="shared" si="9"/>
        <v>18.01119177434736</v>
      </c>
      <c r="H244" s="7" t="s">
        <v>124</v>
      </c>
      <c r="I244" s="7">
        <v>8.3200000000000003E-5</v>
      </c>
      <c r="J244" s="7">
        <v>9.7600000000000001E-5</v>
      </c>
      <c r="K244">
        <f t="shared" si="10"/>
        <v>-37.829757999999998</v>
      </c>
      <c r="L244">
        <f t="shared" si="11"/>
        <v>144.912334639383</v>
      </c>
      <c r="M244">
        <f>VLOOKUP(C244,Potential_Manufacturer!$A$1:$T$31,19,FALSE)</f>
        <v>-37.6730363353564</v>
      </c>
      <c r="N244">
        <f>VLOOKUP(C244,Potential_Manufacturer!$A$1:$T$31,20,FALSE)</f>
        <v>144.860567097168</v>
      </c>
    </row>
    <row r="245" spans="1:14" x14ac:dyDescent="0.2">
      <c r="A245" s="7" t="s">
        <v>63</v>
      </c>
      <c r="B245" s="4" t="s">
        <v>90</v>
      </c>
      <c r="C245" t="s">
        <v>28</v>
      </c>
      <c r="D245" t="s">
        <v>109</v>
      </c>
      <c r="E245" t="s">
        <v>79</v>
      </c>
      <c r="F245">
        <f t="shared" si="9"/>
        <v>18.01119177434736</v>
      </c>
      <c r="H245" s="7" t="s">
        <v>124</v>
      </c>
      <c r="I245" s="7">
        <v>8.3200000000000003E-5</v>
      </c>
      <c r="J245" s="7">
        <v>9.7600000000000001E-5</v>
      </c>
      <c r="K245">
        <f t="shared" si="10"/>
        <v>-37.829757999999998</v>
      </c>
      <c r="L245">
        <f t="shared" si="11"/>
        <v>144.912334639383</v>
      </c>
      <c r="M245">
        <f>VLOOKUP(C245,Potential_Manufacturer!$A$1:$T$31,19,FALSE)</f>
        <v>-37.6730363353564</v>
      </c>
      <c r="N245">
        <f>VLOOKUP(C245,Potential_Manufacturer!$A$1:$T$31,20,FALSE)</f>
        <v>144.860567097168</v>
      </c>
    </row>
    <row r="246" spans="1:14" x14ac:dyDescent="0.2">
      <c r="A246" s="7" t="s">
        <v>63</v>
      </c>
      <c r="B246" s="4" t="s">
        <v>92</v>
      </c>
      <c r="C246" t="s">
        <v>28</v>
      </c>
      <c r="D246" t="s">
        <v>109</v>
      </c>
      <c r="E246" t="s">
        <v>80</v>
      </c>
      <c r="F246">
        <f t="shared" si="9"/>
        <v>18.01119177434736</v>
      </c>
      <c r="H246" s="7" t="s">
        <v>124</v>
      </c>
      <c r="I246" s="7">
        <v>8.3200000000000003E-5</v>
      </c>
      <c r="J246" s="7">
        <v>9.7600000000000001E-5</v>
      </c>
      <c r="K246">
        <f t="shared" si="10"/>
        <v>-37.829757999999998</v>
      </c>
      <c r="L246">
        <f t="shared" si="11"/>
        <v>144.912334639383</v>
      </c>
      <c r="M246">
        <f>VLOOKUP(C246,Potential_Manufacturer!$A$1:$T$31,19,FALSE)</f>
        <v>-37.6730363353564</v>
      </c>
      <c r="N246">
        <f>VLOOKUP(C246,Potential_Manufacturer!$A$1:$T$31,20,FALSE)</f>
        <v>144.860567097168</v>
      </c>
    </row>
    <row r="247" spans="1:14" x14ac:dyDescent="0.2">
      <c r="A247" s="7" t="s">
        <v>63</v>
      </c>
      <c r="B247" s="4" t="s">
        <v>20</v>
      </c>
      <c r="C247" t="s">
        <v>29</v>
      </c>
      <c r="D247" t="s">
        <v>109</v>
      </c>
      <c r="E247" t="s">
        <v>81</v>
      </c>
      <c r="F247">
        <f t="shared" si="9"/>
        <v>7.3013480397094241</v>
      </c>
      <c r="H247" s="7" t="s">
        <v>124</v>
      </c>
      <c r="I247" s="7">
        <v>8.3200000000000003E-5</v>
      </c>
      <c r="J247" s="7">
        <v>9.7600000000000001E-5</v>
      </c>
      <c r="K247">
        <f t="shared" si="10"/>
        <v>-37.829757999999998</v>
      </c>
      <c r="L247">
        <f t="shared" si="11"/>
        <v>144.912334639383</v>
      </c>
      <c r="M247">
        <f>VLOOKUP(C247,Potential_Manufacturer!$A$1:$T$31,19,FALSE)</f>
        <v>-37.804196694510601</v>
      </c>
      <c r="N247">
        <f>VLOOKUP(C247,Potential_Manufacturer!$A$1:$T$31,20,FALSE)</f>
        <v>144.83577125848799</v>
      </c>
    </row>
    <row r="248" spans="1:14" x14ac:dyDescent="0.2">
      <c r="A248" s="7" t="s">
        <v>63</v>
      </c>
      <c r="B248" s="4" t="s">
        <v>52</v>
      </c>
      <c r="C248" t="s">
        <v>29</v>
      </c>
      <c r="D248" t="s">
        <v>109</v>
      </c>
      <c r="E248" t="s">
        <v>82</v>
      </c>
      <c r="F248">
        <f t="shared" si="9"/>
        <v>7.3013480397094241</v>
      </c>
      <c r="H248" s="7" t="s">
        <v>124</v>
      </c>
      <c r="I248" s="7">
        <v>8.3200000000000003E-5</v>
      </c>
      <c r="J248" s="7">
        <v>9.7600000000000001E-5</v>
      </c>
      <c r="K248">
        <f t="shared" si="10"/>
        <v>-37.829757999999998</v>
      </c>
      <c r="L248">
        <f t="shared" si="11"/>
        <v>144.912334639383</v>
      </c>
      <c r="M248">
        <f>VLOOKUP(C248,Potential_Manufacturer!$A$1:$T$31,19,FALSE)</f>
        <v>-37.804196694510601</v>
      </c>
      <c r="N248">
        <f>VLOOKUP(C248,Potential_Manufacturer!$A$1:$T$31,20,FALSE)</f>
        <v>144.83577125848799</v>
      </c>
    </row>
    <row r="249" spans="1:14" x14ac:dyDescent="0.2">
      <c r="A249" s="7" t="s">
        <v>63</v>
      </c>
      <c r="B249" s="4" t="s">
        <v>1</v>
      </c>
      <c r="C249" t="s">
        <v>29</v>
      </c>
      <c r="D249" t="s">
        <v>109</v>
      </c>
      <c r="E249" t="s">
        <v>83</v>
      </c>
      <c r="F249">
        <f t="shared" si="9"/>
        <v>7.3013480397094241</v>
      </c>
      <c r="H249" s="7" t="s">
        <v>124</v>
      </c>
      <c r="I249" s="7">
        <v>8.3200000000000003E-5</v>
      </c>
      <c r="J249" s="7">
        <v>9.7600000000000001E-5</v>
      </c>
      <c r="K249">
        <f t="shared" si="10"/>
        <v>-37.829757999999998</v>
      </c>
      <c r="L249">
        <f t="shared" si="11"/>
        <v>144.912334639383</v>
      </c>
      <c r="M249">
        <f>VLOOKUP(C249,Potential_Manufacturer!$A$1:$T$31,19,FALSE)</f>
        <v>-37.804196694510601</v>
      </c>
      <c r="N249">
        <f>VLOOKUP(C249,Potential_Manufacturer!$A$1:$T$31,20,FALSE)</f>
        <v>144.83577125848799</v>
      </c>
    </row>
    <row r="250" spans="1:14" x14ac:dyDescent="0.2">
      <c r="A250" s="7" t="s">
        <v>63</v>
      </c>
      <c r="B250" s="4" t="s">
        <v>73</v>
      </c>
      <c r="C250" t="s">
        <v>29</v>
      </c>
      <c r="D250" t="s">
        <v>109</v>
      </c>
      <c r="E250" t="s">
        <v>84</v>
      </c>
      <c r="F250">
        <f t="shared" si="9"/>
        <v>7.3013480397094241</v>
      </c>
      <c r="H250" s="7" t="s">
        <v>124</v>
      </c>
      <c r="I250" s="7">
        <v>8.3200000000000003E-5</v>
      </c>
      <c r="J250" s="7">
        <v>9.7600000000000001E-5</v>
      </c>
      <c r="K250">
        <f t="shared" si="10"/>
        <v>-37.829757999999998</v>
      </c>
      <c r="L250">
        <f t="shared" si="11"/>
        <v>144.912334639383</v>
      </c>
      <c r="M250">
        <f>VLOOKUP(C250,Potential_Manufacturer!$A$1:$T$31,19,FALSE)</f>
        <v>-37.804196694510601</v>
      </c>
      <c r="N250">
        <f>VLOOKUP(C250,Potential_Manufacturer!$A$1:$T$31,20,FALSE)</f>
        <v>144.83577125848799</v>
      </c>
    </row>
    <row r="251" spans="1:14" x14ac:dyDescent="0.2">
      <c r="A251" s="7" t="s">
        <v>63</v>
      </c>
      <c r="B251" s="4" t="s">
        <v>88</v>
      </c>
      <c r="C251" t="s">
        <v>29</v>
      </c>
      <c r="D251" t="s">
        <v>109</v>
      </c>
      <c r="E251" t="s">
        <v>85</v>
      </c>
      <c r="F251">
        <f t="shared" si="9"/>
        <v>7.3013480397094241</v>
      </c>
      <c r="H251" s="7" t="s">
        <v>124</v>
      </c>
      <c r="I251" s="7">
        <v>8.3200000000000003E-5</v>
      </c>
      <c r="J251" s="7">
        <v>9.7600000000000001E-5</v>
      </c>
      <c r="K251">
        <f t="shared" si="10"/>
        <v>-37.829757999999998</v>
      </c>
      <c r="L251">
        <f t="shared" si="11"/>
        <v>144.912334639383</v>
      </c>
      <c r="M251">
        <f>VLOOKUP(C251,Potential_Manufacturer!$A$1:$T$31,19,FALSE)</f>
        <v>-37.804196694510601</v>
      </c>
      <c r="N251">
        <f>VLOOKUP(C251,Potential_Manufacturer!$A$1:$T$31,20,FALSE)</f>
        <v>144.83577125848799</v>
      </c>
    </row>
    <row r="252" spans="1:14" x14ac:dyDescent="0.2">
      <c r="A252" s="7" t="s">
        <v>63</v>
      </c>
      <c r="B252" s="4" t="s">
        <v>89</v>
      </c>
      <c r="C252" t="s">
        <v>29</v>
      </c>
      <c r="D252" t="s">
        <v>109</v>
      </c>
      <c r="E252" t="s">
        <v>86</v>
      </c>
      <c r="F252">
        <f t="shared" si="9"/>
        <v>7.3013480397094241</v>
      </c>
      <c r="H252" s="7" t="s">
        <v>124</v>
      </c>
      <c r="I252" s="7">
        <v>8.3200000000000003E-5</v>
      </c>
      <c r="J252" s="7">
        <v>9.7600000000000001E-5</v>
      </c>
      <c r="K252">
        <f t="shared" si="10"/>
        <v>-37.829757999999998</v>
      </c>
      <c r="L252">
        <f t="shared" si="11"/>
        <v>144.912334639383</v>
      </c>
      <c r="M252">
        <f>VLOOKUP(C252,Potential_Manufacturer!$A$1:$T$31,19,FALSE)</f>
        <v>-37.804196694510601</v>
      </c>
      <c r="N252">
        <f>VLOOKUP(C252,Potential_Manufacturer!$A$1:$T$31,20,FALSE)</f>
        <v>144.83577125848799</v>
      </c>
    </row>
    <row r="253" spans="1:14" x14ac:dyDescent="0.2">
      <c r="A253" s="7" t="s">
        <v>63</v>
      </c>
      <c r="B253" s="4" t="s">
        <v>70</v>
      </c>
      <c r="C253" t="s">
        <v>29</v>
      </c>
      <c r="D253" t="s">
        <v>109</v>
      </c>
      <c r="E253" t="s">
        <v>87</v>
      </c>
      <c r="F253">
        <f t="shared" si="9"/>
        <v>7.3013480397094241</v>
      </c>
      <c r="H253" s="7" t="s">
        <v>124</v>
      </c>
      <c r="I253" s="7">
        <v>8.3200000000000003E-5</v>
      </c>
      <c r="J253" s="7">
        <v>9.7600000000000001E-5</v>
      </c>
      <c r="K253">
        <f t="shared" si="10"/>
        <v>-37.829757999999998</v>
      </c>
      <c r="L253">
        <f t="shared" si="11"/>
        <v>144.912334639383</v>
      </c>
      <c r="M253">
        <f>VLOOKUP(C253,Potential_Manufacturer!$A$1:$T$31,19,FALSE)</f>
        <v>-37.804196694510601</v>
      </c>
      <c r="N253">
        <f>VLOOKUP(C253,Potential_Manufacturer!$A$1:$T$31,20,FALSE)</f>
        <v>144.83577125848799</v>
      </c>
    </row>
    <row r="254" spans="1:14" x14ac:dyDescent="0.2">
      <c r="A254" s="7" t="s">
        <v>63</v>
      </c>
      <c r="B254" s="4" t="s">
        <v>90</v>
      </c>
      <c r="C254" t="s">
        <v>29</v>
      </c>
      <c r="D254" t="s">
        <v>109</v>
      </c>
      <c r="E254" t="s">
        <v>76</v>
      </c>
      <c r="F254">
        <f t="shared" si="9"/>
        <v>7.3013480397094241</v>
      </c>
      <c r="H254" s="7" t="s">
        <v>124</v>
      </c>
      <c r="I254" s="7">
        <v>8.3200000000000003E-5</v>
      </c>
      <c r="J254" s="7">
        <v>9.7600000000000001E-5</v>
      </c>
      <c r="K254">
        <f t="shared" si="10"/>
        <v>-37.829757999999998</v>
      </c>
      <c r="L254">
        <f t="shared" si="11"/>
        <v>144.912334639383</v>
      </c>
      <c r="M254">
        <f>VLOOKUP(C254,Potential_Manufacturer!$A$1:$T$31,19,FALSE)</f>
        <v>-37.804196694510601</v>
      </c>
      <c r="N254">
        <f>VLOOKUP(C254,Potential_Manufacturer!$A$1:$T$31,20,FALSE)</f>
        <v>144.83577125848799</v>
      </c>
    </row>
    <row r="255" spans="1:14" x14ac:dyDescent="0.2">
      <c r="A255" s="7" t="s">
        <v>63</v>
      </c>
      <c r="B255" s="4" t="s">
        <v>92</v>
      </c>
      <c r="C255" t="s">
        <v>29</v>
      </c>
      <c r="D255" t="s">
        <v>109</v>
      </c>
      <c r="E255" t="s">
        <v>77</v>
      </c>
      <c r="F255">
        <f t="shared" si="9"/>
        <v>7.3013480397094241</v>
      </c>
      <c r="H255" s="7" t="s">
        <v>124</v>
      </c>
      <c r="I255" s="7">
        <v>8.3200000000000003E-5</v>
      </c>
      <c r="J255" s="7">
        <v>9.7600000000000001E-5</v>
      </c>
      <c r="K255">
        <f t="shared" si="10"/>
        <v>-37.829757999999998</v>
      </c>
      <c r="L255">
        <f t="shared" si="11"/>
        <v>144.912334639383</v>
      </c>
      <c r="M255">
        <f>VLOOKUP(C255,Potential_Manufacturer!$A$1:$T$31,19,FALSE)</f>
        <v>-37.804196694510601</v>
      </c>
      <c r="N255">
        <f>VLOOKUP(C255,Potential_Manufacturer!$A$1:$T$31,20,FALSE)</f>
        <v>144.83577125848799</v>
      </c>
    </row>
    <row r="256" spans="1:14" x14ac:dyDescent="0.2">
      <c r="A256" s="7" t="s">
        <v>63</v>
      </c>
      <c r="B256" s="4" t="s">
        <v>20</v>
      </c>
      <c r="C256" t="s">
        <v>30</v>
      </c>
      <c r="D256" t="s">
        <v>109</v>
      </c>
      <c r="E256" t="s">
        <v>78</v>
      </c>
      <c r="F256">
        <f t="shared" si="9"/>
        <v>12.281456420287292</v>
      </c>
      <c r="H256" s="7" t="s">
        <v>124</v>
      </c>
      <c r="I256" s="7">
        <v>8.3200000000000003E-5</v>
      </c>
      <c r="J256" s="7">
        <v>9.7600000000000001E-5</v>
      </c>
      <c r="K256">
        <f t="shared" si="10"/>
        <v>-37.829757999999998</v>
      </c>
      <c r="L256">
        <f t="shared" si="11"/>
        <v>144.912334639383</v>
      </c>
      <c r="M256">
        <f>VLOOKUP(C256,Potential_Manufacturer!$A$1:$T$31,19,FALSE)</f>
        <v>-37.726233038169802</v>
      </c>
      <c r="N256">
        <f>VLOOKUP(C256,Potential_Manufacturer!$A$1:$T$31,20,FALSE)</f>
        <v>144.961036364839</v>
      </c>
    </row>
    <row r="257" spans="1:14" x14ac:dyDescent="0.2">
      <c r="A257" s="7" t="s">
        <v>63</v>
      </c>
      <c r="B257" s="4" t="s">
        <v>52</v>
      </c>
      <c r="C257" t="s">
        <v>30</v>
      </c>
      <c r="D257" t="s">
        <v>109</v>
      </c>
      <c r="E257" t="s">
        <v>79</v>
      </c>
      <c r="F257">
        <f t="shared" si="9"/>
        <v>12.281456420287292</v>
      </c>
      <c r="H257" s="7" t="s">
        <v>124</v>
      </c>
      <c r="I257" s="7">
        <v>8.3200000000000003E-5</v>
      </c>
      <c r="J257" s="7">
        <v>9.7600000000000001E-5</v>
      </c>
      <c r="K257">
        <f t="shared" si="10"/>
        <v>-37.829757999999998</v>
      </c>
      <c r="L257">
        <f t="shared" si="11"/>
        <v>144.912334639383</v>
      </c>
      <c r="M257">
        <f>VLOOKUP(C257,Potential_Manufacturer!$A$1:$T$31,19,FALSE)</f>
        <v>-37.726233038169802</v>
      </c>
      <c r="N257">
        <f>VLOOKUP(C257,Potential_Manufacturer!$A$1:$T$31,20,FALSE)</f>
        <v>144.961036364839</v>
      </c>
    </row>
    <row r="258" spans="1:14" x14ac:dyDescent="0.2">
      <c r="A258" s="7" t="s">
        <v>63</v>
      </c>
      <c r="B258" s="4" t="s">
        <v>1</v>
      </c>
      <c r="C258" t="s">
        <v>30</v>
      </c>
      <c r="D258" t="s">
        <v>109</v>
      </c>
      <c r="E258" t="s">
        <v>80</v>
      </c>
      <c r="F258">
        <f t="shared" si="9"/>
        <v>12.281456420287292</v>
      </c>
      <c r="H258" s="7" t="s">
        <v>124</v>
      </c>
      <c r="I258" s="7">
        <v>8.3200000000000003E-5</v>
      </c>
      <c r="J258" s="7">
        <v>9.7600000000000001E-5</v>
      </c>
      <c r="K258">
        <f t="shared" si="10"/>
        <v>-37.829757999999998</v>
      </c>
      <c r="L258">
        <f t="shared" si="11"/>
        <v>144.912334639383</v>
      </c>
      <c r="M258">
        <f>VLOOKUP(C258,Potential_Manufacturer!$A$1:$T$31,19,FALSE)</f>
        <v>-37.726233038169802</v>
      </c>
      <c r="N258">
        <f>VLOOKUP(C258,Potential_Manufacturer!$A$1:$T$31,20,FALSE)</f>
        <v>144.961036364839</v>
      </c>
    </row>
    <row r="259" spans="1:14" x14ac:dyDescent="0.2">
      <c r="A259" s="7" t="s">
        <v>63</v>
      </c>
      <c r="B259" s="4" t="s">
        <v>73</v>
      </c>
      <c r="C259" t="s">
        <v>30</v>
      </c>
      <c r="D259" t="s">
        <v>109</v>
      </c>
      <c r="E259" t="s">
        <v>81</v>
      </c>
      <c r="F259">
        <f t="shared" ref="F259:F273" si="12">IF(D259="Train",10000000000000,IF(D259="Ship",10000000000000,IF(D259="Truck",(ACOS(COS(RADIANS(90-K259))*COS(RADIANS(90-M259))+SIN(RADIANS(90-K259))*SIN(RADIANS(90-M259))*COS(RADIANS(L259-N259)))*6371)*(1))))</f>
        <v>12.281456420287292</v>
      </c>
      <c r="H259" s="7" t="s">
        <v>124</v>
      </c>
      <c r="I259" s="7">
        <v>8.3200000000000003E-5</v>
      </c>
      <c r="J259" s="7">
        <v>9.7600000000000001E-5</v>
      </c>
      <c r="K259">
        <f t="shared" ref="K259:K273" si="13">IF(A259="Darwin",-12.47105186,IF(A259="Brisbane",-27.37860913,IF(A259="Fremantle",-32.2098311673479,IF(A259="Adelaide",-34.771177,IF(A259="Sydney",-33.989005987515,IF(A259="Melbourne",-37.829758))))))</f>
        <v>-37.829757999999998</v>
      </c>
      <c r="L259">
        <f t="shared" ref="L259:L273" si="14">IF(A259="Darwin",130.845189159444,IF(A259="Brisbane",153.164657703591,IF(A259="Fremantle",115.770572778394,IF(A259="Adelaide",138.491435854299,IF(A259="Sydney",151.23194012331,IF(A259="Melbourne",144.912334639383))))))</f>
        <v>144.912334639383</v>
      </c>
      <c r="M259">
        <f>VLOOKUP(C259,Potential_Manufacturer!$A$1:$T$31,19,FALSE)</f>
        <v>-37.726233038169802</v>
      </c>
      <c r="N259">
        <f>VLOOKUP(C259,Potential_Manufacturer!$A$1:$T$31,20,FALSE)</f>
        <v>144.961036364839</v>
      </c>
    </row>
    <row r="260" spans="1:14" x14ac:dyDescent="0.2">
      <c r="A260" s="7" t="s">
        <v>63</v>
      </c>
      <c r="B260" s="4" t="s">
        <v>88</v>
      </c>
      <c r="C260" t="s">
        <v>30</v>
      </c>
      <c r="D260" t="s">
        <v>109</v>
      </c>
      <c r="E260" t="s">
        <v>82</v>
      </c>
      <c r="F260">
        <f t="shared" si="12"/>
        <v>12.281456420287292</v>
      </c>
      <c r="H260" s="7" t="s">
        <v>124</v>
      </c>
      <c r="I260" s="7">
        <v>8.3200000000000003E-5</v>
      </c>
      <c r="J260" s="7">
        <v>9.7600000000000001E-5</v>
      </c>
      <c r="K260">
        <f t="shared" si="13"/>
        <v>-37.829757999999998</v>
      </c>
      <c r="L260">
        <f t="shared" si="14"/>
        <v>144.912334639383</v>
      </c>
      <c r="M260">
        <f>VLOOKUP(C260,Potential_Manufacturer!$A$1:$T$31,19,FALSE)</f>
        <v>-37.726233038169802</v>
      </c>
      <c r="N260">
        <f>VLOOKUP(C260,Potential_Manufacturer!$A$1:$T$31,20,FALSE)</f>
        <v>144.961036364839</v>
      </c>
    </row>
    <row r="261" spans="1:14" x14ac:dyDescent="0.2">
      <c r="A261" s="7" t="s">
        <v>63</v>
      </c>
      <c r="B261" s="4" t="s">
        <v>89</v>
      </c>
      <c r="C261" t="s">
        <v>30</v>
      </c>
      <c r="D261" t="s">
        <v>109</v>
      </c>
      <c r="E261" t="s">
        <v>83</v>
      </c>
      <c r="F261">
        <f t="shared" si="12"/>
        <v>12.281456420287292</v>
      </c>
      <c r="H261" s="7" t="s">
        <v>124</v>
      </c>
      <c r="I261" s="7">
        <v>8.3200000000000003E-5</v>
      </c>
      <c r="J261" s="7">
        <v>9.7600000000000001E-5</v>
      </c>
      <c r="K261">
        <f t="shared" si="13"/>
        <v>-37.829757999999998</v>
      </c>
      <c r="L261">
        <f t="shared" si="14"/>
        <v>144.912334639383</v>
      </c>
      <c r="M261">
        <f>VLOOKUP(C261,Potential_Manufacturer!$A$1:$T$31,19,FALSE)</f>
        <v>-37.726233038169802</v>
      </c>
      <c r="N261">
        <f>VLOOKUP(C261,Potential_Manufacturer!$A$1:$T$31,20,FALSE)</f>
        <v>144.961036364839</v>
      </c>
    </row>
    <row r="262" spans="1:14" x14ac:dyDescent="0.2">
      <c r="A262" s="7" t="s">
        <v>63</v>
      </c>
      <c r="B262" s="4" t="s">
        <v>70</v>
      </c>
      <c r="C262" t="s">
        <v>30</v>
      </c>
      <c r="D262" t="s">
        <v>109</v>
      </c>
      <c r="E262" t="s">
        <v>84</v>
      </c>
      <c r="F262">
        <f t="shared" si="12"/>
        <v>12.281456420287292</v>
      </c>
      <c r="H262" s="7" t="s">
        <v>124</v>
      </c>
      <c r="I262" s="7">
        <v>8.3200000000000003E-5</v>
      </c>
      <c r="J262" s="7">
        <v>9.7600000000000001E-5</v>
      </c>
      <c r="K262">
        <f t="shared" si="13"/>
        <v>-37.829757999999998</v>
      </c>
      <c r="L262">
        <f t="shared" si="14"/>
        <v>144.912334639383</v>
      </c>
      <c r="M262">
        <f>VLOOKUP(C262,Potential_Manufacturer!$A$1:$T$31,19,FALSE)</f>
        <v>-37.726233038169802</v>
      </c>
      <c r="N262">
        <f>VLOOKUP(C262,Potential_Manufacturer!$A$1:$T$31,20,FALSE)</f>
        <v>144.961036364839</v>
      </c>
    </row>
    <row r="263" spans="1:14" x14ac:dyDescent="0.2">
      <c r="A263" s="7" t="s">
        <v>63</v>
      </c>
      <c r="B263" s="4" t="s">
        <v>90</v>
      </c>
      <c r="C263" t="s">
        <v>30</v>
      </c>
      <c r="D263" t="s">
        <v>109</v>
      </c>
      <c r="E263" t="s">
        <v>85</v>
      </c>
      <c r="F263">
        <f t="shared" si="12"/>
        <v>12.281456420287292</v>
      </c>
      <c r="H263" s="7" t="s">
        <v>124</v>
      </c>
      <c r="I263" s="7">
        <v>8.3200000000000003E-5</v>
      </c>
      <c r="J263" s="7">
        <v>9.7600000000000001E-5</v>
      </c>
      <c r="K263">
        <f t="shared" si="13"/>
        <v>-37.829757999999998</v>
      </c>
      <c r="L263">
        <f t="shared" si="14"/>
        <v>144.912334639383</v>
      </c>
      <c r="M263">
        <f>VLOOKUP(C263,Potential_Manufacturer!$A$1:$T$31,19,FALSE)</f>
        <v>-37.726233038169802</v>
      </c>
      <c r="N263">
        <f>VLOOKUP(C263,Potential_Manufacturer!$A$1:$T$31,20,FALSE)</f>
        <v>144.961036364839</v>
      </c>
    </row>
    <row r="264" spans="1:14" x14ac:dyDescent="0.2">
      <c r="A264" s="7" t="s">
        <v>63</v>
      </c>
      <c r="B264" s="4" t="s">
        <v>92</v>
      </c>
      <c r="C264" t="s">
        <v>30</v>
      </c>
      <c r="D264" t="s">
        <v>109</v>
      </c>
      <c r="E264" t="s">
        <v>86</v>
      </c>
      <c r="F264">
        <f t="shared" si="12"/>
        <v>12.281456420287292</v>
      </c>
      <c r="H264" s="7" t="s">
        <v>124</v>
      </c>
      <c r="I264" s="7">
        <v>8.3200000000000003E-5</v>
      </c>
      <c r="J264" s="7">
        <v>9.7600000000000001E-5</v>
      </c>
      <c r="K264">
        <f t="shared" si="13"/>
        <v>-37.829757999999998</v>
      </c>
      <c r="L264">
        <f t="shared" si="14"/>
        <v>144.912334639383</v>
      </c>
      <c r="M264">
        <f>VLOOKUP(C264,Potential_Manufacturer!$A$1:$T$31,19,FALSE)</f>
        <v>-37.726233038169802</v>
      </c>
      <c r="N264">
        <f>VLOOKUP(C264,Potential_Manufacturer!$A$1:$T$31,20,FALSE)</f>
        <v>144.961036364839</v>
      </c>
    </row>
    <row r="265" spans="1:14" x14ac:dyDescent="0.2">
      <c r="A265" s="7" t="s">
        <v>63</v>
      </c>
      <c r="B265" s="4" t="s">
        <v>20</v>
      </c>
      <c r="C265" t="s">
        <v>31</v>
      </c>
      <c r="D265" t="s">
        <v>109</v>
      </c>
      <c r="E265" t="s">
        <v>87</v>
      </c>
      <c r="F265">
        <f t="shared" si="12"/>
        <v>39.977457535259099</v>
      </c>
      <c r="H265" s="7" t="s">
        <v>124</v>
      </c>
      <c r="I265" s="7">
        <v>8.3200000000000003E-5</v>
      </c>
      <c r="J265" s="7">
        <v>9.7600000000000001E-5</v>
      </c>
      <c r="K265">
        <f t="shared" si="13"/>
        <v>-37.829757999999998</v>
      </c>
      <c r="L265">
        <f t="shared" si="14"/>
        <v>144.912334639383</v>
      </c>
      <c r="M265">
        <f>VLOOKUP(C265,Potential_Manufacturer!$A$1:$T$31,19,FALSE)</f>
        <v>-38.057057104091498</v>
      </c>
      <c r="N265">
        <f>VLOOKUP(C265,Potential_Manufacturer!$A$1:$T$31,20,FALSE)</f>
        <v>145.26555699863999</v>
      </c>
    </row>
    <row r="266" spans="1:14" x14ac:dyDescent="0.2">
      <c r="A266" s="7" t="s">
        <v>63</v>
      </c>
      <c r="B266" s="4" t="s">
        <v>52</v>
      </c>
      <c r="C266" t="s">
        <v>31</v>
      </c>
      <c r="D266" t="s">
        <v>109</v>
      </c>
      <c r="E266" t="s">
        <v>76</v>
      </c>
      <c r="F266">
        <f t="shared" si="12"/>
        <v>39.977457535259099</v>
      </c>
      <c r="H266" s="7" t="s">
        <v>124</v>
      </c>
      <c r="I266" s="7">
        <v>8.3200000000000003E-5</v>
      </c>
      <c r="J266" s="7">
        <v>9.7600000000000001E-5</v>
      </c>
      <c r="K266">
        <f t="shared" si="13"/>
        <v>-37.829757999999998</v>
      </c>
      <c r="L266">
        <f t="shared" si="14"/>
        <v>144.912334639383</v>
      </c>
      <c r="M266">
        <f>VLOOKUP(C266,Potential_Manufacturer!$A$1:$T$31,19,FALSE)</f>
        <v>-38.057057104091498</v>
      </c>
      <c r="N266">
        <f>VLOOKUP(C266,Potential_Manufacturer!$A$1:$T$31,20,FALSE)</f>
        <v>145.26555699863999</v>
      </c>
    </row>
    <row r="267" spans="1:14" x14ac:dyDescent="0.2">
      <c r="A267" s="7" t="s">
        <v>63</v>
      </c>
      <c r="B267" s="4" t="s">
        <v>1</v>
      </c>
      <c r="C267" t="s">
        <v>31</v>
      </c>
      <c r="D267" t="s">
        <v>109</v>
      </c>
      <c r="E267" t="s">
        <v>77</v>
      </c>
      <c r="F267">
        <f t="shared" si="12"/>
        <v>39.977457535259099</v>
      </c>
      <c r="H267" s="7" t="s">
        <v>124</v>
      </c>
      <c r="I267" s="7">
        <v>8.3200000000000003E-5</v>
      </c>
      <c r="J267" s="7">
        <v>9.7600000000000001E-5</v>
      </c>
      <c r="K267">
        <f t="shared" si="13"/>
        <v>-37.829757999999998</v>
      </c>
      <c r="L267">
        <f t="shared" si="14"/>
        <v>144.912334639383</v>
      </c>
      <c r="M267">
        <f>VLOOKUP(C267,Potential_Manufacturer!$A$1:$T$31,19,FALSE)</f>
        <v>-38.057057104091498</v>
      </c>
      <c r="N267">
        <f>VLOOKUP(C267,Potential_Manufacturer!$A$1:$T$31,20,FALSE)</f>
        <v>145.26555699863999</v>
      </c>
    </row>
    <row r="268" spans="1:14" x14ac:dyDescent="0.2">
      <c r="A268" s="7" t="s">
        <v>63</v>
      </c>
      <c r="B268" s="4" t="s">
        <v>73</v>
      </c>
      <c r="C268" t="s">
        <v>31</v>
      </c>
      <c r="D268" t="s">
        <v>109</v>
      </c>
      <c r="E268" t="s">
        <v>78</v>
      </c>
      <c r="F268">
        <f t="shared" si="12"/>
        <v>39.977457535259099</v>
      </c>
      <c r="H268" s="7" t="s">
        <v>124</v>
      </c>
      <c r="I268" s="7">
        <v>8.3200000000000003E-5</v>
      </c>
      <c r="J268" s="7">
        <v>9.7600000000000001E-5</v>
      </c>
      <c r="K268">
        <f t="shared" si="13"/>
        <v>-37.829757999999998</v>
      </c>
      <c r="L268">
        <f t="shared" si="14"/>
        <v>144.912334639383</v>
      </c>
      <c r="M268">
        <f>VLOOKUP(C268,Potential_Manufacturer!$A$1:$T$31,19,FALSE)</f>
        <v>-38.057057104091498</v>
      </c>
      <c r="N268">
        <f>VLOOKUP(C268,Potential_Manufacturer!$A$1:$T$31,20,FALSE)</f>
        <v>145.26555699863999</v>
      </c>
    </row>
    <row r="269" spans="1:14" x14ac:dyDescent="0.2">
      <c r="A269" s="7" t="s">
        <v>63</v>
      </c>
      <c r="B269" s="4" t="s">
        <v>88</v>
      </c>
      <c r="C269" t="s">
        <v>31</v>
      </c>
      <c r="D269" t="s">
        <v>109</v>
      </c>
      <c r="E269" t="s">
        <v>79</v>
      </c>
      <c r="F269">
        <f t="shared" si="12"/>
        <v>39.977457535259099</v>
      </c>
      <c r="H269" s="7" t="s">
        <v>124</v>
      </c>
      <c r="I269" s="7">
        <v>8.3200000000000003E-5</v>
      </c>
      <c r="J269" s="7">
        <v>9.7600000000000001E-5</v>
      </c>
      <c r="K269">
        <f t="shared" si="13"/>
        <v>-37.829757999999998</v>
      </c>
      <c r="L269">
        <f t="shared" si="14"/>
        <v>144.912334639383</v>
      </c>
      <c r="M269">
        <f>VLOOKUP(C269,Potential_Manufacturer!$A$1:$T$31,19,FALSE)</f>
        <v>-38.057057104091498</v>
      </c>
      <c r="N269">
        <f>VLOOKUP(C269,Potential_Manufacturer!$A$1:$T$31,20,FALSE)</f>
        <v>145.26555699863999</v>
      </c>
    </row>
    <row r="270" spans="1:14" x14ac:dyDescent="0.2">
      <c r="A270" s="7" t="s">
        <v>63</v>
      </c>
      <c r="B270" s="4" t="s">
        <v>89</v>
      </c>
      <c r="C270" t="s">
        <v>31</v>
      </c>
      <c r="D270" t="s">
        <v>109</v>
      </c>
      <c r="E270" t="s">
        <v>80</v>
      </c>
      <c r="F270">
        <f t="shared" si="12"/>
        <v>39.977457535259099</v>
      </c>
      <c r="H270" s="7" t="s">
        <v>124</v>
      </c>
      <c r="I270" s="7">
        <v>8.3200000000000003E-5</v>
      </c>
      <c r="J270" s="7">
        <v>9.7600000000000001E-5</v>
      </c>
      <c r="K270">
        <f t="shared" si="13"/>
        <v>-37.829757999999998</v>
      </c>
      <c r="L270">
        <f t="shared" si="14"/>
        <v>144.912334639383</v>
      </c>
      <c r="M270">
        <f>VLOOKUP(C270,Potential_Manufacturer!$A$1:$T$31,19,FALSE)</f>
        <v>-38.057057104091498</v>
      </c>
      <c r="N270">
        <f>VLOOKUP(C270,Potential_Manufacturer!$A$1:$T$31,20,FALSE)</f>
        <v>145.26555699863999</v>
      </c>
    </row>
    <row r="271" spans="1:14" x14ac:dyDescent="0.2">
      <c r="A271" s="7" t="s">
        <v>63</v>
      </c>
      <c r="B271" s="4" t="s">
        <v>70</v>
      </c>
      <c r="C271" t="s">
        <v>31</v>
      </c>
      <c r="D271" t="s">
        <v>109</v>
      </c>
      <c r="E271" t="s">
        <v>81</v>
      </c>
      <c r="F271">
        <f t="shared" si="12"/>
        <v>39.977457535259099</v>
      </c>
      <c r="H271" s="7" t="s">
        <v>124</v>
      </c>
      <c r="I271" s="7">
        <v>8.3200000000000003E-5</v>
      </c>
      <c r="J271" s="7">
        <v>9.7600000000000001E-5</v>
      </c>
      <c r="K271">
        <f t="shared" si="13"/>
        <v>-37.829757999999998</v>
      </c>
      <c r="L271">
        <f t="shared" si="14"/>
        <v>144.912334639383</v>
      </c>
      <c r="M271">
        <f>VLOOKUP(C271,Potential_Manufacturer!$A$1:$T$31,19,FALSE)</f>
        <v>-38.057057104091498</v>
      </c>
      <c r="N271">
        <f>VLOOKUP(C271,Potential_Manufacturer!$A$1:$T$31,20,FALSE)</f>
        <v>145.26555699863999</v>
      </c>
    </row>
    <row r="272" spans="1:14" x14ac:dyDescent="0.2">
      <c r="A272" s="7" t="s">
        <v>63</v>
      </c>
      <c r="B272" s="4" t="s">
        <v>90</v>
      </c>
      <c r="C272" t="s">
        <v>31</v>
      </c>
      <c r="D272" t="s">
        <v>109</v>
      </c>
      <c r="E272" t="s">
        <v>82</v>
      </c>
      <c r="F272">
        <f t="shared" si="12"/>
        <v>39.977457535259099</v>
      </c>
      <c r="H272" s="7" t="s">
        <v>124</v>
      </c>
      <c r="I272" s="7">
        <v>8.3200000000000003E-5</v>
      </c>
      <c r="J272" s="7">
        <v>9.7600000000000001E-5</v>
      </c>
      <c r="K272">
        <f t="shared" si="13"/>
        <v>-37.829757999999998</v>
      </c>
      <c r="L272">
        <f t="shared" si="14"/>
        <v>144.912334639383</v>
      </c>
      <c r="M272">
        <f>VLOOKUP(C272,Potential_Manufacturer!$A$1:$T$31,19,FALSE)</f>
        <v>-38.057057104091498</v>
      </c>
      <c r="N272">
        <f>VLOOKUP(C272,Potential_Manufacturer!$A$1:$T$31,20,FALSE)</f>
        <v>145.26555699863999</v>
      </c>
    </row>
    <row r="273" spans="1:14" x14ac:dyDescent="0.2">
      <c r="A273" s="7" t="s">
        <v>63</v>
      </c>
      <c r="B273" s="4" t="s">
        <v>92</v>
      </c>
      <c r="C273" t="s">
        <v>31</v>
      </c>
      <c r="D273" t="s">
        <v>109</v>
      </c>
      <c r="E273" t="s">
        <v>83</v>
      </c>
      <c r="F273">
        <f t="shared" si="12"/>
        <v>39.977457535259099</v>
      </c>
      <c r="H273" s="7" t="s">
        <v>124</v>
      </c>
      <c r="I273" s="7">
        <v>8.3200000000000003E-5</v>
      </c>
      <c r="J273" s="7">
        <v>9.7600000000000001E-5</v>
      </c>
      <c r="K273">
        <f t="shared" si="13"/>
        <v>-37.829757999999998</v>
      </c>
      <c r="L273">
        <f t="shared" si="14"/>
        <v>144.912334639383</v>
      </c>
      <c r="M273">
        <f>VLOOKUP(C273,Potential_Manufacturer!$A$1:$T$31,19,FALSE)</f>
        <v>-38.057057104091498</v>
      </c>
      <c r="N273">
        <f>VLOOKUP(C273,Potential_Manufacturer!$A$1:$T$31,20,FALSE)</f>
        <v>145.26555699863999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4860E-B9B0-0148-AF05-3E77E6138452}">
  <dimension ref="A1:F10"/>
  <sheetViews>
    <sheetView zoomScale="130" zoomScaleNormal="130" workbookViewId="0"/>
  </sheetViews>
  <sheetFormatPr baseColWidth="10" defaultRowHeight="16" x14ac:dyDescent="0.2"/>
  <cols>
    <col min="1" max="1" width="42.5" customWidth="1"/>
    <col min="3" max="3" width="12.6640625" bestFit="1" customWidth="1"/>
    <col min="4" max="4" width="13.1640625" bestFit="1" customWidth="1"/>
    <col min="5" max="5" width="17.33203125" bestFit="1" customWidth="1"/>
  </cols>
  <sheetData>
    <row r="1" spans="1:6" s="1" customFormat="1" ht="19" x14ac:dyDescent="0.25">
      <c r="A1" s="1" t="s">
        <v>146</v>
      </c>
      <c r="B1" s="1" t="s">
        <v>147</v>
      </c>
      <c r="C1" s="1" t="s">
        <v>148</v>
      </c>
      <c r="D1" s="1" t="s">
        <v>149</v>
      </c>
      <c r="E1" s="1" t="s">
        <v>5</v>
      </c>
    </row>
    <row r="2" spans="1:6" x14ac:dyDescent="0.2">
      <c r="A2" s="9" t="s">
        <v>137</v>
      </c>
      <c r="B2" s="9"/>
      <c r="C2" s="9">
        <v>640</v>
      </c>
      <c r="D2" s="9">
        <v>840</v>
      </c>
      <c r="E2" s="9" t="s">
        <v>150</v>
      </c>
      <c r="F2" s="8"/>
    </row>
    <row r="3" spans="1:6" x14ac:dyDescent="0.2">
      <c r="A3" s="9" t="s">
        <v>138</v>
      </c>
      <c r="B3" s="9">
        <v>444</v>
      </c>
      <c r="C3" s="9"/>
      <c r="D3" s="9"/>
      <c r="E3" s="9" t="s">
        <v>150</v>
      </c>
      <c r="F3" s="8"/>
    </row>
    <row r="4" spans="1:6" x14ac:dyDescent="0.2">
      <c r="A4" s="9" t="s">
        <v>139</v>
      </c>
      <c r="B4" s="9"/>
      <c r="C4" s="9">
        <v>100</v>
      </c>
      <c r="D4" s="9">
        <v>130</v>
      </c>
      <c r="E4" s="9" t="s">
        <v>150</v>
      </c>
    </row>
    <row r="5" spans="1:6" x14ac:dyDescent="0.2">
      <c r="A5" s="9" t="s">
        <v>140</v>
      </c>
      <c r="B5" s="9">
        <v>7.56</v>
      </c>
      <c r="C5" s="9"/>
      <c r="D5" s="9"/>
      <c r="E5" s="9" t="s">
        <v>150</v>
      </c>
      <c r="F5" s="8"/>
    </row>
    <row r="6" spans="1:6" x14ac:dyDescent="0.2">
      <c r="A6" s="9" t="s">
        <v>141</v>
      </c>
      <c r="B6" s="9">
        <v>104.7</v>
      </c>
      <c r="C6" s="9"/>
      <c r="D6" s="9"/>
      <c r="E6" s="9" t="s">
        <v>150</v>
      </c>
      <c r="F6" s="8"/>
    </row>
    <row r="7" spans="1:6" x14ac:dyDescent="0.2">
      <c r="A7" s="9" t="s">
        <v>142</v>
      </c>
      <c r="B7" s="9">
        <v>79.38</v>
      </c>
      <c r="C7" s="9"/>
      <c r="D7" s="9"/>
      <c r="E7" s="9" t="s">
        <v>150</v>
      </c>
      <c r="F7" s="8"/>
    </row>
    <row r="8" spans="1:6" x14ac:dyDescent="0.2">
      <c r="A8" s="9" t="s">
        <v>143</v>
      </c>
      <c r="B8" s="9">
        <v>175.8</v>
      </c>
      <c r="C8" s="9"/>
      <c r="D8" s="9"/>
      <c r="E8" s="9" t="s">
        <v>151</v>
      </c>
      <c r="F8" s="8"/>
    </row>
    <row r="9" spans="1:6" x14ac:dyDescent="0.2">
      <c r="A9" s="9" t="s">
        <v>144</v>
      </c>
      <c r="B9" s="9">
        <v>50</v>
      </c>
      <c r="C9" s="9"/>
      <c r="D9" s="9"/>
      <c r="E9" s="9" t="s">
        <v>150</v>
      </c>
    </row>
    <row r="10" spans="1:6" ht="51" x14ac:dyDescent="0.2">
      <c r="A10" s="10" t="s">
        <v>145</v>
      </c>
      <c r="B10" s="9">
        <v>200</v>
      </c>
      <c r="C10" s="9"/>
      <c r="D10" s="9"/>
      <c r="E10" s="9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Suppliers</vt:lpstr>
      <vt:lpstr>Potential_Manufacturer</vt:lpstr>
      <vt:lpstr>National_Market</vt:lpstr>
      <vt:lpstr>International_Market</vt:lpstr>
      <vt:lpstr>Policy</vt:lpstr>
      <vt:lpstr>TransportationConversion</vt:lpstr>
      <vt:lpstr>International_Transportation_In</vt:lpstr>
      <vt:lpstr>ImportModule</vt:lpstr>
      <vt:lpstr>National_Transportation_Out</vt:lpstr>
      <vt:lpstr>National_Transportation_In</vt:lpstr>
      <vt:lpstr>Logistic_Fixed_Cost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2021-05-22T04:52:23Z</dcterms:created>
  <dcterms:modified xsi:type="dcterms:W3CDTF">2022-08-06T13:06:06Z</dcterms:modified>
</cp:coreProperties>
</file>