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_repos\upstream-salmon-rocket\vehicle-sims\thickness-weight-study\"/>
    </mc:Choice>
  </mc:AlternateContent>
  <xr:revisionPtr revIDLastSave="0" documentId="13_ncr:1_{2019CF37-C709-4967-BC8F-1615C6F1AF29}" xr6:coauthVersionLast="47" xr6:coauthVersionMax="47" xr10:uidLastSave="{00000000-0000-0000-0000-000000000000}"/>
  <bookViews>
    <workbookView xWindow="-38010" yWindow="390" windowWidth="28800" windowHeight="173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K13" i="1"/>
  <c r="I4" i="1"/>
  <c r="H4" i="1"/>
  <c r="D40" i="1"/>
  <c r="D43" i="1" s="1"/>
  <c r="K40" i="1"/>
  <c r="K43" i="1" s="1"/>
  <c r="D39" i="1"/>
  <c r="E39" i="1"/>
  <c r="E40" i="1" s="1"/>
  <c r="E43" i="1" s="1"/>
  <c r="F39" i="1"/>
  <c r="F40" i="1" s="1"/>
  <c r="F43" i="1" s="1"/>
  <c r="G39" i="1"/>
  <c r="G40" i="1" s="1"/>
  <c r="G43" i="1" s="1"/>
  <c r="G44" i="1" s="1"/>
  <c r="H39" i="1"/>
  <c r="H40" i="1" s="1"/>
  <c r="H43" i="1" s="1"/>
  <c r="I39" i="1"/>
  <c r="I40" i="1" s="1"/>
  <c r="I43" i="1" s="1"/>
  <c r="J39" i="1"/>
  <c r="J40" i="1" s="1"/>
  <c r="J43" i="1" s="1"/>
  <c r="K39" i="1"/>
  <c r="C39" i="1"/>
  <c r="C40" i="1" s="1"/>
  <c r="C43" i="1" s="1"/>
  <c r="D26" i="1"/>
  <c r="E26" i="1"/>
  <c r="F26" i="1"/>
  <c r="G26" i="1"/>
  <c r="H26" i="1"/>
  <c r="I26" i="1"/>
  <c r="J26" i="1"/>
  <c r="K26" i="1"/>
  <c r="C26" i="1"/>
  <c r="E37" i="1"/>
  <c r="F37" i="1"/>
  <c r="G37" i="1"/>
  <c r="H37" i="1"/>
  <c r="I37" i="1"/>
  <c r="J37" i="1"/>
  <c r="K37" i="1"/>
  <c r="E23" i="1"/>
  <c r="E28" i="1" s="1"/>
  <c r="F23" i="1"/>
  <c r="F28" i="1" s="1"/>
  <c r="G23" i="1"/>
  <c r="G28" i="1" s="1"/>
  <c r="H23" i="1"/>
  <c r="H28" i="1" s="1"/>
  <c r="I23" i="1"/>
  <c r="I28" i="1" s="1"/>
  <c r="J23" i="1"/>
  <c r="J28" i="1" s="1"/>
  <c r="K23" i="1"/>
  <c r="K28" i="1" s="1"/>
  <c r="E24" i="1"/>
  <c r="F24" i="1"/>
  <c r="G24" i="1"/>
  <c r="H24" i="1"/>
  <c r="I24" i="1"/>
  <c r="J24" i="1"/>
  <c r="K24" i="1"/>
  <c r="I33" i="1"/>
  <c r="H33" i="1"/>
  <c r="K33" i="1"/>
  <c r="K34" i="1" s="1"/>
  <c r="J33" i="1"/>
  <c r="H13" i="1"/>
  <c r="I13" i="1"/>
  <c r="J4" i="1"/>
  <c r="K4" i="1"/>
  <c r="G33" i="1"/>
  <c r="G34" i="1" s="1"/>
  <c r="F33" i="1"/>
  <c r="D4" i="1"/>
  <c r="E4" i="1"/>
  <c r="F4" i="1"/>
  <c r="G4" i="1"/>
  <c r="E13" i="1"/>
  <c r="F13" i="1"/>
  <c r="G13" i="1"/>
  <c r="D33" i="1"/>
  <c r="C33" i="1"/>
  <c r="E33" i="1"/>
  <c r="D37" i="1"/>
  <c r="D23" i="1"/>
  <c r="D28" i="1" s="1"/>
  <c r="D24" i="1"/>
  <c r="D13" i="1"/>
  <c r="C37" i="1"/>
  <c r="K52" i="1"/>
  <c r="L54" i="1" s="1"/>
  <c r="C24" i="1"/>
  <c r="C23" i="1"/>
  <c r="C28" i="1" s="1"/>
  <c r="C13" i="1"/>
  <c r="C4" i="1"/>
  <c r="D44" i="1" l="1"/>
  <c r="C34" i="1"/>
  <c r="K44" i="1"/>
  <c r="C44" i="1"/>
  <c r="J34" i="1"/>
  <c r="J44" i="1" s="1"/>
  <c r="I34" i="1"/>
  <c r="I44" i="1" s="1"/>
  <c r="E34" i="1"/>
  <c r="E44" i="1" s="1"/>
  <c r="H34" i="1"/>
  <c r="H44" i="1" s="1"/>
  <c r="F34" i="1"/>
  <c r="F44" i="1" s="1"/>
  <c r="D34" i="1"/>
</calcChain>
</file>

<file path=xl/sharedStrings.xml><?xml version="1.0" encoding="utf-8"?>
<sst xmlns="http://schemas.openxmlformats.org/spreadsheetml/2006/main" count="74" uniqueCount="53">
  <si>
    <t>Original Size</t>
  </si>
  <si>
    <t>Tube OD</t>
  </si>
  <si>
    <t>Tube ID</t>
  </si>
  <si>
    <t>Tube Thick</t>
  </si>
  <si>
    <t>Nosecone</t>
  </si>
  <si>
    <t>Section Lengths</t>
  </si>
  <si>
    <t>Avionics</t>
  </si>
  <si>
    <t>Pressurant</t>
  </si>
  <si>
    <t>LOX</t>
  </si>
  <si>
    <t>Fuel</t>
  </si>
  <si>
    <t>Engine</t>
  </si>
  <si>
    <t>LOX ρ</t>
  </si>
  <si>
    <t>Fuel ρ</t>
  </si>
  <si>
    <t>Press ρ</t>
  </si>
  <si>
    <t>Unit</t>
  </si>
  <si>
    <t>in</t>
  </si>
  <si>
    <t>g/cm^3</t>
  </si>
  <si>
    <t>Performance</t>
  </si>
  <si>
    <t>Liftoff weight</t>
  </si>
  <si>
    <t>Coast weight</t>
  </si>
  <si>
    <t>TWR</t>
  </si>
  <si>
    <t>Liftoff thrust required</t>
  </si>
  <si>
    <t>lb</t>
  </si>
  <si>
    <t>ratio</t>
  </si>
  <si>
    <t>Wet mass (no chamber)</t>
  </si>
  <si>
    <t>Dry mass (no chamber)</t>
  </si>
  <si>
    <t>Estimated chamber mass</t>
  </si>
  <si>
    <t>Total Length</t>
  </si>
  <si>
    <t>Tube cost per inch</t>
  </si>
  <si>
    <t>$</t>
  </si>
  <si>
    <t>$/in</t>
  </si>
  <si>
    <t>Stability</t>
  </si>
  <si>
    <t>cal</t>
  </si>
  <si>
    <t>Initial Pressure</t>
  </si>
  <si>
    <t>psi</t>
  </si>
  <si>
    <t>Depletion Pressure</t>
  </si>
  <si>
    <t>Approx volumetric OF ratio</t>
  </si>
  <si>
    <t>Size Down</t>
  </si>
  <si>
    <t>Approximate body cost</t>
  </si>
  <si>
    <t>"Liftoff" stability (M = 0.3)</t>
  </si>
  <si>
    <t>SCH 40 Pipe</t>
  </si>
  <si>
    <t>Thinner</t>
  </si>
  <si>
    <t>Bare-skin</t>
  </si>
  <si>
    <t>Thick version</t>
  </si>
  <si>
    <t>Chode</t>
  </si>
  <si>
    <t>Total Prop Mass</t>
  </si>
  <si>
    <t>Mass fraction lol</t>
  </si>
  <si>
    <t>ln(mass fraction)</t>
  </si>
  <si>
    <t>Isp</t>
  </si>
  <si>
    <t>dv</t>
  </si>
  <si>
    <t>m/s</t>
  </si>
  <si>
    <t>dv/cost</t>
  </si>
  <si>
    <t>m s^-1 $^-1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</si>
</sst>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ont="1" applyFill="1"/>
    <xf numFmtId="0" fontId="0" fillId="2" borderId="0" xfId="0" applyFill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workbookViewId="0">
      <selection activeCell="F28" sqref="F28"/>
    </sheetView>
  </sheetViews>
  <sheetFormatPr defaultRowHeight="15" x14ac:dyDescent="0.25"/>
  <cols>
    <col min="1" max="1" width="23.28515625" bestFit="1" customWidth="1"/>
    <col min="2" max="2" width="10.85546875" bestFit="1" customWidth="1"/>
    <col min="3" max="3" width="10.85546875" customWidth="1"/>
    <col min="4" max="5" width="11.5703125" bestFit="1" customWidth="1"/>
    <col min="6" max="9" width="9.42578125" bestFit="1" customWidth="1"/>
    <col min="10" max="11" width="9.85546875" bestFit="1" customWidth="1"/>
  </cols>
  <sheetData>
    <row r="1" spans="1:11" x14ac:dyDescent="0.25">
      <c r="B1" t="s">
        <v>14</v>
      </c>
      <c r="C1" t="s">
        <v>0</v>
      </c>
      <c r="D1" t="s">
        <v>37</v>
      </c>
      <c r="E1" t="s">
        <v>40</v>
      </c>
      <c r="F1" t="s">
        <v>41</v>
      </c>
      <c r="G1" t="s">
        <v>42</v>
      </c>
      <c r="H1" t="s">
        <v>43</v>
      </c>
      <c r="J1" t="s">
        <v>44</v>
      </c>
    </row>
    <row r="2" spans="1:11" x14ac:dyDescent="0.25">
      <c r="A2" t="s">
        <v>1</v>
      </c>
      <c r="B2" t="s">
        <v>15</v>
      </c>
      <c r="C2">
        <v>2</v>
      </c>
      <c r="D2">
        <v>2</v>
      </c>
      <c r="E2">
        <v>2.375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</row>
    <row r="3" spans="1:11" x14ac:dyDescent="0.25">
      <c r="A3" t="s">
        <v>3</v>
      </c>
      <c r="B3" t="s">
        <v>15</v>
      </c>
      <c r="C3">
        <v>0.125</v>
      </c>
      <c r="D3">
        <v>0.125</v>
      </c>
      <c r="E3">
        <v>0.154</v>
      </c>
      <c r="F3">
        <v>6.5000000000000002E-2</v>
      </c>
      <c r="G3">
        <v>4.9000000000000002E-2</v>
      </c>
      <c r="H3">
        <v>0.125</v>
      </c>
      <c r="I3">
        <v>6.5000000000000002E-2</v>
      </c>
      <c r="J3">
        <v>0.125</v>
      </c>
      <c r="K3">
        <v>6.5000000000000002E-2</v>
      </c>
    </row>
    <row r="4" spans="1:11" x14ac:dyDescent="0.25">
      <c r="A4" t="s">
        <v>2</v>
      </c>
      <c r="B4" t="s">
        <v>15</v>
      </c>
      <c r="C4">
        <f>C2-(2*C3)</f>
        <v>1.75</v>
      </c>
      <c r="D4">
        <f t="shared" ref="D4:G4" si="0">D2-(2*D3)</f>
        <v>1.75</v>
      </c>
      <c r="E4">
        <f t="shared" si="0"/>
        <v>2.0670000000000002</v>
      </c>
      <c r="F4">
        <f t="shared" si="0"/>
        <v>1.87</v>
      </c>
      <c r="G4">
        <f t="shared" si="0"/>
        <v>1.9019999999999999</v>
      </c>
      <c r="H4">
        <f>H2-(2*H3)</f>
        <v>2.75</v>
      </c>
      <c r="I4">
        <f>I2-(2*I3)</f>
        <v>2.87</v>
      </c>
      <c r="J4">
        <f t="shared" ref="J4" si="1">J2-(2*J3)</f>
        <v>2.75</v>
      </c>
      <c r="K4">
        <f t="shared" ref="K4" si="2">K2-(2*K3)</f>
        <v>2.87</v>
      </c>
    </row>
    <row r="6" spans="1:11" x14ac:dyDescent="0.25">
      <c r="A6" s="1" t="s">
        <v>5</v>
      </c>
      <c r="B6" s="1"/>
    </row>
    <row r="7" spans="1:11" x14ac:dyDescent="0.25">
      <c r="A7" t="s">
        <v>4</v>
      </c>
      <c r="B7" t="s">
        <v>15</v>
      </c>
      <c r="C7">
        <v>6</v>
      </c>
      <c r="D7">
        <v>6</v>
      </c>
      <c r="E7">
        <v>6</v>
      </c>
      <c r="F7">
        <v>6</v>
      </c>
      <c r="G7">
        <v>6</v>
      </c>
      <c r="H7">
        <v>9</v>
      </c>
      <c r="I7">
        <v>9</v>
      </c>
      <c r="J7">
        <v>9</v>
      </c>
      <c r="K7">
        <v>9</v>
      </c>
    </row>
    <row r="8" spans="1:11" x14ac:dyDescent="0.25">
      <c r="A8" t="s">
        <v>6</v>
      </c>
      <c r="B8" t="s">
        <v>15</v>
      </c>
      <c r="C8">
        <v>12</v>
      </c>
      <c r="D8">
        <v>12</v>
      </c>
      <c r="E8">
        <v>12</v>
      </c>
      <c r="F8">
        <v>12</v>
      </c>
      <c r="G8">
        <v>12</v>
      </c>
      <c r="H8">
        <v>12</v>
      </c>
      <c r="I8">
        <v>12</v>
      </c>
      <c r="J8">
        <v>12</v>
      </c>
      <c r="K8">
        <v>12</v>
      </c>
    </row>
    <row r="9" spans="1:11" x14ac:dyDescent="0.25">
      <c r="A9" t="s">
        <v>7</v>
      </c>
      <c r="B9" t="s">
        <v>15</v>
      </c>
      <c r="C9">
        <v>24</v>
      </c>
      <c r="D9">
        <v>18</v>
      </c>
      <c r="E9">
        <v>18</v>
      </c>
      <c r="F9">
        <v>18</v>
      </c>
      <c r="G9">
        <v>18</v>
      </c>
      <c r="H9">
        <v>18</v>
      </c>
      <c r="I9">
        <v>18</v>
      </c>
      <c r="J9">
        <v>13</v>
      </c>
      <c r="K9">
        <v>13</v>
      </c>
    </row>
    <row r="10" spans="1:11" x14ac:dyDescent="0.25">
      <c r="A10" t="s">
        <v>8</v>
      </c>
      <c r="B10" t="s">
        <v>15</v>
      </c>
      <c r="C10">
        <v>18</v>
      </c>
      <c r="D10">
        <v>16</v>
      </c>
      <c r="E10">
        <v>16</v>
      </c>
      <c r="F10">
        <v>16</v>
      </c>
      <c r="G10">
        <v>16</v>
      </c>
      <c r="H10">
        <v>16</v>
      </c>
      <c r="I10">
        <v>16</v>
      </c>
      <c r="J10">
        <v>12</v>
      </c>
      <c r="K10">
        <v>12</v>
      </c>
    </row>
    <row r="11" spans="1:11" x14ac:dyDescent="0.25">
      <c r="A11" t="s">
        <v>9</v>
      </c>
      <c r="B11" t="s">
        <v>15</v>
      </c>
      <c r="C11">
        <v>12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7</v>
      </c>
      <c r="K11">
        <v>7</v>
      </c>
    </row>
    <row r="12" spans="1:11" x14ac:dyDescent="0.25">
      <c r="A12" t="s">
        <v>10</v>
      </c>
      <c r="B12" t="s">
        <v>15</v>
      </c>
      <c r="C12">
        <v>9</v>
      </c>
      <c r="D12">
        <v>9</v>
      </c>
      <c r="E12">
        <v>9</v>
      </c>
      <c r="F12">
        <v>9</v>
      </c>
      <c r="G12">
        <v>9</v>
      </c>
      <c r="H12">
        <v>10</v>
      </c>
      <c r="I12">
        <v>10</v>
      </c>
      <c r="J12">
        <v>10</v>
      </c>
      <c r="K12">
        <v>10</v>
      </c>
    </row>
    <row r="13" spans="1:11" x14ac:dyDescent="0.25">
      <c r="A13" t="s">
        <v>27</v>
      </c>
      <c r="B13" t="s">
        <v>15</v>
      </c>
      <c r="C13">
        <f>SUM(C7:C12)</f>
        <v>81</v>
      </c>
      <c r="D13">
        <f>SUM(D7:D12)</f>
        <v>71</v>
      </c>
      <c r="E13">
        <f t="shared" ref="E13:G13" si="3">SUM(E7:E12)</f>
        <v>71</v>
      </c>
      <c r="F13">
        <f t="shared" si="3"/>
        <v>71</v>
      </c>
      <c r="G13">
        <f t="shared" si="3"/>
        <v>71</v>
      </c>
      <c r="H13">
        <f t="shared" ref="H13" si="4">SUM(H7:H12)</f>
        <v>75</v>
      </c>
      <c r="I13">
        <f t="shared" ref="I13:K13" si="5">SUM(I7:I12)</f>
        <v>75</v>
      </c>
      <c r="J13">
        <f t="shared" si="5"/>
        <v>63</v>
      </c>
      <c r="K13">
        <f t="shared" si="5"/>
        <v>63</v>
      </c>
    </row>
    <row r="15" spans="1:11" x14ac:dyDescent="0.25">
      <c r="A15" t="s">
        <v>13</v>
      </c>
      <c r="B15" t="s">
        <v>16</v>
      </c>
      <c r="C15">
        <v>7.6999999999999999E-2</v>
      </c>
      <c r="D15">
        <v>7.6999999999999999E-2</v>
      </c>
      <c r="E15">
        <v>7.6999999999999999E-2</v>
      </c>
      <c r="F15">
        <v>7.6999999999999999E-2</v>
      </c>
      <c r="G15">
        <v>7.6999999999999999E-2</v>
      </c>
      <c r="H15">
        <v>7.6999999999999999E-2</v>
      </c>
      <c r="I15">
        <v>7.6999999999999999E-2</v>
      </c>
      <c r="J15">
        <v>7.6999999999999999E-2</v>
      </c>
      <c r="K15">
        <v>7.6999999999999999E-2</v>
      </c>
    </row>
    <row r="16" spans="1:11" x14ac:dyDescent="0.25">
      <c r="A16" t="s">
        <v>11</v>
      </c>
      <c r="B16" t="s">
        <v>16</v>
      </c>
      <c r="C16">
        <v>1.1399999999999999</v>
      </c>
      <c r="D16">
        <v>1.1399999999999999</v>
      </c>
      <c r="E16">
        <v>1.1399999999999999</v>
      </c>
      <c r="F16">
        <v>1.1399999999999999</v>
      </c>
      <c r="G16">
        <v>1.1399999999999999</v>
      </c>
      <c r="H16">
        <v>1.1399999999999999</v>
      </c>
      <c r="I16">
        <v>1.1399999999999999</v>
      </c>
      <c r="J16">
        <v>1.1399999999999999</v>
      </c>
      <c r="K16">
        <v>1.1399999999999999</v>
      </c>
    </row>
    <row r="17" spans="1:11" x14ac:dyDescent="0.25">
      <c r="A17" t="s">
        <v>12</v>
      </c>
      <c r="B17" t="s">
        <v>16</v>
      </c>
      <c r="C17">
        <v>0.8</v>
      </c>
      <c r="D17">
        <v>0.8</v>
      </c>
      <c r="E17">
        <v>0.8</v>
      </c>
      <c r="F17">
        <v>0.8</v>
      </c>
      <c r="G17">
        <v>0.8</v>
      </c>
      <c r="H17">
        <v>0.8</v>
      </c>
      <c r="I17">
        <v>0.8</v>
      </c>
      <c r="J17">
        <v>0.8</v>
      </c>
      <c r="K17">
        <v>0.8</v>
      </c>
    </row>
    <row r="19" spans="1:11" x14ac:dyDescent="0.25">
      <c r="A19" s="1" t="s">
        <v>17</v>
      </c>
    </row>
    <row r="20" spans="1:11" s="9" customFormat="1" x14ac:dyDescent="0.25">
      <c r="A20" s="8" t="s">
        <v>24</v>
      </c>
      <c r="B20" s="9" t="s">
        <v>22</v>
      </c>
      <c r="C20" s="9">
        <v>11.2</v>
      </c>
      <c r="D20" s="9">
        <v>10.3</v>
      </c>
      <c r="E20" s="9">
        <v>13.9</v>
      </c>
      <c r="F20" s="9">
        <v>8.49</v>
      </c>
      <c r="G20" s="9">
        <v>8.0500000000000007</v>
      </c>
      <c r="H20" s="9">
        <v>18.8</v>
      </c>
      <c r="I20" s="9">
        <v>16.3</v>
      </c>
      <c r="J20" s="9">
        <v>15.9</v>
      </c>
      <c r="K20" s="9">
        <v>13.9</v>
      </c>
    </row>
    <row r="21" spans="1:11" x14ac:dyDescent="0.25">
      <c r="A21" s="2" t="s">
        <v>25</v>
      </c>
      <c r="B21" t="s">
        <v>22</v>
      </c>
      <c r="C21">
        <v>8.73</v>
      </c>
      <c r="D21">
        <v>8.01</v>
      </c>
      <c r="E21">
        <v>11</v>
      </c>
      <c r="F21">
        <v>6.15</v>
      </c>
      <c r="G21">
        <v>5.63</v>
      </c>
      <c r="H21">
        <v>13.7</v>
      </c>
      <c r="I21">
        <v>10.8</v>
      </c>
      <c r="J21">
        <v>12.4</v>
      </c>
      <c r="K21">
        <v>10.1</v>
      </c>
    </row>
    <row r="22" spans="1:11" x14ac:dyDescent="0.25">
      <c r="A22" s="2" t="s">
        <v>26</v>
      </c>
      <c r="B22" t="s">
        <v>22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</row>
    <row r="23" spans="1:11" x14ac:dyDescent="0.25">
      <c r="A23" s="2" t="s">
        <v>18</v>
      </c>
      <c r="B23" t="s">
        <v>22</v>
      </c>
      <c r="C23">
        <f>C20+C22</f>
        <v>11.7</v>
      </c>
      <c r="D23">
        <f>D20+D22</f>
        <v>10.8</v>
      </c>
      <c r="E23">
        <f t="shared" ref="E23:K23" si="6">E20+E22</f>
        <v>14.4</v>
      </c>
      <c r="F23">
        <f>F20+F22</f>
        <v>8.99</v>
      </c>
      <c r="G23">
        <f>G20+G22</f>
        <v>8.5500000000000007</v>
      </c>
      <c r="H23">
        <f t="shared" si="6"/>
        <v>19.3</v>
      </c>
      <c r="I23">
        <f t="shared" si="6"/>
        <v>16.8</v>
      </c>
      <c r="J23">
        <f t="shared" si="6"/>
        <v>16.399999999999999</v>
      </c>
      <c r="K23">
        <f t="shared" si="6"/>
        <v>14.4</v>
      </c>
    </row>
    <row r="24" spans="1:11" x14ac:dyDescent="0.25">
      <c r="A24" s="2" t="s">
        <v>19</v>
      </c>
      <c r="B24" t="s">
        <v>22</v>
      </c>
      <c r="C24">
        <f>C22+C21</f>
        <v>9.23</v>
      </c>
      <c r="D24">
        <f>D22+D21</f>
        <v>8.51</v>
      </c>
      <c r="E24">
        <f t="shared" ref="E24:K24" si="7">E22+E21</f>
        <v>11.5</v>
      </c>
      <c r="F24">
        <f>F22+F21</f>
        <v>6.65</v>
      </c>
      <c r="G24">
        <f>G22+G21</f>
        <v>6.13</v>
      </c>
      <c r="H24">
        <f t="shared" si="7"/>
        <v>14.2</v>
      </c>
      <c r="I24">
        <f t="shared" si="7"/>
        <v>11.3</v>
      </c>
      <c r="J24">
        <f t="shared" si="7"/>
        <v>12.9</v>
      </c>
      <c r="K24">
        <f t="shared" si="7"/>
        <v>10.6</v>
      </c>
    </row>
    <row r="25" spans="1:11" x14ac:dyDescent="0.25">
      <c r="A25" s="2" t="s">
        <v>20</v>
      </c>
      <c r="B25" t="s">
        <v>23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</row>
    <row r="26" spans="1:11" x14ac:dyDescent="0.25">
      <c r="A26" s="2" t="s">
        <v>45</v>
      </c>
      <c r="B26" t="s">
        <v>22</v>
      </c>
      <c r="C26">
        <f>C20-C21</f>
        <v>2.4699999999999989</v>
      </c>
      <c r="D26">
        <f t="shared" ref="D26:K26" si="8">D20-D21</f>
        <v>2.2900000000000009</v>
      </c>
      <c r="E26">
        <f t="shared" si="8"/>
        <v>2.9000000000000004</v>
      </c>
      <c r="F26">
        <f>F20-F21</f>
        <v>2.34</v>
      </c>
      <c r="G26">
        <f>G20-G21</f>
        <v>2.4200000000000008</v>
      </c>
      <c r="H26">
        <f t="shared" si="8"/>
        <v>5.1000000000000014</v>
      </c>
      <c r="I26">
        <f t="shared" si="8"/>
        <v>5.5</v>
      </c>
      <c r="J26">
        <f t="shared" si="8"/>
        <v>3.5</v>
      </c>
      <c r="K26">
        <f t="shared" si="8"/>
        <v>3.8000000000000007</v>
      </c>
    </row>
    <row r="27" spans="1:11" x14ac:dyDescent="0.25">
      <c r="A27" s="2"/>
    </row>
    <row r="28" spans="1:11" x14ac:dyDescent="0.25">
      <c r="A28" s="1" t="s">
        <v>21</v>
      </c>
      <c r="B28" s="1" t="s">
        <v>22</v>
      </c>
      <c r="C28" s="1">
        <f>C23*C25</f>
        <v>58.5</v>
      </c>
      <c r="D28" s="1">
        <f>D23*D25</f>
        <v>54</v>
      </c>
      <c r="E28" s="1">
        <f t="shared" ref="E28:K28" si="9">E23*E25</f>
        <v>72</v>
      </c>
      <c r="F28" s="1">
        <f t="shared" si="9"/>
        <v>44.95</v>
      </c>
      <c r="G28" s="1">
        <f t="shared" si="9"/>
        <v>42.75</v>
      </c>
      <c r="H28" s="1">
        <f t="shared" si="9"/>
        <v>96.5</v>
      </c>
      <c r="I28" s="1">
        <f t="shared" si="9"/>
        <v>84</v>
      </c>
      <c r="J28" s="1">
        <f t="shared" si="9"/>
        <v>82</v>
      </c>
      <c r="K28" s="1">
        <f t="shared" si="9"/>
        <v>72</v>
      </c>
    </row>
    <row r="29" spans="1:11" x14ac:dyDescent="0.25">
      <c r="A29" s="2"/>
    </row>
    <row r="30" spans="1:11" x14ac:dyDescent="0.25">
      <c r="A30" s="1" t="s">
        <v>39</v>
      </c>
    </row>
    <row r="31" spans="1:11" x14ac:dyDescent="0.25">
      <c r="A31" s="2" t="s">
        <v>31</v>
      </c>
      <c r="B31" t="s">
        <v>32</v>
      </c>
      <c r="C31">
        <v>8.11</v>
      </c>
      <c r="D31">
        <v>6.77</v>
      </c>
      <c r="E31">
        <v>4.6100000000000003</v>
      </c>
      <c r="F31">
        <v>6.19</v>
      </c>
      <c r="G31">
        <v>5.633</v>
      </c>
      <c r="H31">
        <v>1.75</v>
      </c>
      <c r="I31">
        <v>1.6</v>
      </c>
      <c r="J31">
        <v>1.22</v>
      </c>
      <c r="K31">
        <v>0.96699999999999997</v>
      </c>
    </row>
    <row r="33" spans="1:11" x14ac:dyDescent="0.25">
      <c r="A33" t="s">
        <v>28</v>
      </c>
      <c r="B33" t="s">
        <v>30</v>
      </c>
      <c r="C33" s="4">
        <f>191.86/288</f>
        <v>0.66618055555555555</v>
      </c>
      <c r="D33" s="4">
        <f>191.86/288</f>
        <v>0.66618055555555555</v>
      </c>
      <c r="E33" s="4">
        <f>95.26/240</f>
        <v>0.3969166666666667</v>
      </c>
      <c r="F33" s="4">
        <f>401.3/288</f>
        <v>1.3934027777777778</v>
      </c>
      <c r="G33" s="4">
        <f>304.97/288</f>
        <v>1.0589236111111111</v>
      </c>
      <c r="H33" s="4">
        <f>165.47/288</f>
        <v>0.57454861111111111</v>
      </c>
      <c r="I33" s="4">
        <f>543.86/288</f>
        <v>1.8884027777777779</v>
      </c>
      <c r="J33" s="4">
        <f>165.47/288</f>
        <v>0.57454861111111111</v>
      </c>
      <c r="K33" s="4">
        <f>543.86/288</f>
        <v>1.8884027777777779</v>
      </c>
    </row>
    <row r="34" spans="1:11" x14ac:dyDescent="0.25">
      <c r="A34" t="s">
        <v>38</v>
      </c>
      <c r="B34" t="s">
        <v>29</v>
      </c>
      <c r="C34" s="4">
        <f>C33*C13</f>
        <v>53.960625</v>
      </c>
      <c r="D34" s="4">
        <f>D33*D13</f>
        <v>47.298819444444447</v>
      </c>
      <c r="E34" s="4">
        <f>E33*E13</f>
        <v>28.181083333333337</v>
      </c>
      <c r="F34" s="4">
        <f>F33*F13</f>
        <v>98.931597222222223</v>
      </c>
      <c r="G34" s="4">
        <f>G33*G13</f>
        <v>75.183576388888895</v>
      </c>
      <c r="H34" s="4">
        <f>H33*H13</f>
        <v>43.091145833333336</v>
      </c>
      <c r="I34" s="4">
        <f>I33*I13</f>
        <v>141.63020833333334</v>
      </c>
      <c r="J34" s="4">
        <f>J33*J13</f>
        <v>36.196562499999999</v>
      </c>
      <c r="K34" s="4">
        <f>K33*K13</f>
        <v>118.969375</v>
      </c>
    </row>
    <row r="36" spans="1:11" x14ac:dyDescent="0.25">
      <c r="A36" t="s">
        <v>33</v>
      </c>
      <c r="B36" t="s">
        <v>34</v>
      </c>
      <c r="C36">
        <v>1000</v>
      </c>
      <c r="D36">
        <v>1000</v>
      </c>
      <c r="E36">
        <v>1000</v>
      </c>
      <c r="F36">
        <v>1000</v>
      </c>
      <c r="G36">
        <v>1000</v>
      </c>
      <c r="H36">
        <v>1000</v>
      </c>
      <c r="I36">
        <v>1000</v>
      </c>
      <c r="J36">
        <v>1000</v>
      </c>
      <c r="K36">
        <v>1000</v>
      </c>
    </row>
    <row r="37" spans="1:11" x14ac:dyDescent="0.25">
      <c r="A37" t="s">
        <v>35</v>
      </c>
      <c r="B37" t="s">
        <v>34</v>
      </c>
      <c r="C37" s="5">
        <f>C36*(C9/(C9+C10+C11))</f>
        <v>444.4444444444444</v>
      </c>
      <c r="D37" s="5">
        <f>D36*(D9/(D9+D10+D11))</f>
        <v>409.09090909090912</v>
      </c>
      <c r="E37" s="5">
        <f>E36*(E9/(E9+E10+E11))</f>
        <v>409.09090909090912</v>
      </c>
      <c r="F37" s="5">
        <f>F36*(F9/(F9+F10+F11))</f>
        <v>409.09090909090912</v>
      </c>
      <c r="G37" s="5">
        <f>G36*(G9/(G9+G10+G11))</f>
        <v>409.09090909090912</v>
      </c>
      <c r="H37" s="5">
        <f>H36*(H9/(H9+H10+H11))</f>
        <v>409.09090909090912</v>
      </c>
      <c r="I37" s="5">
        <f>I36*(I9/(I9+I10+I11))</f>
        <v>409.09090909090912</v>
      </c>
      <c r="J37" s="5">
        <f>J36*(J9/(J9+J10+J11))</f>
        <v>406.25</v>
      </c>
      <c r="K37" s="5">
        <f>K36*(K9/(K9+K10+K11))</f>
        <v>406.25</v>
      </c>
    </row>
    <row r="39" spans="1:11" x14ac:dyDescent="0.25">
      <c r="A39" t="s">
        <v>46</v>
      </c>
      <c r="B39" t="s">
        <v>23</v>
      </c>
      <c r="C39" s="4">
        <f>C20/C21</f>
        <v>1.2829324169530354</v>
      </c>
      <c r="D39" s="4">
        <f>D20/D21</f>
        <v>1.285892634207241</v>
      </c>
      <c r="E39" s="4">
        <f>E20/E21</f>
        <v>1.2636363636363637</v>
      </c>
      <c r="F39" s="4">
        <f>F20/F21</f>
        <v>1.3804878048780487</v>
      </c>
      <c r="G39" s="4">
        <f>G20/G21</f>
        <v>1.4298401420959148</v>
      </c>
      <c r="H39" s="4">
        <f>H20/H21</f>
        <v>1.3722627737226278</v>
      </c>
      <c r="I39" s="4">
        <f>I20/I21</f>
        <v>1.5092592592592593</v>
      </c>
      <c r="J39" s="4">
        <f>J20/J21</f>
        <v>1.282258064516129</v>
      </c>
      <c r="K39" s="4">
        <f>K20/K21</f>
        <v>1.3762376237623763</v>
      </c>
    </row>
    <row r="40" spans="1:11" x14ac:dyDescent="0.25">
      <c r="A40" t="s">
        <v>47</v>
      </c>
      <c r="B40" t="s">
        <v>23</v>
      </c>
      <c r="C40" s="4">
        <f>LN(C39)</f>
        <v>0.24914840844953792</v>
      </c>
      <c r="D40" s="4">
        <f t="shared" ref="D40:K40" si="10">LN(D39)</f>
        <v>0.25145313415532228</v>
      </c>
      <c r="E40" s="4">
        <f t="shared" si="10"/>
        <v>0.23399356733827556</v>
      </c>
      <c r="F40" s="4">
        <f t="shared" si="10"/>
        <v>0.32243691850482936</v>
      </c>
      <c r="G40" s="4">
        <f t="shared" si="10"/>
        <v>0.35756264927887305</v>
      </c>
      <c r="H40" s="4">
        <f t="shared" si="10"/>
        <v>0.31646103700182437</v>
      </c>
      <c r="I40" s="4">
        <f t="shared" si="10"/>
        <v>0.41161897368254269</v>
      </c>
      <c r="J40" s="4">
        <f t="shared" si="10"/>
        <v>0.24862263661519463</v>
      </c>
      <c r="K40" s="4">
        <f t="shared" si="10"/>
        <v>0.31935341628943237</v>
      </c>
    </row>
    <row r="42" spans="1:11" x14ac:dyDescent="0.25">
      <c r="A42" t="s">
        <v>48</v>
      </c>
      <c r="B42" t="s">
        <v>50</v>
      </c>
      <c r="C42">
        <v>2200</v>
      </c>
      <c r="D42">
        <v>2200</v>
      </c>
      <c r="E42">
        <v>2200</v>
      </c>
      <c r="F42">
        <v>2200</v>
      </c>
      <c r="G42">
        <v>2200</v>
      </c>
      <c r="H42">
        <v>2200</v>
      </c>
      <c r="I42">
        <v>2200</v>
      </c>
      <c r="J42">
        <v>2200</v>
      </c>
      <c r="K42">
        <v>2200</v>
      </c>
    </row>
    <row r="43" spans="1:11" x14ac:dyDescent="0.25">
      <c r="A43" t="s">
        <v>49</v>
      </c>
      <c r="B43" t="s">
        <v>50</v>
      </c>
      <c r="C43" s="5">
        <f>C40*C42</f>
        <v>548.1264985889834</v>
      </c>
      <c r="D43" s="5">
        <f t="shared" ref="D43:K43" si="11">D40*D42</f>
        <v>553.19689514170898</v>
      </c>
      <c r="E43" s="5">
        <f t="shared" si="11"/>
        <v>514.78584814420628</v>
      </c>
      <c r="F43" s="5">
        <f t="shared" si="11"/>
        <v>709.36122071062459</v>
      </c>
      <c r="G43" s="10">
        <f t="shared" si="11"/>
        <v>786.63782841352065</v>
      </c>
      <c r="H43" s="5">
        <f t="shared" si="11"/>
        <v>696.2142814040136</v>
      </c>
      <c r="I43" s="5">
        <f t="shared" si="11"/>
        <v>905.56174210159395</v>
      </c>
      <c r="J43" s="5">
        <f t="shared" si="11"/>
        <v>546.96980055342817</v>
      </c>
      <c r="K43" s="5">
        <f t="shared" si="11"/>
        <v>702.57751583675122</v>
      </c>
    </row>
    <row r="44" spans="1:11" x14ac:dyDescent="0.25">
      <c r="A44" t="s">
        <v>51</v>
      </c>
      <c r="B44" t="s">
        <v>52</v>
      </c>
      <c r="C44" s="6">
        <f>C43/C34</f>
        <v>10.157897514882071</v>
      </c>
      <c r="D44" s="6">
        <f t="shared" ref="D44:K44" si="12">D43/D34</f>
        <v>11.695786525739292</v>
      </c>
      <c r="E44" s="7">
        <f t="shared" si="12"/>
        <v>18.267070930353619</v>
      </c>
      <c r="F44" s="6">
        <f t="shared" si="12"/>
        <v>7.1702190263565901</v>
      </c>
      <c r="G44" s="6">
        <f t="shared" si="12"/>
        <v>10.46289450696808</v>
      </c>
      <c r="H44" s="6">
        <f t="shared" si="12"/>
        <v>16.156782743647863</v>
      </c>
      <c r="I44" s="6">
        <f t="shared" si="12"/>
        <v>6.3938460075573138</v>
      </c>
      <c r="J44" s="6">
        <f t="shared" si="12"/>
        <v>15.111097926866071</v>
      </c>
      <c r="K44" s="6">
        <f t="shared" si="12"/>
        <v>5.9055325442934468</v>
      </c>
    </row>
    <row r="50" spans="10:12" ht="15.75" thickBot="1" x14ac:dyDescent="0.3"/>
    <row r="51" spans="10:12" ht="15.75" thickBot="1" x14ac:dyDescent="0.3">
      <c r="J51" s="3">
        <v>3.7509238730000001E-4</v>
      </c>
      <c r="K51" t="s">
        <v>36</v>
      </c>
    </row>
    <row r="52" spans="10:12" ht="15.75" thickBot="1" x14ac:dyDescent="0.3">
      <c r="J52" s="3">
        <v>6.2000371819999995E-4</v>
      </c>
      <c r="K52">
        <f>J52/J51</f>
        <v>1.6529360210771731</v>
      </c>
    </row>
    <row r="54" spans="10:12" x14ac:dyDescent="0.25">
      <c r="L54">
        <f>7*K52</f>
        <v>11.570552147540212</v>
      </c>
    </row>
  </sheetData>
  <conditionalFormatting sqref="C44:K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K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I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Makar</dc:creator>
  <cp:lastModifiedBy>Makar</cp:lastModifiedBy>
  <dcterms:created xsi:type="dcterms:W3CDTF">2015-06-05T18:17:20Z</dcterms:created>
  <dcterms:modified xsi:type="dcterms:W3CDTF">2021-07-30T17:20:41Z</dcterms:modified>
</cp:coreProperties>
</file>