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<sst xmlns="http://schemas.openxmlformats.org/spreadsheetml/2006/main" count="52" uniqueCount="46">
  <si>
    <t>№ группы</t>
  </si>
  <si>
    <t>Сочетания уровней А и В</t>
  </si>
  <si>
    <t>Число уровней в группах Xijm</t>
  </si>
  <si>
    <t>1-ый коллектив</t>
  </si>
  <si>
    <t>2-ый коллектив</t>
  </si>
  <si>
    <t>3-ый коллектив</t>
  </si>
  <si>
    <t>4-ый коллектив</t>
  </si>
  <si>
    <t>5-ый коллектив</t>
  </si>
  <si>
    <t>6-ый коллектив</t>
  </si>
  <si>
    <t>cij</t>
  </si>
  <si>
    <t>ci</t>
  </si>
  <si>
    <t>cj</t>
  </si>
  <si>
    <t>cij^2</t>
  </si>
  <si>
    <t>Число уровней в группах X^2ijm</t>
  </si>
  <si>
    <t>sum(xijm^2)</t>
  </si>
  <si>
    <t>Сумма</t>
  </si>
  <si>
    <t>Проверка</t>
  </si>
  <si>
    <t xml:space="preserve">                  Вычисление сумм квадратов</t>
  </si>
  <si>
    <t>v</t>
  </si>
  <si>
    <t>Общая сумма квадратов SS</t>
  </si>
  <si>
    <t>va</t>
  </si>
  <si>
    <t>Взвешенная сумма квадратов эффектов факторов А и В</t>
  </si>
  <si>
    <t>SSa</t>
  </si>
  <si>
    <t>SSb</t>
  </si>
  <si>
    <t>vb</t>
  </si>
  <si>
    <t>a</t>
  </si>
  <si>
    <t>b</t>
  </si>
  <si>
    <t>Сумма квадратов между группами SSab</t>
  </si>
  <si>
    <t>vab</t>
  </si>
  <si>
    <t>N</t>
  </si>
  <si>
    <t>Ошибка эксперимента SSe</t>
  </si>
  <si>
    <t>ve</t>
  </si>
  <si>
    <t>Оценка дисперсий</t>
  </si>
  <si>
    <t>Проверка гипотез</t>
  </si>
  <si>
    <t>Fb расч</t>
  </si>
  <si>
    <t>Fкр</t>
  </si>
  <si>
    <t>S^2</t>
  </si>
  <si>
    <t>Fa расч</t>
  </si>
  <si>
    <t>Т.к. Fa расч &gt; Fкр, то гипотеза H0 отклоняется</t>
  </si>
  <si>
    <t>Sa^2</t>
  </si>
  <si>
    <t>Sb^2</t>
  </si>
  <si>
    <t>Fab расч</t>
  </si>
  <si>
    <t>Sab^2</t>
  </si>
  <si>
    <t>Т.к. Fa расч &lt; Fкр, то гипотеза H0 принимается</t>
  </si>
  <si>
    <t>Se^2</t>
  </si>
  <si>
    <t>Вывод: Значения наблюдений Fa расч и Fb расч превышают соответствующие значения Fкр. Таким образом, дисперсионный анализ выявил существенное влияние на результативный признак факторов А и В.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</si>
</sst>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"/>
    <numFmt numFmtId="165" formatCode="0.0"/>
  </numFmts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1" fillId="2" fontId="1" numFmtId="0" xfId="0" applyAlignment="1" applyBorder="1" applyFill="1" applyFont="1">
      <alignment horizontal="center" shrinkToFit="0" vertical="top" wrapText="1"/>
    </xf>
    <xf borderId="2" fillId="3" fontId="1" numFmtId="0" xfId="0" applyAlignment="1" applyBorder="1" applyFill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vertical="top" wrapText="1"/>
    </xf>
    <xf borderId="0" fillId="3" fontId="1" numFmtId="164" xfId="0" applyAlignment="1" applyFont="1" applyNumberFormat="1">
      <alignment horizontal="center" shrinkToFit="0" vertical="top" wrapText="1"/>
    </xf>
    <xf borderId="0" fillId="0" fontId="1" numFmtId="0" xfId="0" applyFont="1"/>
    <xf borderId="6" fillId="2" fontId="1" numFmtId="0" xfId="0" applyAlignment="1" applyBorder="1" applyFont="1">
      <alignment horizontal="center" shrinkToFit="0" vertical="top" wrapText="1"/>
    </xf>
    <xf borderId="7" fillId="3" fontId="1" numFmtId="164" xfId="0" applyAlignment="1" applyBorder="1" applyFont="1" applyNumberFormat="1">
      <alignment horizontal="center"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8" fillId="0" fontId="1" numFmtId="0" xfId="0" applyAlignment="1" applyBorder="1" applyFont="1">
      <alignment horizontal="center" shrinkToFit="0" vertical="top" wrapText="1"/>
    </xf>
    <xf borderId="9" fillId="3" fontId="1" numFmtId="0" xfId="0" applyAlignment="1" applyBorder="1" applyFont="1">
      <alignment horizontal="center" shrinkToFit="0" vertical="top" wrapText="1"/>
    </xf>
    <xf borderId="9" fillId="4" fontId="1" numFmtId="0" xfId="0" applyAlignment="1" applyBorder="1" applyFill="1" applyFont="1">
      <alignment horizontal="center" shrinkToFit="0" vertical="top" wrapText="1"/>
    </xf>
    <xf borderId="9" fillId="5" fontId="1" numFmtId="0" xfId="0" applyAlignment="1" applyBorder="1" applyFill="1" applyFont="1">
      <alignment horizontal="center" vertical="top"/>
    </xf>
    <xf borderId="9" fillId="6" fontId="1" numFmtId="0" xfId="0" applyAlignment="1" applyBorder="1" applyFill="1" applyFont="1">
      <alignment horizontal="center" vertical="top"/>
    </xf>
    <xf borderId="9" fillId="7" fontId="1" numFmtId="0" xfId="0" applyAlignment="1" applyBorder="1" applyFill="1" applyFont="1">
      <alignment horizontal="center" vertical="top"/>
    </xf>
    <xf borderId="9" fillId="8" fontId="1" numFmtId="0" xfId="0" applyAlignment="1" applyBorder="1" applyFill="1" applyFont="1">
      <alignment horizontal="center" vertical="top"/>
    </xf>
    <xf borderId="10" fillId="0" fontId="1" numFmtId="0" xfId="0" applyAlignment="1" applyBorder="1" applyFont="1">
      <alignment horizontal="center" shrinkToFit="0" vertical="top" wrapText="1"/>
    </xf>
    <xf borderId="11" fillId="0" fontId="2" numFmtId="0" xfId="0" applyBorder="1" applyFont="1"/>
    <xf borderId="12" fillId="0" fontId="2" numFmtId="0" xfId="0" applyBorder="1" applyFont="1"/>
    <xf borderId="9" fillId="0" fontId="1" numFmtId="0" xfId="0" applyAlignment="1" applyBorder="1" applyFont="1">
      <alignment horizontal="center" shrinkToFit="0" vertical="top" wrapText="1"/>
    </xf>
    <xf borderId="13" fillId="0" fontId="2" numFmtId="0" xfId="0" applyBorder="1" applyFont="1"/>
    <xf borderId="14" fillId="0" fontId="1" numFmtId="0" xfId="0" applyAlignment="1" applyBorder="1" applyFont="1">
      <alignment horizontal="center" shrinkToFit="0" vertical="top" wrapText="1"/>
    </xf>
    <xf borderId="14" fillId="3" fontId="1" numFmtId="0" xfId="0" applyAlignment="1" applyBorder="1" applyFont="1">
      <alignment horizontal="center" shrinkToFit="0" vertical="top" wrapText="1"/>
    </xf>
    <xf borderId="14" fillId="4" fontId="1" numFmtId="164" xfId="0" applyAlignment="1" applyBorder="1" applyFont="1" applyNumberFormat="1">
      <alignment horizontal="center" shrinkToFit="0" vertical="top" wrapText="1"/>
    </xf>
    <xf borderId="14" fillId="5" fontId="1" numFmtId="0" xfId="0" applyAlignment="1" applyBorder="1" applyFont="1">
      <alignment horizontal="center" shrinkToFit="0" vertical="top" wrapText="1"/>
    </xf>
    <xf borderId="9" fillId="6" fontId="1" numFmtId="0" xfId="0" applyAlignment="1" applyBorder="1" applyFont="1">
      <alignment horizontal="center" shrinkToFit="0" vertical="top" wrapText="1"/>
    </xf>
    <xf borderId="9" fillId="7" fontId="1" numFmtId="0" xfId="0" applyAlignment="1" applyBorder="1" applyFont="1">
      <alignment horizontal="center" shrinkToFit="0" vertical="top" wrapText="1"/>
    </xf>
    <xf borderId="14" fillId="8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6" fillId="0" fontId="2" numFmtId="0" xfId="0" applyBorder="1" applyFont="1"/>
    <xf borderId="8" fillId="0" fontId="2" numFmtId="0" xfId="0" applyBorder="1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9" fontId="1" numFmtId="0" xfId="0" applyAlignment="1" applyFill="1" applyFont="1">
      <alignment horizontal="center" shrinkToFit="0" vertical="top" wrapText="1"/>
    </xf>
    <xf borderId="0" fillId="10" fontId="1" numFmtId="0" xfId="0" applyAlignment="1" applyFill="1" applyFont="1">
      <alignment horizontal="center" shrinkToFit="0" vertical="top" wrapText="1"/>
    </xf>
    <xf borderId="0" fillId="11" fontId="1" numFmtId="0" xfId="0" applyAlignment="1" applyFill="1" applyFont="1">
      <alignment horizontal="center" shrinkToFit="0" vertical="top" wrapText="1"/>
    </xf>
    <xf borderId="10" fillId="0" fontId="1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2" fillId="0" fontId="1" numFmtId="2" xfId="0" applyAlignment="1" applyBorder="1" applyFont="1" applyNumberFormat="1">
      <alignment horizontal="center" shrinkToFit="0" vertical="top" wrapText="1"/>
    </xf>
    <xf borderId="3" fillId="0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5" fillId="0" fontId="1" numFmtId="165" xfId="0" applyAlignment="1" applyBorder="1" applyFont="1" applyNumberFormat="1">
      <alignment horizontal="center" shrinkToFit="0" vertical="top" wrapText="1"/>
    </xf>
    <xf borderId="0" fillId="0" fontId="1" numFmtId="2" xfId="0" applyAlignment="1" applyFont="1" applyNumberFormat="1">
      <alignment horizontal="center" shrinkToFit="0" vertical="top" wrapText="1"/>
    </xf>
    <xf borderId="6" fillId="0" fontId="1" numFmtId="0" xfId="0" applyAlignment="1" applyBorder="1" applyFont="1">
      <alignment horizontal="center" shrinkToFit="0" vertical="top" wrapText="1"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2.29"/>
    <col customWidth="1" min="3" max="3" width="10.14"/>
    <col customWidth="1" min="4" max="4" width="8.71"/>
    <col customWidth="1" min="5" max="5" width="7.57"/>
    <col customWidth="1" min="6" max="6" width="7.86"/>
    <col customWidth="1" min="7" max="7" width="6.43"/>
    <col customWidth="1" min="8" max="8" width="8.0"/>
    <col customWidth="1" min="9" max="9" width="7.57"/>
    <col customWidth="1" min="10" max="10" width="7.29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 t="s">
        <v>0</v>
      </c>
      <c r="C2" s="3" t="s">
        <v>1</v>
      </c>
      <c r="D2" s="4" t="s">
        <v>2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7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8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9">
        <v>1.0</v>
      </c>
      <c r="C4" s="10">
        <v>44197.0</v>
      </c>
      <c r="D4" s="1">
        <v>3.0</v>
      </c>
      <c r="E4" s="1">
        <v>5.0</v>
      </c>
      <c r="F4" s="1">
        <v>2.0</v>
      </c>
      <c r="G4" s="1">
        <v>4.0</v>
      </c>
      <c r="H4" s="1">
        <v>3.0</v>
      </c>
      <c r="I4" s="8">
        <v>1.0</v>
      </c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9">
        <v>2.0</v>
      </c>
      <c r="C5" s="10">
        <v>44228.0</v>
      </c>
      <c r="D5" s="1">
        <v>4.0</v>
      </c>
      <c r="E5" s="1">
        <v>6.0</v>
      </c>
      <c r="F5" s="1">
        <v>8.0</v>
      </c>
      <c r="G5" s="1">
        <v>7.0</v>
      </c>
      <c r="H5" s="1">
        <v>3.0</v>
      </c>
      <c r="I5" s="8">
        <v>2.0</v>
      </c>
      <c r="J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9">
        <v>3.0</v>
      </c>
      <c r="C6" s="10">
        <v>44198.0</v>
      </c>
      <c r="D6" s="1">
        <v>6.0</v>
      </c>
      <c r="E6" s="1">
        <v>5.0</v>
      </c>
      <c r="F6" s="1">
        <v>5.0</v>
      </c>
      <c r="G6" s="1">
        <v>7.0</v>
      </c>
      <c r="H6" s="1">
        <v>5.0</v>
      </c>
      <c r="I6" s="8">
        <v>5.0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2">
        <v>4.0</v>
      </c>
      <c r="C7" s="13">
        <v>44229.0</v>
      </c>
      <c r="D7" s="14">
        <v>6.0</v>
      </c>
      <c r="E7" s="14">
        <v>8.0</v>
      </c>
      <c r="F7" s="14">
        <v>10.0</v>
      </c>
      <c r="G7" s="14">
        <v>8.0</v>
      </c>
      <c r="H7" s="14">
        <v>11.0</v>
      </c>
      <c r="I7" s="15">
        <v>8.0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6" t="s">
        <v>0</v>
      </c>
      <c r="C9" s="17" t="s">
        <v>1</v>
      </c>
      <c r="D9" s="18" t="s">
        <v>9</v>
      </c>
      <c r="E9" s="19" t="s">
        <v>10</v>
      </c>
      <c r="F9" s="20" t="s">
        <v>11</v>
      </c>
      <c r="G9" s="21" t="s">
        <v>12</v>
      </c>
      <c r="H9" s="22" t="s">
        <v>13</v>
      </c>
      <c r="I9" s="23"/>
      <c r="J9" s="23"/>
      <c r="K9" s="23"/>
      <c r="L9" s="23"/>
      <c r="M9" s="24"/>
      <c r="N9" s="25" t="s">
        <v>14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1"/>
      <c r="B10" s="26"/>
      <c r="C10" s="26"/>
      <c r="D10" s="26"/>
      <c r="E10" s="26"/>
      <c r="F10" s="26"/>
      <c r="G10" s="26"/>
      <c r="H10" s="27">
        <v>1.0</v>
      </c>
      <c r="I10" s="27">
        <v>2.0</v>
      </c>
      <c r="J10" s="27">
        <v>3.0</v>
      </c>
      <c r="K10" s="27">
        <v>4.0</v>
      </c>
      <c r="L10" s="27">
        <v>5.0</v>
      </c>
      <c r="M10" s="27">
        <v>6.0</v>
      </c>
      <c r="N10" s="2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8">
        <v>1.0</v>
      </c>
      <c r="C11" s="29">
        <v>44197.0</v>
      </c>
      <c r="D11" s="30">
        <f t="shared" ref="D11:D14" si="2">SUM(D4:I4)</f>
        <v>18</v>
      </c>
      <c r="E11" s="31">
        <f>SUM(D4:I5)</f>
        <v>48</v>
      </c>
      <c r="F11" s="32">
        <f>sum(D13,D11)</f>
        <v>51</v>
      </c>
      <c r="G11" s="33">
        <f t="shared" ref="G11:G14" si="3">D11*D11</f>
        <v>324</v>
      </c>
      <c r="H11" s="27">
        <f t="shared" ref="H11:M11" si="1">D4*D4</f>
        <v>9</v>
      </c>
      <c r="I11" s="27">
        <f t="shared" si="1"/>
        <v>25</v>
      </c>
      <c r="J11" s="27">
        <f t="shared" si="1"/>
        <v>4</v>
      </c>
      <c r="K11" s="27">
        <f t="shared" si="1"/>
        <v>16</v>
      </c>
      <c r="L11" s="27">
        <f t="shared" si="1"/>
        <v>9</v>
      </c>
      <c r="M11" s="27">
        <f t="shared" si="1"/>
        <v>1</v>
      </c>
      <c r="N11" s="27">
        <f t="shared" ref="N11:N14" si="5">SUM(H11:M11)</f>
        <v>64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1"/>
      <c r="B12" s="28">
        <v>2.0</v>
      </c>
      <c r="C12" s="29">
        <v>44228.0</v>
      </c>
      <c r="D12" s="30">
        <f t="shared" si="2"/>
        <v>30</v>
      </c>
      <c r="E12" s="26"/>
      <c r="F12" s="26"/>
      <c r="G12" s="33">
        <f t="shared" si="3"/>
        <v>900</v>
      </c>
      <c r="H12" s="27">
        <f t="shared" ref="H12:M12" si="4">D5*D5</f>
        <v>16</v>
      </c>
      <c r="I12" s="27">
        <f t="shared" si="4"/>
        <v>36</v>
      </c>
      <c r="J12" s="27">
        <f t="shared" si="4"/>
        <v>64</v>
      </c>
      <c r="K12" s="27">
        <f t="shared" si="4"/>
        <v>49</v>
      </c>
      <c r="L12" s="27">
        <f t="shared" si="4"/>
        <v>9</v>
      </c>
      <c r="M12" s="27">
        <f t="shared" si="4"/>
        <v>4</v>
      </c>
      <c r="N12" s="27">
        <f t="shared" si="5"/>
        <v>178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28">
        <v>3.0</v>
      </c>
      <c r="C13" s="29">
        <v>44198.0</v>
      </c>
      <c r="D13" s="30">
        <f t="shared" si="2"/>
        <v>33</v>
      </c>
      <c r="E13" s="31">
        <f>SUM(D6:I7)</f>
        <v>84</v>
      </c>
      <c r="F13" s="32">
        <f>sum(D14,D12)</f>
        <v>81</v>
      </c>
      <c r="G13" s="33">
        <f t="shared" si="3"/>
        <v>1089</v>
      </c>
      <c r="H13" s="27">
        <f t="shared" ref="H13:M13" si="6">D6*D6</f>
        <v>36</v>
      </c>
      <c r="I13" s="27">
        <f t="shared" si="6"/>
        <v>25</v>
      </c>
      <c r="J13" s="27">
        <f t="shared" si="6"/>
        <v>25</v>
      </c>
      <c r="K13" s="27">
        <f t="shared" si="6"/>
        <v>49</v>
      </c>
      <c r="L13" s="27">
        <f t="shared" si="6"/>
        <v>25</v>
      </c>
      <c r="M13" s="27">
        <f t="shared" si="6"/>
        <v>25</v>
      </c>
      <c r="N13" s="27">
        <f t="shared" si="5"/>
        <v>185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8">
        <v>4.0</v>
      </c>
      <c r="C14" s="29">
        <v>44229.0</v>
      </c>
      <c r="D14" s="30">
        <f t="shared" si="2"/>
        <v>51</v>
      </c>
      <c r="E14" s="26"/>
      <c r="F14" s="26"/>
      <c r="G14" s="33">
        <f t="shared" si="3"/>
        <v>2601</v>
      </c>
      <c r="H14" s="27">
        <f t="shared" ref="H14:M14" si="7">D7*D7</f>
        <v>36</v>
      </c>
      <c r="I14" s="27">
        <f t="shared" si="7"/>
        <v>64</v>
      </c>
      <c r="J14" s="27">
        <f t="shared" si="7"/>
        <v>100</v>
      </c>
      <c r="K14" s="27">
        <f t="shared" si="7"/>
        <v>64</v>
      </c>
      <c r="L14" s="27">
        <f t="shared" si="7"/>
        <v>121</v>
      </c>
      <c r="M14" s="27">
        <f t="shared" si="7"/>
        <v>64</v>
      </c>
      <c r="N14" s="27">
        <f t="shared" si="5"/>
        <v>449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34" t="s">
        <v>15</v>
      </c>
      <c r="C15" s="6"/>
      <c r="D15" s="25">
        <f>sum(D11:D14)</f>
        <v>132</v>
      </c>
      <c r="E15" s="34"/>
      <c r="F15" s="6"/>
      <c r="G15" s="25">
        <f>sum(G11:G14)</f>
        <v>4914</v>
      </c>
      <c r="H15" s="22" t="s">
        <v>16</v>
      </c>
      <c r="I15" s="23"/>
      <c r="J15" s="23"/>
      <c r="K15" s="23"/>
      <c r="L15" s="23"/>
      <c r="M15" s="24"/>
      <c r="N15" s="25">
        <f>SUM(H16:M16)</f>
        <v>876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35"/>
      <c r="C16" s="36"/>
      <c r="D16" s="26"/>
      <c r="E16" s="35"/>
      <c r="F16" s="36"/>
      <c r="G16" s="26"/>
      <c r="H16" s="27">
        <f t="shared" ref="H16:M16" si="8">SUM(H11:H14)</f>
        <v>97</v>
      </c>
      <c r="I16" s="27">
        <f t="shared" si="8"/>
        <v>150</v>
      </c>
      <c r="J16" s="27">
        <f t="shared" si="8"/>
        <v>193</v>
      </c>
      <c r="K16" s="27">
        <f t="shared" si="8"/>
        <v>178</v>
      </c>
      <c r="L16" s="27">
        <f t="shared" si="8"/>
        <v>164</v>
      </c>
      <c r="M16" s="27">
        <f t="shared" si="8"/>
        <v>94</v>
      </c>
      <c r="N16" s="2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37" t="s">
        <v>17</v>
      </c>
      <c r="G18" s="1"/>
      <c r="H18" s="1"/>
      <c r="J18" s="27" t="s">
        <v>18</v>
      </c>
      <c r="K18" s="27">
        <f>N21-1</f>
        <v>23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38" t="s">
        <v>19</v>
      </c>
      <c r="D19" s="1">
        <f>N15-(D15*D15)/N21</f>
        <v>150</v>
      </c>
      <c r="E19" s="1"/>
      <c r="F19" s="1"/>
      <c r="G19" s="1"/>
      <c r="H19" s="1"/>
      <c r="J19" s="27" t="s">
        <v>20</v>
      </c>
      <c r="K19" s="27">
        <f>N20-1</f>
        <v>1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38" t="s">
        <v>21</v>
      </c>
      <c r="D20" s="1" t="s">
        <v>22</v>
      </c>
      <c r="E20" s="1">
        <f>(N20/N21)*sum(E11*E11,E13*E13)-(D15*D15)/N21</f>
        <v>54</v>
      </c>
      <c r="F20" s="1" t="s">
        <v>23</v>
      </c>
      <c r="G20" s="1">
        <f>(P20/N21)*sum(F11^2,F13^2)-(D15^2)/N21</f>
        <v>37.5</v>
      </c>
      <c r="H20" s="1"/>
      <c r="J20" s="27" t="s">
        <v>24</v>
      </c>
      <c r="K20" s="27">
        <f>P20-1</f>
        <v>1</v>
      </c>
      <c r="L20" s="1"/>
      <c r="M20" s="39" t="s">
        <v>25</v>
      </c>
      <c r="N20" s="39">
        <v>2.0</v>
      </c>
      <c r="O20" s="40" t="s">
        <v>26</v>
      </c>
      <c r="P20" s="40">
        <v>2.0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38" t="s">
        <v>27</v>
      </c>
      <c r="D21" s="1">
        <f>N20*P20/N21*G15-E20-G20-D15^2/N21</f>
        <v>1.5</v>
      </c>
      <c r="E21" s="1"/>
      <c r="F21" s="1"/>
      <c r="G21" s="1"/>
      <c r="H21" s="1"/>
      <c r="I21" s="1"/>
      <c r="J21" s="27" t="s">
        <v>28</v>
      </c>
      <c r="K21" s="27">
        <f>K19*K20</f>
        <v>1</v>
      </c>
      <c r="L21" s="1"/>
      <c r="M21" s="41" t="s">
        <v>29</v>
      </c>
      <c r="N21" s="41">
        <v>24.0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38" t="s">
        <v>30</v>
      </c>
      <c r="D22" s="1">
        <f>N15-N20*P20/N21*G15</f>
        <v>57</v>
      </c>
      <c r="E22" s="1"/>
      <c r="F22" s="1"/>
      <c r="G22" s="1"/>
      <c r="H22" s="1"/>
      <c r="I22" s="1"/>
      <c r="J22" s="27" t="s">
        <v>31</v>
      </c>
      <c r="K22" s="27">
        <f>N21-N20*P20</f>
        <v>20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42" t="s">
        <v>16</v>
      </c>
      <c r="C24" s="24"/>
      <c r="D24" s="27">
        <f>D19-E20-G20-D21</f>
        <v>57</v>
      </c>
      <c r="E24" s="1"/>
      <c r="F24" s="1"/>
      <c r="G24" s="1"/>
      <c r="H24" s="1"/>
      <c r="I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3" t="s">
        <v>32</v>
      </c>
      <c r="C26" s="6"/>
      <c r="E26" s="43" t="s">
        <v>33</v>
      </c>
      <c r="F26" s="5"/>
      <c r="G26" s="5"/>
      <c r="H26" s="5"/>
      <c r="I26" s="6"/>
      <c r="K26" s="34" t="s">
        <v>34</v>
      </c>
      <c r="L26" s="44">
        <f>C29/$C$31</f>
        <v>13.15789474</v>
      </c>
      <c r="M26" s="4"/>
      <c r="N26" s="4" t="s">
        <v>35</v>
      </c>
      <c r="O26" s="45">
        <v>4.35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6" t="s">
        <v>36</v>
      </c>
      <c r="C27" s="47">
        <f>D19/K18</f>
        <v>6.52173913</v>
      </c>
      <c r="E27" s="46" t="s">
        <v>37</v>
      </c>
      <c r="F27" s="48">
        <f>C28/C31</f>
        <v>18.94736842</v>
      </c>
      <c r="G27" s="1"/>
      <c r="H27" s="1" t="s">
        <v>35</v>
      </c>
      <c r="I27" s="8">
        <v>4.35</v>
      </c>
      <c r="K27" s="49" t="s">
        <v>38</v>
      </c>
      <c r="L27" s="50"/>
      <c r="M27" s="50"/>
      <c r="N27" s="50"/>
      <c r="O27" s="3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6" t="s">
        <v>39</v>
      </c>
      <c r="C28" s="8">
        <f>E20/K19</f>
        <v>54</v>
      </c>
      <c r="E28" s="49" t="s">
        <v>38</v>
      </c>
      <c r="F28" s="50"/>
      <c r="G28" s="50"/>
      <c r="H28" s="50"/>
      <c r="I28" s="3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6" t="s">
        <v>40</v>
      </c>
      <c r="C29" s="8">
        <f>G20/K20</f>
        <v>37.5</v>
      </c>
      <c r="K29" s="34" t="s">
        <v>41</v>
      </c>
      <c r="L29" s="44">
        <f>C30/$C$31</f>
        <v>0.5263157895</v>
      </c>
      <c r="M29" s="4"/>
      <c r="N29" s="4" t="s">
        <v>35</v>
      </c>
      <c r="O29" s="45">
        <v>4.35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6" t="s">
        <v>42</v>
      </c>
      <c r="C30" s="8">
        <f t="shared" ref="C30:C31" si="9">D21/K21</f>
        <v>1.5</v>
      </c>
      <c r="D30" s="1"/>
      <c r="E30" s="1"/>
      <c r="F30" s="1"/>
      <c r="G30" s="1"/>
      <c r="H30" s="1"/>
      <c r="I30" s="1"/>
      <c r="J30" s="1"/>
      <c r="K30" s="49" t="s">
        <v>43</v>
      </c>
      <c r="L30" s="50"/>
      <c r="M30" s="50"/>
      <c r="N30" s="50"/>
      <c r="O30" s="3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9" t="s">
        <v>44</v>
      </c>
      <c r="C31" s="15">
        <f t="shared" si="9"/>
        <v>2.85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38" t="s">
        <v>45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H9:M9"/>
    <mergeCell ref="H15:M15"/>
    <mergeCell ref="D15:D16"/>
    <mergeCell ref="B15:C16"/>
    <mergeCell ref="F13:F14"/>
    <mergeCell ref="E13:E14"/>
    <mergeCell ref="E15:F16"/>
    <mergeCell ref="F11:F12"/>
    <mergeCell ref="E11:E12"/>
    <mergeCell ref="N15:N16"/>
    <mergeCell ref="G15:G16"/>
    <mergeCell ref="B19:C19"/>
    <mergeCell ref="B18:F18"/>
    <mergeCell ref="C9:C10"/>
    <mergeCell ref="D9:D10"/>
    <mergeCell ref="B2:B3"/>
    <mergeCell ref="C2:C3"/>
    <mergeCell ref="D2:I2"/>
    <mergeCell ref="F9:F10"/>
    <mergeCell ref="E9:E10"/>
    <mergeCell ref="N9:N10"/>
    <mergeCell ref="G9:G10"/>
    <mergeCell ref="B9:B10"/>
    <mergeCell ref="K27:O27"/>
    <mergeCell ref="K30:O30"/>
    <mergeCell ref="B20:C20"/>
    <mergeCell ref="B21:C21"/>
    <mergeCell ref="B22:C22"/>
    <mergeCell ref="B24:C24"/>
    <mergeCell ref="B26:C26"/>
    <mergeCell ref="E28:I28"/>
    <mergeCell ref="E26:I26"/>
    <mergeCell ref="B33:M36"/>
  </mergeCells>
  <drawing r:id="rId1"/>
</worksheet>
</file>