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vi\Documents\GitHub\MCMOD-RedTec\"/>
    </mc:Choice>
  </mc:AlternateContent>
  <bookViews>
    <workbookView xWindow="0" yWindow="0" windowWidth="7470" windowHeight="2760" activeTab="1"/>
  </bookViews>
  <sheets>
    <sheet name="DE Aktuell" sheetId="1" r:id="rId1"/>
    <sheet name="DE Übersich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N6" i="2"/>
  <c r="O6" i="2" s="1"/>
  <c r="M6" i="2"/>
  <c r="F10" i="1" l="1"/>
  <c r="F11" i="1"/>
  <c r="D10" i="1"/>
  <c r="D11" i="1"/>
  <c r="M8" i="2"/>
  <c r="K4" i="2"/>
  <c r="N4" i="2"/>
  <c r="M4" i="2"/>
  <c r="A2" i="2"/>
  <c r="N8" i="2"/>
  <c r="N9" i="2"/>
  <c r="N10" i="2"/>
  <c r="N11" i="2"/>
  <c r="N12" i="2"/>
  <c r="N13" i="2"/>
  <c r="N14" i="2"/>
  <c r="N15" i="2"/>
  <c r="N16" i="2"/>
  <c r="N17" i="2"/>
  <c r="N18" i="2"/>
  <c r="N7" i="2"/>
  <c r="K18" i="2"/>
  <c r="K17" i="2"/>
  <c r="K16" i="2"/>
  <c r="K15" i="2"/>
  <c r="O4" i="2" l="1"/>
  <c r="K10" i="2"/>
  <c r="K9" i="2"/>
  <c r="K8" i="2"/>
  <c r="M18" i="2"/>
  <c r="O18" i="2" s="1"/>
  <c r="M17" i="2"/>
  <c r="O17" i="2" s="1"/>
  <c r="M16" i="2"/>
  <c r="O16" i="2" s="1"/>
  <c r="M15" i="2"/>
  <c r="O15" i="2" s="1"/>
  <c r="K11" i="2"/>
  <c r="K12" i="2"/>
  <c r="K13" i="2"/>
  <c r="K14" i="2"/>
  <c r="M9" i="2"/>
  <c r="M10" i="2"/>
  <c r="M11" i="2"/>
  <c r="M12" i="2"/>
  <c r="M13" i="2"/>
  <c r="M14" i="2"/>
  <c r="K7" i="2"/>
  <c r="M7" i="2"/>
  <c r="O11" i="2" l="1"/>
  <c r="O7" i="2"/>
  <c r="O10" i="2"/>
  <c r="O14" i="2"/>
  <c r="O9" i="2"/>
  <c r="O12" i="2"/>
  <c r="O8" i="2"/>
  <c r="O13" i="2"/>
  <c r="N3" i="2" l="1"/>
  <c r="N2" i="2" s="1"/>
  <c r="M3" i="2"/>
  <c r="M2" i="2" s="1"/>
  <c r="I3" i="2"/>
  <c r="I2" i="2" s="1"/>
  <c r="H3" i="2"/>
  <c r="H2" i="2" s="1"/>
  <c r="C9" i="1" s="1"/>
  <c r="F9" i="1" s="1"/>
  <c r="B3" i="2"/>
  <c r="B2" i="2" s="1"/>
  <c r="G3" i="2"/>
  <c r="E3" i="2"/>
  <c r="E2" i="2" s="1"/>
  <c r="F3" i="2"/>
  <c r="D3" i="2"/>
  <c r="D2" i="2" s="1"/>
  <c r="C3" i="2"/>
  <c r="D9" i="1" l="1"/>
  <c r="C8" i="1"/>
  <c r="C6" i="1"/>
  <c r="C5" i="1"/>
  <c r="C4" i="1"/>
  <c r="F2" i="2"/>
  <c r="C3" i="1" s="1"/>
  <c r="C2" i="2"/>
  <c r="C2" i="1" s="1"/>
  <c r="F2" i="1" s="1"/>
  <c r="G2" i="2"/>
  <c r="C7" i="1" s="1"/>
  <c r="F7" i="1" s="1"/>
  <c r="D6" i="1" l="1"/>
  <c r="F6" i="1"/>
  <c r="D5" i="1"/>
  <c r="F5" i="1"/>
  <c r="D8" i="1"/>
  <c r="F8" i="1"/>
  <c r="D3" i="1"/>
  <c r="F3" i="1"/>
  <c r="D4" i="1"/>
  <c r="F4" i="1"/>
  <c r="D2" i="1"/>
  <c r="C12" i="1"/>
  <c r="J2" i="2"/>
  <c r="K2" i="2" s="1"/>
  <c r="D7" i="1"/>
  <c r="D12" i="1" l="1"/>
  <c r="F12" i="1"/>
</calcChain>
</file>

<file path=xl/sharedStrings.xml><?xml version="1.0" encoding="utf-8"?>
<sst xmlns="http://schemas.openxmlformats.org/spreadsheetml/2006/main" count="46" uniqueCount="30">
  <si>
    <t>polldate</t>
  </si>
  <si>
    <t>Union</t>
  </si>
  <si>
    <t>SPD</t>
  </si>
  <si>
    <t>Grüne</t>
  </si>
  <si>
    <t>FDP</t>
  </si>
  <si>
    <t>AfD</t>
  </si>
  <si>
    <t>Linke</t>
  </si>
  <si>
    <t>FW</t>
  </si>
  <si>
    <t>BSW</t>
  </si>
  <si>
    <t>Institut</t>
  </si>
  <si>
    <t>Sonstige</t>
  </si>
  <si>
    <t>Prüfspalte</t>
  </si>
  <si>
    <t>Qualität</t>
  </si>
  <si>
    <t>Gewicht</t>
  </si>
  <si>
    <t>Alter</t>
  </si>
  <si>
    <t>FG Wahlen</t>
  </si>
  <si>
    <t>Allensbach</t>
  </si>
  <si>
    <t>YouGov</t>
  </si>
  <si>
    <t>Forsa</t>
  </si>
  <si>
    <t>INSA</t>
  </si>
  <si>
    <t>Wahlkreisprognose</t>
  </si>
  <si>
    <t>Durchschnitt</t>
  </si>
  <si>
    <t xml:space="preserve"> </t>
  </si>
  <si>
    <t>EP-Fraktion</t>
  </si>
  <si>
    <t>Anteil</t>
  </si>
  <si>
    <t>Füller</t>
  </si>
  <si>
    <t>Differenz</t>
  </si>
  <si>
    <t>Anteil Alt</t>
  </si>
  <si>
    <t>SSW</t>
  </si>
  <si>
    <t>Tierschutz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</si>
</sst>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600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4D9E3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9F00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EF00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469DD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EA9B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61F50"/>
      </bottom>
      <diagonal/>
    </border>
    <border>
      <left style="thin">
        <color indexed="64"/>
      </left>
      <right style="thick">
        <color theme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469DD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D60016"/>
      </right>
      <top style="thin">
        <color indexed="64"/>
      </top>
      <bottom/>
      <diagonal/>
    </border>
    <border>
      <left style="thin">
        <color indexed="64"/>
      </left>
      <right style="thick">
        <color rgb="FF4D9E3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761F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EF00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9F00C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EA9B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484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808080"/>
      </right>
      <top/>
      <bottom style="thin">
        <color indexed="64"/>
      </bottom>
      <diagonal/>
    </border>
    <border>
      <left style="thin">
        <color indexed="64"/>
      </left>
      <right style="thick">
        <color rgb="FF003399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5" borderId="1" xfId="0" applyNumberFormat="1" applyFill="1" applyBorder="1"/>
    <xf numFmtId="2" fontId="0" fillId="2" borderId="1" xfId="0" applyNumberFormat="1" applyFill="1" applyBorder="1"/>
    <xf numFmtId="0" fontId="1" fillId="3" borderId="6" xfId="0" applyFont="1" applyFill="1" applyBorder="1" applyAlignment="1">
      <alignment horizontal="center"/>
    </xf>
    <xf numFmtId="2" fontId="0" fillId="2" borderId="1" xfId="0" applyNumberFormat="1" applyFill="1" applyBorder="1" applyAlignment="1"/>
    <xf numFmtId="2" fontId="0" fillId="5" borderId="5" xfId="0" applyNumberFormat="1" applyFill="1" applyBorder="1" applyAlignment="1"/>
    <xf numFmtId="2" fontId="0" fillId="2" borderId="5" xfId="0" applyNumberFormat="1" applyFill="1" applyBorder="1" applyAlignment="1"/>
    <xf numFmtId="1" fontId="0" fillId="2" borderId="1" xfId="0" applyNumberFormat="1" applyFont="1" applyFill="1" applyBorder="1"/>
    <xf numFmtId="165" fontId="0" fillId="2" borderId="1" xfId="0" applyNumberFormat="1" applyFont="1" applyFill="1" applyBorder="1"/>
    <xf numFmtId="164" fontId="0" fillId="5" borderId="1" xfId="0" applyNumberForma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2" fontId="0" fillId="5" borderId="3" xfId="0" applyNumberForma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2" fontId="0" fillId="2" borderId="3" xfId="0" applyNumberFormat="1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5" borderId="2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2" fontId="0" fillId="5" borderId="9" xfId="0" applyNumberFormat="1" applyFill="1" applyBorder="1" applyAlignment="1">
      <alignment horizontal="right"/>
    </xf>
    <xf numFmtId="2" fontId="1" fillId="3" borderId="8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right"/>
    </xf>
    <xf numFmtId="2" fontId="1" fillId="3" borderId="10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2" fontId="0" fillId="0" borderId="0" xfId="0" applyNumberFormat="1"/>
    <xf numFmtId="2" fontId="0" fillId="5" borderId="5" xfId="0" applyNumberFormat="1" applyFill="1" applyBorder="1"/>
    <xf numFmtId="2" fontId="0" fillId="2" borderId="5" xfId="0" applyNumberFormat="1" applyFill="1" applyBorder="1"/>
    <xf numFmtId="2" fontId="0" fillId="5" borderId="7" xfId="0" applyNumberFormat="1" applyFill="1" applyBorder="1"/>
    <xf numFmtId="0" fontId="1" fillId="5" borderId="17" xfId="0" applyFont="1" applyFill="1" applyBorder="1" applyAlignment="1">
      <alignment horizontal="center"/>
    </xf>
    <xf numFmtId="2" fontId="0" fillId="5" borderId="19" xfId="0" applyNumberFormat="1" applyFill="1" applyBorder="1"/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2" fontId="0" fillId="5" borderId="30" xfId="0" applyNumberFormat="1" applyFill="1" applyBorder="1"/>
    <xf numFmtId="2" fontId="0" fillId="5" borderId="27" xfId="0" applyNumberFormat="1" applyFill="1" applyBorder="1"/>
    <xf numFmtId="2" fontId="0" fillId="2" borderId="27" xfId="0" applyNumberFormat="1" applyFill="1" applyBorder="1"/>
    <xf numFmtId="164" fontId="0" fillId="5" borderId="5" xfId="0" applyNumberFormat="1" applyFill="1" applyBorder="1" applyAlignment="1">
      <alignment horizontal="right"/>
    </xf>
    <xf numFmtId="164" fontId="1" fillId="3" borderId="27" xfId="0" applyNumberFormat="1" applyFont="1" applyFill="1" applyBorder="1" applyAlignment="1">
      <alignment horizontal="center"/>
    </xf>
    <xf numFmtId="2" fontId="1" fillId="3" borderId="31" xfId="0" applyNumberFormat="1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1" fontId="1" fillId="3" borderId="27" xfId="0" applyNumberFormat="1" applyFont="1" applyFill="1" applyBorder="1" applyAlignment="1">
      <alignment horizontal="center"/>
    </xf>
    <xf numFmtId="165" fontId="1" fillId="3" borderId="27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8080"/>
      <color rgb="FF003399"/>
      <color rgb="FF004846"/>
      <color rgb="FFEA9B11"/>
      <color rgb="FFF9F00C"/>
      <color rgb="FFEF0016"/>
      <color rgb="FF761F50"/>
      <color rgb="FF4D9E38"/>
      <color rgb="FFD60016"/>
      <color rgb="FF469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37" sqref="B37"/>
    </sheetView>
  </sheetViews>
  <sheetFormatPr baseColWidth="10" defaultRowHeight="15" x14ac:dyDescent="0.25"/>
  <cols>
    <col min="2" max="4" width="11.42578125" style="39"/>
    <col min="5" max="5" width="0.42578125" style="39" customWidth="1"/>
    <col min="6" max="7" width="11.42578125" style="39"/>
  </cols>
  <sheetData>
    <row r="1" spans="1:7" ht="15.75" thickBot="1" x14ac:dyDescent="0.3">
      <c r="A1" s="8" t="s">
        <v>22</v>
      </c>
      <c r="B1" s="29" t="s">
        <v>23</v>
      </c>
      <c r="C1" s="29" t="s">
        <v>24</v>
      </c>
      <c r="D1" s="29" t="s">
        <v>25</v>
      </c>
      <c r="E1" s="53"/>
      <c r="F1" s="29" t="s">
        <v>26</v>
      </c>
      <c r="G1" s="29" t="s">
        <v>27</v>
      </c>
    </row>
    <row r="2" spans="1:7" ht="15.75" thickTop="1" x14ac:dyDescent="0.25">
      <c r="A2" s="43" t="s">
        <v>1</v>
      </c>
      <c r="B2" s="42">
        <v>2.75</v>
      </c>
      <c r="C2" s="40">
        <f ca="1">ROUND('DE Übersicht'!C2, 2)</f>
        <v>30.42</v>
      </c>
      <c r="D2" s="40">
        <f ca="1">IF(C2&lt;5, 6-C2, 0)</f>
        <v>0</v>
      </c>
      <c r="E2" s="41"/>
      <c r="F2" s="40">
        <f ca="1">C2-G2</f>
        <v>6.2800000000000011</v>
      </c>
      <c r="G2" s="40">
        <v>24.14</v>
      </c>
    </row>
    <row r="3" spans="1:7" x14ac:dyDescent="0.25">
      <c r="A3" s="45" t="s">
        <v>5</v>
      </c>
      <c r="B3" s="44">
        <v>2.75</v>
      </c>
      <c r="C3" s="6">
        <f ca="1">ROUND('DE Übersicht'!F2, 2)</f>
        <v>20.38</v>
      </c>
      <c r="D3" s="6">
        <f t="shared" ref="D3:D12" ca="1" si="0">IF(C3&lt;5, 6-C3, 0)</f>
        <v>0</v>
      </c>
      <c r="E3" s="7"/>
      <c r="F3" s="6">
        <f t="shared" ref="F3:F12" ca="1" si="1">C3-G3</f>
        <v>9.9899999999999984</v>
      </c>
      <c r="G3" s="6">
        <v>10.39</v>
      </c>
    </row>
    <row r="4" spans="1:7" x14ac:dyDescent="0.25">
      <c r="A4" s="46" t="s">
        <v>2</v>
      </c>
      <c r="B4" s="44">
        <v>2.75</v>
      </c>
      <c r="C4" s="6">
        <f ca="1">ROUND('DE Übersicht'!B2, 2)</f>
        <v>16.47</v>
      </c>
      <c r="D4" s="6">
        <f t="shared" ca="1" si="0"/>
        <v>0</v>
      </c>
      <c r="E4" s="7"/>
      <c r="F4" s="6">
        <f t="shared" ca="1" si="1"/>
        <v>-9.240000000000002</v>
      </c>
      <c r="G4" s="6">
        <v>25.71</v>
      </c>
    </row>
    <row r="5" spans="1:7" x14ac:dyDescent="0.25">
      <c r="A5" s="47" t="s">
        <v>3</v>
      </c>
      <c r="B5" s="44">
        <v>2.75</v>
      </c>
      <c r="C5" s="6">
        <f ca="1">ROUND('DE Übersicht'!D2, 2)</f>
        <v>13.75</v>
      </c>
      <c r="D5" s="6">
        <f t="shared" ca="1" si="0"/>
        <v>0</v>
      </c>
      <c r="E5" s="7"/>
      <c r="F5" s="6">
        <f t="shared" ca="1" si="1"/>
        <v>-0.97000000000000064</v>
      </c>
      <c r="G5" s="6">
        <v>14.72</v>
      </c>
    </row>
    <row r="6" spans="1:7" x14ac:dyDescent="0.25">
      <c r="A6" s="48" t="s">
        <v>8</v>
      </c>
      <c r="B6" s="44">
        <v>2.75</v>
      </c>
      <c r="C6" s="6">
        <f ca="1">ROUND('DE Übersicht'!I2, 2)</f>
        <v>4.7300000000000004</v>
      </c>
      <c r="D6" s="6">
        <f t="shared" ca="1" si="0"/>
        <v>1.2699999999999996</v>
      </c>
      <c r="E6" s="7"/>
      <c r="F6" s="6">
        <f t="shared" ca="1" si="1"/>
        <v>4.7300000000000004</v>
      </c>
      <c r="G6" s="6"/>
    </row>
    <row r="7" spans="1:7" x14ac:dyDescent="0.25">
      <c r="A7" s="49" t="s">
        <v>6</v>
      </c>
      <c r="B7" s="44">
        <v>2.75</v>
      </c>
      <c r="C7" s="6">
        <f ca="1">ROUND('DE Übersicht'!G2, 2)</f>
        <v>4.05</v>
      </c>
      <c r="D7" s="6">
        <f t="shared" ca="1" si="0"/>
        <v>1.9500000000000002</v>
      </c>
      <c r="E7" s="7"/>
      <c r="F7" s="6">
        <f t="shared" ca="1" si="1"/>
        <v>-0.82000000000000028</v>
      </c>
      <c r="G7" s="6">
        <v>4.87</v>
      </c>
    </row>
    <row r="8" spans="1:7" x14ac:dyDescent="0.25">
      <c r="A8" s="50" t="s">
        <v>4</v>
      </c>
      <c r="B8" s="44">
        <v>2.75</v>
      </c>
      <c r="C8" s="6">
        <f ca="1">ROUND('DE Übersicht'!E2, 2)</f>
        <v>4.0999999999999996</v>
      </c>
      <c r="D8" s="6">
        <f t="shared" ca="1" si="0"/>
        <v>1.9000000000000004</v>
      </c>
      <c r="E8" s="7"/>
      <c r="F8" s="6">
        <f t="shared" ca="1" si="1"/>
        <v>-7.33</v>
      </c>
      <c r="G8" s="6">
        <v>11.43</v>
      </c>
    </row>
    <row r="9" spans="1:7" x14ac:dyDescent="0.25">
      <c r="A9" s="51" t="s">
        <v>7</v>
      </c>
      <c r="B9" s="44">
        <v>2.75</v>
      </c>
      <c r="C9" s="6">
        <f ca="1">IF('DE Übersicht'!H2&lt;&gt;0, ROUND('DE Übersicht'!H2, 2), 1.5)</f>
        <v>1.67</v>
      </c>
      <c r="D9" s="6">
        <f t="shared" ca="1" si="0"/>
        <v>4.33</v>
      </c>
      <c r="E9" s="7"/>
      <c r="F9" s="6">
        <f t="shared" ca="1" si="1"/>
        <v>-0.76000000000000023</v>
      </c>
      <c r="G9" s="6">
        <v>2.4300000000000002</v>
      </c>
    </row>
    <row r="10" spans="1:7" x14ac:dyDescent="0.25">
      <c r="A10" s="52" t="s">
        <v>29</v>
      </c>
      <c r="B10" s="44">
        <v>2.75</v>
      </c>
      <c r="C10" s="6">
        <v>1.46</v>
      </c>
      <c r="D10" s="6">
        <f t="shared" si="0"/>
        <v>4.54</v>
      </c>
      <c r="E10" s="7"/>
      <c r="F10" s="6">
        <f t="shared" si="1"/>
        <v>0</v>
      </c>
      <c r="G10" s="6">
        <v>1.46</v>
      </c>
    </row>
    <row r="11" spans="1:7" ht="15.75" thickBot="1" x14ac:dyDescent="0.3">
      <c r="A11" s="59" t="s">
        <v>28</v>
      </c>
      <c r="B11" s="60">
        <v>2.75</v>
      </c>
      <c r="C11" s="61">
        <v>0.12</v>
      </c>
      <c r="D11" s="61">
        <f t="shared" si="0"/>
        <v>5.88</v>
      </c>
      <c r="E11" s="62"/>
      <c r="F11" s="61">
        <f t="shared" si="1"/>
        <v>0</v>
      </c>
      <c r="G11" s="61">
        <v>0.12</v>
      </c>
    </row>
    <row r="12" spans="1:7" ht="15.75" thickTop="1" x14ac:dyDescent="0.25">
      <c r="A12" s="58" t="s">
        <v>10</v>
      </c>
      <c r="B12" s="42">
        <v>2.75</v>
      </c>
      <c r="C12" s="40">
        <f ca="1">100-SUM(C2:C11)</f>
        <v>2.8500000000000085</v>
      </c>
      <c r="D12" s="40">
        <f t="shared" ca="1" si="0"/>
        <v>3.1499999999999915</v>
      </c>
      <c r="E12" s="41"/>
      <c r="F12" s="40">
        <f t="shared" ca="1" si="1"/>
        <v>-1.879999999999967</v>
      </c>
      <c r="G12" s="40">
        <v>4.7299999999999756</v>
      </c>
    </row>
  </sheetData>
  <conditionalFormatting sqref="C2:C10">
    <cfRule type="colorScale" priority="4">
      <colorScale>
        <cfvo type="num" val="5"/>
        <cfvo type="num" val="5"/>
        <color rgb="FFF8696B"/>
        <color rgb="FF63BE7B"/>
      </colorScale>
    </cfRule>
  </conditionalFormatting>
  <conditionalFormatting sqref="C11">
    <cfRule type="colorScale" priority="3">
      <colorScale>
        <cfvo type="num" val="0.1"/>
        <cfvo type="num" val="0.1"/>
        <color rgb="FFF8696B"/>
        <color rgb="FF63BE7B"/>
      </colorScale>
    </cfRule>
  </conditionalFormatting>
  <conditionalFormatting sqref="F2:F1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D4ED5B1-E70D-442D-BB79-812D80E33380}">
            <x14:iconSet iconSet="3Triangles">
              <x14:cfvo type="percent">
                <xm:f>0</xm:f>
              </x14:cfvo>
              <x14:cfvo type="num" gte="0">
                <xm:f>-1</xm:f>
              </x14:cfvo>
              <x14:cfvo type="num">
                <xm:f>1</xm:f>
              </x14:cfvo>
            </x14:iconSet>
          </x14:cfRule>
          <xm:sqref>F2:F12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N2" sqref="N2"/>
    </sheetView>
  </sheetViews>
  <sheetFormatPr baseColWidth="10" defaultRowHeight="15" x14ac:dyDescent="0.25"/>
  <cols>
    <col min="1" max="1" width="11.42578125" style="1"/>
    <col min="2" max="11" width="11.42578125" style="3"/>
    <col min="12" max="12" width="17.85546875" customWidth="1"/>
    <col min="13" max="14" width="8.5703125" style="5" customWidth="1"/>
    <col min="15" max="15" width="8.5703125" style="4" customWidth="1"/>
  </cols>
  <sheetData>
    <row r="1" spans="1:16" ht="15.75" thickBot="1" x14ac:dyDescent="0.3">
      <c r="A1" s="64" t="s">
        <v>0</v>
      </c>
      <c r="B1" s="28" t="s">
        <v>2</v>
      </c>
      <c r="C1" s="29" t="s">
        <v>1</v>
      </c>
      <c r="D1" s="30" t="s">
        <v>3</v>
      </c>
      <c r="E1" s="31" t="s">
        <v>4</v>
      </c>
      <c r="F1" s="33" t="s">
        <v>5</v>
      </c>
      <c r="G1" s="32" t="s">
        <v>6</v>
      </c>
      <c r="H1" s="34" t="s">
        <v>7</v>
      </c>
      <c r="I1" s="35" t="s">
        <v>8</v>
      </c>
      <c r="J1" s="26" t="s">
        <v>10</v>
      </c>
      <c r="K1" s="65" t="s">
        <v>11</v>
      </c>
      <c r="L1" s="66" t="s">
        <v>9</v>
      </c>
      <c r="M1" s="67" t="s">
        <v>12</v>
      </c>
      <c r="N1" s="67" t="s">
        <v>14</v>
      </c>
      <c r="O1" s="68" t="s">
        <v>13</v>
      </c>
    </row>
    <row r="2" spans="1:16" ht="15.75" thickTop="1" x14ac:dyDescent="0.25">
      <c r="A2" s="63">
        <f ca="1">TODAY()</f>
        <v>45682</v>
      </c>
      <c r="B2" s="27">
        <f ca="1">SUMPRODUCT(B4:B18,O4:O18)/B3</f>
        <v>16.468506900878292</v>
      </c>
      <c r="C2" s="27">
        <f ca="1">SUMPRODUCT(C4:C18,O4:O18)/C3</f>
        <v>30.423337515683805</v>
      </c>
      <c r="D2" s="27">
        <f ca="1">SUMPRODUCT(D4:D18,O4:O18)/D3</f>
        <v>13.750564617314931</v>
      </c>
      <c r="E2" s="27">
        <f ca="1">SUMPRODUCT(E4:E18,O4:O18)/E3</f>
        <v>4.1001254705144285</v>
      </c>
      <c r="F2" s="27">
        <f ca="1">SUMPRODUCT(F4:F18,O4:O18)/F3</f>
        <v>20.379924717691342</v>
      </c>
      <c r="G2" s="27">
        <f ca="1">SUMPRODUCT(G4:G18,O4:O18)/G3</f>
        <v>4.0521952717224439</v>
      </c>
      <c r="H2" s="27">
        <f ca="1">IF(H3&lt;&gt;0, SUMPRODUCT(H4:H18,O4:O18)/H3, 0)</f>
        <v>1.6739130434782608</v>
      </c>
      <c r="I2" s="27">
        <f ca="1">SUMPRODUCT(I4:I18,O4:O18)/I3</f>
        <v>4.7267252195733986</v>
      </c>
      <c r="J2" s="25">
        <f ca="1">100-SUM(B2:I2)</f>
        <v>4.4247072431431036</v>
      </c>
      <c r="K2" s="21">
        <f ca="1">SUM(B2:J2)</f>
        <v>100</v>
      </c>
      <c r="L2" s="69" t="s">
        <v>21</v>
      </c>
      <c r="M2" s="10">
        <f ca="1">SUMPRODUCT(M4:M18,O4:O18)/M3</f>
        <v>3.3558343789209526</v>
      </c>
      <c r="N2" s="10">
        <f ca="1">SUMPRODUCT(N4:N18,O4:O18)/N3</f>
        <v>3.9446357615894034</v>
      </c>
      <c r="O2" s="11"/>
    </row>
    <row r="3" spans="1:16" s="2" customFormat="1" x14ac:dyDescent="0.25">
      <c r="A3" s="38"/>
      <c r="B3" s="37">
        <f ca="1">SUMIF(B4:B18, "&gt;0", O4:O18)</f>
        <v>18.976190476190482</v>
      </c>
      <c r="C3" s="37">
        <f ca="1">SUMIF(C4:C18, "&gt;0", O4:O18)</f>
        <v>18.976190476190482</v>
      </c>
      <c r="D3" s="37">
        <f ca="1">SUMIF(D4:D18, "&gt;0", O4:O18)</f>
        <v>18.976190476190482</v>
      </c>
      <c r="E3" s="37">
        <f ca="1">SUMIF(E4:E18, "&gt;0", O4:O18)</f>
        <v>18.976190476190482</v>
      </c>
      <c r="F3" s="37">
        <f ca="1">SUMIF(F4:F18, "&gt;0", O4:O18)</f>
        <v>18.976190476190482</v>
      </c>
      <c r="G3" s="37">
        <f ca="1">SUMIF(G4:G18, "&gt;0", O4:O18)</f>
        <v>15.509523809523811</v>
      </c>
      <c r="H3" s="37">
        <f ca="1">SUMIF(H4:H18, "&gt;0", O4:O18)</f>
        <v>1.5333333333333332</v>
      </c>
      <c r="I3" s="37">
        <f ca="1">SUMIF(I4:I18, "&gt;0", O4:O18)</f>
        <v>18.976190476190482</v>
      </c>
      <c r="J3" s="36"/>
      <c r="K3" s="22"/>
      <c r="L3" s="9"/>
      <c r="M3" s="54">
        <f ca="1">SUMIF(M4:M18, "&gt;0", O4:O18)</f>
        <v>18.976190476190482</v>
      </c>
      <c r="N3" s="54">
        <f ca="1">SUMIF(N4:N18, "&gt;0", O4:O18)</f>
        <v>17.976190476190478</v>
      </c>
      <c r="O3" s="9"/>
    </row>
    <row r="4" spans="1:16" s="2" customFormat="1" ht="1.5" customHeight="1" x14ac:dyDescent="0.25">
      <c r="A4" s="15"/>
      <c r="B4" s="19"/>
      <c r="C4" s="19"/>
      <c r="D4" s="19"/>
      <c r="E4" s="19"/>
      <c r="F4" s="19"/>
      <c r="G4" s="19"/>
      <c r="H4" s="19"/>
      <c r="I4" s="19"/>
      <c r="J4" s="20"/>
      <c r="K4" s="22">
        <f t="shared" ref="K4" si="0">SUM(B4:J4)</f>
        <v>0</v>
      </c>
      <c r="L4" s="55"/>
      <c r="M4" s="12">
        <f>IF(L4="Wahlkreisprognose", 1, IF(L4="INSA", 2, IF(L4="YouGov", 3, IF(L4="Forsa", 3, IF(L4="Allensbach", 4, IF(L4="Verian", 4, IF(L4="GMS", 4, IF(L4="Ipsos", 5, IF(L4="Infratest dimap", 5, IF(L4="FG Wahlen", 5, IF(L4="", 0)))))))))))</f>
        <v>0</v>
      </c>
      <c r="N4" s="12">
        <f t="shared" ref="N4" ca="1" si="1">IF(A4&lt;&gt;0, TODAY()-A4, 0)</f>
        <v>0</v>
      </c>
      <c r="O4" s="13">
        <f t="shared" ref="O4" ca="1" si="2">IF(N4&gt;14, 0, M4*(1-(N4/14)))</f>
        <v>0</v>
      </c>
    </row>
    <row r="5" spans="1:16" s="2" customFormat="1" x14ac:dyDescent="0.25">
      <c r="A5" s="14"/>
      <c r="B5" s="16"/>
      <c r="C5" s="16"/>
      <c r="D5" s="16"/>
      <c r="E5" s="16"/>
      <c r="F5" s="16"/>
      <c r="G5" s="16"/>
      <c r="H5" s="16"/>
      <c r="I5" s="16"/>
      <c r="J5" s="17"/>
      <c r="K5" s="23"/>
      <c r="L5" s="56"/>
      <c r="M5" s="24"/>
      <c r="N5" s="24"/>
      <c r="O5" s="18"/>
    </row>
    <row r="6" spans="1:16" s="2" customFormat="1" x14ac:dyDescent="0.25">
      <c r="A6" s="14">
        <v>45682</v>
      </c>
      <c r="B6" s="16">
        <v>17</v>
      </c>
      <c r="C6" s="16">
        <v>28.5</v>
      </c>
      <c r="D6" s="16">
        <v>14</v>
      </c>
      <c r="E6" s="16">
        <v>3.5</v>
      </c>
      <c r="F6" s="16">
        <v>21.5</v>
      </c>
      <c r="G6" s="16">
        <v>3.5</v>
      </c>
      <c r="H6" s="16">
        <v>1.5</v>
      </c>
      <c r="I6" s="16">
        <v>4.5</v>
      </c>
      <c r="J6" s="17">
        <v>6</v>
      </c>
      <c r="K6" s="23">
        <f>SUM(B6:J6)</f>
        <v>100</v>
      </c>
      <c r="L6" s="56" t="s">
        <v>20</v>
      </c>
      <c r="M6" s="24">
        <f>IF(L6="Wahlkreisprognose", 1, IF(L6="INSA", 2, IF(L6="YouGov", 3, IF(L6="Forsa", 3, IF(L6="Allensbach", 4, IF(L6="Verian", 4, IF(L6="GMS", 4, IF(L6="Ipsos", 5, IF(L6="Infratest dimap", 5, IF(L6="FG Wahlen", 5, IF(L6="", 0)))))))))))</f>
        <v>1</v>
      </c>
      <c r="N6" s="24">
        <f ca="1">IF(A6&lt;&gt;0, TODAY()-A6, 0)</f>
        <v>0</v>
      </c>
      <c r="O6" s="18">
        <f ca="1">IF(N6&gt;14, 0, M6*(1-(N6/14)))</f>
        <v>1</v>
      </c>
    </row>
    <row r="7" spans="1:16" x14ac:dyDescent="0.25">
      <c r="A7" s="14">
        <v>45681</v>
      </c>
      <c r="B7" s="16">
        <v>15</v>
      </c>
      <c r="C7" s="16">
        <v>30</v>
      </c>
      <c r="D7" s="16">
        <v>14</v>
      </c>
      <c r="E7" s="16">
        <v>4</v>
      </c>
      <c r="F7" s="16">
        <v>21</v>
      </c>
      <c r="G7" s="16">
        <v>5</v>
      </c>
      <c r="H7" s="16"/>
      <c r="I7" s="16">
        <v>3</v>
      </c>
      <c r="J7" s="17">
        <v>8</v>
      </c>
      <c r="K7" s="23">
        <f>SUM(B7:J7)</f>
        <v>100</v>
      </c>
      <c r="L7" s="57" t="s">
        <v>15</v>
      </c>
      <c r="M7" s="24">
        <f>IF(L7="Wahlkreisprognose", 1, IF(L7="INSA", 2, IF(L7="YouGov", 3, IF(L7="Forsa", 3, IF(L7="Allensbach", 4, IF(L7="Verian", 4, IF(L7="GMS", 4, IF(L7="Ipsos", 5, IF(L7="Infratest dimap", 5, IF(L7="FG Wahlen", 5, IF(L7="", 0)))))))))))</f>
        <v>5</v>
      </c>
      <c r="N7" s="24">
        <f ca="1">IF(A7&lt;&gt;0, TODAY()-A7, 0)</f>
        <v>1</v>
      </c>
      <c r="O7" s="18">
        <f ca="1">IF(N7&gt;14, 0, M7*(1-(N7/14)))</f>
        <v>4.6428571428571432</v>
      </c>
    </row>
    <row r="8" spans="1:16" x14ac:dyDescent="0.25">
      <c r="A8" s="14">
        <v>45680</v>
      </c>
      <c r="B8" s="16">
        <v>17</v>
      </c>
      <c r="C8" s="16">
        <v>34</v>
      </c>
      <c r="D8" s="16">
        <v>13.5</v>
      </c>
      <c r="E8" s="16">
        <v>4</v>
      </c>
      <c r="F8" s="16">
        <v>20</v>
      </c>
      <c r="G8" s="16"/>
      <c r="H8" s="16"/>
      <c r="I8" s="16">
        <v>5</v>
      </c>
      <c r="J8" s="17">
        <v>6.5</v>
      </c>
      <c r="K8" s="23">
        <f t="shared" ref="K8:K18" si="3">SUM(B8:J8)</f>
        <v>100</v>
      </c>
      <c r="L8" s="57" t="s">
        <v>16</v>
      </c>
      <c r="M8" s="24">
        <f t="shared" ref="M8:M18" si="4">IF(L8="Wahlkreisprognose", 1, IF(L8="INSA", 2, IF(L8="YouGov", 3, IF(L8="Forsa", 3, IF(L8="Allensbach", 4, IF(L8="Verian", 4, IF(L8="GMS", 4, IF(L8="Ipsos", 5, IF(L8="Infratest dimap", 5, IF(L8="FG Wahlen", 5, IF(L8="", 0)))))))))))</f>
        <v>4</v>
      </c>
      <c r="N8" s="24">
        <f t="shared" ref="N8:N18" ca="1" si="5">IF(A8&lt;&gt;0, TODAY()-A8, 0)</f>
        <v>2</v>
      </c>
      <c r="O8" s="18">
        <f t="shared" ref="O8:O14" ca="1" si="6">IF(N8&gt;14, 0, M8*(1-(N8/15)))</f>
        <v>3.4666666666666668</v>
      </c>
      <c r="P8" s="2"/>
    </row>
    <row r="9" spans="1:16" x14ac:dyDescent="0.25">
      <c r="A9" s="14">
        <v>45679</v>
      </c>
      <c r="B9" s="16">
        <v>19</v>
      </c>
      <c r="C9" s="16">
        <v>28</v>
      </c>
      <c r="D9" s="16">
        <v>15</v>
      </c>
      <c r="E9" s="16">
        <v>4</v>
      </c>
      <c r="F9" s="16">
        <v>19</v>
      </c>
      <c r="G9" s="16">
        <v>4</v>
      </c>
      <c r="H9" s="16"/>
      <c r="I9" s="16">
        <v>6</v>
      </c>
      <c r="J9" s="17">
        <v>6</v>
      </c>
      <c r="K9" s="23">
        <f t="shared" si="3"/>
        <v>101</v>
      </c>
      <c r="L9" s="57" t="s">
        <v>17</v>
      </c>
      <c r="M9" s="24">
        <f t="shared" si="4"/>
        <v>3</v>
      </c>
      <c r="N9" s="24">
        <f t="shared" ca="1" si="5"/>
        <v>3</v>
      </c>
      <c r="O9" s="18">
        <f t="shared" ca="1" si="6"/>
        <v>2.4000000000000004</v>
      </c>
      <c r="P9" s="2"/>
    </row>
    <row r="10" spans="1:16" x14ac:dyDescent="0.25">
      <c r="A10" s="14">
        <v>45678</v>
      </c>
      <c r="B10" s="16">
        <v>16</v>
      </c>
      <c r="C10" s="16">
        <v>31</v>
      </c>
      <c r="D10" s="16">
        <v>13</v>
      </c>
      <c r="E10" s="16">
        <v>4</v>
      </c>
      <c r="F10" s="16">
        <v>19</v>
      </c>
      <c r="G10" s="16">
        <v>3</v>
      </c>
      <c r="H10" s="16"/>
      <c r="I10" s="16">
        <v>4</v>
      </c>
      <c r="J10" s="17">
        <v>10</v>
      </c>
      <c r="K10" s="23">
        <f>SUM(B10:J10)</f>
        <v>100</v>
      </c>
      <c r="L10" s="57" t="s">
        <v>18</v>
      </c>
      <c r="M10" s="24">
        <f t="shared" si="4"/>
        <v>3</v>
      </c>
      <c r="N10" s="24">
        <f t="shared" ca="1" si="5"/>
        <v>4</v>
      </c>
      <c r="O10" s="18">
        <f t="shared" ca="1" si="6"/>
        <v>2.2000000000000002</v>
      </c>
      <c r="P10" s="2"/>
    </row>
    <row r="11" spans="1:16" x14ac:dyDescent="0.25">
      <c r="A11" s="14">
        <v>45677</v>
      </c>
      <c r="B11" s="16">
        <v>16</v>
      </c>
      <c r="C11" s="16">
        <v>29</v>
      </c>
      <c r="D11" s="16">
        <v>13</v>
      </c>
      <c r="E11" s="16">
        <v>5</v>
      </c>
      <c r="F11" s="16">
        <v>21.5</v>
      </c>
      <c r="G11" s="16">
        <v>4</v>
      </c>
      <c r="H11" s="16"/>
      <c r="I11" s="16">
        <v>7</v>
      </c>
      <c r="J11" s="17">
        <v>4.5</v>
      </c>
      <c r="K11" s="23">
        <f t="shared" si="3"/>
        <v>100</v>
      </c>
      <c r="L11" s="57" t="s">
        <v>19</v>
      </c>
      <c r="M11" s="24">
        <f t="shared" si="4"/>
        <v>2</v>
      </c>
      <c r="N11" s="24">
        <f t="shared" ca="1" si="5"/>
        <v>5</v>
      </c>
      <c r="O11" s="18">
        <f t="shared" ca="1" si="6"/>
        <v>1.3333333333333335</v>
      </c>
      <c r="P11" s="2"/>
    </row>
    <row r="12" spans="1:16" x14ac:dyDescent="0.25">
      <c r="A12" s="14">
        <v>45675</v>
      </c>
      <c r="B12" s="16">
        <v>16</v>
      </c>
      <c r="C12" s="16">
        <v>29</v>
      </c>
      <c r="D12" s="16">
        <v>13</v>
      </c>
      <c r="E12" s="16">
        <v>5</v>
      </c>
      <c r="F12" s="16">
        <v>21</v>
      </c>
      <c r="G12" s="16">
        <v>4</v>
      </c>
      <c r="H12" s="16"/>
      <c r="I12" s="16">
        <v>7</v>
      </c>
      <c r="J12" s="17">
        <v>5</v>
      </c>
      <c r="K12" s="23">
        <f t="shared" si="3"/>
        <v>100</v>
      </c>
      <c r="L12" s="57" t="s">
        <v>19</v>
      </c>
      <c r="M12" s="24">
        <f t="shared" si="4"/>
        <v>2</v>
      </c>
      <c r="N12" s="24">
        <f t="shared" ca="1" si="5"/>
        <v>7</v>
      </c>
      <c r="O12" s="18">
        <f t="shared" ca="1" si="6"/>
        <v>1.0666666666666667</v>
      </c>
      <c r="P12" s="2"/>
    </row>
    <row r="13" spans="1:16" x14ac:dyDescent="0.25">
      <c r="A13" s="14">
        <v>45675</v>
      </c>
      <c r="B13" s="16">
        <v>16.5</v>
      </c>
      <c r="C13" s="16">
        <v>29</v>
      </c>
      <c r="D13" s="16">
        <v>15</v>
      </c>
      <c r="E13" s="16">
        <v>4</v>
      </c>
      <c r="F13" s="16">
        <v>21</v>
      </c>
      <c r="G13" s="16">
        <v>4</v>
      </c>
      <c r="H13" s="16">
        <v>2</v>
      </c>
      <c r="I13" s="16">
        <v>2.5</v>
      </c>
      <c r="J13" s="17">
        <v>6</v>
      </c>
      <c r="K13" s="23">
        <f t="shared" si="3"/>
        <v>100</v>
      </c>
      <c r="L13" s="57" t="s">
        <v>20</v>
      </c>
      <c r="M13" s="24">
        <f t="shared" si="4"/>
        <v>1</v>
      </c>
      <c r="N13" s="24">
        <f t="shared" ca="1" si="5"/>
        <v>7</v>
      </c>
      <c r="O13" s="18">
        <f t="shared" ca="1" si="6"/>
        <v>0.53333333333333333</v>
      </c>
      <c r="P13" s="2"/>
    </row>
    <row r="14" spans="1:16" x14ac:dyDescent="0.25">
      <c r="A14" s="14">
        <v>45672</v>
      </c>
      <c r="B14" s="16">
        <v>18</v>
      </c>
      <c r="C14" s="16">
        <v>30</v>
      </c>
      <c r="D14" s="16">
        <v>14</v>
      </c>
      <c r="E14" s="16">
        <v>4</v>
      </c>
      <c r="F14" s="16">
        <v>21</v>
      </c>
      <c r="G14" s="16">
        <v>4</v>
      </c>
      <c r="H14" s="16"/>
      <c r="I14" s="16">
        <v>6</v>
      </c>
      <c r="J14" s="17">
        <v>5</v>
      </c>
      <c r="K14" s="23">
        <f t="shared" si="3"/>
        <v>102</v>
      </c>
      <c r="L14" s="57" t="s">
        <v>17</v>
      </c>
      <c r="M14" s="24">
        <f t="shared" si="4"/>
        <v>3</v>
      </c>
      <c r="N14" s="24">
        <f t="shared" ca="1" si="5"/>
        <v>10</v>
      </c>
      <c r="O14" s="18">
        <f t="shared" ca="1" si="6"/>
        <v>1</v>
      </c>
      <c r="P14" s="2"/>
    </row>
    <row r="15" spans="1:16" x14ac:dyDescent="0.25">
      <c r="A15" s="14">
        <v>45671</v>
      </c>
      <c r="B15" s="16">
        <v>16</v>
      </c>
      <c r="C15" s="16">
        <v>31</v>
      </c>
      <c r="D15" s="16">
        <v>13</v>
      </c>
      <c r="E15" s="16">
        <v>4</v>
      </c>
      <c r="F15" s="16">
        <v>20</v>
      </c>
      <c r="G15" s="16">
        <v>3</v>
      </c>
      <c r="H15" s="16"/>
      <c r="I15" s="16">
        <v>4</v>
      </c>
      <c r="J15" s="17">
        <v>9</v>
      </c>
      <c r="K15" s="23">
        <f t="shared" si="3"/>
        <v>100</v>
      </c>
      <c r="L15" s="57" t="s">
        <v>18</v>
      </c>
      <c r="M15" s="24">
        <f t="shared" si="4"/>
        <v>3</v>
      </c>
      <c r="N15" s="24">
        <f t="shared" ca="1" si="5"/>
        <v>11</v>
      </c>
      <c r="O15" s="18">
        <f t="shared" ref="O15:O18" ca="1" si="7">IF(N15&gt;14, 0, M15*(1-(N15/15)))</f>
        <v>0.80000000000000016</v>
      </c>
      <c r="P15" s="2"/>
    </row>
    <row r="16" spans="1:16" x14ac:dyDescent="0.25">
      <c r="A16" s="14">
        <v>45670</v>
      </c>
      <c r="B16" s="16">
        <v>15</v>
      </c>
      <c r="C16" s="16">
        <v>31</v>
      </c>
      <c r="D16" s="16">
        <v>13</v>
      </c>
      <c r="E16" s="16">
        <v>4</v>
      </c>
      <c r="F16" s="16">
        <v>22</v>
      </c>
      <c r="G16" s="16">
        <v>3.5</v>
      </c>
      <c r="H16" s="16"/>
      <c r="I16" s="16">
        <v>6.5</v>
      </c>
      <c r="J16" s="17">
        <v>5</v>
      </c>
      <c r="K16" s="23">
        <f t="shared" si="3"/>
        <v>100</v>
      </c>
      <c r="L16" s="57" t="s">
        <v>19</v>
      </c>
      <c r="M16" s="24">
        <f t="shared" si="4"/>
        <v>2</v>
      </c>
      <c r="N16" s="24">
        <f t="shared" ca="1" si="5"/>
        <v>12</v>
      </c>
      <c r="O16" s="18">
        <f t="shared" ca="1" si="7"/>
        <v>0.39999999999999991</v>
      </c>
      <c r="P16" s="2"/>
    </row>
    <row r="17" spans="1:16" x14ac:dyDescent="0.25">
      <c r="A17" s="14">
        <v>45668</v>
      </c>
      <c r="B17" s="16">
        <v>16</v>
      </c>
      <c r="C17" s="16">
        <v>30</v>
      </c>
      <c r="D17" s="16">
        <v>13</v>
      </c>
      <c r="E17" s="16">
        <v>4</v>
      </c>
      <c r="F17" s="16">
        <v>22</v>
      </c>
      <c r="G17" s="16">
        <v>3</v>
      </c>
      <c r="H17" s="16"/>
      <c r="I17" s="16">
        <v>6</v>
      </c>
      <c r="J17" s="17">
        <v>6</v>
      </c>
      <c r="K17" s="23">
        <f t="shared" si="3"/>
        <v>100</v>
      </c>
      <c r="L17" s="57" t="s">
        <v>19</v>
      </c>
      <c r="M17" s="24">
        <f t="shared" si="4"/>
        <v>2</v>
      </c>
      <c r="N17" s="24">
        <f t="shared" ca="1" si="5"/>
        <v>14</v>
      </c>
      <c r="O17" s="18">
        <f t="shared" ca="1" si="7"/>
        <v>0.1333333333333333</v>
      </c>
      <c r="P17" s="2"/>
    </row>
    <row r="18" spans="1:16" x14ac:dyDescent="0.25">
      <c r="A18" s="14">
        <v>45667</v>
      </c>
      <c r="B18" s="16">
        <v>14</v>
      </c>
      <c r="C18" s="16">
        <v>30</v>
      </c>
      <c r="D18" s="16">
        <v>15</v>
      </c>
      <c r="E18" s="16">
        <v>4</v>
      </c>
      <c r="F18" s="16">
        <v>21</v>
      </c>
      <c r="G18" s="16">
        <v>4</v>
      </c>
      <c r="H18" s="16"/>
      <c r="I18" s="16">
        <v>4</v>
      </c>
      <c r="J18" s="17">
        <v>8</v>
      </c>
      <c r="K18" s="23">
        <f t="shared" si="3"/>
        <v>100</v>
      </c>
      <c r="L18" s="57" t="s">
        <v>15</v>
      </c>
      <c r="M18" s="24">
        <f t="shared" si="4"/>
        <v>5</v>
      </c>
      <c r="N18" s="24">
        <f t="shared" ca="1" si="5"/>
        <v>15</v>
      </c>
      <c r="O18" s="18">
        <f t="shared" ca="1" si="7"/>
        <v>0</v>
      </c>
      <c r="P1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 Aktuell</vt:lpstr>
      <vt:lpstr>DE Übersicht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Köhler</dc:creator>
  <cp:lastModifiedBy>Marvin Köhler</cp:lastModifiedBy>
  <dcterms:created xsi:type="dcterms:W3CDTF">2025-01-24T20:25:42Z</dcterms:created>
  <dcterms:modified xsi:type="dcterms:W3CDTF">2025-01-25T13:26:10Z</dcterms:modified>
</cp:coreProperties>
</file>