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ublic\Engineering Tools\MotorDriveCatalog\"/>
    </mc:Choice>
  </mc:AlternateContent>
  <bookViews>
    <workbookView xWindow="0" yWindow="0" windowWidth="25125" windowHeight="11985"/>
  </bookViews>
  <sheets>
    <sheet name="GUI" sheetId="2" r:id="rId1"/>
    <sheet name="Data" sheetId="1" r:id="rId2"/>
  </sheets>
  <definedNames>
    <definedName name="_xlnm._FilterDatabase" localSheetId="0" hidden="1">GUI!$D$6:$I$7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F15" i="2" s="1"/>
  <c r="A50" i="2"/>
  <c r="A52" i="2" l="1"/>
  <c r="G15" i="2" s="1"/>
  <c r="H15" i="2"/>
  <c r="D52" i="2"/>
  <c r="C52" i="2"/>
  <c r="A4" i="1"/>
  <c r="A5" i="1" s="1"/>
  <c r="A6" i="1" s="1"/>
  <c r="A7" i="1" s="1"/>
  <c r="A8" i="1" s="1"/>
  <c r="A9" i="1" s="1"/>
  <c r="A10" i="1" s="1"/>
  <c r="A11" i="1" s="1"/>
  <c r="A12" i="1" s="1"/>
  <c r="D55" i="2" l="1"/>
  <c r="F3" i="2"/>
  <c r="B55" i="2" l="1"/>
  <c r="A55" i="2"/>
  <c r="C55" i="2"/>
  <c r="F11" i="2"/>
  <c r="F7" i="2"/>
  <c r="B50" i="2"/>
  <c r="C50" i="2" s="1"/>
  <c r="H3" i="2"/>
  <c r="H7" i="2"/>
  <c r="H11" i="2"/>
  <c r="A51" i="2" l="1"/>
  <c r="A57" i="2" s="1"/>
  <c r="J3" i="2" s="1"/>
  <c r="D51" i="2"/>
  <c r="D15" i="2" s="1"/>
  <c r="C51" i="2"/>
  <c r="B51" i="2"/>
  <c r="G11" i="2"/>
  <c r="G3" i="2"/>
  <c r="G7" i="2"/>
  <c r="C56" i="2" l="1"/>
  <c r="K11" i="2" s="1"/>
  <c r="C57" i="2"/>
  <c r="J11" i="2" s="1"/>
  <c r="D56" i="2"/>
  <c r="K15" i="2" s="1"/>
  <c r="D57" i="2"/>
  <c r="J15" i="2" s="1"/>
  <c r="B56" i="2"/>
  <c r="K7" i="2" s="1"/>
  <c r="B57" i="2"/>
  <c r="J7" i="2" s="1"/>
  <c r="D3" i="2"/>
  <c r="A56" i="2"/>
  <c r="K3" i="2" s="1"/>
  <c r="A54" i="2"/>
  <c r="A53" i="2" s="1"/>
  <c r="I3" i="2" s="1"/>
  <c r="D54" i="2"/>
  <c r="D53" i="2" s="1"/>
  <c r="I15" i="2" s="1"/>
  <c r="B54" i="2"/>
  <c r="B53" i="2" s="1"/>
  <c r="I7" i="2" s="1"/>
  <c r="D7" i="2"/>
  <c r="C54" i="2"/>
  <c r="D11" i="2"/>
  <c r="A7" i="2" l="1"/>
  <c r="A10" i="2"/>
  <c r="C53" i="2"/>
  <c r="I11" i="2" s="1"/>
</calcChain>
</file>

<file path=xl/sharedStrings.xml><?xml version="1.0" encoding="utf-8"?>
<sst xmlns="http://schemas.openxmlformats.org/spreadsheetml/2006/main" count="130" uniqueCount="61">
  <si>
    <t>Drive</t>
  </si>
  <si>
    <t>Filter</t>
  </si>
  <si>
    <t>Cable</t>
  </si>
  <si>
    <t>Voltage</t>
  </si>
  <si>
    <t>Motors</t>
  </si>
  <si>
    <t>Compatible Drives</t>
  </si>
  <si>
    <t>KTK-R-15</t>
  </si>
  <si>
    <t>Fuse</t>
  </si>
  <si>
    <t>1 Axis</t>
  </si>
  <si>
    <t>2 Axis</t>
  </si>
  <si>
    <t>3 Axis</t>
  </si>
  <si>
    <t>4 Axis</t>
  </si>
  <si>
    <t>5 Axis</t>
  </si>
  <si>
    <t>KTK-R-3</t>
  </si>
  <si>
    <t>KTK-R-7</t>
  </si>
  <si>
    <t>KTK-R-20</t>
  </si>
  <si>
    <t>KTK-R-25</t>
  </si>
  <si>
    <t>Max Group Size</t>
  </si>
  <si>
    <t>KTK-R-30</t>
  </si>
  <si>
    <t>KTK-R-6</t>
  </si>
  <si>
    <t>Multi Axes Filter</t>
  </si>
  <si>
    <t>2198-DB08-F</t>
  </si>
  <si>
    <t>2198-DBR20-F</t>
  </si>
  <si>
    <t>2198-DB20-F</t>
  </si>
  <si>
    <t>2198-DBR40-F</t>
  </si>
  <si>
    <t>Preferred Drive</t>
  </si>
  <si>
    <t>2198-H025-ERSx</t>
  </si>
  <si>
    <t>2198-H015-ERSx</t>
  </si>
  <si>
    <t>2198-H008-ERSx</t>
  </si>
  <si>
    <t>VPL-A0752E-xxxxxx</t>
  </si>
  <si>
    <t>VPL-A0631M-xxxxxx</t>
  </si>
  <si>
    <t>VPL-A0632F-xxxxxx</t>
  </si>
  <si>
    <t>VPL-A1002F-xxxxxx</t>
  </si>
  <si>
    <t>VPL-A1003E-xxxxxx</t>
  </si>
  <si>
    <t>VPL-A0633F-xxxxxx</t>
  </si>
  <si>
    <t>VPL-A1303B-xxxxxx</t>
  </si>
  <si>
    <t>VPL-A0631E-xxxxxx</t>
  </si>
  <si>
    <t>VPL-A0753E-xxxxxx</t>
  </si>
  <si>
    <t>VPL-A1003C-xxxxxx</t>
  </si>
  <si>
    <t>2198-H003-ERSx</t>
  </si>
  <si>
    <t>2090-CSWM1DF-18AAxx</t>
  </si>
  <si>
    <t>2090-CSWM1DF-14AAxx</t>
  </si>
  <si>
    <t>Type of Motor:</t>
  </si>
  <si>
    <t>Number of Axes (Motors):</t>
  </si>
  <si>
    <t>Group 1:</t>
  </si>
  <si>
    <t>Group 2:</t>
  </si>
  <si>
    <t>Group 3:</t>
  </si>
  <si>
    <t>Group 4:</t>
  </si>
  <si>
    <t>Column1</t>
  </si>
  <si>
    <t>Helper Values</t>
  </si>
  <si>
    <t>USE MOTOR SPECS</t>
  </si>
  <si>
    <t>Inrush Current</t>
  </si>
  <si>
    <t>Continuous Current</t>
  </si>
  <si>
    <t>2198-C1004-ERS</t>
  </si>
  <si>
    <t>Motors Table</t>
  </si>
  <si>
    <t>Drives Table</t>
  </si>
  <si>
    <t>DC Inrush Current</t>
  </si>
  <si>
    <t>DC Continuous Current</t>
  </si>
  <si>
    <t>AC Voltage</t>
  </si>
  <si>
    <t>Total DC Inrush Current:</t>
  </si>
  <si>
    <t>Total DC Continuous 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</si>
</sst>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right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1" fillId="3" borderId="10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0" fontId="1" fillId="3" borderId="5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3" borderId="24" xfId="0" applyFill="1" applyBorder="1"/>
    <xf numFmtId="0" fontId="0" fillId="3" borderId="25" xfId="0" applyFill="1" applyBorder="1"/>
    <xf numFmtId="0" fontId="0" fillId="0" borderId="26" xfId="0" applyBorder="1"/>
    <xf numFmtId="0" fontId="0" fillId="3" borderId="4" xfId="0" applyFill="1" applyBorder="1"/>
    <xf numFmtId="0" fontId="0" fillId="3" borderId="27" xfId="0" applyFill="1" applyBorder="1"/>
    <xf numFmtId="0" fontId="0" fillId="3" borderId="23" xfId="0" applyFill="1" applyBorder="1"/>
    <xf numFmtId="0" fontId="0" fillId="3" borderId="28" xfId="0" applyFill="1" applyBorder="1"/>
    <xf numFmtId="0" fontId="0" fillId="3" borderId="29" xfId="0" applyFill="1" applyBorder="1"/>
    <xf numFmtId="0" fontId="0" fillId="0" borderId="30" xfId="0" applyBorder="1"/>
    <xf numFmtId="0" fontId="0" fillId="0" borderId="31" xfId="0" applyBorder="1"/>
    <xf numFmtId="0" fontId="0" fillId="3" borderId="4" xfId="0" applyFont="1" applyFill="1" applyBorder="1"/>
    <xf numFmtId="0" fontId="0" fillId="3" borderId="27" xfId="0" applyFont="1" applyFill="1" applyBorder="1"/>
    <xf numFmtId="0" fontId="0" fillId="3" borderId="23" xfId="0" applyFont="1" applyFill="1" applyBorder="1"/>
    <xf numFmtId="0" fontId="0" fillId="3" borderId="28" xfId="0" applyFont="1" applyFill="1" applyBorder="1"/>
    <xf numFmtId="0" fontId="0" fillId="0" borderId="6" xfId="0" applyFont="1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4" borderId="1" xfId="0" applyFill="1" applyBorder="1"/>
    <xf numFmtId="0" fontId="0" fillId="4" borderId="16" xfId="0" applyFill="1" applyBorder="1"/>
    <xf numFmtId="0" fontId="0" fillId="4" borderId="2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14" xfId="0" applyFill="1" applyBorder="1"/>
    <xf numFmtId="0" fontId="0" fillId="4" borderId="4" xfId="0" applyFill="1" applyBorder="1"/>
    <xf numFmtId="0" fontId="1" fillId="2" borderId="5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3" xfId="0" applyFont="1" applyFill="1" applyBorder="1"/>
    <xf numFmtId="0" fontId="0" fillId="0" borderId="28" xfId="0" applyBorder="1"/>
    <xf numFmtId="0" fontId="0" fillId="0" borderId="36" xfId="0" applyBorder="1"/>
    <xf numFmtId="0" fontId="1" fillId="3" borderId="32" xfId="0" applyFont="1" applyFill="1" applyBorder="1"/>
    <xf numFmtId="0" fontId="0" fillId="0" borderId="11" xfId="0" applyBorder="1" applyProtection="1">
      <protection locked="0"/>
    </xf>
    <xf numFmtId="1" fontId="0" fillId="0" borderId="18" xfId="0" applyNumberFormat="1" applyBorder="1" applyProtection="1">
      <protection locked="0"/>
    </xf>
    <xf numFmtId="0" fontId="2" fillId="0" borderId="0" xfId="0" applyFont="1"/>
  </cellXfs>
  <cellStyles count="1">
    <cellStyle name="Normal" xfId="0" builtinId="0"/>
  </cellStyles>
  <dxfs count="31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/>
        <right style="medium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64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G2:T7" totalsRowShown="0" headerRowDxfId="27" headerRowBorderDxfId="26" tableBorderDxfId="25">
  <autoFilter ref="G2:T7"/>
  <tableColumns count="14">
    <tableColumn id="1" name="Column1" dataDxfId="24"/>
    <tableColumn id="2" name="Drive" dataDxfId="23"/>
    <tableColumn id="3" name="Voltage" dataDxfId="22"/>
    <tableColumn id="4" name="Filter" dataDxfId="21"/>
    <tableColumn id="5" name="Multi Axes Filter" dataDxfId="20"/>
    <tableColumn id="6" name="Cable" dataDxfId="19"/>
    <tableColumn id="7" name="Max Group Size" dataDxfId="18"/>
    <tableColumn id="8" name="1 Axis" dataDxfId="17"/>
    <tableColumn id="9" name="2 Axis" dataDxfId="16"/>
    <tableColumn id="10" name="3 Axis" dataDxfId="15"/>
    <tableColumn id="11" name="4 Axis"/>
    <tableColumn id="12" name="5 Axis"/>
    <tableColumn id="13" name="Inrush Current" dataDxfId="14"/>
    <tableColumn id="14" name="Continuous Current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E12" headerRowDxfId="12" headerRowBorderDxfId="11" tableBorderDxfId="10">
  <autoFilter ref="A2:E12"/>
  <tableColumns count="5">
    <tableColumn id="1" name="Column1" totalsRowLabel="Total" dataDxfId="9" totalsRowDxfId="8"/>
    <tableColumn id="2" name="Motors" dataDxfId="7" totalsRowDxfId="6"/>
    <tableColumn id="3" name="Cable" dataDxfId="5" totalsRowDxfId="4"/>
    <tableColumn id="4" name="Preferred Drive" dataDxfId="3" totalsRowDxfId="2"/>
    <tableColumn id="5" name="Compatible Drives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7" zoomScale="130" zoomScaleNormal="130" workbookViewId="0">
      <selection activeCell="B14" sqref="B14"/>
    </sheetView>
  </sheetViews>
  <sheetFormatPr defaultColWidth="18.28515625" defaultRowHeight="15" x14ac:dyDescent="0.25"/>
  <cols>
    <col min="1" max="1" width="27.42578125" customWidth="1"/>
    <col min="3" max="3" width="12.140625" customWidth="1"/>
    <col min="4" max="4" width="14.28515625" customWidth="1"/>
    <col min="5" max="5" width="12.140625" customWidth="1"/>
    <col min="6" max="6" width="22.28515625" customWidth="1"/>
    <col min="7" max="7" width="14.7109375" customWidth="1"/>
    <col min="8" max="8" width="16.85546875" customWidth="1"/>
    <col min="9" max="9" width="13.42578125" customWidth="1"/>
    <col min="10" max="10" width="18" customWidth="1"/>
    <col min="11" max="11" width="22.28515625" customWidth="1"/>
  </cols>
  <sheetData>
    <row r="1" spans="1:11" ht="15.75" thickBot="1" x14ac:dyDescent="0.3"/>
    <row r="2" spans="1:11" ht="15.75" thickBot="1" x14ac:dyDescent="0.3">
      <c r="A2" s="12" t="s">
        <v>42</v>
      </c>
      <c r="B2" s="51" t="s">
        <v>37</v>
      </c>
      <c r="D2" s="14" t="s">
        <v>44</v>
      </c>
      <c r="E2" s="44" t="s">
        <v>58</v>
      </c>
      <c r="F2" s="45" t="s">
        <v>2</v>
      </c>
      <c r="G2" s="45" t="s">
        <v>1</v>
      </c>
      <c r="H2" s="45" t="s">
        <v>0</v>
      </c>
      <c r="I2" s="45" t="s">
        <v>7</v>
      </c>
      <c r="J2" s="45" t="s">
        <v>56</v>
      </c>
      <c r="K2" s="46" t="s">
        <v>57</v>
      </c>
    </row>
    <row r="3" spans="1:11" ht="15.75" thickBot="1" x14ac:dyDescent="0.3">
      <c r="A3" s="13" t="s">
        <v>43</v>
      </c>
      <c r="B3" s="52">
        <v>12</v>
      </c>
      <c r="D3" s="1" t="str">
        <f>("Group Size: " &amp;A51)</f>
        <v>Group Size: 3</v>
      </c>
      <c r="E3" s="32">
        <v>240</v>
      </c>
      <c r="F3" s="6" t="str">
        <f>B52</f>
        <v>2090-CSWM1DF-14AAxx</v>
      </c>
      <c r="G3" s="6" t="str">
        <f>A52</f>
        <v>2198-DB08-F</v>
      </c>
      <c r="H3" s="6" t="str">
        <f>A50</f>
        <v>2198-H015-ERSx</v>
      </c>
      <c r="I3" s="6" t="str">
        <f>A53</f>
        <v>KTK-R-25</v>
      </c>
      <c r="J3" s="6">
        <f>A57</f>
        <v>9</v>
      </c>
      <c r="K3" s="33">
        <f>A56</f>
        <v>2.4000000000000004</v>
      </c>
    </row>
    <row r="4" spans="1:11" x14ac:dyDescent="0.25">
      <c r="A4" s="8"/>
      <c r="D4" s="1"/>
      <c r="E4" s="1"/>
      <c r="F4" s="1"/>
      <c r="G4" s="1"/>
      <c r="H4" s="1"/>
      <c r="I4" s="1"/>
    </row>
    <row r="5" spans="1:11" ht="15.75" thickBot="1" x14ac:dyDescent="0.3">
      <c r="D5" s="6"/>
    </row>
    <row r="6" spans="1:11" ht="15.75" thickBot="1" x14ac:dyDescent="0.3">
      <c r="A6" s="50" t="s">
        <v>59</v>
      </c>
      <c r="D6" s="14" t="s">
        <v>45</v>
      </c>
      <c r="E6" s="15" t="s">
        <v>58</v>
      </c>
      <c r="F6" s="16" t="s">
        <v>2</v>
      </c>
      <c r="G6" s="16" t="s">
        <v>1</v>
      </c>
      <c r="H6" s="47" t="s">
        <v>0</v>
      </c>
      <c r="I6" s="45" t="s">
        <v>7</v>
      </c>
      <c r="J6" s="45" t="s">
        <v>56</v>
      </c>
      <c r="K6" s="46" t="s">
        <v>57</v>
      </c>
    </row>
    <row r="7" spans="1:11" ht="15.75" thickBot="1" x14ac:dyDescent="0.3">
      <c r="A7" s="49" t="str">
        <f>SUMIF(J3:J15,"&lt;&gt;",J3:J15)&amp; " A"</f>
        <v>36 A</v>
      </c>
      <c r="D7" s="1" t="str">
        <f>("Group Size: " &amp;B51)</f>
        <v>Group Size: 3</v>
      </c>
      <c r="E7" s="10">
        <v>240</v>
      </c>
      <c r="F7" s="11" t="str">
        <f>B52</f>
        <v>2090-CSWM1DF-14AAxx</v>
      </c>
      <c r="G7" s="11" t="str">
        <f>A52</f>
        <v>2198-DB08-F</v>
      </c>
      <c r="H7" s="48" t="str">
        <f>A50</f>
        <v>2198-H015-ERSx</v>
      </c>
      <c r="I7" s="6" t="str">
        <f>IFERROR(B53,"")</f>
        <v>KTK-R-25</v>
      </c>
      <c r="J7" s="6">
        <f>IFERROR(B57,"")</f>
        <v>9</v>
      </c>
      <c r="K7" s="33">
        <f>IFERROR(B56,"")</f>
        <v>2.4000000000000004</v>
      </c>
    </row>
    <row r="8" spans="1:11" ht="15.75" thickBot="1" x14ac:dyDescent="0.3">
      <c r="D8" s="1"/>
      <c r="E8" s="1"/>
      <c r="F8" s="1"/>
      <c r="G8" s="1"/>
      <c r="H8" s="1"/>
      <c r="I8" s="1"/>
    </row>
    <row r="9" spans="1:11" ht="15.75" thickBot="1" x14ac:dyDescent="0.3">
      <c r="A9" s="50" t="s">
        <v>60</v>
      </c>
      <c r="D9" s="6"/>
    </row>
    <row r="10" spans="1:11" ht="15.75" thickBot="1" x14ac:dyDescent="0.3">
      <c r="A10" s="49" t="str">
        <f>SUMIF(K3:K15,"&lt;&gt;",K3:K15)&amp; " A"</f>
        <v>9.6 A</v>
      </c>
      <c r="D10" s="14" t="s">
        <v>46</v>
      </c>
      <c r="E10" s="15" t="s">
        <v>58</v>
      </c>
      <c r="F10" s="16" t="s">
        <v>2</v>
      </c>
      <c r="G10" s="16" t="s">
        <v>1</v>
      </c>
      <c r="H10" s="47" t="s">
        <v>0</v>
      </c>
      <c r="I10" s="45" t="s">
        <v>7</v>
      </c>
      <c r="J10" s="45" t="s">
        <v>56</v>
      </c>
      <c r="K10" s="46" t="s">
        <v>57</v>
      </c>
    </row>
    <row r="11" spans="1:11" ht="15.75" thickBot="1" x14ac:dyDescent="0.3">
      <c r="D11" s="1" t="str">
        <f>("Group Size: " &amp;C51)</f>
        <v>Group Size: 3</v>
      </c>
      <c r="E11" s="10">
        <v>240</v>
      </c>
      <c r="F11" s="11" t="str">
        <f>B52</f>
        <v>2090-CSWM1DF-14AAxx</v>
      </c>
      <c r="G11" s="11" t="str">
        <f>A52</f>
        <v>2198-DB08-F</v>
      </c>
      <c r="H11" s="48" t="str">
        <f>A50</f>
        <v>2198-H015-ERSx</v>
      </c>
      <c r="I11" s="6" t="str">
        <f>IFERROR(C53,"")</f>
        <v>KTK-R-25</v>
      </c>
      <c r="J11" s="6">
        <f>IFERROR(C57,"")</f>
        <v>9</v>
      </c>
      <c r="K11" s="33">
        <f>IFERROR(C56,"")</f>
        <v>2.4000000000000004</v>
      </c>
    </row>
    <row r="12" spans="1:11" x14ac:dyDescent="0.25">
      <c r="D12" s="1"/>
      <c r="E12" s="1"/>
      <c r="F12" s="1"/>
      <c r="G12" s="1"/>
      <c r="H12" s="1"/>
      <c r="I12" s="1"/>
      <c r="J12" s="1"/>
      <c r="K12" s="1"/>
    </row>
    <row r="13" spans="1:11" ht="15.75" thickBot="1" x14ac:dyDescent="0.3">
      <c r="D13" s="6"/>
    </row>
    <row r="14" spans="1:11" ht="15.75" thickBot="1" x14ac:dyDescent="0.3">
      <c r="D14" s="14" t="s">
        <v>47</v>
      </c>
      <c r="E14" s="15" t="s">
        <v>58</v>
      </c>
      <c r="F14" s="16" t="s">
        <v>2</v>
      </c>
      <c r="G14" s="16" t="s">
        <v>1</v>
      </c>
      <c r="H14" s="47" t="s">
        <v>0</v>
      </c>
      <c r="I14" s="45" t="s">
        <v>7</v>
      </c>
      <c r="J14" s="45" t="s">
        <v>56</v>
      </c>
      <c r="K14" s="46" t="s">
        <v>57</v>
      </c>
    </row>
    <row r="15" spans="1:11" ht="15.75" thickBot="1" x14ac:dyDescent="0.3">
      <c r="D15" s="1" t="str">
        <f>("Group Size: " &amp;D51)</f>
        <v>Group Size: 3</v>
      </c>
      <c r="E15" s="10">
        <v>240</v>
      </c>
      <c r="F15" s="11" t="str">
        <f>B52</f>
        <v>2090-CSWM1DF-14AAxx</v>
      </c>
      <c r="G15" s="11" t="str">
        <f>A52</f>
        <v>2198-DB08-F</v>
      </c>
      <c r="H15" s="48" t="str">
        <f>A50</f>
        <v>2198-H015-ERSx</v>
      </c>
      <c r="I15" s="6" t="str">
        <f>IFERROR(D53,"")</f>
        <v>KTK-R-25</v>
      </c>
      <c r="J15" s="6">
        <f>IFERROR(D57,"")</f>
        <v>9</v>
      </c>
      <c r="K15" s="33">
        <f>IFERROR(D56,"")</f>
        <v>2.4000000000000004</v>
      </c>
    </row>
    <row r="49" spans="1:4" ht="15.75" thickBot="1" x14ac:dyDescent="0.3">
      <c r="A49" s="39" t="s">
        <v>49</v>
      </c>
      <c r="B49" s="34"/>
      <c r="C49" s="34"/>
      <c r="D49" s="34"/>
    </row>
    <row r="50" spans="1:4" x14ac:dyDescent="0.25">
      <c r="A50" s="35" t="str">
        <f>VLOOKUP(B2,Table1[[Motors]:[Compatible Drives]],3,FALSE)</f>
        <v>2198-H015-ERSx</v>
      </c>
      <c r="B50" s="36">
        <f>LOOKUP(GUI!A50,Table2[Drive],Table2[Max Group Size])</f>
        <v>3</v>
      </c>
      <c r="C50" s="36">
        <f>ROUNDUP(B3/B50,0)</f>
        <v>4</v>
      </c>
      <c r="D50" s="37"/>
    </row>
    <row r="51" spans="1:4" x14ac:dyDescent="0.25">
      <c r="A51" s="38">
        <f>IF(C50=1,IF(MOD(B3,B50)=0, 5,MOD(B3,B50)), B50)</f>
        <v>3</v>
      </c>
      <c r="B51" s="39">
        <f>IF(C50=2, IF(MOD(B3,B50)=0, B50,MOD(B3,B50)), IF(C50&gt;1,B50,""))</f>
        <v>3</v>
      </c>
      <c r="C51" s="39">
        <f>IF(C50=3, IF(MOD(B3,B50)=0, B50,MOD(B3,B50)), IF(C50&gt;2,B50,""))</f>
        <v>3</v>
      </c>
      <c r="D51" s="40">
        <f>IF(C50=4, IF(MOD(B3,B50)=0, B50,MOD(B3,B50)), IF(C50&gt;3,B50,""))</f>
        <v>3</v>
      </c>
    </row>
    <row r="52" spans="1:4" x14ac:dyDescent="0.25">
      <c r="A52" s="38" t="str">
        <f>VLOOKUP(A50,Table2[[Drive]:[5 Axis]],3,FALSE)</f>
        <v>2198-DB08-F</v>
      </c>
      <c r="B52" s="39" t="str">
        <f>VLOOKUP(GUI!B2,Table1[[Motors]:[Compatible Drives]],2,FALSE)</f>
        <v>2090-CSWM1DF-14AAxx</v>
      </c>
      <c r="C52" s="39">
        <f>VLOOKUP(A50,Table2[[Drive]:[Continuous Current]], 12, FALSE)</f>
        <v>3</v>
      </c>
      <c r="D52" s="40">
        <f>VLOOKUP(A50,Table2[[Drive]:[Continuous Current]], 13, FALSE)</f>
        <v>0.8</v>
      </c>
    </row>
    <row r="53" spans="1:4" x14ac:dyDescent="0.25">
      <c r="A53" s="38" t="str">
        <f>INDEX(Table2[[Drive]:[5 Axis]],A55,A54)</f>
        <v>KTK-R-25</v>
      </c>
      <c r="B53" s="39" t="str">
        <f>INDEX(Table2[[Drive]:[5 Axis]],B55,B54)</f>
        <v>KTK-R-25</v>
      </c>
      <c r="C53" s="39" t="str">
        <f>INDEX(Table2[[Drive]:[5 Axis]],C55,C54)</f>
        <v>KTK-R-25</v>
      </c>
      <c r="D53" s="40" t="str">
        <f>INDEX(Table2[[Drive]:[5 Axis]],D55,D54)</f>
        <v>KTK-R-25</v>
      </c>
    </row>
    <row r="54" spans="1:4" x14ac:dyDescent="0.25">
      <c r="A54" s="38">
        <f>MATCH(A51&amp;" Axis",Table2[[#Headers],[Drive]:[5 Axis]],0)</f>
        <v>9</v>
      </c>
      <c r="B54" s="39">
        <f>MATCH(B51&amp;" Axis",Table2[[#Headers],[Drive]:[5 Axis]],0)</f>
        <v>9</v>
      </c>
      <c r="C54" s="39">
        <f>MATCH(C51&amp;" Axis",Table2[[#Headers],[Drive]:[5 Axis]],0)</f>
        <v>9</v>
      </c>
      <c r="D54" s="40">
        <f>MATCH(D51&amp;" Axis",Table2[[#Headers],[Drive]:[5 Axis]],0)</f>
        <v>9</v>
      </c>
    </row>
    <row r="55" spans="1:4" x14ac:dyDescent="0.25">
      <c r="A55" s="38">
        <f>MATCH(A50,Table2[Drive],0)</f>
        <v>4</v>
      </c>
      <c r="B55" s="39">
        <f>MATCH(A50,Table2[Drive],0)</f>
        <v>4</v>
      </c>
      <c r="C55" s="39">
        <f>MATCH(A50,Table2[Drive],0)</f>
        <v>4</v>
      </c>
      <c r="D55" s="40">
        <f>MATCH(A50,Table2[Drive],0)</f>
        <v>4</v>
      </c>
    </row>
    <row r="56" spans="1:4" x14ac:dyDescent="0.25">
      <c r="A56" s="38">
        <f>D52*A51</f>
        <v>2.4000000000000004</v>
      </c>
      <c r="B56" s="39">
        <f>D52*B51</f>
        <v>2.4000000000000004</v>
      </c>
      <c r="C56" s="39">
        <f>D52*C51</f>
        <v>2.4000000000000004</v>
      </c>
      <c r="D56" s="40">
        <f>D52*D51</f>
        <v>2.4000000000000004</v>
      </c>
    </row>
    <row r="57" spans="1:4" ht="15.75" thickBot="1" x14ac:dyDescent="0.3">
      <c r="A57" s="41">
        <f>C52*A51</f>
        <v>9</v>
      </c>
      <c r="B57" s="42">
        <f>C52*B51</f>
        <v>9</v>
      </c>
      <c r="C57" s="42">
        <f>C52*C51</f>
        <v>9</v>
      </c>
      <c r="D57" s="43">
        <f>C52*D51</f>
        <v>9</v>
      </c>
    </row>
  </sheetData>
  <conditionalFormatting sqref="D14:K15">
    <cfRule type="expression" dxfId="30" priority="1">
      <formula>$C$50&lt;4</formula>
    </cfRule>
  </conditionalFormatting>
  <conditionalFormatting sqref="D6:K7">
    <cfRule type="expression" dxfId="29" priority="3">
      <formula>$C$50&lt;2</formula>
    </cfRule>
  </conditionalFormatting>
  <conditionalFormatting sqref="D10:K11">
    <cfRule type="expression" dxfId="28" priority="2">
      <formula>$C$50&lt;3</formula>
    </cfRule>
  </conditionalFormatting>
  <dataValidations count="3">
    <dataValidation type="whole" allowBlank="1" showInputMessage="1" showErrorMessage="1" sqref="B4">
      <formula1>1</formula1>
      <formula2>20</formula2>
    </dataValidation>
    <dataValidation type="list" allowBlank="1" showInputMessage="1" showErrorMessage="1" sqref="B2">
      <formula1>INDIRECT("Table1[Motors]")</formula1>
    </dataValidation>
    <dataValidation type="list" allowBlank="1" showInputMessage="1" showErrorMessage="1" sqref="B3">
      <formula1>"1,2,3,4,5,6,7,8,9,10,11,12"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12"/>
  <sheetViews>
    <sheetView zoomScaleNormal="100" workbookViewId="0">
      <selection activeCell="C12" sqref="C12"/>
    </sheetView>
  </sheetViews>
  <sheetFormatPr defaultColWidth="24.5703125" defaultRowHeight="30" customHeight="1" x14ac:dyDescent="0.25"/>
  <cols>
    <col min="1" max="1" width="11" customWidth="1"/>
  </cols>
  <sheetData>
    <row r="1" spans="1:20" ht="30" customHeight="1" x14ac:dyDescent="0.35">
      <c r="C1" s="53" t="s">
        <v>54</v>
      </c>
      <c r="I1" s="53" t="s">
        <v>55</v>
      </c>
    </row>
    <row r="2" spans="1:20" ht="30" customHeight="1" thickBot="1" x14ac:dyDescent="0.3">
      <c r="A2" s="20" t="s">
        <v>48</v>
      </c>
      <c r="B2" s="21" t="s">
        <v>4</v>
      </c>
      <c r="C2" s="22" t="s">
        <v>2</v>
      </c>
      <c r="D2" s="22" t="s">
        <v>25</v>
      </c>
      <c r="E2" s="23" t="s">
        <v>5</v>
      </c>
      <c r="G2" s="27" t="s">
        <v>48</v>
      </c>
      <c r="H2" s="28" t="s">
        <v>0</v>
      </c>
      <c r="I2" s="29" t="s">
        <v>3</v>
      </c>
      <c r="J2" s="29" t="s">
        <v>1</v>
      </c>
      <c r="K2" s="29" t="s">
        <v>20</v>
      </c>
      <c r="L2" s="29" t="s">
        <v>2</v>
      </c>
      <c r="M2" s="29" t="s">
        <v>17</v>
      </c>
      <c r="N2" s="29" t="s">
        <v>8</v>
      </c>
      <c r="O2" s="29" t="s">
        <v>9</v>
      </c>
      <c r="P2" s="29" t="s">
        <v>10</v>
      </c>
      <c r="Q2" s="29" t="s">
        <v>11</v>
      </c>
      <c r="R2" s="30" t="s">
        <v>12</v>
      </c>
      <c r="S2" s="29" t="s">
        <v>51</v>
      </c>
      <c r="T2" s="29" t="s">
        <v>52</v>
      </c>
    </row>
    <row r="3" spans="1:20" ht="30" customHeight="1" x14ac:dyDescent="0.25">
      <c r="A3" s="17">
        <v>1</v>
      </c>
      <c r="B3" s="9" t="s">
        <v>36</v>
      </c>
      <c r="C3" s="5" t="s">
        <v>40</v>
      </c>
      <c r="D3" s="5" t="s">
        <v>39</v>
      </c>
      <c r="E3" s="19" t="s">
        <v>28</v>
      </c>
      <c r="G3" s="17">
        <v>1</v>
      </c>
      <c r="H3" s="9" t="s">
        <v>53</v>
      </c>
      <c r="I3" s="5">
        <v>240</v>
      </c>
      <c r="J3" s="2" t="s">
        <v>21</v>
      </c>
      <c r="K3" s="5"/>
      <c r="L3" s="5" t="s">
        <v>50</v>
      </c>
      <c r="M3" s="5">
        <v>1</v>
      </c>
      <c r="N3" s="5" t="s">
        <v>19</v>
      </c>
      <c r="O3" s="1"/>
      <c r="P3" s="1"/>
      <c r="Q3" s="1"/>
      <c r="R3" s="1"/>
      <c r="S3" s="5">
        <v>1.8</v>
      </c>
      <c r="T3" s="5">
        <v>0.4</v>
      </c>
    </row>
    <row r="4" spans="1:20" ht="30" customHeight="1" x14ac:dyDescent="0.25">
      <c r="A4" s="18">
        <f>A3+1</f>
        <v>2</v>
      </c>
      <c r="B4" s="7" t="s">
        <v>30</v>
      </c>
      <c r="C4" s="2" t="s">
        <v>40</v>
      </c>
      <c r="D4" s="2" t="s">
        <v>28</v>
      </c>
      <c r="E4" s="4"/>
      <c r="G4" s="18">
        <v>2</v>
      </c>
      <c r="H4" s="7" t="s">
        <v>39</v>
      </c>
      <c r="I4" s="2">
        <v>240</v>
      </c>
      <c r="J4" s="2" t="s">
        <v>21</v>
      </c>
      <c r="K4" s="2" t="s">
        <v>22</v>
      </c>
      <c r="L4" s="5" t="s">
        <v>50</v>
      </c>
      <c r="M4" s="2">
        <v>5</v>
      </c>
      <c r="N4" s="2" t="s">
        <v>13</v>
      </c>
      <c r="O4" s="2" t="s">
        <v>6</v>
      </c>
      <c r="P4" s="2" t="s">
        <v>6</v>
      </c>
      <c r="Q4" s="2" t="s">
        <v>6</v>
      </c>
      <c r="R4" s="4" t="s">
        <v>6</v>
      </c>
      <c r="S4" s="2">
        <v>2</v>
      </c>
      <c r="T4" s="2">
        <v>0.4</v>
      </c>
    </row>
    <row r="5" spans="1:20" ht="30" customHeight="1" x14ac:dyDescent="0.25">
      <c r="A5" s="18">
        <f t="shared" ref="A5:A12" si="0">A4+1</f>
        <v>3</v>
      </c>
      <c r="B5" s="7" t="s">
        <v>31</v>
      </c>
      <c r="C5" s="2" t="s">
        <v>40</v>
      </c>
      <c r="D5" s="2" t="s">
        <v>28</v>
      </c>
      <c r="E5" s="4"/>
      <c r="G5" s="18">
        <v>3</v>
      </c>
      <c r="H5" s="7" t="s">
        <v>28</v>
      </c>
      <c r="I5" s="2">
        <v>240</v>
      </c>
      <c r="J5" s="2" t="s">
        <v>21</v>
      </c>
      <c r="K5" s="2" t="s">
        <v>22</v>
      </c>
      <c r="L5" s="5" t="s">
        <v>50</v>
      </c>
      <c r="M5" s="2">
        <v>5</v>
      </c>
      <c r="N5" s="2" t="s">
        <v>14</v>
      </c>
      <c r="O5" s="2" t="s">
        <v>6</v>
      </c>
      <c r="P5" s="2" t="s">
        <v>6</v>
      </c>
      <c r="Q5" s="2" t="s">
        <v>6</v>
      </c>
      <c r="R5" s="4" t="s">
        <v>6</v>
      </c>
      <c r="S5" s="2">
        <v>2</v>
      </c>
      <c r="T5" s="2">
        <v>0.4</v>
      </c>
    </row>
    <row r="6" spans="1:20" ht="30" customHeight="1" x14ac:dyDescent="0.25">
      <c r="A6" s="18">
        <f t="shared" si="0"/>
        <v>4</v>
      </c>
      <c r="B6" s="7" t="s">
        <v>34</v>
      </c>
      <c r="C6" s="2" t="s">
        <v>40</v>
      </c>
      <c r="D6" s="2" t="s">
        <v>28</v>
      </c>
      <c r="E6" s="4" t="s">
        <v>27</v>
      </c>
      <c r="G6" s="18">
        <v>4</v>
      </c>
      <c r="H6" s="7" t="s">
        <v>27</v>
      </c>
      <c r="I6" s="2">
        <v>240</v>
      </c>
      <c r="J6" s="2" t="s">
        <v>21</v>
      </c>
      <c r="K6" s="2" t="s">
        <v>22</v>
      </c>
      <c r="L6" s="5" t="s">
        <v>50</v>
      </c>
      <c r="M6" s="2">
        <v>3</v>
      </c>
      <c r="N6" s="2" t="s">
        <v>6</v>
      </c>
      <c r="O6" s="2" t="s">
        <v>15</v>
      </c>
      <c r="P6" s="2" t="s">
        <v>16</v>
      </c>
      <c r="Q6" s="1"/>
      <c r="R6" s="1"/>
      <c r="S6" s="2">
        <v>3</v>
      </c>
      <c r="T6" s="2">
        <v>0.8</v>
      </c>
    </row>
    <row r="7" spans="1:20" ht="30" customHeight="1" x14ac:dyDescent="0.25">
      <c r="A7" s="18">
        <f t="shared" si="0"/>
        <v>5</v>
      </c>
      <c r="B7" s="7" t="s">
        <v>29</v>
      </c>
      <c r="C7" s="2" t="s">
        <v>41</v>
      </c>
      <c r="D7" s="2" t="s">
        <v>27</v>
      </c>
      <c r="E7" s="4" t="s">
        <v>26</v>
      </c>
      <c r="G7" s="24">
        <v>5</v>
      </c>
      <c r="H7" s="25" t="s">
        <v>26</v>
      </c>
      <c r="I7" s="3">
        <v>240</v>
      </c>
      <c r="J7" s="3" t="s">
        <v>23</v>
      </c>
      <c r="K7" s="3" t="s">
        <v>24</v>
      </c>
      <c r="L7" s="5" t="s">
        <v>50</v>
      </c>
      <c r="M7" s="3">
        <v>3</v>
      </c>
      <c r="N7" s="3" t="s">
        <v>15</v>
      </c>
      <c r="O7" s="3" t="s">
        <v>18</v>
      </c>
      <c r="P7" s="3" t="s">
        <v>18</v>
      </c>
      <c r="Q7" s="1"/>
      <c r="R7" s="1"/>
      <c r="S7" s="3">
        <v>3</v>
      </c>
      <c r="T7" s="3">
        <v>0.8</v>
      </c>
    </row>
    <row r="8" spans="1:20" ht="30" customHeight="1" x14ac:dyDescent="0.25">
      <c r="A8" s="18">
        <f t="shared" si="0"/>
        <v>6</v>
      </c>
      <c r="B8" s="7" t="s">
        <v>37</v>
      </c>
      <c r="C8" s="31" t="s">
        <v>41</v>
      </c>
      <c r="D8" s="2" t="s">
        <v>27</v>
      </c>
      <c r="E8" s="4" t="s">
        <v>26</v>
      </c>
    </row>
    <row r="9" spans="1:20" ht="30" customHeight="1" x14ac:dyDescent="0.25">
      <c r="A9" s="18">
        <f t="shared" si="0"/>
        <v>7</v>
      </c>
      <c r="B9" s="7" t="s">
        <v>32</v>
      </c>
      <c r="C9" s="2" t="s">
        <v>41</v>
      </c>
      <c r="D9" s="2" t="s">
        <v>26</v>
      </c>
      <c r="E9" s="4"/>
    </row>
    <row r="10" spans="1:20" ht="30" customHeight="1" x14ac:dyDescent="0.25">
      <c r="A10" s="18">
        <f t="shared" si="0"/>
        <v>8</v>
      </c>
      <c r="B10" s="7" t="s">
        <v>38</v>
      </c>
      <c r="C10" s="2" t="s">
        <v>41</v>
      </c>
      <c r="D10" s="2" t="s">
        <v>27</v>
      </c>
      <c r="E10" s="4" t="s">
        <v>26</v>
      </c>
    </row>
    <row r="11" spans="1:20" ht="30" customHeight="1" x14ac:dyDescent="0.25">
      <c r="A11" s="18">
        <f t="shared" si="0"/>
        <v>9</v>
      </c>
      <c r="B11" s="7" t="s">
        <v>33</v>
      </c>
      <c r="C11" s="2" t="s">
        <v>41</v>
      </c>
      <c r="D11" s="2" t="s">
        <v>26</v>
      </c>
      <c r="E11" s="4"/>
    </row>
    <row r="12" spans="1:20" ht="30" customHeight="1" x14ac:dyDescent="0.25">
      <c r="A12" s="18">
        <f t="shared" si="0"/>
        <v>10</v>
      </c>
      <c r="B12" s="25" t="s">
        <v>35</v>
      </c>
      <c r="C12" s="3" t="s">
        <v>41</v>
      </c>
      <c r="D12" s="3" t="s">
        <v>26</v>
      </c>
      <c r="E12" s="26"/>
    </row>
  </sheetData>
  <sortState ref="B2:E12">
    <sortCondition ref="B2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Ahmadizadeh</dc:creator>
  <cp:lastModifiedBy>Hamid Ahmadizadeh</cp:lastModifiedBy>
  <dcterms:created xsi:type="dcterms:W3CDTF">2023-08-07T15:41:47Z</dcterms:created>
  <dcterms:modified xsi:type="dcterms:W3CDTF">2023-08-09T17:55:28Z</dcterms:modified>
</cp:coreProperties>
</file>