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nJFresh\Raithanna Data Files\"/>
    </mc:Choice>
  </mc:AlternateContent>
  <bookViews>
    <workbookView xWindow="0" yWindow="0" windowWidth="19200" windowHeight="7530"/>
  </bookViews>
  <sheets>
    <sheet name="Data10Rows" sheetId="4" r:id="rId1"/>
    <sheet name="Sheet3" sheetId="3" r:id="rId2"/>
    <sheet name="Data1" sheetId="1" r:id="rId3"/>
    <sheet name="Org_data" sheetId="2" r:id="rId4"/>
  </sheets>
  <definedNames>
    <definedName name="_xlnm._FilterDatabase" localSheetId="2" hidden="1">Data1!$U$1:$Z$348</definedName>
    <definedName name="_xlnm._FilterDatabase" localSheetId="1" hidden="1">Sheet3!$A$1:$V$346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4" l="1"/>
  <c r="R10" i="4"/>
  <c r="R9" i="4"/>
  <c r="R8" i="4"/>
  <c r="R7" i="4"/>
  <c r="R6" i="4"/>
  <c r="R5" i="4"/>
  <c r="R4" i="4"/>
  <c r="R3" i="4"/>
  <c r="R2" i="4"/>
  <c r="S346" i="3"/>
  <c r="R346" i="3"/>
  <c r="F334" i="3"/>
  <c r="M321" i="3"/>
  <c r="N287" i="3"/>
  <c r="H273" i="3"/>
  <c r="H272" i="3"/>
  <c r="M246" i="3"/>
  <c r="M242" i="3"/>
  <c r="L239" i="3"/>
  <c r="M238" i="3"/>
  <c r="H235" i="3"/>
  <c r="F226" i="3"/>
  <c r="M220" i="3"/>
  <c r="H220" i="3"/>
  <c r="L218" i="3"/>
  <c r="M216" i="3"/>
  <c r="F215" i="3"/>
  <c r="F214" i="3"/>
  <c r="H213" i="3"/>
  <c r="G210" i="3"/>
  <c r="F208" i="3"/>
  <c r="L207" i="3"/>
  <c r="O204" i="3"/>
  <c r="L203" i="3"/>
  <c r="O202" i="3"/>
  <c r="L201" i="3"/>
  <c r="L199" i="3"/>
  <c r="F198" i="3"/>
  <c r="F197" i="3"/>
  <c r="L196" i="3"/>
  <c r="L195" i="3"/>
  <c r="M194" i="3"/>
  <c r="H193" i="3"/>
  <c r="G193" i="3"/>
  <c r="F191" i="3"/>
  <c r="F190" i="3"/>
  <c r="F188" i="3"/>
  <c r="L187" i="3"/>
  <c r="O185" i="3"/>
  <c r="L184" i="3"/>
  <c r="O183" i="3"/>
  <c r="L182" i="3"/>
  <c r="L181" i="3"/>
  <c r="F180" i="3"/>
  <c r="F179" i="3"/>
  <c r="F178" i="3"/>
  <c r="O175" i="3"/>
  <c r="M175" i="3"/>
  <c r="L175" i="3"/>
  <c r="L174" i="3"/>
  <c r="F172" i="3"/>
  <c r="F171" i="3"/>
  <c r="F170" i="3"/>
  <c r="L166" i="3"/>
  <c r="G165" i="3"/>
  <c r="F164" i="3"/>
  <c r="F162" i="3"/>
  <c r="M160" i="3"/>
  <c r="F157" i="3"/>
  <c r="H154" i="3"/>
  <c r="G154" i="3"/>
  <c r="F154" i="3"/>
  <c r="L152" i="3"/>
  <c r="F151" i="3"/>
  <c r="L150" i="3"/>
  <c r="L149" i="3"/>
  <c r="L148" i="3"/>
  <c r="O147" i="3"/>
  <c r="G145" i="3"/>
  <c r="F145" i="3"/>
  <c r="F144" i="3"/>
  <c r="L143" i="3"/>
  <c r="F143" i="3"/>
  <c r="F142" i="3"/>
  <c r="O138" i="3"/>
  <c r="M137" i="3"/>
  <c r="G137" i="3"/>
  <c r="F137" i="3"/>
  <c r="G133" i="3"/>
  <c r="F133" i="3"/>
  <c r="O132" i="3"/>
  <c r="F131" i="3"/>
  <c r="F130" i="3"/>
  <c r="O129" i="3"/>
  <c r="O128" i="3"/>
  <c r="O127" i="3"/>
  <c r="F127" i="3"/>
  <c r="O126" i="3"/>
  <c r="M126" i="3"/>
  <c r="L126" i="3"/>
  <c r="F126" i="3"/>
  <c r="L125" i="3"/>
  <c r="F124" i="3"/>
  <c r="F122" i="3"/>
  <c r="F121" i="3"/>
  <c r="Q119" i="3"/>
  <c r="Q118" i="3"/>
  <c r="Q116" i="3"/>
  <c r="Q115" i="3"/>
  <c r="Q114" i="3"/>
  <c r="Q113" i="3"/>
  <c r="Q107" i="3"/>
  <c r="Q106" i="3"/>
  <c r="Q104" i="3"/>
  <c r="Q103" i="3"/>
  <c r="Q102" i="3"/>
  <c r="Q101" i="3"/>
  <c r="Q99" i="3"/>
  <c r="Q98" i="3"/>
  <c r="Q97" i="3"/>
  <c r="Q96" i="3"/>
  <c r="Q95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5" i="3"/>
  <c r="Q74" i="3"/>
  <c r="Q73" i="3"/>
  <c r="Q72" i="3"/>
  <c r="Q71" i="3"/>
  <c r="Q70" i="3"/>
  <c r="Q69" i="3"/>
  <c r="Q44" i="3"/>
  <c r="Q43" i="3"/>
  <c r="Q42" i="3"/>
  <c r="Q41" i="3"/>
  <c r="Q40" i="3"/>
  <c r="Q33" i="3"/>
  <c r="Q32" i="3"/>
  <c r="Q31" i="3"/>
  <c r="Q30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S34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5" i="1"/>
  <c r="T146" i="1"/>
  <c r="T147" i="1"/>
  <c r="T148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3" i="1"/>
  <c r="T174" i="1"/>
  <c r="T175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8" i="1"/>
  <c r="T219" i="1"/>
  <c r="T220" i="1"/>
  <c r="T221" i="1"/>
  <c r="T222" i="1"/>
  <c r="T223" i="1"/>
  <c r="T224" i="1"/>
  <c r="T225" i="1"/>
  <c r="T226" i="1"/>
  <c r="T227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5" i="1"/>
  <c r="T266" i="1"/>
  <c r="T267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40" i="1"/>
  <c r="T341" i="1"/>
  <c r="T342" i="1"/>
  <c r="T343" i="1"/>
  <c r="T344" i="1"/>
  <c r="T345" i="1"/>
  <c r="T346" i="1"/>
  <c r="R347" i="1"/>
  <c r="U3" i="1"/>
  <c r="Q3" i="1"/>
  <c r="T348" i="2"/>
  <c r="R346" i="2"/>
  <c r="T346" i="2" s="1"/>
  <c r="R345" i="2"/>
  <c r="T345" i="2" s="1"/>
  <c r="R344" i="2"/>
  <c r="T344" i="2" s="1"/>
  <c r="T343" i="2"/>
  <c r="R343" i="2"/>
  <c r="R342" i="2"/>
  <c r="T342" i="2" s="1"/>
  <c r="R341" i="2"/>
  <c r="T341" i="2" s="1"/>
  <c r="R340" i="2"/>
  <c r="T340" i="2" s="1"/>
  <c r="S339" i="2"/>
  <c r="T339" i="2" s="1"/>
  <c r="R339" i="2"/>
  <c r="R338" i="2"/>
  <c r="T338" i="2" s="1"/>
  <c r="T337" i="2"/>
  <c r="R337" i="2"/>
  <c r="R336" i="2"/>
  <c r="T336" i="2" s="1"/>
  <c r="T335" i="2"/>
  <c r="F335" i="2"/>
  <c r="R335" i="2" s="1"/>
  <c r="R334" i="2"/>
  <c r="T334" i="2" s="1"/>
  <c r="R333" i="2"/>
  <c r="T333" i="2" s="1"/>
  <c r="R332" i="2"/>
  <c r="T332" i="2" s="1"/>
  <c r="R331" i="2"/>
  <c r="T331" i="2" s="1"/>
  <c r="T330" i="2"/>
  <c r="R330" i="2"/>
  <c r="R329" i="2"/>
  <c r="T329" i="2" s="1"/>
  <c r="R328" i="2"/>
  <c r="T328" i="2" s="1"/>
  <c r="R327" i="2"/>
  <c r="T327" i="2" s="1"/>
  <c r="R326" i="2"/>
  <c r="T326" i="2" s="1"/>
  <c r="R325" i="2"/>
  <c r="T325" i="2" s="1"/>
  <c r="R324" i="2"/>
  <c r="T324" i="2" s="1"/>
  <c r="R323" i="2"/>
  <c r="T322" i="2"/>
  <c r="M322" i="2"/>
  <c r="R322" i="2" s="1"/>
  <c r="R321" i="2"/>
  <c r="T321" i="2" s="1"/>
  <c r="R320" i="2"/>
  <c r="T320" i="2" s="1"/>
  <c r="R319" i="2"/>
  <c r="T319" i="2" s="1"/>
  <c r="R318" i="2"/>
  <c r="T318" i="2" s="1"/>
  <c r="T317" i="2"/>
  <c r="R317" i="2"/>
  <c r="R316" i="2"/>
  <c r="T316" i="2" s="1"/>
  <c r="R315" i="2"/>
  <c r="T315" i="2" s="1"/>
  <c r="R314" i="2"/>
  <c r="T314" i="2" s="1"/>
  <c r="R313" i="2"/>
  <c r="T313" i="2" s="1"/>
  <c r="R312" i="2"/>
  <c r="T312" i="2" s="1"/>
  <c r="R311" i="2"/>
  <c r="T311" i="2" s="1"/>
  <c r="R310" i="2"/>
  <c r="T310" i="2" s="1"/>
  <c r="T309" i="2"/>
  <c r="R309" i="2"/>
  <c r="R308" i="2"/>
  <c r="T308" i="2" s="1"/>
  <c r="R307" i="2"/>
  <c r="T307" i="2" s="1"/>
  <c r="R306" i="2"/>
  <c r="T306" i="2" s="1"/>
  <c r="R305" i="2"/>
  <c r="T305" i="2" s="1"/>
  <c r="R304" i="2"/>
  <c r="T304" i="2" s="1"/>
  <c r="R303" i="2"/>
  <c r="T303" i="2" s="1"/>
  <c r="R302" i="2"/>
  <c r="T302" i="2" s="1"/>
  <c r="T301" i="2"/>
  <c r="R301" i="2"/>
  <c r="R300" i="2"/>
  <c r="T300" i="2" s="1"/>
  <c r="R299" i="2"/>
  <c r="T299" i="2" s="1"/>
  <c r="R298" i="2"/>
  <c r="T298" i="2" s="1"/>
  <c r="R297" i="2"/>
  <c r="T297" i="2" s="1"/>
  <c r="R296" i="2"/>
  <c r="T296" i="2" s="1"/>
  <c r="R295" i="2"/>
  <c r="T295" i="2" s="1"/>
  <c r="R294" i="2"/>
  <c r="T294" i="2" s="1"/>
  <c r="T293" i="2"/>
  <c r="R293" i="2"/>
  <c r="R292" i="2"/>
  <c r="T291" i="2"/>
  <c r="R291" i="2"/>
  <c r="R290" i="2"/>
  <c r="T290" i="2" s="1"/>
  <c r="T289" i="2"/>
  <c r="R289" i="2"/>
  <c r="R288" i="2"/>
  <c r="T288" i="2" s="1"/>
  <c r="N288" i="2"/>
  <c r="T287" i="2"/>
  <c r="R286" i="2"/>
  <c r="T286" i="2" s="1"/>
  <c r="T285" i="2"/>
  <c r="R285" i="2"/>
  <c r="R284" i="2"/>
  <c r="T284" i="2" s="1"/>
  <c r="T283" i="2"/>
  <c r="R283" i="2"/>
  <c r="R282" i="2"/>
  <c r="T282" i="2" s="1"/>
  <c r="T281" i="2"/>
  <c r="R281" i="2"/>
  <c r="R280" i="2"/>
  <c r="T280" i="2" s="1"/>
  <c r="T279" i="2"/>
  <c r="R279" i="2"/>
  <c r="R278" i="2"/>
  <c r="T278" i="2" s="1"/>
  <c r="T277" i="2"/>
  <c r="R277" i="2"/>
  <c r="R276" i="2"/>
  <c r="T276" i="2" s="1"/>
  <c r="T275" i="2"/>
  <c r="R275" i="2"/>
  <c r="H274" i="2"/>
  <c r="R274" i="2" s="1"/>
  <c r="T274" i="2" s="1"/>
  <c r="H273" i="2"/>
  <c r="R273" i="2" s="1"/>
  <c r="T273" i="2" s="1"/>
  <c r="T272" i="2"/>
  <c r="R272" i="2"/>
  <c r="R271" i="2"/>
  <c r="T271" i="2" s="1"/>
  <c r="T270" i="2"/>
  <c r="R270" i="2"/>
  <c r="R269" i="2"/>
  <c r="T269" i="2" s="1"/>
  <c r="R268" i="2"/>
  <c r="S268" i="2" s="1"/>
  <c r="T268" i="2" s="1"/>
  <c r="T267" i="2"/>
  <c r="R267" i="2"/>
  <c r="R266" i="2"/>
  <c r="T266" i="2" s="1"/>
  <c r="R265" i="2"/>
  <c r="T265" i="2" s="1"/>
  <c r="R264" i="2"/>
  <c r="T263" i="2"/>
  <c r="R263" i="2"/>
  <c r="R262" i="2"/>
  <c r="T262" i="2" s="1"/>
  <c r="T261" i="2"/>
  <c r="R261" i="2"/>
  <c r="R260" i="2"/>
  <c r="T260" i="2" s="1"/>
  <c r="T259" i="2"/>
  <c r="R259" i="2"/>
  <c r="R258" i="2"/>
  <c r="T258" i="2" s="1"/>
  <c r="T257" i="2"/>
  <c r="R257" i="2"/>
  <c r="R256" i="2"/>
  <c r="T256" i="2" s="1"/>
  <c r="T255" i="2"/>
  <c r="R255" i="2"/>
  <c r="R254" i="2"/>
  <c r="T254" i="2" s="1"/>
  <c r="T253" i="2"/>
  <c r="R252" i="2"/>
  <c r="T252" i="2" s="1"/>
  <c r="R251" i="2"/>
  <c r="T251" i="2" s="1"/>
  <c r="R250" i="2"/>
  <c r="T250" i="2" s="1"/>
  <c r="R249" i="2"/>
  <c r="T249" i="2" s="1"/>
  <c r="R248" i="2"/>
  <c r="T248" i="2" s="1"/>
  <c r="R247" i="2"/>
  <c r="T247" i="2" s="1"/>
  <c r="M247" i="2"/>
  <c r="R246" i="2"/>
  <c r="T246" i="2" s="1"/>
  <c r="T245" i="2"/>
  <c r="R245" i="2"/>
  <c r="R244" i="2"/>
  <c r="T244" i="2" s="1"/>
  <c r="T243" i="2"/>
  <c r="M243" i="2"/>
  <c r="R243" i="2" s="1"/>
  <c r="R242" i="2"/>
  <c r="T242" i="2" s="1"/>
  <c r="R241" i="2"/>
  <c r="T241" i="2" s="1"/>
  <c r="R240" i="2"/>
  <c r="T240" i="2" s="1"/>
  <c r="L240" i="2"/>
  <c r="R239" i="2"/>
  <c r="T239" i="2" s="1"/>
  <c r="M239" i="2"/>
  <c r="R238" i="2"/>
  <c r="T238" i="2" s="1"/>
  <c r="R237" i="2"/>
  <c r="T237" i="2" s="1"/>
  <c r="H236" i="2"/>
  <c r="R236" i="2" s="1"/>
  <c r="T236" i="2" s="1"/>
  <c r="T235" i="2"/>
  <c r="R235" i="2"/>
  <c r="R234" i="2"/>
  <c r="T234" i="2" s="1"/>
  <c r="T233" i="2"/>
  <c r="R233" i="2"/>
  <c r="R232" i="2"/>
  <c r="T232" i="2" s="1"/>
  <c r="T231" i="2"/>
  <c r="R231" i="2"/>
  <c r="R230" i="2"/>
  <c r="T230" i="2" s="1"/>
  <c r="T229" i="2"/>
  <c r="R229" i="2"/>
  <c r="R228" i="2"/>
  <c r="R227" i="2"/>
  <c r="T227" i="2" s="1"/>
  <c r="F227" i="2"/>
  <c r="T226" i="2"/>
  <c r="R226" i="2"/>
  <c r="R225" i="2"/>
  <c r="T225" i="2" s="1"/>
  <c r="T224" i="2"/>
  <c r="R224" i="2"/>
  <c r="R223" i="2"/>
  <c r="T223" i="2" s="1"/>
  <c r="T222" i="2"/>
  <c r="R222" i="2"/>
  <c r="M221" i="2"/>
  <c r="R221" i="2" s="1"/>
  <c r="T221" i="2" s="1"/>
  <c r="H221" i="2"/>
  <c r="R220" i="2"/>
  <c r="T220" i="2" s="1"/>
  <c r="L219" i="2"/>
  <c r="R219" i="2" s="1"/>
  <c r="T219" i="2" s="1"/>
  <c r="R218" i="2"/>
  <c r="T218" i="2" s="1"/>
  <c r="M217" i="2"/>
  <c r="R217" i="2" s="1"/>
  <c r="F216" i="2"/>
  <c r="R216" i="2" s="1"/>
  <c r="T216" i="2" s="1"/>
  <c r="T215" i="2"/>
  <c r="F215" i="2"/>
  <c r="R215" i="2" s="1"/>
  <c r="R214" i="2"/>
  <c r="T214" i="2" s="1"/>
  <c r="H214" i="2"/>
  <c r="R213" i="2"/>
  <c r="T213" i="2" s="1"/>
  <c r="T212" i="2"/>
  <c r="R212" i="2"/>
  <c r="R211" i="2"/>
  <c r="T211" i="2" s="1"/>
  <c r="G211" i="2"/>
  <c r="R210" i="2"/>
  <c r="T210" i="2" s="1"/>
  <c r="R209" i="2"/>
  <c r="T209" i="2" s="1"/>
  <c r="F209" i="2"/>
  <c r="L208" i="2"/>
  <c r="R208" i="2" s="1"/>
  <c r="T208" i="2" s="1"/>
  <c r="R207" i="2"/>
  <c r="T207" i="2" s="1"/>
  <c r="R206" i="2"/>
  <c r="T206" i="2" s="1"/>
  <c r="O205" i="2"/>
  <c r="R205" i="2" s="1"/>
  <c r="T205" i="2" s="1"/>
  <c r="T204" i="2"/>
  <c r="L204" i="2"/>
  <c r="R204" i="2" s="1"/>
  <c r="R203" i="2"/>
  <c r="T203" i="2" s="1"/>
  <c r="O203" i="2"/>
  <c r="L202" i="2"/>
  <c r="R202" i="2" s="1"/>
  <c r="T202" i="2" s="1"/>
  <c r="R201" i="2"/>
  <c r="T201" i="2" s="1"/>
  <c r="T200" i="2"/>
  <c r="R200" i="2"/>
  <c r="L200" i="2"/>
  <c r="F199" i="2"/>
  <c r="R199" i="2" s="1"/>
  <c r="T199" i="2" s="1"/>
  <c r="F198" i="2"/>
  <c r="R198" i="2" s="1"/>
  <c r="T198" i="2" s="1"/>
  <c r="L197" i="2"/>
  <c r="R197" i="2" s="1"/>
  <c r="T197" i="2" s="1"/>
  <c r="T196" i="2"/>
  <c r="R196" i="2"/>
  <c r="L196" i="2"/>
  <c r="M195" i="2"/>
  <c r="R195" i="2" s="1"/>
  <c r="T195" i="2" s="1"/>
  <c r="H194" i="2"/>
  <c r="G194" i="2"/>
  <c r="R194" i="2" s="1"/>
  <c r="T194" i="2" s="1"/>
  <c r="R193" i="2"/>
  <c r="T192" i="2"/>
  <c r="F192" i="2"/>
  <c r="R192" i="2" s="1"/>
  <c r="S192" i="2" s="1"/>
  <c r="F191" i="2"/>
  <c r="R191" i="2" s="1"/>
  <c r="T191" i="2" s="1"/>
  <c r="T190" i="2"/>
  <c r="R190" i="2"/>
  <c r="R189" i="2"/>
  <c r="T189" i="2" s="1"/>
  <c r="F189" i="2"/>
  <c r="T188" i="2"/>
  <c r="L188" i="2"/>
  <c r="R188" i="2" s="1"/>
  <c r="R187" i="2"/>
  <c r="T187" i="2" s="1"/>
  <c r="O186" i="2"/>
  <c r="R186" i="2" s="1"/>
  <c r="T186" i="2" s="1"/>
  <c r="L185" i="2"/>
  <c r="R185" i="2" s="1"/>
  <c r="T185" i="2" s="1"/>
  <c r="R184" i="2"/>
  <c r="T184" i="2" s="1"/>
  <c r="O184" i="2"/>
  <c r="L183" i="2"/>
  <c r="R183" i="2" s="1"/>
  <c r="T183" i="2" s="1"/>
  <c r="L182" i="2"/>
  <c r="R182" i="2" s="1"/>
  <c r="T182" i="2" s="1"/>
  <c r="F181" i="2"/>
  <c r="R181" i="2" s="1"/>
  <c r="T181" i="2" s="1"/>
  <c r="R180" i="2"/>
  <c r="T180" i="2" s="1"/>
  <c r="F180" i="2"/>
  <c r="F179" i="2"/>
  <c r="R179" i="2" s="1"/>
  <c r="T179" i="2" s="1"/>
  <c r="R178" i="2"/>
  <c r="T178" i="2" s="1"/>
  <c r="R177" i="2"/>
  <c r="T177" i="2" s="1"/>
  <c r="O176" i="2"/>
  <c r="R176" i="2" s="1"/>
  <c r="M176" i="2"/>
  <c r="L176" i="2"/>
  <c r="R175" i="2"/>
  <c r="T175" i="2" s="1"/>
  <c r="L175" i="2"/>
  <c r="R174" i="2"/>
  <c r="T174" i="2" s="1"/>
  <c r="F173" i="2"/>
  <c r="R173" i="2" s="1"/>
  <c r="T173" i="2" s="1"/>
  <c r="F172" i="2"/>
  <c r="R172" i="2" s="1"/>
  <c r="T171" i="2"/>
  <c r="R171" i="2"/>
  <c r="F171" i="2"/>
  <c r="R170" i="2"/>
  <c r="T170" i="2" s="1"/>
  <c r="T169" i="2"/>
  <c r="R169" i="2"/>
  <c r="R168" i="2"/>
  <c r="T168" i="2" s="1"/>
  <c r="L167" i="2"/>
  <c r="R167" i="2" s="1"/>
  <c r="T167" i="2" s="1"/>
  <c r="R166" i="2"/>
  <c r="T166" i="2" s="1"/>
  <c r="G166" i="2"/>
  <c r="R165" i="2"/>
  <c r="T165" i="2" s="1"/>
  <c r="F165" i="2"/>
  <c r="R164" i="2"/>
  <c r="T164" i="2" s="1"/>
  <c r="T163" i="2"/>
  <c r="F163" i="2"/>
  <c r="R162" i="2"/>
  <c r="T162" i="2" s="1"/>
  <c r="R161" i="2"/>
  <c r="T161" i="2" s="1"/>
  <c r="M161" i="2"/>
  <c r="R160" i="2"/>
  <c r="T160" i="2" s="1"/>
  <c r="T159" i="2"/>
  <c r="R159" i="2"/>
  <c r="R158" i="2"/>
  <c r="T158" i="2" s="1"/>
  <c r="F158" i="2"/>
  <c r="R157" i="2"/>
  <c r="T157" i="2" s="1"/>
  <c r="R156" i="2"/>
  <c r="T156" i="2" s="1"/>
  <c r="H155" i="2"/>
  <c r="G155" i="2"/>
  <c r="R155" i="2" s="1"/>
  <c r="T155" i="2" s="1"/>
  <c r="F155" i="2"/>
  <c r="R154" i="2"/>
  <c r="T154" i="2" s="1"/>
  <c r="T153" i="2"/>
  <c r="R153" i="2"/>
  <c r="L153" i="2"/>
  <c r="R152" i="2"/>
  <c r="T152" i="2" s="1"/>
  <c r="F152" i="2"/>
  <c r="L151" i="2"/>
  <c r="R151" i="2" s="1"/>
  <c r="T151" i="2" s="1"/>
  <c r="R150" i="2"/>
  <c r="T150" i="2" s="1"/>
  <c r="L150" i="2"/>
  <c r="S149" i="2"/>
  <c r="R149" i="2"/>
  <c r="T149" i="2" s="1"/>
  <c r="L149" i="2"/>
  <c r="O148" i="2"/>
  <c r="R148" i="2" s="1"/>
  <c r="T148" i="2" s="1"/>
  <c r="T147" i="2"/>
  <c r="R147" i="2"/>
  <c r="G146" i="2"/>
  <c r="F146" i="2"/>
  <c r="R146" i="2" s="1"/>
  <c r="T146" i="2" s="1"/>
  <c r="F145" i="2"/>
  <c r="R145" i="2" s="1"/>
  <c r="T145" i="2" s="1"/>
  <c r="R144" i="2"/>
  <c r="L144" i="2"/>
  <c r="F144" i="2"/>
  <c r="R143" i="2"/>
  <c r="T143" i="2" s="1"/>
  <c r="F143" i="2"/>
  <c r="T142" i="2"/>
  <c r="R142" i="2"/>
  <c r="R141" i="2"/>
  <c r="T141" i="2" s="1"/>
  <c r="T140" i="2"/>
  <c r="R140" i="2"/>
  <c r="R139" i="2"/>
  <c r="T139" i="2" s="1"/>
  <c r="O139" i="2"/>
  <c r="M138" i="2"/>
  <c r="G138" i="2"/>
  <c r="R138" i="2" s="1"/>
  <c r="T138" i="2" s="1"/>
  <c r="F138" i="2"/>
  <c r="R137" i="2"/>
  <c r="T137" i="2" s="1"/>
  <c r="T136" i="2"/>
  <c r="R136" i="2"/>
  <c r="R135" i="2"/>
  <c r="T135" i="2" s="1"/>
  <c r="T134" i="2"/>
  <c r="G134" i="2"/>
  <c r="F134" i="2"/>
  <c r="R134" i="2" s="1"/>
  <c r="O133" i="2"/>
  <c r="R133" i="2" s="1"/>
  <c r="T133" i="2" s="1"/>
  <c r="R132" i="2"/>
  <c r="T132" i="2" s="1"/>
  <c r="F132" i="2"/>
  <c r="T131" i="2"/>
  <c r="R131" i="2"/>
  <c r="F131" i="2"/>
  <c r="R130" i="2"/>
  <c r="T130" i="2" s="1"/>
  <c r="O130" i="2"/>
  <c r="T129" i="2"/>
  <c r="O129" i="2"/>
  <c r="R128" i="2"/>
  <c r="T128" i="2" s="1"/>
  <c r="O128" i="2"/>
  <c r="F128" i="2"/>
  <c r="O127" i="2"/>
  <c r="M127" i="2"/>
  <c r="L127" i="2"/>
  <c r="F127" i="2"/>
  <c r="R127" i="2" s="1"/>
  <c r="T127" i="2" s="1"/>
  <c r="L126" i="2"/>
  <c r="R126" i="2" s="1"/>
  <c r="T126" i="2" s="1"/>
  <c r="R125" i="2"/>
  <c r="T125" i="2" s="1"/>
  <c r="F125" i="2"/>
  <c r="R124" i="2"/>
  <c r="T124" i="2" s="1"/>
  <c r="T123" i="2"/>
  <c r="F123" i="2"/>
  <c r="R123" i="2" s="1"/>
  <c r="R122" i="2"/>
  <c r="T122" i="2" s="1"/>
  <c r="F122" i="2"/>
  <c r="Q120" i="2"/>
  <c r="R119" i="2"/>
  <c r="Q119" i="2"/>
  <c r="S117" i="2"/>
  <c r="R117" i="2"/>
  <c r="Q117" i="2"/>
  <c r="Q116" i="2"/>
  <c r="Q115" i="2"/>
  <c r="Q114" i="2"/>
  <c r="Q108" i="2"/>
  <c r="Q107" i="2"/>
  <c r="R105" i="2"/>
  <c r="Q105" i="2"/>
  <c r="Q104" i="2"/>
  <c r="Q103" i="2"/>
  <c r="Q102" i="2"/>
  <c r="Q100" i="2"/>
  <c r="Q99" i="2"/>
  <c r="R98" i="2"/>
  <c r="Q98" i="2"/>
  <c r="Q97" i="2"/>
  <c r="Q96" i="2"/>
  <c r="Q94" i="2"/>
  <c r="Q93" i="2"/>
  <c r="Q92" i="2"/>
  <c r="R91" i="2"/>
  <c r="Q91" i="2"/>
  <c r="Q90" i="2"/>
  <c r="Q89" i="2"/>
  <c r="Q88" i="2"/>
  <c r="Q87" i="2"/>
  <c r="Q86" i="2"/>
  <c r="Q85" i="2"/>
  <c r="Q84" i="2"/>
  <c r="R83" i="2"/>
  <c r="Q83" i="2"/>
  <c r="Q82" i="2"/>
  <c r="Q81" i="2"/>
  <c r="Q80" i="2"/>
  <c r="Q79" i="2"/>
  <c r="R78" i="2"/>
  <c r="Q78" i="2"/>
  <c r="R77" i="2"/>
  <c r="Q75" i="2"/>
  <c r="Q74" i="2"/>
  <c r="Q73" i="2"/>
  <c r="Q72" i="2"/>
  <c r="Q71" i="2"/>
  <c r="R70" i="2"/>
  <c r="Q70" i="2"/>
  <c r="Q69" i="2"/>
  <c r="R62" i="2"/>
  <c r="R54" i="2"/>
  <c r="Q44" i="2"/>
  <c r="Q43" i="2"/>
  <c r="Q42" i="2"/>
  <c r="Q41" i="2"/>
  <c r="Q40" i="2"/>
  <c r="R36" i="2"/>
  <c r="S35" i="2"/>
  <c r="R35" i="2"/>
  <c r="Q33" i="2"/>
  <c r="Q32" i="2"/>
  <c r="Q31" i="2"/>
  <c r="Q30" i="2"/>
  <c r="Q26" i="2"/>
  <c r="Q25" i="2"/>
  <c r="R24" i="2"/>
  <c r="Q24" i="2"/>
  <c r="Q23" i="2"/>
  <c r="Q22" i="2"/>
  <c r="Q21" i="2"/>
  <c r="R20" i="2"/>
  <c r="Q20" i="2"/>
  <c r="Q19" i="2"/>
  <c r="Q18" i="2"/>
  <c r="Q17" i="2"/>
  <c r="R16" i="2"/>
  <c r="Q16" i="2"/>
  <c r="Q15" i="2"/>
  <c r="Q14" i="2"/>
  <c r="Q13" i="2"/>
  <c r="R12" i="2"/>
  <c r="Q12" i="2"/>
  <c r="R11" i="2"/>
  <c r="Q11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R2" i="2"/>
  <c r="Q2" i="2"/>
  <c r="W348" i="1"/>
  <c r="U346" i="1"/>
  <c r="W346" i="1" s="1"/>
  <c r="U345" i="1"/>
  <c r="W345" i="1" s="1"/>
  <c r="U344" i="1"/>
  <c r="W344" i="1" s="1"/>
  <c r="U343" i="1"/>
  <c r="W343" i="1" s="1"/>
  <c r="U342" i="1"/>
  <c r="W342" i="1" s="1"/>
  <c r="U341" i="1"/>
  <c r="W341" i="1" s="1"/>
  <c r="U340" i="1"/>
  <c r="W340" i="1" s="1"/>
  <c r="U339" i="1"/>
  <c r="U338" i="1"/>
  <c r="W338" i="1" s="1"/>
  <c r="U337" i="1"/>
  <c r="W337" i="1" s="1"/>
  <c r="U336" i="1"/>
  <c r="W336" i="1" s="1"/>
  <c r="F335" i="1"/>
  <c r="U335" i="1" s="1"/>
  <c r="W335" i="1" s="1"/>
  <c r="U334" i="1"/>
  <c r="W334" i="1" s="1"/>
  <c r="U333" i="1"/>
  <c r="W333" i="1" s="1"/>
  <c r="U332" i="1"/>
  <c r="W332" i="1" s="1"/>
  <c r="U331" i="1"/>
  <c r="W331" i="1" s="1"/>
  <c r="U330" i="1"/>
  <c r="W330" i="1" s="1"/>
  <c r="U329" i="1"/>
  <c r="W329" i="1" s="1"/>
  <c r="U328" i="1"/>
  <c r="W328" i="1" s="1"/>
  <c r="U327" i="1"/>
  <c r="W327" i="1" s="1"/>
  <c r="U326" i="1"/>
  <c r="W326" i="1" s="1"/>
  <c r="U325" i="1"/>
  <c r="W325" i="1" s="1"/>
  <c r="U324" i="1"/>
  <c r="W324" i="1" s="1"/>
  <c r="U323" i="1"/>
  <c r="M322" i="1"/>
  <c r="U322" i="1" s="1"/>
  <c r="W322" i="1" s="1"/>
  <c r="U321" i="1"/>
  <c r="W321" i="1" s="1"/>
  <c r="U320" i="1"/>
  <c r="W320" i="1" s="1"/>
  <c r="U319" i="1"/>
  <c r="W319" i="1" s="1"/>
  <c r="U318" i="1"/>
  <c r="W318" i="1" s="1"/>
  <c r="U317" i="1"/>
  <c r="W317" i="1" s="1"/>
  <c r="U316" i="1"/>
  <c r="W316" i="1" s="1"/>
  <c r="U315" i="1"/>
  <c r="W315" i="1" s="1"/>
  <c r="U314" i="1"/>
  <c r="W314" i="1" s="1"/>
  <c r="U313" i="1"/>
  <c r="W313" i="1" s="1"/>
  <c r="U312" i="1"/>
  <c r="W312" i="1" s="1"/>
  <c r="U311" i="1"/>
  <c r="W311" i="1" s="1"/>
  <c r="U310" i="1"/>
  <c r="W310" i="1" s="1"/>
  <c r="U309" i="1"/>
  <c r="W309" i="1" s="1"/>
  <c r="U308" i="1"/>
  <c r="W308" i="1" s="1"/>
  <c r="U307" i="1"/>
  <c r="W307" i="1" s="1"/>
  <c r="U306" i="1"/>
  <c r="W306" i="1" s="1"/>
  <c r="U305" i="1"/>
  <c r="W305" i="1" s="1"/>
  <c r="U304" i="1"/>
  <c r="W304" i="1" s="1"/>
  <c r="U303" i="1"/>
  <c r="W303" i="1" s="1"/>
  <c r="U302" i="1"/>
  <c r="W302" i="1" s="1"/>
  <c r="U301" i="1"/>
  <c r="W301" i="1" s="1"/>
  <c r="U300" i="1"/>
  <c r="W300" i="1" s="1"/>
  <c r="U299" i="1"/>
  <c r="W299" i="1" s="1"/>
  <c r="U298" i="1"/>
  <c r="W298" i="1" s="1"/>
  <c r="U297" i="1"/>
  <c r="W297" i="1" s="1"/>
  <c r="U296" i="1"/>
  <c r="W296" i="1" s="1"/>
  <c r="U295" i="1"/>
  <c r="W295" i="1" s="1"/>
  <c r="U294" i="1"/>
  <c r="W294" i="1" s="1"/>
  <c r="U293" i="1"/>
  <c r="W293" i="1" s="1"/>
  <c r="U292" i="1"/>
  <c r="V292" i="1" s="1"/>
  <c r="T292" i="1" s="1"/>
  <c r="U291" i="1"/>
  <c r="W291" i="1" s="1"/>
  <c r="U290" i="1"/>
  <c r="W290" i="1" s="1"/>
  <c r="U289" i="1"/>
  <c r="W289" i="1" s="1"/>
  <c r="N288" i="1"/>
  <c r="U288" i="1" s="1"/>
  <c r="W288" i="1" s="1"/>
  <c r="W287" i="1"/>
  <c r="U286" i="1"/>
  <c r="W286" i="1" s="1"/>
  <c r="U285" i="1"/>
  <c r="W285" i="1" s="1"/>
  <c r="U284" i="1"/>
  <c r="W284" i="1" s="1"/>
  <c r="U283" i="1"/>
  <c r="W283" i="1" s="1"/>
  <c r="U282" i="1"/>
  <c r="W282" i="1" s="1"/>
  <c r="U281" i="1"/>
  <c r="W281" i="1" s="1"/>
  <c r="U280" i="1"/>
  <c r="W280" i="1" s="1"/>
  <c r="U279" i="1"/>
  <c r="W279" i="1" s="1"/>
  <c r="U278" i="1"/>
  <c r="W278" i="1" s="1"/>
  <c r="U277" i="1"/>
  <c r="W277" i="1" s="1"/>
  <c r="U276" i="1"/>
  <c r="W276" i="1" s="1"/>
  <c r="U275" i="1"/>
  <c r="W275" i="1" s="1"/>
  <c r="H274" i="1"/>
  <c r="U274" i="1" s="1"/>
  <c r="W274" i="1" s="1"/>
  <c r="H273" i="1"/>
  <c r="U273" i="1" s="1"/>
  <c r="W273" i="1" s="1"/>
  <c r="U272" i="1"/>
  <c r="W272" i="1" s="1"/>
  <c r="U271" i="1"/>
  <c r="W271" i="1" s="1"/>
  <c r="U270" i="1"/>
  <c r="W270" i="1" s="1"/>
  <c r="U269" i="1"/>
  <c r="W269" i="1" s="1"/>
  <c r="U268" i="1"/>
  <c r="V268" i="1" s="1"/>
  <c r="T268" i="1" s="1"/>
  <c r="U267" i="1"/>
  <c r="W267" i="1" s="1"/>
  <c r="U266" i="1"/>
  <c r="W266" i="1" s="1"/>
  <c r="U265" i="1"/>
  <c r="W265" i="1" s="1"/>
  <c r="U264" i="1"/>
  <c r="U263" i="1"/>
  <c r="W263" i="1" s="1"/>
  <c r="U262" i="1"/>
  <c r="W262" i="1" s="1"/>
  <c r="U261" i="1"/>
  <c r="W261" i="1" s="1"/>
  <c r="U260" i="1"/>
  <c r="W260" i="1" s="1"/>
  <c r="U259" i="1"/>
  <c r="W259" i="1" s="1"/>
  <c r="U258" i="1"/>
  <c r="W258" i="1" s="1"/>
  <c r="U257" i="1"/>
  <c r="W257" i="1" s="1"/>
  <c r="U256" i="1"/>
  <c r="W256" i="1" s="1"/>
  <c r="U255" i="1"/>
  <c r="W255" i="1" s="1"/>
  <c r="U254" i="1"/>
  <c r="W254" i="1" s="1"/>
  <c r="W253" i="1"/>
  <c r="U252" i="1"/>
  <c r="W252" i="1" s="1"/>
  <c r="U251" i="1"/>
  <c r="W251" i="1" s="1"/>
  <c r="U250" i="1"/>
  <c r="W250" i="1" s="1"/>
  <c r="U249" i="1"/>
  <c r="W249" i="1" s="1"/>
  <c r="U248" i="1"/>
  <c r="W248" i="1" s="1"/>
  <c r="M247" i="1"/>
  <c r="U247" i="1" s="1"/>
  <c r="W247" i="1" s="1"/>
  <c r="U246" i="1"/>
  <c r="W246" i="1" s="1"/>
  <c r="U245" i="1"/>
  <c r="W245" i="1" s="1"/>
  <c r="U244" i="1"/>
  <c r="W244" i="1" s="1"/>
  <c r="M243" i="1"/>
  <c r="U243" i="1" s="1"/>
  <c r="W243" i="1" s="1"/>
  <c r="U242" i="1"/>
  <c r="W242" i="1" s="1"/>
  <c r="U241" i="1"/>
  <c r="W241" i="1" s="1"/>
  <c r="U240" i="1"/>
  <c r="W240" i="1" s="1"/>
  <c r="L240" i="1"/>
  <c r="M239" i="1"/>
  <c r="U239" i="1" s="1"/>
  <c r="W239" i="1" s="1"/>
  <c r="U238" i="1"/>
  <c r="W238" i="1" s="1"/>
  <c r="W237" i="1"/>
  <c r="U237" i="1"/>
  <c r="H236" i="1"/>
  <c r="U236" i="1" s="1"/>
  <c r="W236" i="1" s="1"/>
  <c r="U235" i="1"/>
  <c r="W235" i="1" s="1"/>
  <c r="U234" i="1"/>
  <c r="W234" i="1" s="1"/>
  <c r="U233" i="1"/>
  <c r="W233" i="1" s="1"/>
  <c r="U232" i="1"/>
  <c r="W232" i="1" s="1"/>
  <c r="U231" i="1"/>
  <c r="W231" i="1" s="1"/>
  <c r="U230" i="1"/>
  <c r="W230" i="1" s="1"/>
  <c r="U229" i="1"/>
  <c r="W229" i="1" s="1"/>
  <c r="U228" i="1"/>
  <c r="U227" i="1"/>
  <c r="W227" i="1" s="1"/>
  <c r="F227" i="1"/>
  <c r="U226" i="1"/>
  <c r="W226" i="1" s="1"/>
  <c r="U225" i="1"/>
  <c r="W225" i="1" s="1"/>
  <c r="U224" i="1"/>
  <c r="W224" i="1" s="1"/>
  <c r="U223" i="1"/>
  <c r="W223" i="1" s="1"/>
  <c r="U222" i="1"/>
  <c r="W222" i="1" s="1"/>
  <c r="M221" i="1"/>
  <c r="H221" i="1"/>
  <c r="U220" i="1"/>
  <c r="W220" i="1" s="1"/>
  <c r="L219" i="1"/>
  <c r="U219" i="1" s="1"/>
  <c r="W219" i="1" s="1"/>
  <c r="U218" i="1"/>
  <c r="W218" i="1" s="1"/>
  <c r="M217" i="1"/>
  <c r="U217" i="1" s="1"/>
  <c r="V217" i="1" s="1"/>
  <c r="T217" i="1" s="1"/>
  <c r="F216" i="1"/>
  <c r="U216" i="1" s="1"/>
  <c r="W216" i="1" s="1"/>
  <c r="F215" i="1"/>
  <c r="U215" i="1" s="1"/>
  <c r="W215" i="1" s="1"/>
  <c r="H214" i="1"/>
  <c r="U214" i="1" s="1"/>
  <c r="W214" i="1" s="1"/>
  <c r="U213" i="1"/>
  <c r="W213" i="1" s="1"/>
  <c r="U212" i="1"/>
  <c r="W212" i="1" s="1"/>
  <c r="G211" i="1"/>
  <c r="U211" i="1" s="1"/>
  <c r="W211" i="1" s="1"/>
  <c r="U210" i="1"/>
  <c r="W210" i="1" s="1"/>
  <c r="F209" i="1"/>
  <c r="U209" i="1" s="1"/>
  <c r="W209" i="1" s="1"/>
  <c r="L208" i="1"/>
  <c r="U208" i="1" s="1"/>
  <c r="W208" i="1" s="1"/>
  <c r="U207" i="1"/>
  <c r="W207" i="1" s="1"/>
  <c r="U206" i="1"/>
  <c r="W206" i="1" s="1"/>
  <c r="O205" i="1"/>
  <c r="U205" i="1" s="1"/>
  <c r="W205" i="1" s="1"/>
  <c r="L204" i="1"/>
  <c r="U204" i="1" s="1"/>
  <c r="W204" i="1" s="1"/>
  <c r="O203" i="1"/>
  <c r="U203" i="1" s="1"/>
  <c r="W203" i="1" s="1"/>
  <c r="L202" i="1"/>
  <c r="U202" i="1" s="1"/>
  <c r="W202" i="1" s="1"/>
  <c r="U201" i="1"/>
  <c r="W201" i="1" s="1"/>
  <c r="L200" i="1"/>
  <c r="U200" i="1" s="1"/>
  <c r="W200" i="1" s="1"/>
  <c r="F199" i="1"/>
  <c r="U199" i="1" s="1"/>
  <c r="W199" i="1" s="1"/>
  <c r="F198" i="1"/>
  <c r="U198" i="1" s="1"/>
  <c r="W198" i="1" s="1"/>
  <c r="L197" i="1"/>
  <c r="U197" i="1" s="1"/>
  <c r="W197" i="1" s="1"/>
  <c r="L196" i="1"/>
  <c r="U196" i="1" s="1"/>
  <c r="W196" i="1" s="1"/>
  <c r="M195" i="1"/>
  <c r="U195" i="1" s="1"/>
  <c r="W195" i="1" s="1"/>
  <c r="H194" i="1"/>
  <c r="G194" i="1"/>
  <c r="U194" i="1" s="1"/>
  <c r="W194" i="1" s="1"/>
  <c r="U193" i="1"/>
  <c r="V193" i="1" s="1"/>
  <c r="T193" i="1" s="1"/>
  <c r="F192" i="1"/>
  <c r="U192" i="1" s="1"/>
  <c r="F191" i="1"/>
  <c r="U191" i="1" s="1"/>
  <c r="W191" i="1" s="1"/>
  <c r="U190" i="1"/>
  <c r="W190" i="1" s="1"/>
  <c r="U189" i="1"/>
  <c r="W189" i="1" s="1"/>
  <c r="F189" i="1"/>
  <c r="L188" i="1"/>
  <c r="U188" i="1" s="1"/>
  <c r="W188" i="1" s="1"/>
  <c r="U187" i="1"/>
  <c r="W187" i="1" s="1"/>
  <c r="O186" i="1"/>
  <c r="U186" i="1" s="1"/>
  <c r="W186" i="1" s="1"/>
  <c r="L185" i="1"/>
  <c r="U185" i="1" s="1"/>
  <c r="W185" i="1" s="1"/>
  <c r="O184" i="1"/>
  <c r="U184" i="1" s="1"/>
  <c r="W184" i="1" s="1"/>
  <c r="L183" i="1"/>
  <c r="U183" i="1" s="1"/>
  <c r="W183" i="1" s="1"/>
  <c r="L182" i="1"/>
  <c r="U182" i="1" s="1"/>
  <c r="W182" i="1" s="1"/>
  <c r="F181" i="1"/>
  <c r="U181" i="1" s="1"/>
  <c r="W181" i="1" s="1"/>
  <c r="F180" i="1"/>
  <c r="U180" i="1" s="1"/>
  <c r="W180" i="1" s="1"/>
  <c r="F179" i="1"/>
  <c r="U179" i="1" s="1"/>
  <c r="W179" i="1" s="1"/>
  <c r="U178" i="1"/>
  <c r="W178" i="1" s="1"/>
  <c r="U177" i="1"/>
  <c r="W177" i="1" s="1"/>
  <c r="O176" i="1"/>
  <c r="M176" i="1"/>
  <c r="L176" i="1"/>
  <c r="L175" i="1"/>
  <c r="U175" i="1" s="1"/>
  <c r="W175" i="1" s="1"/>
  <c r="U174" i="1"/>
  <c r="W174" i="1" s="1"/>
  <c r="F173" i="1"/>
  <c r="U173" i="1" s="1"/>
  <c r="W173" i="1" s="1"/>
  <c r="F172" i="1"/>
  <c r="U172" i="1" s="1"/>
  <c r="F171" i="1"/>
  <c r="U171" i="1" s="1"/>
  <c r="W171" i="1" s="1"/>
  <c r="U170" i="1"/>
  <c r="W170" i="1" s="1"/>
  <c r="U169" i="1"/>
  <c r="W169" i="1" s="1"/>
  <c r="U168" i="1"/>
  <c r="W168" i="1" s="1"/>
  <c r="L167" i="1"/>
  <c r="U167" i="1" s="1"/>
  <c r="W167" i="1" s="1"/>
  <c r="G166" i="1"/>
  <c r="U166" i="1" s="1"/>
  <c r="W166" i="1" s="1"/>
  <c r="F165" i="1"/>
  <c r="U165" i="1" s="1"/>
  <c r="W165" i="1" s="1"/>
  <c r="U164" i="1"/>
  <c r="W164" i="1" s="1"/>
  <c r="W163" i="1"/>
  <c r="F163" i="1"/>
  <c r="U162" i="1"/>
  <c r="W162" i="1" s="1"/>
  <c r="M161" i="1"/>
  <c r="U161" i="1" s="1"/>
  <c r="W161" i="1" s="1"/>
  <c r="U160" i="1"/>
  <c r="W160" i="1" s="1"/>
  <c r="U159" i="1"/>
  <c r="W159" i="1" s="1"/>
  <c r="F158" i="1"/>
  <c r="U158" i="1" s="1"/>
  <c r="W158" i="1" s="1"/>
  <c r="U157" i="1"/>
  <c r="W157" i="1" s="1"/>
  <c r="U156" i="1"/>
  <c r="W156" i="1" s="1"/>
  <c r="H155" i="1"/>
  <c r="G155" i="1"/>
  <c r="F155" i="1"/>
  <c r="U154" i="1"/>
  <c r="W154" i="1" s="1"/>
  <c r="U153" i="1"/>
  <c r="W153" i="1" s="1"/>
  <c r="L153" i="1"/>
  <c r="U152" i="1"/>
  <c r="W152" i="1" s="1"/>
  <c r="F152" i="1"/>
  <c r="L151" i="1"/>
  <c r="U151" i="1" s="1"/>
  <c r="W151" i="1" s="1"/>
  <c r="L150" i="1"/>
  <c r="U150" i="1" s="1"/>
  <c r="W150" i="1" s="1"/>
  <c r="V149" i="1"/>
  <c r="T149" i="1" s="1"/>
  <c r="L149" i="1"/>
  <c r="U149" i="1" s="1"/>
  <c r="O148" i="1"/>
  <c r="U148" i="1" s="1"/>
  <c r="W148" i="1" s="1"/>
  <c r="U147" i="1"/>
  <c r="W147" i="1" s="1"/>
  <c r="G146" i="1"/>
  <c r="F146" i="1"/>
  <c r="F145" i="1"/>
  <c r="U145" i="1" s="1"/>
  <c r="W145" i="1" s="1"/>
  <c r="L144" i="1"/>
  <c r="F144" i="1"/>
  <c r="U144" i="1" s="1"/>
  <c r="V144" i="1" s="1"/>
  <c r="T144" i="1" s="1"/>
  <c r="U143" i="1"/>
  <c r="W143" i="1" s="1"/>
  <c r="F143" i="1"/>
  <c r="U142" i="1"/>
  <c r="W142" i="1" s="1"/>
  <c r="U141" i="1"/>
  <c r="W141" i="1" s="1"/>
  <c r="U140" i="1"/>
  <c r="W140" i="1" s="1"/>
  <c r="O139" i="1"/>
  <c r="U139" i="1" s="1"/>
  <c r="W139" i="1" s="1"/>
  <c r="M138" i="1"/>
  <c r="G138" i="1"/>
  <c r="F138" i="1"/>
  <c r="U137" i="1"/>
  <c r="W137" i="1" s="1"/>
  <c r="U136" i="1"/>
  <c r="W136" i="1" s="1"/>
  <c r="U135" i="1"/>
  <c r="W135" i="1" s="1"/>
  <c r="G134" i="1"/>
  <c r="F134" i="1"/>
  <c r="O133" i="1"/>
  <c r="U133" i="1" s="1"/>
  <c r="W133" i="1" s="1"/>
  <c r="F132" i="1"/>
  <c r="U132" i="1" s="1"/>
  <c r="W132" i="1" s="1"/>
  <c r="U131" i="1"/>
  <c r="W131" i="1" s="1"/>
  <c r="F131" i="1"/>
  <c r="U130" i="1"/>
  <c r="W130" i="1" s="1"/>
  <c r="O130" i="1"/>
  <c r="W129" i="1"/>
  <c r="O129" i="1"/>
  <c r="U128" i="1"/>
  <c r="W128" i="1" s="1"/>
  <c r="O128" i="1"/>
  <c r="F128" i="1"/>
  <c r="O127" i="1"/>
  <c r="M127" i="1"/>
  <c r="L127" i="1"/>
  <c r="F127" i="1"/>
  <c r="U127" i="1" s="1"/>
  <c r="W127" i="1" s="1"/>
  <c r="L126" i="1"/>
  <c r="U126" i="1" s="1"/>
  <c r="W126" i="1" s="1"/>
  <c r="F125" i="1"/>
  <c r="U125" i="1" s="1"/>
  <c r="W125" i="1" s="1"/>
  <c r="U124" i="1"/>
  <c r="W124" i="1" s="1"/>
  <c r="F123" i="1"/>
  <c r="U123" i="1" s="1"/>
  <c r="W123" i="1" s="1"/>
  <c r="U122" i="1"/>
  <c r="W122" i="1" s="1"/>
  <c r="F122" i="1"/>
  <c r="Q120" i="1"/>
  <c r="U119" i="1"/>
  <c r="Q119" i="1"/>
  <c r="V117" i="1"/>
  <c r="T117" i="1" s="1"/>
  <c r="U117" i="1"/>
  <c r="Q117" i="1"/>
  <c r="Q116" i="1"/>
  <c r="Q115" i="1"/>
  <c r="Q114" i="1"/>
  <c r="Q108" i="1"/>
  <c r="Q107" i="1"/>
  <c r="U105" i="1"/>
  <c r="Q105" i="1"/>
  <c r="Q104" i="1"/>
  <c r="Q103" i="1"/>
  <c r="Q102" i="1"/>
  <c r="Q100" i="1"/>
  <c r="Q99" i="1"/>
  <c r="U98" i="1"/>
  <c r="Q98" i="1"/>
  <c r="Q97" i="1"/>
  <c r="Q96" i="1"/>
  <c r="Q94" i="1"/>
  <c r="Q93" i="1"/>
  <c r="Q92" i="1"/>
  <c r="U91" i="1"/>
  <c r="Q91" i="1"/>
  <c r="Q90" i="1"/>
  <c r="Q89" i="1"/>
  <c r="Q88" i="1"/>
  <c r="Q87" i="1"/>
  <c r="Q86" i="1"/>
  <c r="Q85" i="1"/>
  <c r="Q84" i="1"/>
  <c r="U83" i="1"/>
  <c r="Q83" i="1"/>
  <c r="Q82" i="1"/>
  <c r="Q81" i="1"/>
  <c r="Q80" i="1"/>
  <c r="Q79" i="1"/>
  <c r="U78" i="1"/>
  <c r="Q78" i="1"/>
  <c r="U77" i="1"/>
  <c r="Q76" i="1"/>
  <c r="Q75" i="1"/>
  <c r="Q74" i="1"/>
  <c r="Q73" i="1"/>
  <c r="Q72" i="1"/>
  <c r="U71" i="1"/>
  <c r="Q71" i="1"/>
  <c r="Q70" i="1"/>
  <c r="U63" i="1"/>
  <c r="U55" i="1"/>
  <c r="Q45" i="1"/>
  <c r="Q44" i="1"/>
  <c r="Q43" i="1"/>
  <c r="Q42" i="1"/>
  <c r="Q41" i="1"/>
  <c r="U37" i="1"/>
  <c r="V36" i="1"/>
  <c r="T36" i="1" s="1"/>
  <c r="U36" i="1"/>
  <c r="Q34" i="1"/>
  <c r="Q33" i="1"/>
  <c r="Q32" i="1"/>
  <c r="Q31" i="1"/>
  <c r="Q27" i="1"/>
  <c r="Q26" i="1"/>
  <c r="U25" i="1"/>
  <c r="Q25" i="1"/>
  <c r="Q24" i="1"/>
  <c r="Q23" i="1"/>
  <c r="Q22" i="1"/>
  <c r="U21" i="1"/>
  <c r="Q21" i="1"/>
  <c r="Q20" i="1"/>
  <c r="Q19" i="1"/>
  <c r="Q18" i="1"/>
  <c r="U17" i="1"/>
  <c r="Q17" i="1"/>
  <c r="Q16" i="1"/>
  <c r="Q15" i="1"/>
  <c r="Q14" i="1"/>
  <c r="U13" i="1"/>
  <c r="Q13" i="1"/>
  <c r="U12" i="1"/>
  <c r="Q12" i="1"/>
  <c r="Q11" i="1"/>
  <c r="U10" i="1"/>
  <c r="Q10" i="1"/>
  <c r="U9" i="1"/>
  <c r="Q9" i="1"/>
  <c r="U8" i="1"/>
  <c r="Q8" i="1"/>
  <c r="U7" i="1"/>
  <c r="Q7" i="1"/>
  <c r="U6" i="1"/>
  <c r="Q6" i="1"/>
  <c r="U5" i="1"/>
  <c r="Q5" i="1"/>
  <c r="U4" i="1"/>
  <c r="Q4" i="1"/>
  <c r="U146" i="1" l="1"/>
  <c r="W146" i="1" s="1"/>
  <c r="W149" i="1"/>
  <c r="U155" i="1"/>
  <c r="W155" i="1" s="1"/>
  <c r="U221" i="1"/>
  <c r="W221" i="1" s="1"/>
  <c r="S217" i="2"/>
  <c r="T217" i="2" s="1"/>
  <c r="R347" i="2"/>
  <c r="T176" i="2"/>
  <c r="S176" i="2"/>
  <c r="T172" i="2"/>
  <c r="S144" i="2"/>
  <c r="T144" i="2"/>
  <c r="S193" i="2"/>
  <c r="T193" i="2" s="1"/>
  <c r="S323" i="2"/>
  <c r="T323" i="2" s="1"/>
  <c r="S172" i="2"/>
  <c r="T228" i="2"/>
  <c r="S292" i="2"/>
  <c r="T292" i="2" s="1"/>
  <c r="S228" i="2"/>
  <c r="S264" i="2"/>
  <c r="T264" i="2" s="1"/>
  <c r="V192" i="1"/>
  <c r="U138" i="1"/>
  <c r="W138" i="1" s="1"/>
  <c r="V228" i="1"/>
  <c r="V339" i="1"/>
  <c r="V172" i="1"/>
  <c r="U176" i="1"/>
  <c r="V176" i="1" s="1"/>
  <c r="T176" i="1" s="1"/>
  <c r="W268" i="1"/>
  <c r="V323" i="1"/>
  <c r="W144" i="1"/>
  <c r="W193" i="1"/>
  <c r="V264" i="1"/>
  <c r="W292" i="1"/>
  <c r="U134" i="1"/>
  <c r="W134" i="1" s="1"/>
  <c r="W217" i="1"/>
  <c r="W172" i="1" l="1"/>
  <c r="T172" i="1"/>
  <c r="W192" i="1"/>
  <c r="T192" i="1"/>
  <c r="W323" i="1"/>
  <c r="T323" i="1"/>
  <c r="W339" i="1"/>
  <c r="T339" i="1"/>
  <c r="W264" i="1"/>
  <c r="T264" i="1"/>
  <c r="W228" i="1"/>
  <c r="T228" i="1"/>
  <c r="S347" i="2"/>
  <c r="T347" i="2"/>
  <c r="V347" i="1"/>
  <c r="W176" i="1"/>
  <c r="U347" i="1"/>
  <c r="W347" i="1" l="1"/>
</calcChain>
</file>

<file path=xl/sharedStrings.xml><?xml version="1.0" encoding="utf-8"?>
<sst xmlns="http://schemas.openxmlformats.org/spreadsheetml/2006/main" count="3040" uniqueCount="517">
  <si>
    <t xml:space="preserve">S NO </t>
  </si>
  <si>
    <t>Date</t>
  </si>
  <si>
    <t>CustCode</t>
  </si>
  <si>
    <t>name</t>
  </si>
  <si>
    <t>WM 10L</t>
  </si>
  <si>
    <t>WM 20L</t>
  </si>
  <si>
    <t>WM 40L</t>
  </si>
  <si>
    <t>WM S/P</t>
  </si>
  <si>
    <t>SKM</t>
  </si>
  <si>
    <t xml:space="preserve">TM </t>
  </si>
  <si>
    <t>RCM</t>
  </si>
  <si>
    <t>10 KG BCKT</t>
  </si>
  <si>
    <t>20 KGS</t>
  </si>
  <si>
    <t>40 KGS</t>
  </si>
  <si>
    <t>5 KGS</t>
  </si>
  <si>
    <t>1KG BUCKET</t>
  </si>
  <si>
    <t>VALUE</t>
  </si>
  <si>
    <t>PAID</t>
  </si>
  <si>
    <t>BALANCE</t>
  </si>
  <si>
    <t>Cash/Bank</t>
  </si>
  <si>
    <t>To whom</t>
  </si>
  <si>
    <t>ZX001</t>
  </si>
  <si>
    <t>LOCAL SALES</t>
  </si>
  <si>
    <t>ZX002</t>
  </si>
  <si>
    <t>ANKARAO</t>
  </si>
  <si>
    <t>Cash</t>
  </si>
  <si>
    <t>Syam</t>
  </si>
  <si>
    <t>ZX003</t>
  </si>
  <si>
    <t>ASHOK</t>
  </si>
  <si>
    <t>ZX004</t>
  </si>
  <si>
    <t>RAMU ANNA</t>
  </si>
  <si>
    <t>ZX005</t>
  </si>
  <si>
    <t>ZX006</t>
  </si>
  <si>
    <t>ZX007</t>
  </si>
  <si>
    <t>ZX008</t>
  </si>
  <si>
    <t>ZX009</t>
  </si>
  <si>
    <t>ZX010</t>
  </si>
  <si>
    <t>ZX011</t>
  </si>
  <si>
    <t>SANJEVA RAO</t>
  </si>
  <si>
    <t>ZX012</t>
  </si>
  <si>
    <t>RAVIDRA HOTEL</t>
  </si>
  <si>
    <t>ZX013</t>
  </si>
  <si>
    <t>RAMA KRISHNA COLLAGE</t>
  </si>
  <si>
    <t>ZX014</t>
  </si>
  <si>
    <t>GATTIPATI KALYAN MANDAPAM</t>
  </si>
  <si>
    <t>ZX015</t>
  </si>
  <si>
    <t>RAMU</t>
  </si>
  <si>
    <t>ZX016</t>
  </si>
  <si>
    <t>ZX017</t>
  </si>
  <si>
    <t>RAITHU MITRA</t>
  </si>
  <si>
    <t>ZX018</t>
  </si>
  <si>
    <t>ANKA RAO</t>
  </si>
  <si>
    <t>ZX019</t>
  </si>
  <si>
    <t>ZX020</t>
  </si>
  <si>
    <t>ZX021</t>
  </si>
  <si>
    <t>ZX022</t>
  </si>
  <si>
    <t>PRADEEP</t>
  </si>
  <si>
    <t>ZX023</t>
  </si>
  <si>
    <t>ZX024</t>
  </si>
  <si>
    <t>ZX025</t>
  </si>
  <si>
    <t>ZX026</t>
  </si>
  <si>
    <t>SAMBA SIVA CATERING</t>
  </si>
  <si>
    <t>ZX027</t>
  </si>
  <si>
    <t>ZX028</t>
  </si>
  <si>
    <t>ZX029</t>
  </si>
  <si>
    <t>ZX030</t>
  </si>
  <si>
    <t>BRUDNHA VANAM GARDENS</t>
  </si>
  <si>
    <t>ZX031</t>
  </si>
  <si>
    <t>ZX032</t>
  </si>
  <si>
    <t>ZX033</t>
  </si>
  <si>
    <t>VENGALAYA PALEM</t>
  </si>
  <si>
    <t>ZX034</t>
  </si>
  <si>
    <t>11.10.21</t>
  </si>
  <si>
    <t>ZX035</t>
  </si>
  <si>
    <t>13.10.21</t>
  </si>
  <si>
    <t>ZX036</t>
  </si>
  <si>
    <t>KONARK SWEETS</t>
  </si>
  <si>
    <t>ZX037</t>
  </si>
  <si>
    <t>ZX038</t>
  </si>
  <si>
    <t>SUBHANI MIRCHIYARD</t>
  </si>
  <si>
    <t>ZX039</t>
  </si>
  <si>
    <t>AK BIRYANI HOUSE</t>
  </si>
  <si>
    <t>ZX040</t>
  </si>
  <si>
    <t>ZX041</t>
  </si>
  <si>
    <t>ZX042</t>
  </si>
  <si>
    <t>KASIYA CATERING</t>
  </si>
  <si>
    <t>ZX043</t>
  </si>
  <si>
    <t>ZX044</t>
  </si>
  <si>
    <t>NARENDRA CATERING</t>
  </si>
  <si>
    <t>ZX045</t>
  </si>
  <si>
    <t xml:space="preserve">KONARK </t>
  </si>
  <si>
    <t>ZX046</t>
  </si>
  <si>
    <t>ZX047</t>
  </si>
  <si>
    <t>ZX048</t>
  </si>
  <si>
    <t>ZX049</t>
  </si>
  <si>
    <t>ITC SUBHANI</t>
  </si>
  <si>
    <t>ZX050</t>
  </si>
  <si>
    <t>ASHOK BILAL</t>
  </si>
  <si>
    <t>Sample</t>
  </si>
  <si>
    <t>ZX051</t>
  </si>
  <si>
    <t xml:space="preserve">DAVATH </t>
  </si>
  <si>
    <t>ZX052</t>
  </si>
  <si>
    <t>VASU GARU</t>
  </si>
  <si>
    <t>ZX053</t>
  </si>
  <si>
    <t xml:space="preserve">ASHOK </t>
  </si>
  <si>
    <t>14.10.21</t>
  </si>
  <si>
    <t>Bank</t>
  </si>
  <si>
    <t>Malli</t>
  </si>
  <si>
    <t>ZX054</t>
  </si>
  <si>
    <t>VERA BABU</t>
  </si>
  <si>
    <t>ZX055</t>
  </si>
  <si>
    <t>ZX056</t>
  </si>
  <si>
    <t>ZX057</t>
  </si>
  <si>
    <t>RAVINDRA</t>
  </si>
  <si>
    <t>ZX058</t>
  </si>
  <si>
    <t>KASIYA</t>
  </si>
  <si>
    <t>ZX059</t>
  </si>
  <si>
    <t>RAM KRISHNA CATIRING</t>
  </si>
  <si>
    <t>ZX060</t>
  </si>
  <si>
    <t>KALASHA</t>
  </si>
  <si>
    <t>ZX061</t>
  </si>
  <si>
    <t>ZX062</t>
  </si>
  <si>
    <t>ANKAMMA RAO</t>
  </si>
  <si>
    <t>ZX063</t>
  </si>
  <si>
    <t>NAREANDRA THAKKLAPADU</t>
  </si>
  <si>
    <t>ZX064</t>
  </si>
  <si>
    <t>VEERA BABU (GUNTUR)</t>
  </si>
  <si>
    <t>ZX065</t>
  </si>
  <si>
    <t>ZX066</t>
  </si>
  <si>
    <t>ZX067</t>
  </si>
  <si>
    <t>NAGESWARAO</t>
  </si>
  <si>
    <t>ZX068</t>
  </si>
  <si>
    <t>ZX069</t>
  </si>
  <si>
    <t>09.10.21</t>
  </si>
  <si>
    <t>ZX070</t>
  </si>
  <si>
    <t>DAWAT</t>
  </si>
  <si>
    <t>ZX071</t>
  </si>
  <si>
    <t>SAMBHA</t>
  </si>
  <si>
    <t>ZX072</t>
  </si>
  <si>
    <t>DURGA CATERING</t>
  </si>
  <si>
    <t>ZX073</t>
  </si>
  <si>
    <t>SANJEEVA RAO</t>
  </si>
  <si>
    <t>ZX074</t>
  </si>
  <si>
    <t>SRI SAI DAIRY TENALI</t>
  </si>
  <si>
    <t>ZX075</t>
  </si>
  <si>
    <t>Sambashiva Dairy-Addanki</t>
  </si>
  <si>
    <t>ZX076</t>
  </si>
  <si>
    <t>01.10.21</t>
  </si>
  <si>
    <t>Lalitha</t>
  </si>
  <si>
    <t>ZX077</t>
  </si>
  <si>
    <t>VENGALA PALEM</t>
  </si>
  <si>
    <t>ZX078</t>
  </si>
  <si>
    <t>ZX079</t>
  </si>
  <si>
    <t>PHANI CATARING</t>
  </si>
  <si>
    <t>ZX080</t>
  </si>
  <si>
    <t>KONARK</t>
  </si>
  <si>
    <t>ZX081</t>
  </si>
  <si>
    <t>ZX082</t>
  </si>
  <si>
    <t>RAITHU  MITRA</t>
  </si>
  <si>
    <t>ZX083</t>
  </si>
  <si>
    <t>ZX084</t>
  </si>
  <si>
    <t>ZX085</t>
  </si>
  <si>
    <t>ZX086</t>
  </si>
  <si>
    <t>ZX087</t>
  </si>
  <si>
    <t>ZX088</t>
  </si>
  <si>
    <t>BRUDAVAN GARDENS</t>
  </si>
  <si>
    <t>ZX089</t>
  </si>
  <si>
    <t>ZX090</t>
  </si>
  <si>
    <t>ZX091</t>
  </si>
  <si>
    <t>KALESHA</t>
  </si>
  <si>
    <t>ZX092</t>
  </si>
  <si>
    <t>ZX093</t>
  </si>
  <si>
    <t>ZX094</t>
  </si>
  <si>
    <t>ZX095</t>
  </si>
  <si>
    <t>RTC COLONY</t>
  </si>
  <si>
    <t>ZX096</t>
  </si>
  <si>
    <t>ZX097</t>
  </si>
  <si>
    <t>JANI</t>
  </si>
  <si>
    <t>ZX098</t>
  </si>
  <si>
    <t>ZX099</t>
  </si>
  <si>
    <t>ZX100</t>
  </si>
  <si>
    <t>ZX101</t>
  </si>
  <si>
    <t>ZX102</t>
  </si>
  <si>
    <t>VEERA BABU</t>
  </si>
  <si>
    <t>ZX103</t>
  </si>
  <si>
    <t>ZX104</t>
  </si>
  <si>
    <t>ZX105</t>
  </si>
  <si>
    <t>ZX106</t>
  </si>
  <si>
    <t>NARENDRA</t>
  </si>
  <si>
    <t>ZX107</t>
  </si>
  <si>
    <t>MASTAN RAO</t>
  </si>
  <si>
    <t>ZX108</t>
  </si>
  <si>
    <t>ZX109</t>
  </si>
  <si>
    <t>SIDDHI VINAYAKA SITHA SHOP</t>
  </si>
  <si>
    <t>ZX110</t>
  </si>
  <si>
    <t>RAITU MITRA</t>
  </si>
  <si>
    <t>ZX111</t>
  </si>
  <si>
    <t>PHONE PAY LALITHA</t>
  </si>
  <si>
    <t>ZX112</t>
  </si>
  <si>
    <t>ZX113</t>
  </si>
  <si>
    <t>ZX114</t>
  </si>
  <si>
    <t>SK SHADULLA</t>
  </si>
  <si>
    <t>ZX115</t>
  </si>
  <si>
    <t>16.10.21</t>
  </si>
  <si>
    <t>3500/- cash received directly</t>
  </si>
  <si>
    <t>ZX116</t>
  </si>
  <si>
    <t>ZX117</t>
  </si>
  <si>
    <t>ZX118</t>
  </si>
  <si>
    <t>ZX119</t>
  </si>
  <si>
    <t>ZX120</t>
  </si>
  <si>
    <t>Raithumithra</t>
  </si>
  <si>
    <t>ZX121</t>
  </si>
  <si>
    <t>Local Sales</t>
  </si>
  <si>
    <t>ZX122</t>
  </si>
  <si>
    <t>ZX123</t>
  </si>
  <si>
    <t>Ashok</t>
  </si>
  <si>
    <t>ZX124</t>
  </si>
  <si>
    <t>Askok</t>
  </si>
  <si>
    <t>ZX125</t>
  </si>
  <si>
    <t>ZX126</t>
  </si>
  <si>
    <t>Sai Dairy</t>
  </si>
  <si>
    <t>ZX127</t>
  </si>
  <si>
    <t>ZX128</t>
  </si>
  <si>
    <t>ZX129</t>
  </si>
  <si>
    <t>ZX130</t>
  </si>
  <si>
    <t>ZX131</t>
  </si>
  <si>
    <t>ZX132</t>
  </si>
  <si>
    <t>ZX133</t>
  </si>
  <si>
    <t>ZX134</t>
  </si>
  <si>
    <t>Veerababu</t>
  </si>
  <si>
    <t>ZX135</t>
  </si>
  <si>
    <t>ZX136</t>
  </si>
  <si>
    <t>27.10.21</t>
  </si>
  <si>
    <t>ZX137</t>
  </si>
  <si>
    <t>Ravi</t>
  </si>
  <si>
    <t>ZX138</t>
  </si>
  <si>
    <t>24.10.21</t>
  </si>
  <si>
    <t>Bhanu</t>
  </si>
  <si>
    <t>ZX139</t>
  </si>
  <si>
    <t>ZX140</t>
  </si>
  <si>
    <t>ZX141</t>
  </si>
  <si>
    <t>ZX142</t>
  </si>
  <si>
    <t>Narendra</t>
  </si>
  <si>
    <t>ZX143</t>
  </si>
  <si>
    <t>ZX144</t>
  </si>
  <si>
    <t>ZX145</t>
  </si>
  <si>
    <t>ZX146</t>
  </si>
  <si>
    <t>ZX147</t>
  </si>
  <si>
    <t>20.10.21</t>
  </si>
  <si>
    <t>ZX148</t>
  </si>
  <si>
    <t>Sankar Rao</t>
  </si>
  <si>
    <t>ZX149</t>
  </si>
  <si>
    <t>Sudhakar Catering</t>
  </si>
  <si>
    <t>ZX150</t>
  </si>
  <si>
    <t>ZX151</t>
  </si>
  <si>
    <t>ZX152</t>
  </si>
  <si>
    <t>ZX153</t>
  </si>
  <si>
    <t>ZX154</t>
  </si>
  <si>
    <t>ZX155</t>
  </si>
  <si>
    <t>ZX156</t>
  </si>
  <si>
    <t>ZX157</t>
  </si>
  <si>
    <t>RAvi</t>
  </si>
  <si>
    <t>ZX158</t>
  </si>
  <si>
    <t>ZX159</t>
  </si>
  <si>
    <t>Brodipet-Lassi</t>
  </si>
  <si>
    <t>ZX160</t>
  </si>
  <si>
    <t>ZX161</t>
  </si>
  <si>
    <t>Venkateswara Milk dairy</t>
  </si>
  <si>
    <t>ZX162</t>
  </si>
  <si>
    <t>ZX163</t>
  </si>
  <si>
    <t>ZX164</t>
  </si>
  <si>
    <t>ZX165</t>
  </si>
  <si>
    <t>ZX166</t>
  </si>
  <si>
    <t>ZX167</t>
  </si>
  <si>
    <t>ZX168</t>
  </si>
  <si>
    <t>ZX169</t>
  </si>
  <si>
    <t>ZX170</t>
  </si>
  <si>
    <t>ZX171</t>
  </si>
  <si>
    <t>ZX172</t>
  </si>
  <si>
    <t>ZX173</t>
  </si>
  <si>
    <t>Durga Catering</t>
  </si>
  <si>
    <t>ZX174</t>
  </si>
  <si>
    <t>ZX175</t>
  </si>
  <si>
    <t>ZX176</t>
  </si>
  <si>
    <t>ZX177</t>
  </si>
  <si>
    <t>Ramanaiah</t>
  </si>
  <si>
    <t>ZX178</t>
  </si>
  <si>
    <t>Milk Bike</t>
  </si>
  <si>
    <t>ZX179</t>
  </si>
  <si>
    <t>ZX180</t>
  </si>
  <si>
    <t>Siri Restaurant</t>
  </si>
  <si>
    <t>ZX181</t>
  </si>
  <si>
    <t>Vinay</t>
  </si>
  <si>
    <t>ZX182</t>
  </si>
  <si>
    <t>ZX183</t>
  </si>
  <si>
    <t>ZX184</t>
  </si>
  <si>
    <t>ZX185</t>
  </si>
  <si>
    <t>Gopi</t>
  </si>
  <si>
    <t>ZX186</t>
  </si>
  <si>
    <t>ZX187</t>
  </si>
  <si>
    <t>ZX188</t>
  </si>
  <si>
    <t>ZX189</t>
  </si>
  <si>
    <t>Raghava Catering</t>
  </si>
  <si>
    <t>ZX190</t>
  </si>
  <si>
    <t>ZX191</t>
  </si>
  <si>
    <t>ZX192</t>
  </si>
  <si>
    <t>ZX193</t>
  </si>
  <si>
    <t>ZX194</t>
  </si>
  <si>
    <t>ZX195</t>
  </si>
  <si>
    <t>ZX196</t>
  </si>
  <si>
    <t>ZX197</t>
  </si>
  <si>
    <t>ZX198</t>
  </si>
  <si>
    <t>ZX199</t>
  </si>
  <si>
    <t>ZX200</t>
  </si>
  <si>
    <t>Malli-Bukkapuram</t>
  </si>
  <si>
    <t>ZX201</t>
  </si>
  <si>
    <t>ZX202</t>
  </si>
  <si>
    <t>ZX203</t>
  </si>
  <si>
    <t>ZX204</t>
  </si>
  <si>
    <t>03.11.21</t>
  </si>
  <si>
    <t>ZX205</t>
  </si>
  <si>
    <t>ZX206</t>
  </si>
  <si>
    <t>01.11.21</t>
  </si>
  <si>
    <t xml:space="preserve">Lalitha </t>
  </si>
  <si>
    <t>ZX207</t>
  </si>
  <si>
    <t>ZX208</t>
  </si>
  <si>
    <t>ZX209</t>
  </si>
  <si>
    <t>ZX210</t>
  </si>
  <si>
    <t>ZX211</t>
  </si>
  <si>
    <t>ZX212</t>
  </si>
  <si>
    <t>Kamma Hostel</t>
  </si>
  <si>
    <t>ZX213</t>
  </si>
  <si>
    <t>syam Fruits</t>
  </si>
  <si>
    <t>ZX214</t>
  </si>
  <si>
    <t>ZX215</t>
  </si>
  <si>
    <t>ZX216</t>
  </si>
  <si>
    <t>ZX217</t>
  </si>
  <si>
    <t>Lalitha Dairy</t>
  </si>
  <si>
    <t>ZX218</t>
  </si>
  <si>
    <t>ZX219</t>
  </si>
  <si>
    <t>ZX220</t>
  </si>
  <si>
    <t>ZX221</t>
  </si>
  <si>
    <t>ZX222</t>
  </si>
  <si>
    <t>ZX223</t>
  </si>
  <si>
    <t>ZX224</t>
  </si>
  <si>
    <t>ZX225</t>
  </si>
  <si>
    <t>ZX226</t>
  </si>
  <si>
    <t>ZX227</t>
  </si>
  <si>
    <t>ZX228</t>
  </si>
  <si>
    <t>ZX229</t>
  </si>
  <si>
    <t>ZX230</t>
  </si>
  <si>
    <t>ZX231</t>
  </si>
  <si>
    <t>ZX232</t>
  </si>
  <si>
    <t>ZX233</t>
  </si>
  <si>
    <t>ZX234</t>
  </si>
  <si>
    <t>Pavan Kulfi</t>
  </si>
  <si>
    <t>ZX235</t>
  </si>
  <si>
    <t>ZX236</t>
  </si>
  <si>
    <t>ZX237</t>
  </si>
  <si>
    <t>Mamatha Grand</t>
  </si>
  <si>
    <t>26.10.21</t>
  </si>
  <si>
    <t>ZX238</t>
  </si>
  <si>
    <t>Arogya Milk</t>
  </si>
  <si>
    <t>ZX239</t>
  </si>
  <si>
    <t>ZX240</t>
  </si>
  <si>
    <t>ZX241</t>
  </si>
  <si>
    <t>ZX242</t>
  </si>
  <si>
    <t>ZX243</t>
  </si>
  <si>
    <t>ZX244</t>
  </si>
  <si>
    <t>ZX245</t>
  </si>
  <si>
    <t>ZX246</t>
  </si>
  <si>
    <t>ZX247</t>
  </si>
  <si>
    <t>ZX248</t>
  </si>
  <si>
    <t>ZX249</t>
  </si>
  <si>
    <t>Ramu Sweets</t>
  </si>
  <si>
    <t>ZX250</t>
  </si>
  <si>
    <t>Ramu Milk</t>
  </si>
  <si>
    <t>ZX251</t>
  </si>
  <si>
    <t>ZX252</t>
  </si>
  <si>
    <t>ZX253</t>
  </si>
  <si>
    <t>ZX254</t>
  </si>
  <si>
    <t>Manikya Rao</t>
  </si>
  <si>
    <t>ZX255</t>
  </si>
  <si>
    <t>ZX256</t>
  </si>
  <si>
    <t>ZX257</t>
  </si>
  <si>
    <t>ZX258</t>
  </si>
  <si>
    <t>Srilaksmi catering</t>
  </si>
  <si>
    <t>ZX259</t>
  </si>
  <si>
    <t>ZX260</t>
  </si>
  <si>
    <t>ZX261</t>
  </si>
  <si>
    <t>28.10.21</t>
  </si>
  <si>
    <t>ZX262</t>
  </si>
  <si>
    <t>ZX263</t>
  </si>
  <si>
    <t>ZX264</t>
  </si>
  <si>
    <t>ZX265</t>
  </si>
  <si>
    <t>Sanjeev Rao</t>
  </si>
  <si>
    <t>ZX266</t>
  </si>
  <si>
    <t>ZX267</t>
  </si>
  <si>
    <t>Arka College</t>
  </si>
  <si>
    <t>ZX268</t>
  </si>
  <si>
    <t>ZX269</t>
  </si>
  <si>
    <t>Kranthi mess</t>
  </si>
  <si>
    <t>ZX270</t>
  </si>
  <si>
    <t>Ravindra</t>
  </si>
  <si>
    <t>ZX271</t>
  </si>
  <si>
    <t>Master mind-palakaluru</t>
  </si>
  <si>
    <t>ZX272</t>
  </si>
  <si>
    <t>Master mind-Nalapadu</t>
  </si>
  <si>
    <t>ZX273</t>
  </si>
  <si>
    <t>ZX274</t>
  </si>
  <si>
    <t>Raos Dhaba</t>
  </si>
  <si>
    <t>ZX275</t>
  </si>
  <si>
    <t>ZX276</t>
  </si>
  <si>
    <t>ZX277</t>
  </si>
  <si>
    <t>ZX278</t>
  </si>
  <si>
    <t>ZX279</t>
  </si>
  <si>
    <t>ZX280</t>
  </si>
  <si>
    <t>ZX281</t>
  </si>
  <si>
    <t>Sattenapalli</t>
  </si>
  <si>
    <t>ZX282</t>
  </si>
  <si>
    <t>ZX283</t>
  </si>
  <si>
    <t>ZX284</t>
  </si>
  <si>
    <t>ZX285</t>
  </si>
  <si>
    <t>ZX286</t>
  </si>
  <si>
    <t>29.10.21</t>
  </si>
  <si>
    <t>ZX287</t>
  </si>
  <si>
    <t>Nallacheruvu</t>
  </si>
  <si>
    <t>ZX288</t>
  </si>
  <si>
    <t>ZX289</t>
  </si>
  <si>
    <t>ZX290</t>
  </si>
  <si>
    <t>ZX291</t>
  </si>
  <si>
    <t>ZX292</t>
  </si>
  <si>
    <t>ZX293</t>
  </si>
  <si>
    <t>ZX294</t>
  </si>
  <si>
    <t>ZX295</t>
  </si>
  <si>
    <t>ZX296</t>
  </si>
  <si>
    <t>Kiran</t>
  </si>
  <si>
    <t>ZX297</t>
  </si>
  <si>
    <t>ZX298</t>
  </si>
  <si>
    <t>ZX299</t>
  </si>
  <si>
    <t>Padmavathi Mess</t>
  </si>
  <si>
    <t>ZX300</t>
  </si>
  <si>
    <t>ZX301</t>
  </si>
  <si>
    <t>Krishna Mess</t>
  </si>
  <si>
    <t>ZX302</t>
  </si>
  <si>
    <t>ZX303</t>
  </si>
  <si>
    <t>ZX304</t>
  </si>
  <si>
    <t>ZX305</t>
  </si>
  <si>
    <t>ZX306</t>
  </si>
  <si>
    <t>Khammam-Ravi</t>
  </si>
  <si>
    <t>ZX307</t>
  </si>
  <si>
    <t>ZX308</t>
  </si>
  <si>
    <t>ZX309</t>
  </si>
  <si>
    <t>30.10.21</t>
  </si>
  <si>
    <t>ZX310</t>
  </si>
  <si>
    <t>ZX311</t>
  </si>
  <si>
    <t>ZX312</t>
  </si>
  <si>
    <t>ZX313</t>
  </si>
  <si>
    <t>ZX314</t>
  </si>
  <si>
    <t>ZX315</t>
  </si>
  <si>
    <t>ZX316</t>
  </si>
  <si>
    <t>ZX317</t>
  </si>
  <si>
    <t>ZX318</t>
  </si>
  <si>
    <t>ZX319</t>
  </si>
  <si>
    <t>SVS Catering</t>
  </si>
  <si>
    <t>ZX320</t>
  </si>
  <si>
    <t>ZX321</t>
  </si>
  <si>
    <t>ZX322</t>
  </si>
  <si>
    <t>ZX323</t>
  </si>
  <si>
    <t>ZX324</t>
  </si>
  <si>
    <t>ZX325</t>
  </si>
  <si>
    <t>ZX326</t>
  </si>
  <si>
    <t>31.10.21</t>
  </si>
  <si>
    <t>ZX327</t>
  </si>
  <si>
    <t>ZX328</t>
  </si>
  <si>
    <t>ZX329</t>
  </si>
  <si>
    <t>ZX330</t>
  </si>
  <si>
    <t>ZX331</t>
  </si>
  <si>
    <t>ZX332</t>
  </si>
  <si>
    <t>ZX333</t>
  </si>
  <si>
    <t>Vengamamba Milk parlour</t>
  </si>
  <si>
    <t>ZX334</t>
  </si>
  <si>
    <t>shankar rao</t>
  </si>
  <si>
    <t>ZX335</t>
  </si>
  <si>
    <t>ZX336</t>
  </si>
  <si>
    <t>ZX337</t>
  </si>
  <si>
    <t>ZX338</t>
  </si>
  <si>
    <t>ZX339</t>
  </si>
  <si>
    <t>Nagasai Mess</t>
  </si>
  <si>
    <t>ZX340</t>
  </si>
  <si>
    <t>ZX341</t>
  </si>
  <si>
    <t>ZX342</t>
  </si>
  <si>
    <t>ZX343</t>
  </si>
  <si>
    <t>ZX344</t>
  </si>
  <si>
    <t>Amount</t>
  </si>
  <si>
    <t>Rec Date</t>
  </si>
  <si>
    <t>Rec Type</t>
  </si>
  <si>
    <t>Received By</t>
  </si>
  <si>
    <t>2021-10-11</t>
  </si>
  <si>
    <t>2021-10-13</t>
  </si>
  <si>
    <t>2021-10-14</t>
  </si>
  <si>
    <t>2021-10-09</t>
  </si>
  <si>
    <t>2021-10-01</t>
  </si>
  <si>
    <t>2021-10-16</t>
  </si>
  <si>
    <t>2021-10-27</t>
  </si>
  <si>
    <t>2021-10-24</t>
  </si>
  <si>
    <t>2021-10-20</t>
  </si>
  <si>
    <t>PRICES</t>
  </si>
  <si>
    <t xml:space="preserve">    </t>
  </si>
  <si>
    <t>SourceData</t>
  </si>
  <si>
    <t>Indent Tot</t>
  </si>
  <si>
    <t>BalAmt</t>
  </si>
  <si>
    <t>Branch</t>
  </si>
  <si>
    <t>Raithanna</t>
  </si>
  <si>
    <t xml:space="preserve">Remarks </t>
  </si>
  <si>
    <t>Test Data</t>
  </si>
  <si>
    <t>FirstFile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</si>
</sst>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14409]yyyy\-mm\-dd;@"/>
    <numFmt numFmtId="165" formatCode="_ * #,##0.00_ ;_ * \-#,##0.00_ ;_ * &quot;-&quot;??_ ;_ @_ 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0" borderId="1" xfId="1" applyNumberFormat="1" applyFont="1" applyBorder="1"/>
    <xf numFmtId="0" fontId="0" fillId="0" borderId="1" xfId="0" applyFill="1" applyBorder="1"/>
    <xf numFmtId="165" fontId="0" fillId="0" borderId="1" xfId="1" applyNumberFormat="1" applyFont="1" applyFill="1" applyBorder="1"/>
    <xf numFmtId="0" fontId="2" fillId="0" borderId="1" xfId="0" applyFont="1" applyBorder="1"/>
    <xf numFmtId="0" fontId="0" fillId="0" borderId="1" xfId="1" applyNumberFormat="1" applyFont="1" applyBorder="1"/>
    <xf numFmtId="165" fontId="3" fillId="0" borderId="1" xfId="1" applyNumberFormat="1" applyFont="1" applyBorder="1"/>
    <xf numFmtId="0" fontId="2" fillId="0" borderId="1" xfId="0" applyFont="1" applyFill="1" applyBorder="1"/>
    <xf numFmtId="166" fontId="0" fillId="0" borderId="1" xfId="1" applyNumberFormat="1" applyFont="1" applyBorder="1"/>
    <xf numFmtId="164" fontId="0" fillId="0" borderId="0" xfId="0" applyNumberFormat="1" applyBorder="1"/>
    <xf numFmtId="165" fontId="0" fillId="0" borderId="0" xfId="0" applyNumberFormat="1"/>
    <xf numFmtId="165" fontId="0" fillId="0" borderId="1" xfId="0" applyNumberFormat="1" applyBorder="1"/>
    <xf numFmtId="164" fontId="0" fillId="0" borderId="2" xfId="0" applyNumberFormat="1" applyFill="1" applyBorder="1" applyAlignment="1">
      <alignment horizontal="center"/>
    </xf>
    <xf numFmtId="164" fontId="0" fillId="0" borderId="0" xfId="0" applyNumberFormat="1"/>
    <xf numFmtId="164" fontId="0" fillId="0" borderId="0" xfId="0" quotePrefix="1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workbookViewId="0">
      <selection activeCell="A2" sqref="A2"/>
    </sheetView>
  </sheetViews>
  <sheetFormatPr defaultRowHeight="15" x14ac:dyDescent="0.25"/>
  <cols>
    <col min="3" max="3" width="10.42578125" bestFit="1" customWidth="1"/>
    <col min="26" max="26" width="12.42578125" bestFit="1" customWidth="1"/>
  </cols>
  <sheetData>
    <row r="1" spans="1:26" ht="30" x14ac:dyDescent="0.25">
      <c r="A1" s="1" t="s">
        <v>0</v>
      </c>
      <c r="B1" s="1" t="s">
        <v>512</v>
      </c>
      <c r="C1" s="2" t="s">
        <v>1</v>
      </c>
      <c r="D1" t="s">
        <v>2</v>
      </c>
      <c r="E1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1" t="s">
        <v>510</v>
      </c>
      <c r="S1" s="1" t="s">
        <v>494</v>
      </c>
      <c r="T1" s="1" t="s">
        <v>17</v>
      </c>
      <c r="U1" s="23" t="s">
        <v>511</v>
      </c>
      <c r="V1" s="18" t="s">
        <v>495</v>
      </c>
      <c r="W1" s="6" t="s">
        <v>496</v>
      </c>
      <c r="X1" s="6" t="s">
        <v>497</v>
      </c>
      <c r="Y1" s="6" t="s">
        <v>514</v>
      </c>
      <c r="Z1" s="6" t="s">
        <v>509</v>
      </c>
    </row>
    <row r="2" spans="1:26" x14ac:dyDescent="0.25">
      <c r="A2" s="1"/>
      <c r="B2" s="1" t="s">
        <v>513</v>
      </c>
      <c r="C2" s="2">
        <v>44469</v>
      </c>
      <c r="D2" t="s">
        <v>21</v>
      </c>
      <c r="E2" s="3" t="s">
        <v>22</v>
      </c>
      <c r="F2" s="3">
        <v>0</v>
      </c>
      <c r="G2" s="3">
        <v>0.9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6</v>
      </c>
      <c r="N2" s="3">
        <v>0</v>
      </c>
      <c r="O2" s="3">
        <v>0</v>
      </c>
      <c r="P2" s="3">
        <v>0</v>
      </c>
      <c r="Q2" s="3">
        <v>0</v>
      </c>
      <c r="R2" s="3">
        <f>SUM(F2:Q2)</f>
        <v>6.9</v>
      </c>
      <c r="S2" s="3">
        <v>1080</v>
      </c>
      <c r="T2" s="3">
        <v>0</v>
      </c>
      <c r="U2" s="24"/>
      <c r="V2" s="19"/>
      <c r="Y2" t="s">
        <v>515</v>
      </c>
      <c r="Z2" t="s">
        <v>516</v>
      </c>
    </row>
    <row r="3" spans="1:26" x14ac:dyDescent="0.25">
      <c r="A3" s="1"/>
      <c r="B3" s="1" t="s">
        <v>513</v>
      </c>
      <c r="C3" s="2">
        <v>44469</v>
      </c>
      <c r="D3" t="s">
        <v>23</v>
      </c>
      <c r="E3" s="3" t="s">
        <v>24</v>
      </c>
      <c r="F3" s="3">
        <v>0</v>
      </c>
      <c r="G3" s="3">
        <v>0</v>
      </c>
      <c r="H3" s="3">
        <v>1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f t="shared" ref="R3:R7" si="0">SUM(F3:Q3)</f>
        <v>1</v>
      </c>
      <c r="S3" s="3">
        <v>2400</v>
      </c>
      <c r="T3" s="3">
        <v>2290</v>
      </c>
      <c r="U3" s="24"/>
      <c r="V3" s="19"/>
      <c r="W3" t="s">
        <v>25</v>
      </c>
      <c r="X3" t="s">
        <v>26</v>
      </c>
      <c r="Z3" t="s">
        <v>516</v>
      </c>
    </row>
    <row r="4" spans="1:26" x14ac:dyDescent="0.25">
      <c r="A4" s="1"/>
      <c r="B4" s="1" t="s">
        <v>513</v>
      </c>
      <c r="C4" s="2">
        <v>44470</v>
      </c>
      <c r="D4" t="s">
        <v>27</v>
      </c>
      <c r="E4" s="3" t="s">
        <v>28</v>
      </c>
      <c r="F4" s="3">
        <v>0</v>
      </c>
      <c r="G4" s="3">
        <v>1</v>
      </c>
      <c r="H4" s="3">
        <v>16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f t="shared" si="0"/>
        <v>17</v>
      </c>
      <c r="S4" s="3">
        <v>39600</v>
      </c>
      <c r="T4" s="3">
        <v>37200</v>
      </c>
      <c r="U4" s="24"/>
      <c r="V4" s="19"/>
      <c r="X4" t="s">
        <v>26</v>
      </c>
      <c r="Z4" t="s">
        <v>516</v>
      </c>
    </row>
    <row r="5" spans="1:26" x14ac:dyDescent="0.25">
      <c r="A5" s="1"/>
      <c r="B5" s="1" t="s">
        <v>513</v>
      </c>
      <c r="C5" s="2">
        <v>44470</v>
      </c>
      <c r="D5" t="s">
        <v>29</v>
      </c>
      <c r="E5" s="3" t="s">
        <v>30</v>
      </c>
      <c r="F5" s="3">
        <v>0</v>
      </c>
      <c r="G5" s="3">
        <v>0.5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f t="shared" si="0"/>
        <v>0.5</v>
      </c>
      <c r="S5" s="3">
        <v>600</v>
      </c>
      <c r="T5" s="3">
        <v>600</v>
      </c>
      <c r="U5" s="24"/>
      <c r="V5" s="19"/>
      <c r="W5" t="s">
        <v>25</v>
      </c>
      <c r="X5" t="s">
        <v>26</v>
      </c>
      <c r="Z5" t="s">
        <v>516</v>
      </c>
    </row>
    <row r="6" spans="1:26" x14ac:dyDescent="0.25">
      <c r="A6" s="1"/>
      <c r="B6" s="1" t="s">
        <v>513</v>
      </c>
      <c r="C6" s="2">
        <v>44471</v>
      </c>
      <c r="D6" t="s">
        <v>31</v>
      </c>
      <c r="E6" s="3" t="s">
        <v>28</v>
      </c>
      <c r="F6" s="3">
        <v>0</v>
      </c>
      <c r="G6" s="3">
        <v>0</v>
      </c>
      <c r="H6" s="3">
        <v>160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f t="shared" si="0"/>
        <v>160</v>
      </c>
      <c r="S6" s="3">
        <v>9280</v>
      </c>
      <c r="T6" s="3">
        <v>9280</v>
      </c>
      <c r="U6" s="24"/>
      <c r="V6" s="19"/>
      <c r="X6" t="s">
        <v>26</v>
      </c>
      <c r="Z6" t="s">
        <v>516</v>
      </c>
    </row>
    <row r="7" spans="1:26" x14ac:dyDescent="0.25">
      <c r="A7" s="1"/>
      <c r="B7" s="1" t="s">
        <v>513</v>
      </c>
      <c r="C7" s="2">
        <v>44471</v>
      </c>
      <c r="D7" t="s">
        <v>32</v>
      </c>
      <c r="E7" s="3" t="s">
        <v>30</v>
      </c>
      <c r="F7" s="3">
        <v>0</v>
      </c>
      <c r="G7" s="3">
        <v>0.5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f t="shared" si="0"/>
        <v>0.5</v>
      </c>
      <c r="S7" s="3">
        <v>600</v>
      </c>
      <c r="T7" s="3">
        <v>600</v>
      </c>
      <c r="U7" s="24"/>
      <c r="V7" s="19"/>
      <c r="W7" t="s">
        <v>25</v>
      </c>
      <c r="X7" t="s">
        <v>26</v>
      </c>
      <c r="Z7" t="s">
        <v>516</v>
      </c>
    </row>
    <row r="8" spans="1:26" x14ac:dyDescent="0.25">
      <c r="A8" s="1"/>
      <c r="B8" s="1" t="s">
        <v>513</v>
      </c>
      <c r="C8" s="2">
        <v>44471</v>
      </c>
      <c r="D8" t="s">
        <v>33</v>
      </c>
      <c r="E8" s="3" t="s">
        <v>28</v>
      </c>
      <c r="F8" s="3">
        <v>0</v>
      </c>
      <c r="G8" s="3">
        <v>40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f>SUM(F8:Q8)</f>
        <v>40</v>
      </c>
      <c r="S8" s="3">
        <v>2320</v>
      </c>
      <c r="T8" s="3">
        <v>2320</v>
      </c>
      <c r="U8" s="24"/>
      <c r="V8" s="19"/>
      <c r="X8" t="s">
        <v>26</v>
      </c>
      <c r="Z8" t="s">
        <v>516</v>
      </c>
    </row>
    <row r="9" spans="1:26" x14ac:dyDescent="0.25">
      <c r="A9" s="1"/>
      <c r="B9" s="1" t="s">
        <v>513</v>
      </c>
      <c r="C9" s="2">
        <v>44472</v>
      </c>
      <c r="D9" t="s">
        <v>34</v>
      </c>
      <c r="E9" s="3" t="s">
        <v>24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f t="shared" ref="R9:R11" si="1">SUM(F9:Q9)</f>
        <v>1</v>
      </c>
      <c r="S9" s="3">
        <v>2400</v>
      </c>
      <c r="T9" s="3">
        <v>0</v>
      </c>
      <c r="U9" s="24"/>
      <c r="V9" s="19"/>
      <c r="Z9" t="s">
        <v>516</v>
      </c>
    </row>
    <row r="10" spans="1:26" x14ac:dyDescent="0.25">
      <c r="A10" s="1"/>
      <c r="B10" s="1" t="s">
        <v>513</v>
      </c>
      <c r="C10" s="2">
        <v>44472</v>
      </c>
      <c r="D10" t="s">
        <v>35</v>
      </c>
      <c r="E10" s="3" t="s">
        <v>30</v>
      </c>
      <c r="F10" s="3">
        <v>3.5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f t="shared" si="1"/>
        <v>3.5</v>
      </c>
      <c r="S10" s="3">
        <v>810</v>
      </c>
      <c r="T10" s="3">
        <v>2290</v>
      </c>
      <c r="U10" s="24"/>
      <c r="V10" s="19"/>
      <c r="W10" t="s">
        <v>25</v>
      </c>
      <c r="X10" t="s">
        <v>26</v>
      </c>
      <c r="Z10" t="s">
        <v>516</v>
      </c>
    </row>
    <row r="11" spans="1:26" x14ac:dyDescent="0.25">
      <c r="A11" s="1"/>
      <c r="B11" s="1" t="s">
        <v>513</v>
      </c>
      <c r="C11" s="2">
        <v>44472</v>
      </c>
      <c r="D11" t="s">
        <v>36</v>
      </c>
      <c r="E11" s="3" t="s">
        <v>28</v>
      </c>
      <c r="F11" s="3">
        <v>0</v>
      </c>
      <c r="G11" s="3">
        <v>20</v>
      </c>
      <c r="H11" s="3">
        <v>80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f t="shared" si="1"/>
        <v>100</v>
      </c>
      <c r="S11" s="3">
        <v>5800</v>
      </c>
      <c r="T11" s="3">
        <v>37200</v>
      </c>
      <c r="U11" s="24"/>
      <c r="V11" s="19"/>
      <c r="X11" t="s">
        <v>26</v>
      </c>
      <c r="Z11" t="s">
        <v>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7"/>
  <sheetViews>
    <sheetView topLeftCell="J1" workbookViewId="0">
      <selection sqref="A1:V11"/>
    </sheetView>
  </sheetViews>
  <sheetFormatPr defaultRowHeight="15" x14ac:dyDescent="0.25"/>
  <cols>
    <col min="2" max="2" width="11" customWidth="1"/>
    <col min="4" max="4" width="29.85546875" bestFit="1" customWidth="1"/>
    <col min="20" max="20" width="32.85546875" style="19" customWidth="1"/>
    <col min="21" max="21" width="8.85546875" bestFit="1" customWidth="1"/>
    <col min="22" max="22" width="26.7109375" bestFit="1" customWidth="1"/>
  </cols>
  <sheetData>
    <row r="1" spans="1:22" ht="30" x14ac:dyDescent="0.25">
      <c r="A1" s="1" t="s">
        <v>0</v>
      </c>
      <c r="B1" s="2" t="s">
        <v>1</v>
      </c>
      <c r="C1" t="s">
        <v>2</v>
      </c>
      <c r="D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"/>
      <c r="R1" s="1" t="s">
        <v>494</v>
      </c>
      <c r="S1" s="1" t="s">
        <v>17</v>
      </c>
      <c r="T1" s="18" t="s">
        <v>495</v>
      </c>
      <c r="U1" s="6" t="s">
        <v>496</v>
      </c>
      <c r="V1" s="6" t="s">
        <v>497</v>
      </c>
    </row>
    <row r="2" spans="1:22" x14ac:dyDescent="0.25">
      <c r="A2" s="1"/>
      <c r="B2" s="2">
        <v>44469</v>
      </c>
      <c r="C2" t="s">
        <v>21</v>
      </c>
      <c r="D2" s="3" t="s">
        <v>22</v>
      </c>
      <c r="E2" s="3">
        <v>0</v>
      </c>
      <c r="F2" s="3">
        <v>0.9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6</v>
      </c>
      <c r="M2" s="3">
        <v>0</v>
      </c>
      <c r="N2" s="3">
        <v>0</v>
      </c>
      <c r="O2" s="3">
        <v>0</v>
      </c>
      <c r="P2" s="3">
        <v>0</v>
      </c>
      <c r="Q2" s="3">
        <f>SUM(E2:P2)</f>
        <v>6.9</v>
      </c>
      <c r="R2" s="3">
        <v>1080</v>
      </c>
      <c r="S2" s="3">
        <v>0</v>
      </c>
    </row>
    <row r="3" spans="1:22" x14ac:dyDescent="0.25">
      <c r="A3" s="1"/>
      <c r="B3" s="2">
        <v>44469</v>
      </c>
      <c r="C3" t="s">
        <v>23</v>
      </c>
      <c r="D3" s="3" t="s">
        <v>24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f t="shared" ref="Q3:Q7" si="0">SUM(E3:P3)</f>
        <v>1</v>
      </c>
      <c r="R3" s="3">
        <v>2400</v>
      </c>
      <c r="S3" s="3">
        <v>2290</v>
      </c>
      <c r="U3" t="s">
        <v>25</v>
      </c>
      <c r="V3" t="s">
        <v>26</v>
      </c>
    </row>
    <row r="4" spans="1:22" x14ac:dyDescent="0.25">
      <c r="A4" s="1"/>
      <c r="B4" s="2">
        <v>44470</v>
      </c>
      <c r="C4" t="s">
        <v>27</v>
      </c>
      <c r="D4" s="3" t="s">
        <v>28</v>
      </c>
      <c r="E4" s="3">
        <v>0</v>
      </c>
      <c r="F4" s="3">
        <v>1</v>
      </c>
      <c r="G4" s="3">
        <v>16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f t="shared" si="0"/>
        <v>17</v>
      </c>
      <c r="R4" s="3">
        <v>39600</v>
      </c>
      <c r="S4" s="3">
        <v>37200</v>
      </c>
      <c r="V4" t="s">
        <v>26</v>
      </c>
    </row>
    <row r="5" spans="1:22" x14ac:dyDescent="0.25">
      <c r="A5" s="1"/>
      <c r="B5" s="2">
        <v>44470</v>
      </c>
      <c r="C5" t="s">
        <v>29</v>
      </c>
      <c r="D5" s="3" t="s">
        <v>30</v>
      </c>
      <c r="E5" s="3">
        <v>0</v>
      </c>
      <c r="F5" s="3">
        <v>0.5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f t="shared" si="0"/>
        <v>0.5</v>
      </c>
      <c r="R5" s="3">
        <v>600</v>
      </c>
      <c r="S5" s="3">
        <v>600</v>
      </c>
      <c r="U5" t="s">
        <v>25</v>
      </c>
      <c r="V5" t="s">
        <v>26</v>
      </c>
    </row>
    <row r="6" spans="1:22" x14ac:dyDescent="0.25">
      <c r="A6" s="1"/>
      <c r="B6" s="2">
        <v>44471</v>
      </c>
      <c r="C6" t="s">
        <v>31</v>
      </c>
      <c r="D6" s="3" t="s">
        <v>28</v>
      </c>
      <c r="E6" s="3">
        <v>0</v>
      </c>
      <c r="F6" s="3">
        <v>0</v>
      </c>
      <c r="G6" s="3">
        <v>160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f t="shared" si="0"/>
        <v>160</v>
      </c>
      <c r="R6" s="3">
        <v>9280</v>
      </c>
      <c r="S6" s="3">
        <v>9280</v>
      </c>
      <c r="V6" t="s">
        <v>26</v>
      </c>
    </row>
    <row r="7" spans="1:22" x14ac:dyDescent="0.25">
      <c r="A7" s="1"/>
      <c r="B7" s="2">
        <v>44471</v>
      </c>
      <c r="C7" t="s">
        <v>32</v>
      </c>
      <c r="D7" s="3" t="s">
        <v>30</v>
      </c>
      <c r="E7" s="3">
        <v>0</v>
      </c>
      <c r="F7" s="3">
        <v>0.5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f t="shared" si="0"/>
        <v>0.5</v>
      </c>
      <c r="R7" s="3">
        <v>600</v>
      </c>
      <c r="S7" s="3">
        <v>600</v>
      </c>
      <c r="U7" t="s">
        <v>25</v>
      </c>
      <c r="V7" t="s">
        <v>26</v>
      </c>
    </row>
    <row r="8" spans="1:22" x14ac:dyDescent="0.25">
      <c r="A8" s="1"/>
      <c r="B8" s="2">
        <v>44471</v>
      </c>
      <c r="C8" t="s">
        <v>33</v>
      </c>
      <c r="D8" s="3" t="s">
        <v>28</v>
      </c>
      <c r="E8" s="3">
        <v>0</v>
      </c>
      <c r="F8" s="3">
        <v>40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f>SUM(E8:P8)</f>
        <v>40</v>
      </c>
      <c r="R8" s="3">
        <v>2320</v>
      </c>
      <c r="S8" s="3">
        <v>2320</v>
      </c>
      <c r="V8" t="s">
        <v>26</v>
      </c>
    </row>
    <row r="9" spans="1:22" x14ac:dyDescent="0.25">
      <c r="A9" s="1"/>
      <c r="B9" s="2">
        <v>44472</v>
      </c>
      <c r="C9" t="s">
        <v>34</v>
      </c>
      <c r="D9" s="3" t="s">
        <v>24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f t="shared" ref="Q9:Q15" si="1">SUM(E9:P9)</f>
        <v>1</v>
      </c>
      <c r="R9" s="3">
        <v>2400</v>
      </c>
      <c r="S9" s="3">
        <v>0</v>
      </c>
    </row>
    <row r="10" spans="1:22" x14ac:dyDescent="0.25">
      <c r="A10" s="1"/>
      <c r="B10" s="2">
        <v>44472</v>
      </c>
      <c r="C10" t="s">
        <v>35</v>
      </c>
      <c r="D10" s="3" t="s">
        <v>30</v>
      </c>
      <c r="E10" s="3">
        <v>3.5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f t="shared" si="1"/>
        <v>3.5</v>
      </c>
      <c r="R10" s="3">
        <v>810</v>
      </c>
      <c r="S10" s="3">
        <v>2290</v>
      </c>
      <c r="U10" t="s">
        <v>25</v>
      </c>
      <c r="V10" t="s">
        <v>26</v>
      </c>
    </row>
    <row r="11" spans="1:22" x14ac:dyDescent="0.25">
      <c r="A11" s="1"/>
      <c r="B11" s="2">
        <v>44472</v>
      </c>
      <c r="C11" t="s">
        <v>36</v>
      </c>
      <c r="D11" s="3" t="s">
        <v>28</v>
      </c>
      <c r="E11" s="3">
        <v>0</v>
      </c>
      <c r="F11" s="3">
        <v>20</v>
      </c>
      <c r="G11" s="3">
        <v>80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f t="shared" si="1"/>
        <v>100</v>
      </c>
      <c r="R11" s="3">
        <v>5800</v>
      </c>
      <c r="S11" s="3">
        <v>37200</v>
      </c>
      <c r="V11" t="s">
        <v>26</v>
      </c>
    </row>
    <row r="12" spans="1:22" x14ac:dyDescent="0.25">
      <c r="A12" s="1"/>
      <c r="B12" s="2">
        <v>44472</v>
      </c>
      <c r="C12" t="s">
        <v>37</v>
      </c>
      <c r="D12" s="3" t="s">
        <v>38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f t="shared" si="1"/>
        <v>1</v>
      </c>
      <c r="R12" s="3">
        <v>600</v>
      </c>
      <c r="S12" s="3">
        <v>600</v>
      </c>
      <c r="U12" t="s">
        <v>25</v>
      </c>
      <c r="V12" t="s">
        <v>26</v>
      </c>
    </row>
    <row r="13" spans="1:22" x14ac:dyDescent="0.25">
      <c r="A13" s="1"/>
      <c r="B13" s="2">
        <v>44472</v>
      </c>
      <c r="C13" t="s">
        <v>39</v>
      </c>
      <c r="D13" s="3" t="s">
        <v>40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f t="shared" si="1"/>
        <v>1</v>
      </c>
      <c r="R13" s="3">
        <v>500</v>
      </c>
      <c r="S13" s="3">
        <v>9280</v>
      </c>
      <c r="U13" t="s">
        <v>25</v>
      </c>
      <c r="V13" t="s">
        <v>26</v>
      </c>
    </row>
    <row r="14" spans="1:22" x14ac:dyDescent="0.25">
      <c r="A14" s="1"/>
      <c r="B14" s="2">
        <v>44472</v>
      </c>
      <c r="C14" t="s">
        <v>41</v>
      </c>
      <c r="D14" s="3" t="s">
        <v>42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O14" s="3">
        <v>0</v>
      </c>
      <c r="P14" s="3">
        <v>0</v>
      </c>
      <c r="Q14" s="3">
        <f t="shared" si="1"/>
        <v>2</v>
      </c>
      <c r="R14" s="3">
        <v>1430</v>
      </c>
      <c r="S14" s="3">
        <v>600</v>
      </c>
      <c r="U14" t="s">
        <v>25</v>
      </c>
      <c r="V14" t="s">
        <v>26</v>
      </c>
    </row>
    <row r="15" spans="1:22" x14ac:dyDescent="0.25">
      <c r="A15" s="1"/>
      <c r="B15" s="2">
        <v>44472</v>
      </c>
      <c r="C15" t="s">
        <v>43</v>
      </c>
      <c r="D15" s="3" t="s">
        <v>44</v>
      </c>
      <c r="E15" s="3">
        <v>0</v>
      </c>
      <c r="F15" s="3">
        <v>0</v>
      </c>
      <c r="G15" s="3">
        <v>0</v>
      </c>
      <c r="H15" s="3">
        <v>70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f t="shared" si="1"/>
        <v>70</v>
      </c>
      <c r="R15" s="3">
        <v>4200</v>
      </c>
      <c r="S15" s="3">
        <v>2320</v>
      </c>
      <c r="U15" t="s">
        <v>25</v>
      </c>
      <c r="V15" t="s">
        <v>26</v>
      </c>
    </row>
    <row r="16" spans="1:22" x14ac:dyDescent="0.25">
      <c r="A16" s="1"/>
      <c r="B16" s="2">
        <v>44473</v>
      </c>
      <c r="C16" t="s">
        <v>45</v>
      </c>
      <c r="D16" s="3" t="s">
        <v>46</v>
      </c>
      <c r="E16" s="3">
        <v>1</v>
      </c>
      <c r="F16" s="3">
        <v>6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f>SUM(E16:P16)</f>
        <v>7</v>
      </c>
      <c r="R16" s="3">
        <v>7200</v>
      </c>
      <c r="S16" s="3">
        <v>7200</v>
      </c>
      <c r="U16" t="s">
        <v>25</v>
      </c>
      <c r="V16" t="s">
        <v>26</v>
      </c>
    </row>
    <row r="17" spans="1:22" x14ac:dyDescent="0.25">
      <c r="A17" s="1"/>
      <c r="B17" s="2">
        <v>44473</v>
      </c>
      <c r="C17" t="s">
        <v>47</v>
      </c>
      <c r="D17" s="3" t="s">
        <v>46</v>
      </c>
      <c r="E17" s="3">
        <v>0</v>
      </c>
      <c r="F17" s="3">
        <v>0</v>
      </c>
      <c r="G17" s="3">
        <v>0</v>
      </c>
      <c r="H17" s="3">
        <v>13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f t="shared" ref="Q17:Q23" si="2">SUM(E17:P17)</f>
        <v>13</v>
      </c>
      <c r="R17" s="3">
        <v>810</v>
      </c>
      <c r="S17" s="3">
        <v>600</v>
      </c>
      <c r="U17" t="s">
        <v>25</v>
      </c>
      <c r="V17" t="s">
        <v>26</v>
      </c>
    </row>
    <row r="18" spans="1:22" x14ac:dyDescent="0.25">
      <c r="A18" s="1"/>
      <c r="B18" s="2">
        <v>44473</v>
      </c>
      <c r="C18" t="s">
        <v>48</v>
      </c>
      <c r="D18" s="3" t="s">
        <v>49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5</v>
      </c>
      <c r="M18" s="3">
        <v>0</v>
      </c>
      <c r="N18" s="3">
        <v>0</v>
      </c>
      <c r="O18" s="3">
        <v>0</v>
      </c>
      <c r="P18" s="3">
        <v>0</v>
      </c>
      <c r="Q18" s="3">
        <f t="shared" si="2"/>
        <v>5</v>
      </c>
      <c r="R18" s="3">
        <v>3000</v>
      </c>
      <c r="S18" s="3">
        <v>3000</v>
      </c>
      <c r="U18" t="s">
        <v>25</v>
      </c>
      <c r="V18" t="s">
        <v>26</v>
      </c>
    </row>
    <row r="19" spans="1:22" x14ac:dyDescent="0.25">
      <c r="A19" s="1"/>
      <c r="B19" s="2">
        <v>44473</v>
      </c>
      <c r="C19" t="s">
        <v>50</v>
      </c>
      <c r="D19" s="3" t="s">
        <v>51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f t="shared" si="2"/>
        <v>1</v>
      </c>
      <c r="R19" s="3">
        <v>1200</v>
      </c>
      <c r="S19" s="3">
        <v>1145</v>
      </c>
      <c r="U19" t="s">
        <v>25</v>
      </c>
      <c r="V19" t="s">
        <v>26</v>
      </c>
    </row>
    <row r="20" spans="1:22" x14ac:dyDescent="0.25">
      <c r="A20" s="1"/>
      <c r="B20" s="2">
        <v>44473</v>
      </c>
      <c r="C20" t="s">
        <v>52</v>
      </c>
      <c r="D20" s="3" t="s">
        <v>28</v>
      </c>
      <c r="E20" s="3">
        <v>0</v>
      </c>
      <c r="F20" s="3">
        <v>20</v>
      </c>
      <c r="G20" s="3">
        <v>40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f t="shared" si="2"/>
        <v>60</v>
      </c>
      <c r="R20" s="3">
        <v>3480</v>
      </c>
      <c r="S20" s="3">
        <v>3480</v>
      </c>
      <c r="V20" t="s">
        <v>26</v>
      </c>
    </row>
    <row r="21" spans="1:22" x14ac:dyDescent="0.25">
      <c r="A21" s="1"/>
      <c r="B21" s="2">
        <v>44473</v>
      </c>
      <c r="C21" t="s">
        <v>53</v>
      </c>
      <c r="D21" s="3" t="s">
        <v>38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1</v>
      </c>
      <c r="M21" s="3">
        <v>0</v>
      </c>
      <c r="N21" s="3">
        <v>0</v>
      </c>
      <c r="O21" s="3">
        <v>0</v>
      </c>
      <c r="P21" s="3">
        <v>0</v>
      </c>
      <c r="Q21" s="3">
        <f t="shared" si="2"/>
        <v>1</v>
      </c>
      <c r="R21" s="3">
        <v>600</v>
      </c>
      <c r="S21" s="3">
        <v>600</v>
      </c>
      <c r="U21" t="s">
        <v>25</v>
      </c>
      <c r="V21" t="s">
        <v>26</v>
      </c>
    </row>
    <row r="22" spans="1:22" x14ac:dyDescent="0.25">
      <c r="A22" s="1"/>
      <c r="B22" s="2">
        <v>44473</v>
      </c>
      <c r="C22" t="s">
        <v>54</v>
      </c>
      <c r="D22" s="3" t="s">
        <v>49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2</v>
      </c>
      <c r="M22" s="3">
        <v>2</v>
      </c>
      <c r="N22" s="3">
        <v>0</v>
      </c>
      <c r="O22" s="3">
        <v>0</v>
      </c>
      <c r="P22" s="3">
        <v>0</v>
      </c>
      <c r="Q22" s="3">
        <f t="shared" si="2"/>
        <v>4</v>
      </c>
      <c r="R22" s="3">
        <v>3000</v>
      </c>
      <c r="S22" s="3">
        <v>0</v>
      </c>
    </row>
    <row r="23" spans="1:22" x14ac:dyDescent="0.25">
      <c r="A23" s="1"/>
      <c r="B23" s="2">
        <v>44473</v>
      </c>
      <c r="C23" t="s">
        <v>55</v>
      </c>
      <c r="D23" s="3" t="s">
        <v>56</v>
      </c>
      <c r="E23" s="3">
        <v>0</v>
      </c>
      <c r="F23" s="3">
        <v>0</v>
      </c>
      <c r="G23" s="3">
        <v>0</v>
      </c>
      <c r="H23" s="3">
        <v>2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f t="shared" si="2"/>
        <v>2</v>
      </c>
      <c r="R23" s="3">
        <v>120</v>
      </c>
      <c r="S23" s="3">
        <v>120</v>
      </c>
      <c r="U23" t="s">
        <v>25</v>
      </c>
      <c r="V23" t="s">
        <v>26</v>
      </c>
    </row>
    <row r="24" spans="1:22" x14ac:dyDescent="0.25">
      <c r="A24" s="1"/>
      <c r="B24" s="2">
        <v>44474</v>
      </c>
      <c r="C24" t="s">
        <v>57</v>
      </c>
      <c r="D24" s="3" t="s">
        <v>28</v>
      </c>
      <c r="E24" s="3">
        <v>0</v>
      </c>
      <c r="F24" s="3">
        <v>20</v>
      </c>
      <c r="G24" s="3">
        <v>80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f>SUM(E24:P24)</f>
        <v>100</v>
      </c>
      <c r="R24" s="3">
        <v>5800</v>
      </c>
      <c r="S24" s="3">
        <v>5800</v>
      </c>
      <c r="V24" t="s">
        <v>26</v>
      </c>
    </row>
    <row r="25" spans="1:22" x14ac:dyDescent="0.25">
      <c r="A25" s="1"/>
      <c r="B25" s="2">
        <v>44474</v>
      </c>
      <c r="C25" t="s">
        <v>58</v>
      </c>
      <c r="D25" s="3" t="s">
        <v>38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1</v>
      </c>
      <c r="M25" s="3">
        <v>0</v>
      </c>
      <c r="N25" s="3">
        <v>0</v>
      </c>
      <c r="O25" s="3">
        <v>0</v>
      </c>
      <c r="P25" s="3">
        <v>0</v>
      </c>
      <c r="Q25" s="3">
        <f t="shared" ref="Q25:Q26" si="3">SUM(E25:P25)</f>
        <v>2</v>
      </c>
      <c r="R25" s="3">
        <v>1150</v>
      </c>
      <c r="S25" s="3">
        <v>1150</v>
      </c>
      <c r="U25" t="s">
        <v>25</v>
      </c>
      <c r="V25" t="s">
        <v>26</v>
      </c>
    </row>
    <row r="26" spans="1:22" x14ac:dyDescent="0.25">
      <c r="A26" s="1"/>
      <c r="B26" s="2">
        <v>44474</v>
      </c>
      <c r="C26" t="s">
        <v>59</v>
      </c>
      <c r="D26" s="3" t="s">
        <v>22</v>
      </c>
      <c r="E26" s="3">
        <v>0</v>
      </c>
      <c r="F26" s="3">
        <v>0</v>
      </c>
      <c r="G26" s="3">
        <v>0</v>
      </c>
      <c r="H26" s="3">
        <v>0</v>
      </c>
      <c r="I26" s="3">
        <v>0.5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f t="shared" si="3"/>
        <v>0.5</v>
      </c>
      <c r="R26" s="3">
        <v>300</v>
      </c>
      <c r="S26" s="3">
        <v>300</v>
      </c>
      <c r="U26" t="s">
        <v>25</v>
      </c>
      <c r="V26" t="s">
        <v>26</v>
      </c>
    </row>
    <row r="27" spans="1:22" x14ac:dyDescent="0.25">
      <c r="A27" s="1"/>
      <c r="B27" s="2">
        <v>44475</v>
      </c>
      <c r="C27" t="s">
        <v>60</v>
      </c>
      <c r="D27" s="3" t="s">
        <v>61</v>
      </c>
      <c r="E27" s="3">
        <v>0</v>
      </c>
      <c r="F27" s="3">
        <v>0</v>
      </c>
      <c r="G27" s="3">
        <v>0</v>
      </c>
      <c r="H27" s="3">
        <v>4</v>
      </c>
      <c r="I27" s="3">
        <v>0</v>
      </c>
      <c r="J27" s="3">
        <v>0</v>
      </c>
      <c r="K27" s="3">
        <v>0</v>
      </c>
      <c r="L27" s="3">
        <v>1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840</v>
      </c>
      <c r="S27" s="3">
        <v>840</v>
      </c>
      <c r="U27" t="s">
        <v>25</v>
      </c>
      <c r="V27" t="s">
        <v>26</v>
      </c>
    </row>
    <row r="28" spans="1:22" x14ac:dyDescent="0.25">
      <c r="A28" s="1"/>
      <c r="B28" s="2">
        <v>44475</v>
      </c>
      <c r="C28" t="s">
        <v>62</v>
      </c>
      <c r="D28" s="3" t="s">
        <v>38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1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600</v>
      </c>
      <c r="S28" s="3">
        <v>600</v>
      </c>
      <c r="U28" t="s">
        <v>25</v>
      </c>
      <c r="V28" t="s">
        <v>26</v>
      </c>
    </row>
    <row r="29" spans="1:22" x14ac:dyDescent="0.25">
      <c r="A29" s="1"/>
      <c r="B29" s="2">
        <v>44475</v>
      </c>
      <c r="C29" t="s">
        <v>63</v>
      </c>
      <c r="D29" s="3" t="s">
        <v>49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</v>
      </c>
      <c r="N29" s="3">
        <v>0</v>
      </c>
      <c r="O29" s="3">
        <v>0</v>
      </c>
      <c r="P29" s="3">
        <v>0</v>
      </c>
      <c r="Q29" s="3">
        <v>0</v>
      </c>
      <c r="R29" s="3">
        <v>1000</v>
      </c>
      <c r="S29" s="3">
        <v>1000</v>
      </c>
      <c r="U29" t="s">
        <v>25</v>
      </c>
      <c r="V29" t="s">
        <v>26</v>
      </c>
    </row>
    <row r="30" spans="1:22" x14ac:dyDescent="0.25">
      <c r="A30" s="1"/>
      <c r="B30" s="2">
        <v>44475</v>
      </c>
      <c r="C30" t="s">
        <v>64</v>
      </c>
      <c r="D30" s="3" t="s">
        <v>22</v>
      </c>
      <c r="E30" s="3">
        <v>0</v>
      </c>
      <c r="F30" s="3">
        <v>0</v>
      </c>
      <c r="G30" s="3">
        <v>0</v>
      </c>
      <c r="H30" s="3">
        <v>0</v>
      </c>
      <c r="I30" s="3">
        <v>1.5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f t="shared" ref="Q30:Q33" si="4">SUM(F30:P30)</f>
        <v>1.5</v>
      </c>
      <c r="R30" s="3">
        <v>900</v>
      </c>
      <c r="S30" s="3">
        <v>900</v>
      </c>
      <c r="U30" t="s">
        <v>25</v>
      </c>
      <c r="V30" t="s">
        <v>26</v>
      </c>
    </row>
    <row r="31" spans="1:22" x14ac:dyDescent="0.25">
      <c r="A31" s="1"/>
      <c r="B31" s="2">
        <v>44475</v>
      </c>
      <c r="C31" t="s">
        <v>65</v>
      </c>
      <c r="D31" s="3" t="s">
        <v>66</v>
      </c>
      <c r="E31" s="3">
        <v>0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f t="shared" si="4"/>
        <v>2</v>
      </c>
      <c r="R31" s="3">
        <v>1800</v>
      </c>
      <c r="S31" s="3">
        <v>1800</v>
      </c>
      <c r="U31" t="s">
        <v>25</v>
      </c>
      <c r="V31" t="s">
        <v>26</v>
      </c>
    </row>
    <row r="32" spans="1:22" x14ac:dyDescent="0.25">
      <c r="A32" s="1"/>
      <c r="B32" s="2">
        <v>44475</v>
      </c>
      <c r="C32" t="s">
        <v>67</v>
      </c>
      <c r="D32" s="3" t="s">
        <v>22</v>
      </c>
      <c r="E32" s="3">
        <v>0</v>
      </c>
      <c r="F32" s="3">
        <v>0</v>
      </c>
      <c r="G32" s="3">
        <v>0</v>
      </c>
      <c r="H32" s="3">
        <v>2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f t="shared" si="4"/>
        <v>2</v>
      </c>
      <c r="R32" s="3">
        <v>120</v>
      </c>
      <c r="S32" s="3">
        <v>120</v>
      </c>
      <c r="U32" t="s">
        <v>25</v>
      </c>
      <c r="V32" t="s">
        <v>26</v>
      </c>
    </row>
    <row r="33" spans="1:22" x14ac:dyDescent="0.25">
      <c r="A33" s="1"/>
      <c r="B33" s="2">
        <v>44475</v>
      </c>
      <c r="C33" t="s">
        <v>68</v>
      </c>
      <c r="D33" s="3" t="s">
        <v>51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2</v>
      </c>
      <c r="M33" s="3">
        <v>2</v>
      </c>
      <c r="N33" s="3">
        <v>0</v>
      </c>
      <c r="O33" s="3">
        <v>0</v>
      </c>
      <c r="P33" s="3">
        <v>0</v>
      </c>
      <c r="Q33" s="3">
        <f t="shared" si="4"/>
        <v>5</v>
      </c>
      <c r="R33" s="3">
        <v>1200</v>
      </c>
      <c r="S33" s="3">
        <v>1145</v>
      </c>
      <c r="U33" t="s">
        <v>25</v>
      </c>
      <c r="V33" t="s">
        <v>26</v>
      </c>
    </row>
    <row r="34" spans="1:22" x14ac:dyDescent="0.25">
      <c r="A34" s="1"/>
      <c r="B34" s="2">
        <v>44476</v>
      </c>
      <c r="C34" t="s">
        <v>69</v>
      </c>
      <c r="D34" s="3" t="s">
        <v>70</v>
      </c>
      <c r="E34" s="3">
        <v>0</v>
      </c>
      <c r="F34" s="3">
        <v>0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 s="3">
        <v>2320</v>
      </c>
      <c r="S34" s="3">
        <v>2000</v>
      </c>
      <c r="U34" t="s">
        <v>25</v>
      </c>
      <c r="V34" t="s">
        <v>26</v>
      </c>
    </row>
    <row r="35" spans="1:22" x14ac:dyDescent="0.25">
      <c r="A35" s="1"/>
      <c r="B35" s="2">
        <v>44476</v>
      </c>
      <c r="C35" t="s">
        <v>71</v>
      </c>
      <c r="D35" s="3" t="s">
        <v>28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3</v>
      </c>
      <c r="N35" s="3">
        <v>2</v>
      </c>
      <c r="O35" s="3">
        <v>0</v>
      </c>
      <c r="P35" s="3">
        <v>0</v>
      </c>
      <c r="Q35" s="3">
        <v>5</v>
      </c>
      <c r="R35" s="3">
        <v>5600</v>
      </c>
      <c r="S35" s="3">
        <v>25840</v>
      </c>
      <c r="T35" s="20" t="s">
        <v>498</v>
      </c>
      <c r="U35" t="s">
        <v>25</v>
      </c>
      <c r="V35" t="s">
        <v>26</v>
      </c>
    </row>
    <row r="36" spans="1:22" x14ac:dyDescent="0.25">
      <c r="A36" s="1"/>
      <c r="B36" s="2">
        <v>44476</v>
      </c>
      <c r="C36" t="s">
        <v>73</v>
      </c>
      <c r="D36" s="3" t="s">
        <v>28</v>
      </c>
      <c r="E36" s="3">
        <v>0</v>
      </c>
      <c r="F36" s="3">
        <v>0</v>
      </c>
      <c r="G36" s="3">
        <v>80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2</v>
      </c>
      <c r="R36" s="3">
        <v>4480</v>
      </c>
      <c r="S36" s="3">
        <v>14980</v>
      </c>
      <c r="T36" s="20" t="s">
        <v>499</v>
      </c>
      <c r="U36" t="s">
        <v>25</v>
      </c>
      <c r="V36" t="s">
        <v>26</v>
      </c>
    </row>
    <row r="37" spans="1:22" x14ac:dyDescent="0.25">
      <c r="A37" s="1"/>
      <c r="B37" s="2">
        <v>44476</v>
      </c>
      <c r="C37" t="s">
        <v>75</v>
      </c>
      <c r="D37" s="3" t="s">
        <v>76</v>
      </c>
      <c r="E37" s="3">
        <v>0</v>
      </c>
      <c r="F37" s="3">
        <v>0</v>
      </c>
      <c r="G37" s="3">
        <v>1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</v>
      </c>
      <c r="R37" s="3">
        <v>2320</v>
      </c>
      <c r="S37" s="3">
        <v>2320</v>
      </c>
      <c r="U37" t="s">
        <v>25</v>
      </c>
      <c r="V37" t="s">
        <v>26</v>
      </c>
    </row>
    <row r="38" spans="1:22" x14ac:dyDescent="0.25">
      <c r="A38" s="1"/>
      <c r="B38" s="2">
        <v>44476</v>
      </c>
      <c r="C38" t="s">
        <v>77</v>
      </c>
      <c r="D38" s="3" t="s">
        <v>51</v>
      </c>
      <c r="E38" s="3">
        <v>0</v>
      </c>
      <c r="F38" s="3">
        <v>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1</v>
      </c>
      <c r="R38" s="3">
        <v>1200</v>
      </c>
      <c r="S38" s="3">
        <v>1145</v>
      </c>
      <c r="U38" t="s">
        <v>25</v>
      </c>
      <c r="V38" t="s">
        <v>26</v>
      </c>
    </row>
    <row r="39" spans="1:22" x14ac:dyDescent="0.25">
      <c r="A39" s="1"/>
      <c r="B39" s="2">
        <v>44476</v>
      </c>
      <c r="C39" t="s">
        <v>78</v>
      </c>
      <c r="D39" s="3" t="s">
        <v>79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1</v>
      </c>
      <c r="M39" s="3">
        <v>0</v>
      </c>
      <c r="N39" s="3">
        <v>0</v>
      </c>
      <c r="O39" s="3">
        <v>0</v>
      </c>
      <c r="P39" s="3">
        <v>0</v>
      </c>
      <c r="Q39" s="3">
        <v>1</v>
      </c>
      <c r="R39" s="3">
        <v>550</v>
      </c>
      <c r="S39" s="3">
        <v>0</v>
      </c>
    </row>
    <row r="40" spans="1:22" x14ac:dyDescent="0.25">
      <c r="A40" s="1"/>
      <c r="B40" s="2">
        <v>44476</v>
      </c>
      <c r="C40" t="s">
        <v>80</v>
      </c>
      <c r="D40" s="3" t="s">
        <v>81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1</v>
      </c>
      <c r="M40" s="3">
        <v>0</v>
      </c>
      <c r="N40" s="3">
        <v>0</v>
      </c>
      <c r="O40" s="3">
        <v>0</v>
      </c>
      <c r="P40" s="3">
        <v>0</v>
      </c>
      <c r="Q40" s="3">
        <f>SUM(F40:P40)</f>
        <v>1</v>
      </c>
      <c r="R40" s="3">
        <v>550</v>
      </c>
      <c r="S40" s="3">
        <v>550</v>
      </c>
      <c r="U40" t="s">
        <v>25</v>
      </c>
      <c r="V40" t="s">
        <v>26</v>
      </c>
    </row>
    <row r="41" spans="1:22" x14ac:dyDescent="0.25">
      <c r="A41" s="1"/>
      <c r="B41" s="2">
        <v>44476</v>
      </c>
      <c r="C41" t="s">
        <v>82</v>
      </c>
      <c r="D41" s="3" t="s">
        <v>38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0</v>
      </c>
      <c r="N41" s="3">
        <v>0</v>
      </c>
      <c r="O41" s="3">
        <v>0</v>
      </c>
      <c r="P41" s="3">
        <v>0</v>
      </c>
      <c r="Q41" s="3">
        <f>SUM(F41:P41)</f>
        <v>1</v>
      </c>
      <c r="R41" s="3">
        <v>600</v>
      </c>
      <c r="S41" s="3">
        <v>600</v>
      </c>
      <c r="U41" t="s">
        <v>25</v>
      </c>
      <c r="V41" t="s">
        <v>26</v>
      </c>
    </row>
    <row r="42" spans="1:22" x14ac:dyDescent="0.25">
      <c r="A42" s="1"/>
      <c r="B42" s="2">
        <v>44476</v>
      </c>
      <c r="C42" t="s">
        <v>83</v>
      </c>
      <c r="D42" s="3" t="s">
        <v>22</v>
      </c>
      <c r="E42" s="3">
        <v>0</v>
      </c>
      <c r="F42" s="3">
        <v>0</v>
      </c>
      <c r="G42" s="3">
        <v>0</v>
      </c>
      <c r="H42" s="3">
        <v>2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f>SUM(F42:P42)</f>
        <v>2</v>
      </c>
      <c r="R42" s="3">
        <v>120</v>
      </c>
      <c r="S42" s="3">
        <v>120</v>
      </c>
      <c r="U42" t="s">
        <v>25</v>
      </c>
      <c r="V42" t="s">
        <v>26</v>
      </c>
    </row>
    <row r="43" spans="1:22" x14ac:dyDescent="0.25">
      <c r="A43" s="1"/>
      <c r="B43" s="2">
        <v>44476</v>
      </c>
      <c r="C43" t="s">
        <v>84</v>
      </c>
      <c r="D43" s="3" t="s">
        <v>85</v>
      </c>
      <c r="E43" s="3">
        <v>0</v>
      </c>
      <c r="F43" s="3">
        <v>0</v>
      </c>
      <c r="G43" s="3">
        <v>0</v>
      </c>
      <c r="H43" s="3">
        <v>30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f>SUM(F43:P43)</f>
        <v>30</v>
      </c>
      <c r="R43" s="3">
        <v>1800</v>
      </c>
      <c r="S43" s="3">
        <v>1800</v>
      </c>
      <c r="U43" t="s">
        <v>25</v>
      </c>
      <c r="V43" t="s">
        <v>26</v>
      </c>
    </row>
    <row r="44" spans="1:22" x14ac:dyDescent="0.25">
      <c r="A44" s="1"/>
      <c r="B44" s="2">
        <v>44476</v>
      </c>
      <c r="C44" t="s">
        <v>86</v>
      </c>
      <c r="D44" s="3" t="s">
        <v>49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</v>
      </c>
      <c r="N44" s="3">
        <v>0</v>
      </c>
      <c r="O44" s="3">
        <v>0</v>
      </c>
      <c r="P44" s="3">
        <v>0</v>
      </c>
      <c r="Q44" s="3">
        <f>SUM(F44:P44)</f>
        <v>1</v>
      </c>
      <c r="R44" s="3">
        <v>1000</v>
      </c>
      <c r="S44" s="3">
        <v>1000</v>
      </c>
      <c r="U44" t="s">
        <v>25</v>
      </c>
      <c r="V44" t="s">
        <v>26</v>
      </c>
    </row>
    <row r="45" spans="1:22" x14ac:dyDescent="0.25">
      <c r="A45" s="1"/>
      <c r="B45" s="2">
        <v>44477</v>
      </c>
      <c r="C45" t="s">
        <v>87</v>
      </c>
      <c r="D45" s="3" t="s">
        <v>88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2</v>
      </c>
      <c r="M45" s="3">
        <v>0</v>
      </c>
      <c r="N45" s="3">
        <v>0</v>
      </c>
      <c r="O45" s="3">
        <v>4</v>
      </c>
      <c r="P45" s="3">
        <v>0</v>
      </c>
      <c r="Q45" s="3">
        <v>6</v>
      </c>
      <c r="R45" s="3">
        <v>2360</v>
      </c>
      <c r="S45" s="3">
        <v>2360</v>
      </c>
      <c r="U45" t="s">
        <v>25</v>
      </c>
      <c r="V45" t="s">
        <v>26</v>
      </c>
    </row>
    <row r="46" spans="1:22" x14ac:dyDescent="0.25">
      <c r="A46" s="1"/>
      <c r="B46" s="2">
        <v>44477</v>
      </c>
      <c r="C46" t="s">
        <v>89</v>
      </c>
      <c r="D46" s="3" t="s">
        <v>90</v>
      </c>
      <c r="E46" s="3">
        <v>0</v>
      </c>
      <c r="F46" s="3">
        <v>0</v>
      </c>
      <c r="G46" s="3">
        <v>0</v>
      </c>
      <c r="H46" s="3">
        <v>60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60</v>
      </c>
      <c r="R46" s="3">
        <v>3480</v>
      </c>
      <c r="S46" s="3">
        <v>3480</v>
      </c>
      <c r="U46" t="s">
        <v>25</v>
      </c>
      <c r="V46" t="s">
        <v>26</v>
      </c>
    </row>
    <row r="47" spans="1:22" x14ac:dyDescent="0.25">
      <c r="A47" s="1"/>
      <c r="B47" s="2">
        <v>44477</v>
      </c>
      <c r="C47" t="s">
        <v>91</v>
      </c>
      <c r="D47" s="3" t="s">
        <v>51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 s="3">
        <v>1200</v>
      </c>
      <c r="S47" s="3">
        <v>1145</v>
      </c>
      <c r="U47" t="s">
        <v>25</v>
      </c>
      <c r="V47" t="s">
        <v>26</v>
      </c>
    </row>
    <row r="48" spans="1:22" x14ac:dyDescent="0.25">
      <c r="A48" s="1"/>
      <c r="B48" s="2">
        <v>44477</v>
      </c>
      <c r="C48" t="s">
        <v>92</v>
      </c>
      <c r="D48" s="3" t="s">
        <v>38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2</v>
      </c>
      <c r="M48" s="3">
        <v>0</v>
      </c>
      <c r="N48" s="3">
        <v>0</v>
      </c>
      <c r="O48" s="3">
        <v>0</v>
      </c>
      <c r="P48" s="3">
        <v>0</v>
      </c>
      <c r="Q48" s="3">
        <v>2</v>
      </c>
      <c r="R48" s="3">
        <v>1200</v>
      </c>
      <c r="S48" s="3">
        <v>1200</v>
      </c>
      <c r="U48" t="s">
        <v>25</v>
      </c>
      <c r="V48" t="s">
        <v>26</v>
      </c>
    </row>
    <row r="49" spans="1:22" x14ac:dyDescent="0.25">
      <c r="A49" s="1"/>
      <c r="B49" s="2">
        <v>44477</v>
      </c>
      <c r="C49" t="s">
        <v>93</v>
      </c>
      <c r="D49" s="3" t="s">
        <v>79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1</v>
      </c>
      <c r="M49" s="3">
        <v>0</v>
      </c>
      <c r="N49" s="3">
        <v>0</v>
      </c>
      <c r="O49" s="3">
        <v>2</v>
      </c>
      <c r="P49" s="3">
        <v>0</v>
      </c>
      <c r="Q49" s="3">
        <v>3</v>
      </c>
      <c r="R49" s="3">
        <v>1100</v>
      </c>
      <c r="S49" s="3">
        <v>0</v>
      </c>
    </row>
    <row r="50" spans="1:22" x14ac:dyDescent="0.25">
      <c r="A50" s="1"/>
      <c r="B50" s="2">
        <v>44477</v>
      </c>
      <c r="C50" t="s">
        <v>94</v>
      </c>
      <c r="D50" s="3" t="s">
        <v>95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1</v>
      </c>
      <c r="M50" s="3">
        <v>0</v>
      </c>
      <c r="N50" s="3">
        <v>0</v>
      </c>
      <c r="O50" s="3">
        <v>0</v>
      </c>
      <c r="P50" s="3">
        <v>0</v>
      </c>
      <c r="Q50" s="3">
        <v>1</v>
      </c>
      <c r="R50" s="3">
        <v>550</v>
      </c>
      <c r="S50" s="3">
        <v>550</v>
      </c>
      <c r="U50" t="s">
        <v>25</v>
      </c>
      <c r="V50" t="s">
        <v>26</v>
      </c>
    </row>
    <row r="51" spans="1:22" x14ac:dyDescent="0.25">
      <c r="A51" s="1"/>
      <c r="B51" s="2">
        <v>44477</v>
      </c>
      <c r="C51" t="s">
        <v>96</v>
      </c>
      <c r="D51" s="3" t="s">
        <v>97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1</v>
      </c>
      <c r="M51" s="3">
        <v>0</v>
      </c>
      <c r="N51" s="3">
        <v>0</v>
      </c>
      <c r="O51" s="3">
        <v>0</v>
      </c>
      <c r="P51" s="3">
        <v>0</v>
      </c>
      <c r="Q51" s="3">
        <v>1</v>
      </c>
      <c r="R51" s="3">
        <v>550</v>
      </c>
      <c r="S51" s="3">
        <v>0</v>
      </c>
      <c r="T51" s="19" t="s">
        <v>98</v>
      </c>
    </row>
    <row r="52" spans="1:22" x14ac:dyDescent="0.25">
      <c r="A52" s="1"/>
      <c r="B52" s="2">
        <v>44477</v>
      </c>
      <c r="C52" t="s">
        <v>99</v>
      </c>
      <c r="D52" s="3" t="s">
        <v>100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1</v>
      </c>
      <c r="M52" s="3">
        <v>0</v>
      </c>
      <c r="N52" s="3">
        <v>0</v>
      </c>
      <c r="O52" s="3">
        <v>0</v>
      </c>
      <c r="P52" s="3">
        <v>0</v>
      </c>
      <c r="Q52" s="3">
        <v>1</v>
      </c>
      <c r="R52" s="3">
        <v>500</v>
      </c>
      <c r="S52" s="3">
        <v>500</v>
      </c>
      <c r="U52" t="s">
        <v>25</v>
      </c>
      <c r="V52" t="s">
        <v>26</v>
      </c>
    </row>
    <row r="53" spans="1:22" x14ac:dyDescent="0.25">
      <c r="A53" s="1"/>
      <c r="B53" s="2">
        <v>44477</v>
      </c>
      <c r="C53" t="s">
        <v>101</v>
      </c>
      <c r="D53" s="3" t="s">
        <v>102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3</v>
      </c>
      <c r="M53" s="3">
        <v>0</v>
      </c>
      <c r="N53" s="3">
        <v>0</v>
      </c>
      <c r="O53" s="3">
        <v>0</v>
      </c>
      <c r="P53" s="3">
        <v>0</v>
      </c>
      <c r="Q53" s="3">
        <v>3</v>
      </c>
      <c r="R53" s="3">
        <v>1800</v>
      </c>
      <c r="S53" s="3">
        <v>0</v>
      </c>
    </row>
    <row r="54" spans="1:22" x14ac:dyDescent="0.25">
      <c r="A54" s="1"/>
      <c r="B54" s="2">
        <v>44477</v>
      </c>
      <c r="C54" t="s">
        <v>103</v>
      </c>
      <c r="D54" s="3" t="s">
        <v>104</v>
      </c>
      <c r="E54" s="3">
        <v>0</v>
      </c>
      <c r="F54" s="3">
        <v>20</v>
      </c>
      <c r="G54" s="3">
        <v>200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6</v>
      </c>
      <c r="R54" s="3">
        <v>12320</v>
      </c>
      <c r="S54" s="3">
        <v>7100</v>
      </c>
      <c r="T54" s="20" t="s">
        <v>500</v>
      </c>
      <c r="U54" t="s">
        <v>106</v>
      </c>
      <c r="V54" t="s">
        <v>107</v>
      </c>
    </row>
    <row r="55" spans="1:22" x14ac:dyDescent="0.25">
      <c r="A55" s="1"/>
      <c r="B55" s="2">
        <v>44477</v>
      </c>
      <c r="C55" t="s">
        <v>108</v>
      </c>
      <c r="D55" s="3" t="s">
        <v>109</v>
      </c>
      <c r="E55" s="3">
        <v>0</v>
      </c>
      <c r="F55" s="3">
        <v>0</v>
      </c>
      <c r="G55" s="3">
        <v>0</v>
      </c>
      <c r="H55" s="3">
        <v>2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2</v>
      </c>
      <c r="P55" s="3">
        <v>0</v>
      </c>
      <c r="Q55" s="3">
        <v>4</v>
      </c>
      <c r="R55" s="3">
        <v>720</v>
      </c>
      <c r="S55" s="3">
        <v>0</v>
      </c>
    </row>
    <row r="56" spans="1:22" x14ac:dyDescent="0.25">
      <c r="A56" s="1"/>
      <c r="B56" s="2">
        <v>44477</v>
      </c>
      <c r="C56" t="s">
        <v>110</v>
      </c>
      <c r="D56" s="3" t="s">
        <v>22</v>
      </c>
      <c r="E56" s="3">
        <v>0</v>
      </c>
      <c r="F56" s="3">
        <v>0</v>
      </c>
      <c r="G56" s="3">
        <v>0</v>
      </c>
      <c r="H56" s="3">
        <v>0</v>
      </c>
      <c r="I56" s="3">
        <v>0.5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</v>
      </c>
      <c r="R56" s="3">
        <v>300</v>
      </c>
      <c r="S56" s="3">
        <v>300</v>
      </c>
      <c r="U56" t="s">
        <v>25</v>
      </c>
      <c r="V56" t="s">
        <v>26</v>
      </c>
    </row>
    <row r="57" spans="1:22" x14ac:dyDescent="0.25">
      <c r="A57" s="1"/>
      <c r="B57" s="2">
        <v>44477</v>
      </c>
      <c r="C57" t="s">
        <v>111</v>
      </c>
      <c r="D57" s="8" t="s">
        <v>49</v>
      </c>
      <c r="E57" s="3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6</v>
      </c>
      <c r="M57" s="3">
        <v>0</v>
      </c>
      <c r="N57" s="8">
        <v>1</v>
      </c>
      <c r="O57" s="8">
        <v>0</v>
      </c>
      <c r="P57" s="3">
        <v>0</v>
      </c>
      <c r="Q57" s="3">
        <v>7</v>
      </c>
      <c r="R57" s="3">
        <v>4000</v>
      </c>
      <c r="S57" s="3">
        <v>4000</v>
      </c>
      <c r="U57" t="s">
        <v>25</v>
      </c>
      <c r="V57" t="s">
        <v>26</v>
      </c>
    </row>
    <row r="58" spans="1:22" x14ac:dyDescent="0.25">
      <c r="A58" s="1"/>
      <c r="B58" s="2">
        <v>44477</v>
      </c>
      <c r="C58" t="s">
        <v>112</v>
      </c>
      <c r="D58" s="8" t="s">
        <v>113</v>
      </c>
      <c r="E58" s="3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1</v>
      </c>
      <c r="M58" s="3">
        <v>0</v>
      </c>
      <c r="N58" s="8">
        <v>0</v>
      </c>
      <c r="O58" s="8">
        <v>0</v>
      </c>
      <c r="P58" s="3">
        <v>0</v>
      </c>
      <c r="Q58" s="3">
        <v>1</v>
      </c>
      <c r="R58" s="3">
        <v>550</v>
      </c>
      <c r="S58" s="3">
        <v>550</v>
      </c>
      <c r="U58" t="s">
        <v>25</v>
      </c>
      <c r="V58" t="s">
        <v>26</v>
      </c>
    </row>
    <row r="59" spans="1:22" x14ac:dyDescent="0.25">
      <c r="A59" s="1"/>
      <c r="B59" s="2">
        <v>44477</v>
      </c>
      <c r="C59" t="s">
        <v>114</v>
      </c>
      <c r="D59" s="8" t="s">
        <v>115</v>
      </c>
      <c r="E59" s="3">
        <v>0</v>
      </c>
      <c r="F59" s="8">
        <v>1</v>
      </c>
      <c r="G59" s="8">
        <v>0</v>
      </c>
      <c r="H59" s="8">
        <v>0</v>
      </c>
      <c r="I59" s="8">
        <v>0</v>
      </c>
      <c r="J59" s="8">
        <v>2</v>
      </c>
      <c r="K59" s="8">
        <v>0</v>
      </c>
      <c r="L59" s="8">
        <v>0</v>
      </c>
      <c r="M59" s="3">
        <v>0</v>
      </c>
      <c r="N59" s="8">
        <v>0</v>
      </c>
      <c r="O59" s="8">
        <v>0</v>
      </c>
      <c r="P59" s="3">
        <v>0</v>
      </c>
      <c r="Q59" s="3">
        <v>3</v>
      </c>
      <c r="R59" s="3">
        <v>1900</v>
      </c>
      <c r="S59" s="3">
        <v>1900</v>
      </c>
      <c r="U59" t="s">
        <v>25</v>
      </c>
      <c r="V59" t="s">
        <v>26</v>
      </c>
    </row>
    <row r="60" spans="1:22" x14ac:dyDescent="0.25">
      <c r="A60" s="1"/>
      <c r="B60" s="2">
        <v>44477</v>
      </c>
      <c r="C60" t="s">
        <v>116</v>
      </c>
      <c r="D60" s="8" t="s">
        <v>117</v>
      </c>
      <c r="E60" s="3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4</v>
      </c>
      <c r="M60" s="3">
        <v>0</v>
      </c>
      <c r="N60" s="8">
        <v>0</v>
      </c>
      <c r="O60" s="8">
        <v>0</v>
      </c>
      <c r="P60" s="3">
        <v>0</v>
      </c>
      <c r="Q60" s="3">
        <v>4</v>
      </c>
      <c r="R60" s="3">
        <v>2200</v>
      </c>
      <c r="S60" s="3">
        <v>0</v>
      </c>
    </row>
    <row r="61" spans="1:22" x14ac:dyDescent="0.25">
      <c r="A61" s="1"/>
      <c r="B61" s="2">
        <v>44477</v>
      </c>
      <c r="C61" t="s">
        <v>118</v>
      </c>
      <c r="D61" s="8" t="s">
        <v>119</v>
      </c>
      <c r="E61" s="3">
        <v>0</v>
      </c>
      <c r="F61" s="8">
        <v>0</v>
      </c>
      <c r="G61" s="8">
        <v>4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3">
        <v>0</v>
      </c>
      <c r="N61" s="8">
        <v>0</v>
      </c>
      <c r="O61" s="8">
        <v>0</v>
      </c>
      <c r="P61" s="3">
        <v>0</v>
      </c>
      <c r="Q61" s="3">
        <v>4</v>
      </c>
      <c r="R61" s="3">
        <v>8100</v>
      </c>
      <c r="S61" s="3">
        <v>8100</v>
      </c>
      <c r="U61" t="s">
        <v>25</v>
      </c>
      <c r="V61" t="s">
        <v>26</v>
      </c>
    </row>
    <row r="62" spans="1:22" x14ac:dyDescent="0.25">
      <c r="A62" s="1"/>
      <c r="B62" s="2">
        <v>44478</v>
      </c>
      <c r="C62" t="s">
        <v>120</v>
      </c>
      <c r="D62" s="3" t="s">
        <v>28</v>
      </c>
      <c r="E62" s="3">
        <v>0</v>
      </c>
      <c r="F62" s="3">
        <v>0</v>
      </c>
      <c r="G62" s="3">
        <v>40</v>
      </c>
      <c r="H62" s="3">
        <v>0</v>
      </c>
      <c r="I62" s="3">
        <v>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2</v>
      </c>
      <c r="R62" s="3">
        <v>2790</v>
      </c>
      <c r="S62" s="3">
        <v>9350</v>
      </c>
      <c r="T62" s="20" t="s">
        <v>500</v>
      </c>
      <c r="U62" t="s">
        <v>25</v>
      </c>
      <c r="V62" t="s">
        <v>26</v>
      </c>
    </row>
    <row r="63" spans="1:22" x14ac:dyDescent="0.25">
      <c r="A63" s="1"/>
      <c r="B63" s="2">
        <v>44478</v>
      </c>
      <c r="C63" t="s">
        <v>121</v>
      </c>
      <c r="D63" s="3" t="s">
        <v>122</v>
      </c>
      <c r="E63" s="3">
        <v>0</v>
      </c>
      <c r="F63" s="3">
        <v>1</v>
      </c>
      <c r="G63" s="3">
        <v>0</v>
      </c>
      <c r="H63" s="3">
        <v>0</v>
      </c>
      <c r="I63" s="3">
        <v>1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2</v>
      </c>
      <c r="R63" s="3">
        <v>1200</v>
      </c>
      <c r="S63" s="3">
        <v>1145</v>
      </c>
      <c r="U63" t="s">
        <v>25</v>
      </c>
      <c r="V63" t="s">
        <v>26</v>
      </c>
    </row>
    <row r="64" spans="1:22" x14ac:dyDescent="0.25">
      <c r="A64" s="1"/>
      <c r="B64" s="2">
        <v>44478</v>
      </c>
      <c r="C64" t="s">
        <v>123</v>
      </c>
      <c r="D64" s="3" t="s">
        <v>124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5</v>
      </c>
      <c r="M64" s="3">
        <v>0</v>
      </c>
      <c r="N64" s="3">
        <v>0</v>
      </c>
      <c r="O64" s="3">
        <v>6</v>
      </c>
      <c r="P64" s="3">
        <v>0</v>
      </c>
      <c r="Q64" s="3">
        <v>5</v>
      </c>
      <c r="R64" s="3">
        <v>4700</v>
      </c>
      <c r="S64" s="3">
        <v>4700</v>
      </c>
      <c r="U64" t="s">
        <v>25</v>
      </c>
      <c r="V64" t="s">
        <v>26</v>
      </c>
    </row>
    <row r="65" spans="1:22" x14ac:dyDescent="0.25">
      <c r="A65" s="1"/>
      <c r="B65" s="2">
        <v>44478</v>
      </c>
      <c r="C65" t="s">
        <v>125</v>
      </c>
      <c r="D65" s="3" t="s">
        <v>126</v>
      </c>
      <c r="E65" s="3">
        <v>0</v>
      </c>
      <c r="F65" s="3">
        <v>0</v>
      </c>
      <c r="G65" s="3">
        <v>0</v>
      </c>
      <c r="H65" s="3">
        <v>12</v>
      </c>
      <c r="I65" s="3">
        <v>0</v>
      </c>
      <c r="J65" s="3">
        <v>0</v>
      </c>
      <c r="K65" s="3">
        <v>0</v>
      </c>
      <c r="L65" s="3">
        <v>6</v>
      </c>
      <c r="M65" s="3">
        <v>0</v>
      </c>
      <c r="N65" s="3">
        <v>0</v>
      </c>
      <c r="O65" s="3">
        <v>0</v>
      </c>
      <c r="P65" s="3">
        <v>0</v>
      </c>
      <c r="Q65" s="3">
        <v>18</v>
      </c>
      <c r="R65" s="3">
        <v>4320</v>
      </c>
      <c r="S65" s="3">
        <v>4320</v>
      </c>
      <c r="U65" t="s">
        <v>25</v>
      </c>
      <c r="V65" t="s">
        <v>26</v>
      </c>
    </row>
    <row r="66" spans="1:22" x14ac:dyDescent="0.25">
      <c r="A66" s="1"/>
      <c r="B66" s="2">
        <v>44478</v>
      </c>
      <c r="C66" t="s">
        <v>127</v>
      </c>
      <c r="D66" s="3" t="s">
        <v>38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1</v>
      </c>
      <c r="M66" s="3">
        <v>0</v>
      </c>
      <c r="N66" s="3">
        <v>0</v>
      </c>
      <c r="O66" s="3">
        <v>0</v>
      </c>
      <c r="P66" s="3">
        <v>0</v>
      </c>
      <c r="Q66" s="3">
        <v>1</v>
      </c>
      <c r="R66" s="3">
        <v>600</v>
      </c>
      <c r="S66" s="3">
        <v>600</v>
      </c>
      <c r="U66" t="s">
        <v>25</v>
      </c>
      <c r="V66" t="s">
        <v>26</v>
      </c>
    </row>
    <row r="67" spans="1:22" x14ac:dyDescent="0.25">
      <c r="A67" s="1"/>
      <c r="B67" s="2">
        <v>44478</v>
      </c>
      <c r="C67" t="s">
        <v>128</v>
      </c>
      <c r="D67" s="3" t="s">
        <v>115</v>
      </c>
      <c r="E67" s="3">
        <v>0</v>
      </c>
      <c r="F67" s="3">
        <v>0</v>
      </c>
      <c r="G67" s="3">
        <v>0</v>
      </c>
      <c r="H67" s="3">
        <v>70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70</v>
      </c>
      <c r="R67" s="3">
        <v>4200</v>
      </c>
      <c r="S67" s="3">
        <v>4200</v>
      </c>
      <c r="U67" t="s">
        <v>25</v>
      </c>
      <c r="V67" t="s">
        <v>26</v>
      </c>
    </row>
    <row r="68" spans="1:22" x14ac:dyDescent="0.25">
      <c r="A68" s="1"/>
      <c r="B68" s="2">
        <v>44478</v>
      </c>
      <c r="C68" t="s">
        <v>129</v>
      </c>
      <c r="D68" s="3" t="s">
        <v>130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2</v>
      </c>
      <c r="M68" s="3">
        <v>0</v>
      </c>
      <c r="N68" s="3">
        <v>0</v>
      </c>
      <c r="O68" s="3">
        <v>2</v>
      </c>
      <c r="P68" s="3">
        <v>0</v>
      </c>
      <c r="Q68" s="3">
        <v>4</v>
      </c>
      <c r="R68" s="3">
        <v>1800</v>
      </c>
      <c r="S68" s="3">
        <v>0</v>
      </c>
    </row>
    <row r="69" spans="1:22" x14ac:dyDescent="0.25">
      <c r="A69" s="1"/>
      <c r="B69" s="2">
        <v>44479</v>
      </c>
      <c r="C69" t="s">
        <v>131</v>
      </c>
      <c r="D69" s="3" t="s">
        <v>49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4</v>
      </c>
      <c r="M69" s="3">
        <v>0</v>
      </c>
      <c r="N69" s="3">
        <v>0</v>
      </c>
      <c r="O69" s="3">
        <v>0</v>
      </c>
      <c r="P69" s="3">
        <v>0</v>
      </c>
      <c r="Q69" s="3">
        <f>SUM(E69:P69)</f>
        <v>4</v>
      </c>
      <c r="R69" s="3">
        <v>1600</v>
      </c>
      <c r="S69" s="3">
        <v>1600</v>
      </c>
      <c r="U69" t="s">
        <v>25</v>
      </c>
      <c r="V69" t="s">
        <v>26</v>
      </c>
    </row>
    <row r="70" spans="1:22" x14ac:dyDescent="0.25">
      <c r="A70" s="1"/>
      <c r="B70" s="2">
        <v>44479</v>
      </c>
      <c r="C70" t="s">
        <v>132</v>
      </c>
      <c r="D70" s="3" t="s">
        <v>28</v>
      </c>
      <c r="E70" s="3">
        <v>0</v>
      </c>
      <c r="F70" s="3">
        <v>40</v>
      </c>
      <c r="G70" s="3">
        <v>280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10</v>
      </c>
      <c r="N70" s="3">
        <v>0</v>
      </c>
      <c r="O70" s="3">
        <v>0</v>
      </c>
      <c r="P70" s="3">
        <v>0</v>
      </c>
      <c r="Q70" s="3">
        <f t="shared" ref="Q70:Q75" si="5">SUM(E70:P70)</f>
        <v>330</v>
      </c>
      <c r="R70" s="3">
        <v>25920</v>
      </c>
      <c r="S70" s="3">
        <v>12000</v>
      </c>
      <c r="T70" s="20" t="s">
        <v>501</v>
      </c>
      <c r="U70" t="s">
        <v>25</v>
      </c>
      <c r="V70" t="s">
        <v>26</v>
      </c>
    </row>
    <row r="71" spans="1:22" x14ac:dyDescent="0.25">
      <c r="A71" s="1"/>
      <c r="B71" s="2">
        <v>44479</v>
      </c>
      <c r="C71" t="s">
        <v>134</v>
      </c>
      <c r="D71" s="3" t="s">
        <v>135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1</v>
      </c>
      <c r="M71" s="3">
        <v>0</v>
      </c>
      <c r="N71" s="3">
        <v>0</v>
      </c>
      <c r="O71" s="3">
        <v>0</v>
      </c>
      <c r="P71" s="3">
        <v>0</v>
      </c>
      <c r="Q71" s="3">
        <f t="shared" si="5"/>
        <v>1</v>
      </c>
      <c r="R71" s="3">
        <v>550</v>
      </c>
      <c r="S71" s="3">
        <v>500</v>
      </c>
      <c r="U71" t="s">
        <v>25</v>
      </c>
      <c r="V71" t="s">
        <v>26</v>
      </c>
    </row>
    <row r="72" spans="1:22" x14ac:dyDescent="0.25">
      <c r="A72" s="1"/>
      <c r="B72" s="2">
        <v>44479</v>
      </c>
      <c r="C72" t="s">
        <v>136</v>
      </c>
      <c r="D72" s="3" t="s">
        <v>137</v>
      </c>
      <c r="E72" s="3">
        <v>0</v>
      </c>
      <c r="F72" s="3">
        <v>0</v>
      </c>
      <c r="G72" s="3">
        <v>0</v>
      </c>
      <c r="H72" s="3">
        <v>0</v>
      </c>
      <c r="I72" s="3">
        <v>1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f t="shared" si="5"/>
        <v>1</v>
      </c>
      <c r="R72" s="3">
        <v>550</v>
      </c>
      <c r="S72" s="3">
        <v>0</v>
      </c>
    </row>
    <row r="73" spans="1:22" x14ac:dyDescent="0.25">
      <c r="A73" s="1"/>
      <c r="B73" s="2">
        <v>44479</v>
      </c>
      <c r="C73" t="s">
        <v>138</v>
      </c>
      <c r="D73" s="3" t="s">
        <v>139</v>
      </c>
      <c r="E73" s="3">
        <v>0</v>
      </c>
      <c r="F73" s="3">
        <v>0</v>
      </c>
      <c r="G73" s="3">
        <v>0</v>
      </c>
      <c r="H73" s="3">
        <v>60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f t="shared" si="5"/>
        <v>60</v>
      </c>
      <c r="R73" s="3">
        <v>3600</v>
      </c>
      <c r="S73" s="3">
        <v>3600</v>
      </c>
      <c r="U73" t="s">
        <v>25</v>
      </c>
      <c r="V73" t="s">
        <v>26</v>
      </c>
    </row>
    <row r="74" spans="1:22" x14ac:dyDescent="0.25">
      <c r="A74" s="1"/>
      <c r="B74" s="2">
        <v>44479</v>
      </c>
      <c r="C74" t="s">
        <v>140</v>
      </c>
      <c r="D74" s="3" t="s">
        <v>141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f t="shared" si="5"/>
        <v>0</v>
      </c>
      <c r="R74" s="3">
        <v>600</v>
      </c>
      <c r="S74" s="3">
        <v>600</v>
      </c>
      <c r="U74" t="s">
        <v>25</v>
      </c>
      <c r="V74" t="s">
        <v>26</v>
      </c>
    </row>
    <row r="75" spans="1:22" x14ac:dyDescent="0.25">
      <c r="A75" s="1"/>
      <c r="B75" s="2">
        <v>44479</v>
      </c>
      <c r="C75" t="s">
        <v>142</v>
      </c>
      <c r="D75" s="3" t="s">
        <v>143</v>
      </c>
      <c r="E75" s="3">
        <v>0</v>
      </c>
      <c r="F75" s="3">
        <v>0</v>
      </c>
      <c r="G75" s="3">
        <v>16.14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f t="shared" si="5"/>
        <v>16.14</v>
      </c>
      <c r="R75" s="3">
        <v>37154</v>
      </c>
      <c r="S75" s="3">
        <v>37154</v>
      </c>
      <c r="U75" t="s">
        <v>25</v>
      </c>
      <c r="V75" t="s">
        <v>26</v>
      </c>
    </row>
    <row r="76" spans="1:22" x14ac:dyDescent="0.25">
      <c r="A76" s="1"/>
      <c r="B76" s="2">
        <v>44479</v>
      </c>
      <c r="C76" t="s">
        <v>144</v>
      </c>
      <c r="D76" s="10" t="s">
        <v>145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50</v>
      </c>
      <c r="M76" s="3">
        <v>0</v>
      </c>
      <c r="N76" s="3">
        <v>0</v>
      </c>
      <c r="O76" s="3">
        <v>11</v>
      </c>
      <c r="P76" s="3">
        <v>0</v>
      </c>
      <c r="Q76" s="3">
        <v>0</v>
      </c>
      <c r="R76" s="3">
        <v>26085</v>
      </c>
      <c r="S76" s="3">
        <v>0</v>
      </c>
    </row>
    <row r="77" spans="1:22" x14ac:dyDescent="0.25">
      <c r="A77" s="1"/>
      <c r="B77" s="2">
        <v>44480</v>
      </c>
      <c r="C77" t="s">
        <v>146</v>
      </c>
      <c r="D77" s="3" t="s">
        <v>28</v>
      </c>
      <c r="E77" s="3">
        <v>0</v>
      </c>
      <c r="F77" s="3">
        <v>60</v>
      </c>
      <c r="G77" s="3">
        <v>160</v>
      </c>
      <c r="H77" s="3">
        <v>27</v>
      </c>
      <c r="I77" s="3">
        <v>0</v>
      </c>
      <c r="J77" s="3">
        <v>0</v>
      </c>
      <c r="K77" s="3">
        <v>0</v>
      </c>
      <c r="L77" s="3">
        <v>3</v>
      </c>
      <c r="M77" s="3">
        <v>8</v>
      </c>
      <c r="N77" s="3">
        <v>0</v>
      </c>
      <c r="O77" s="3">
        <v>1</v>
      </c>
      <c r="P77" s="3">
        <v>0</v>
      </c>
      <c r="Q77" s="3">
        <f>SUM(E77:P77)</f>
        <v>259</v>
      </c>
      <c r="R77" s="3">
        <v>21962</v>
      </c>
      <c r="S77" s="3">
        <v>12000</v>
      </c>
      <c r="T77" s="20" t="s">
        <v>502</v>
      </c>
      <c r="U77" t="s">
        <v>106</v>
      </c>
      <c r="V77" t="s">
        <v>148</v>
      </c>
    </row>
    <row r="78" spans="1:22" x14ac:dyDescent="0.25">
      <c r="A78" s="1"/>
      <c r="B78" s="2">
        <v>44480</v>
      </c>
      <c r="C78" t="s">
        <v>149</v>
      </c>
      <c r="D78" s="3" t="s">
        <v>150</v>
      </c>
      <c r="E78" s="3">
        <v>0</v>
      </c>
      <c r="F78" s="3">
        <v>0</v>
      </c>
      <c r="G78" s="3">
        <v>0</v>
      </c>
      <c r="H78" s="3">
        <v>38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f t="shared" ref="Q78:Q81" si="6">SUM(E78:P78)</f>
        <v>38</v>
      </c>
      <c r="R78" s="3">
        <v>2240</v>
      </c>
      <c r="S78" s="3">
        <v>2200</v>
      </c>
      <c r="U78" t="s">
        <v>25</v>
      </c>
      <c r="V78" t="s">
        <v>26</v>
      </c>
    </row>
    <row r="79" spans="1:22" x14ac:dyDescent="0.25">
      <c r="A79" s="1"/>
      <c r="B79" s="2">
        <v>44480</v>
      </c>
      <c r="C79" t="s">
        <v>151</v>
      </c>
      <c r="D79" s="3" t="s">
        <v>141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1</v>
      </c>
      <c r="M79" s="3">
        <v>0</v>
      </c>
      <c r="N79" s="3">
        <v>0</v>
      </c>
      <c r="O79" s="3">
        <v>0</v>
      </c>
      <c r="P79" s="3">
        <v>0</v>
      </c>
      <c r="Q79" s="3">
        <f t="shared" si="6"/>
        <v>1</v>
      </c>
      <c r="R79" s="3">
        <v>600</v>
      </c>
      <c r="S79" s="3">
        <v>600</v>
      </c>
      <c r="U79" t="s">
        <v>25</v>
      </c>
      <c r="V79" t="s">
        <v>26</v>
      </c>
    </row>
    <row r="80" spans="1:22" x14ac:dyDescent="0.25">
      <c r="A80" s="1"/>
      <c r="B80" s="2">
        <v>44480</v>
      </c>
      <c r="C80" t="s">
        <v>152</v>
      </c>
      <c r="D80" s="3" t="s">
        <v>153</v>
      </c>
      <c r="E80" s="3">
        <v>0</v>
      </c>
      <c r="F80" s="3">
        <v>0</v>
      </c>
      <c r="G80" s="3">
        <v>0</v>
      </c>
      <c r="H80" s="3">
        <v>6</v>
      </c>
      <c r="I80" s="3">
        <v>0</v>
      </c>
      <c r="J80" s="3">
        <v>0</v>
      </c>
      <c r="K80" s="3">
        <v>0</v>
      </c>
      <c r="L80" s="3">
        <v>1</v>
      </c>
      <c r="M80" s="3">
        <v>0</v>
      </c>
      <c r="N80" s="3">
        <v>0</v>
      </c>
      <c r="O80" s="3">
        <v>1</v>
      </c>
      <c r="P80" s="3">
        <v>0</v>
      </c>
      <c r="Q80" s="3">
        <f t="shared" si="6"/>
        <v>8</v>
      </c>
      <c r="R80" s="3">
        <v>1260</v>
      </c>
      <c r="S80" s="3">
        <v>1260</v>
      </c>
      <c r="U80" t="s">
        <v>25</v>
      </c>
      <c r="V80" t="s">
        <v>26</v>
      </c>
    </row>
    <row r="81" spans="1:22" x14ac:dyDescent="0.25">
      <c r="A81" s="1"/>
      <c r="B81" s="2">
        <v>44480</v>
      </c>
      <c r="C81" t="s">
        <v>154</v>
      </c>
      <c r="D81" s="3" t="s">
        <v>155</v>
      </c>
      <c r="E81" s="3">
        <v>0</v>
      </c>
      <c r="F81" s="3">
        <v>0</v>
      </c>
      <c r="G81" s="3">
        <v>1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f t="shared" si="6"/>
        <v>1</v>
      </c>
      <c r="R81" s="3">
        <v>2320</v>
      </c>
      <c r="S81" s="3">
        <v>2320</v>
      </c>
      <c r="U81" t="s">
        <v>25</v>
      </c>
      <c r="V81" t="s">
        <v>26</v>
      </c>
    </row>
    <row r="82" spans="1:22" x14ac:dyDescent="0.25">
      <c r="A82" s="1"/>
      <c r="B82" s="2">
        <v>44481</v>
      </c>
      <c r="C82" t="s">
        <v>156</v>
      </c>
      <c r="D82" s="3" t="s">
        <v>28</v>
      </c>
      <c r="E82" s="3">
        <v>0</v>
      </c>
      <c r="F82" s="3">
        <v>0</v>
      </c>
      <c r="G82" s="3">
        <v>80</v>
      </c>
      <c r="H82" s="3">
        <v>25</v>
      </c>
      <c r="I82" s="3">
        <v>0</v>
      </c>
      <c r="J82" s="3">
        <v>0</v>
      </c>
      <c r="K82" s="3">
        <v>0</v>
      </c>
      <c r="L82" s="3">
        <v>3</v>
      </c>
      <c r="M82" s="3">
        <v>7</v>
      </c>
      <c r="N82" s="3">
        <v>0</v>
      </c>
      <c r="O82" s="3">
        <v>1</v>
      </c>
      <c r="P82" s="3">
        <v>0</v>
      </c>
      <c r="Q82" s="3">
        <f>SUM(E82:P82)</f>
        <v>116</v>
      </c>
      <c r="R82" s="3">
        <v>13210</v>
      </c>
      <c r="S82" s="3">
        <v>0</v>
      </c>
    </row>
    <row r="83" spans="1:22" x14ac:dyDescent="0.25">
      <c r="A83" s="1"/>
      <c r="B83" s="2">
        <v>44481</v>
      </c>
      <c r="C83" t="s">
        <v>157</v>
      </c>
      <c r="D83" s="3" t="s">
        <v>158</v>
      </c>
      <c r="E83" s="3">
        <v>0</v>
      </c>
      <c r="F83" s="3">
        <v>0</v>
      </c>
      <c r="G83" s="3">
        <v>0</v>
      </c>
      <c r="H83" s="3">
        <v>160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f t="shared" ref="Q83:Q89" si="7">SUM(E83:P83)</f>
        <v>160</v>
      </c>
      <c r="R83" s="3">
        <v>8360</v>
      </c>
      <c r="S83" s="3">
        <v>8360</v>
      </c>
      <c r="U83" t="s">
        <v>25</v>
      </c>
      <c r="V83" t="s">
        <v>26</v>
      </c>
    </row>
    <row r="84" spans="1:22" x14ac:dyDescent="0.25">
      <c r="A84" s="1"/>
      <c r="B84" s="2">
        <v>44481</v>
      </c>
      <c r="C84" t="s">
        <v>159</v>
      </c>
      <c r="D84" s="3" t="s">
        <v>22</v>
      </c>
      <c r="E84" s="3">
        <v>0</v>
      </c>
      <c r="F84" s="3">
        <v>0</v>
      </c>
      <c r="G84" s="3">
        <v>0</v>
      </c>
      <c r="H84" s="3">
        <v>0</v>
      </c>
      <c r="I84" s="3">
        <v>7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f t="shared" si="7"/>
        <v>7</v>
      </c>
      <c r="R84" s="3">
        <v>2000</v>
      </c>
      <c r="S84" s="3">
        <v>2000</v>
      </c>
      <c r="U84" t="s">
        <v>25</v>
      </c>
      <c r="V84" t="s">
        <v>26</v>
      </c>
    </row>
    <row r="85" spans="1:22" x14ac:dyDescent="0.25">
      <c r="A85" s="1"/>
      <c r="B85" s="2">
        <v>44481</v>
      </c>
      <c r="C85" t="s">
        <v>160</v>
      </c>
      <c r="D85" s="3" t="s">
        <v>22</v>
      </c>
      <c r="E85" s="3">
        <v>0</v>
      </c>
      <c r="F85" s="3">
        <v>0</v>
      </c>
      <c r="G85" s="3">
        <v>0</v>
      </c>
      <c r="H85" s="3">
        <v>2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f t="shared" si="7"/>
        <v>2</v>
      </c>
      <c r="R85" s="3">
        <v>120</v>
      </c>
      <c r="S85" s="3">
        <v>120</v>
      </c>
      <c r="U85" t="s">
        <v>25</v>
      </c>
      <c r="V85" t="s">
        <v>26</v>
      </c>
    </row>
    <row r="86" spans="1:22" x14ac:dyDescent="0.25">
      <c r="A86" s="1"/>
      <c r="B86" s="2">
        <v>44481</v>
      </c>
      <c r="C86" t="s">
        <v>161</v>
      </c>
      <c r="D86" s="3" t="s">
        <v>155</v>
      </c>
      <c r="E86" s="3">
        <v>0</v>
      </c>
      <c r="F86" s="3">
        <v>0</v>
      </c>
      <c r="G86" s="3">
        <v>2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f t="shared" si="7"/>
        <v>2</v>
      </c>
      <c r="R86" s="3">
        <v>4640</v>
      </c>
      <c r="S86" s="3">
        <v>4640</v>
      </c>
      <c r="U86" t="s">
        <v>25</v>
      </c>
      <c r="V86" t="s">
        <v>26</v>
      </c>
    </row>
    <row r="87" spans="1:22" x14ac:dyDescent="0.25">
      <c r="A87" s="1"/>
      <c r="B87" s="2">
        <v>44481</v>
      </c>
      <c r="C87" t="s">
        <v>162</v>
      </c>
      <c r="D87" s="3" t="s">
        <v>115</v>
      </c>
      <c r="E87" s="3">
        <v>0</v>
      </c>
      <c r="F87" s="3">
        <v>0</v>
      </c>
      <c r="G87" s="3">
        <v>0</v>
      </c>
      <c r="H87" s="3">
        <v>30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f t="shared" si="7"/>
        <v>30</v>
      </c>
      <c r="R87" s="3">
        <v>1800</v>
      </c>
      <c r="S87" s="3">
        <v>1800</v>
      </c>
      <c r="U87" t="s">
        <v>25</v>
      </c>
      <c r="V87" t="s">
        <v>26</v>
      </c>
    </row>
    <row r="88" spans="1:22" x14ac:dyDescent="0.25">
      <c r="A88" s="1"/>
      <c r="B88" s="2">
        <v>44481</v>
      </c>
      <c r="C88" t="s">
        <v>163</v>
      </c>
      <c r="D88" s="3" t="s">
        <v>141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1</v>
      </c>
      <c r="M88" s="3">
        <v>0</v>
      </c>
      <c r="N88" s="3">
        <v>0</v>
      </c>
      <c r="O88" s="3">
        <v>0</v>
      </c>
      <c r="P88" s="3">
        <v>0</v>
      </c>
      <c r="Q88" s="3">
        <f t="shared" si="7"/>
        <v>1</v>
      </c>
      <c r="R88" s="3">
        <v>600</v>
      </c>
      <c r="S88" s="3">
        <v>600</v>
      </c>
      <c r="U88" t="s">
        <v>25</v>
      </c>
      <c r="V88" t="s">
        <v>26</v>
      </c>
    </row>
    <row r="89" spans="1:22" x14ac:dyDescent="0.25">
      <c r="A89" s="1"/>
      <c r="B89" s="2">
        <v>44481</v>
      </c>
      <c r="C89" t="s">
        <v>164</v>
      </c>
      <c r="D89" s="3" t="s">
        <v>165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2</v>
      </c>
      <c r="M89" s="3">
        <v>0</v>
      </c>
      <c r="N89" s="3">
        <v>0</v>
      </c>
      <c r="O89" s="3">
        <v>0</v>
      </c>
      <c r="P89" s="3">
        <v>0</v>
      </c>
      <c r="Q89" s="3">
        <f t="shared" si="7"/>
        <v>2</v>
      </c>
      <c r="R89" s="3">
        <v>1200</v>
      </c>
      <c r="S89" s="3">
        <v>0</v>
      </c>
    </row>
    <row r="90" spans="1:22" x14ac:dyDescent="0.25">
      <c r="A90" s="1"/>
      <c r="B90" s="2">
        <v>44482</v>
      </c>
      <c r="C90" t="s">
        <v>166</v>
      </c>
      <c r="D90" s="3" t="s">
        <v>28</v>
      </c>
      <c r="E90" s="3">
        <v>0</v>
      </c>
      <c r="F90" s="3">
        <v>0</v>
      </c>
      <c r="G90" s="3">
        <v>40</v>
      </c>
      <c r="H90" s="3">
        <v>0</v>
      </c>
      <c r="I90" s="3">
        <v>0</v>
      </c>
      <c r="J90" s="3">
        <v>0</v>
      </c>
      <c r="K90" s="3">
        <v>0</v>
      </c>
      <c r="L90" s="3">
        <v>1</v>
      </c>
      <c r="M90" s="3">
        <v>4</v>
      </c>
      <c r="N90" s="3">
        <v>0</v>
      </c>
      <c r="O90" s="3">
        <v>0</v>
      </c>
      <c r="P90" s="3">
        <v>0</v>
      </c>
      <c r="Q90" s="3">
        <f>SUM(E90:P90)</f>
        <v>45</v>
      </c>
      <c r="R90" s="3">
        <v>5920</v>
      </c>
      <c r="S90" s="3">
        <v>0</v>
      </c>
    </row>
    <row r="91" spans="1:22" x14ac:dyDescent="0.25">
      <c r="A91" s="1"/>
      <c r="B91" s="2">
        <v>44482</v>
      </c>
      <c r="C91" t="s">
        <v>167</v>
      </c>
      <c r="D91" s="3" t="s">
        <v>49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</v>
      </c>
      <c r="M91" s="3">
        <v>0</v>
      </c>
      <c r="N91" s="3">
        <v>0</v>
      </c>
      <c r="O91" s="3">
        <v>0</v>
      </c>
      <c r="P91" s="3">
        <v>0</v>
      </c>
      <c r="Q91" s="3">
        <f t="shared" ref="Q91:Q95" si="8">SUM(E91:P91)</f>
        <v>8</v>
      </c>
      <c r="R91" s="3">
        <v>4800</v>
      </c>
      <c r="S91" s="3">
        <v>0</v>
      </c>
    </row>
    <row r="92" spans="1:22" x14ac:dyDescent="0.25">
      <c r="A92" s="1"/>
      <c r="B92" s="2">
        <v>44482</v>
      </c>
      <c r="C92" t="s">
        <v>168</v>
      </c>
      <c r="D92" s="3" t="s">
        <v>169</v>
      </c>
      <c r="E92" s="3">
        <v>0</v>
      </c>
      <c r="F92" s="3">
        <v>0</v>
      </c>
      <c r="G92" s="3">
        <v>0</v>
      </c>
      <c r="H92" s="3">
        <v>168</v>
      </c>
      <c r="I92" s="3">
        <v>0</v>
      </c>
      <c r="J92" s="3">
        <v>0</v>
      </c>
      <c r="K92" s="3">
        <v>0</v>
      </c>
      <c r="L92" s="3">
        <v>4</v>
      </c>
      <c r="M92" s="3">
        <v>0</v>
      </c>
      <c r="N92" s="3">
        <v>0</v>
      </c>
      <c r="O92" s="3">
        <v>0</v>
      </c>
      <c r="P92" s="3">
        <v>0</v>
      </c>
      <c r="Q92" s="3">
        <f t="shared" si="8"/>
        <v>172</v>
      </c>
      <c r="R92" s="3">
        <v>10518</v>
      </c>
      <c r="S92" s="3">
        <v>10518</v>
      </c>
      <c r="U92" t="s">
        <v>25</v>
      </c>
      <c r="V92" t="s">
        <v>26</v>
      </c>
    </row>
    <row r="93" spans="1:22" x14ac:dyDescent="0.25">
      <c r="A93" s="1"/>
      <c r="B93" s="2">
        <v>44482</v>
      </c>
      <c r="C93" t="s">
        <v>170</v>
      </c>
      <c r="D93" s="3" t="s">
        <v>22</v>
      </c>
      <c r="E93" s="3">
        <v>0</v>
      </c>
      <c r="F93" s="3">
        <v>0</v>
      </c>
      <c r="G93" s="3">
        <v>0</v>
      </c>
      <c r="H93" s="3">
        <v>0</v>
      </c>
      <c r="I93" s="3">
        <v>0.2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f t="shared" si="8"/>
        <v>0.2</v>
      </c>
      <c r="R93" s="3">
        <v>100</v>
      </c>
      <c r="S93" s="3">
        <v>100</v>
      </c>
      <c r="U93" t="s">
        <v>25</v>
      </c>
      <c r="V93" t="s">
        <v>26</v>
      </c>
    </row>
    <row r="94" spans="1:22" x14ac:dyDescent="0.25">
      <c r="A94" s="1"/>
      <c r="B94" s="2">
        <v>44482</v>
      </c>
      <c r="C94" t="s">
        <v>171</v>
      </c>
      <c r="D94" s="3" t="s">
        <v>141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1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600</v>
      </c>
      <c r="S94" s="3">
        <v>600</v>
      </c>
      <c r="U94" t="s">
        <v>25</v>
      </c>
      <c r="V94" t="s">
        <v>26</v>
      </c>
    </row>
    <row r="95" spans="1:22" x14ac:dyDescent="0.25">
      <c r="A95" s="1"/>
      <c r="B95" s="2">
        <v>44482</v>
      </c>
      <c r="C95" t="s">
        <v>172</v>
      </c>
      <c r="D95" s="3" t="s">
        <v>22</v>
      </c>
      <c r="E95" s="3">
        <v>0</v>
      </c>
      <c r="F95" s="3">
        <v>0</v>
      </c>
      <c r="G95" s="3">
        <v>0</v>
      </c>
      <c r="H95" s="3">
        <v>0</v>
      </c>
      <c r="I95" s="3">
        <v>1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f t="shared" si="8"/>
        <v>1</v>
      </c>
      <c r="R95" s="3">
        <v>600</v>
      </c>
      <c r="S95" s="3">
        <v>600</v>
      </c>
      <c r="U95" t="s">
        <v>25</v>
      </c>
      <c r="V95" t="s">
        <v>26</v>
      </c>
    </row>
    <row r="96" spans="1:22" x14ac:dyDescent="0.25">
      <c r="A96" s="1"/>
      <c r="B96" s="2">
        <v>44483</v>
      </c>
      <c r="C96" t="s">
        <v>173</v>
      </c>
      <c r="D96" s="3" t="s">
        <v>174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2</v>
      </c>
      <c r="P96" s="3">
        <v>0</v>
      </c>
      <c r="Q96" s="3">
        <f>SUM(E96:P96)</f>
        <v>2</v>
      </c>
      <c r="R96" s="3">
        <v>600</v>
      </c>
      <c r="S96" s="3">
        <v>0</v>
      </c>
    </row>
    <row r="97" spans="1:22" x14ac:dyDescent="0.25">
      <c r="A97" s="1"/>
      <c r="B97" s="2">
        <v>44483</v>
      </c>
      <c r="C97" t="s">
        <v>175</v>
      </c>
      <c r="D97" s="3" t="s">
        <v>28</v>
      </c>
      <c r="E97" s="3">
        <v>0</v>
      </c>
      <c r="F97" s="3">
        <v>0</v>
      </c>
      <c r="G97" s="3">
        <v>40</v>
      </c>
      <c r="H97" s="3">
        <v>25</v>
      </c>
      <c r="I97" s="3">
        <v>0</v>
      </c>
      <c r="J97" s="3">
        <v>0</v>
      </c>
      <c r="K97" s="3">
        <v>0</v>
      </c>
      <c r="L97" s="3">
        <v>10</v>
      </c>
      <c r="M97" s="3">
        <v>4</v>
      </c>
      <c r="N97" s="3">
        <v>0</v>
      </c>
      <c r="O97" s="3">
        <v>0</v>
      </c>
      <c r="P97" s="3">
        <v>0</v>
      </c>
      <c r="Q97" s="3">
        <f t="shared" ref="Q97:Q101" si="9">SUM(E97:P97)</f>
        <v>79</v>
      </c>
      <c r="R97" s="3">
        <v>11640</v>
      </c>
      <c r="S97" s="3">
        <v>0</v>
      </c>
    </row>
    <row r="98" spans="1:22" x14ac:dyDescent="0.25">
      <c r="A98" s="1"/>
      <c r="B98" s="2">
        <v>44483</v>
      </c>
      <c r="C98" t="s">
        <v>176</v>
      </c>
      <c r="D98" s="3" t="s">
        <v>177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1</v>
      </c>
      <c r="P98" s="3">
        <v>0</v>
      </c>
      <c r="Q98" s="3">
        <f t="shared" si="9"/>
        <v>1</v>
      </c>
      <c r="R98" s="3">
        <v>300</v>
      </c>
      <c r="S98" s="3">
        <v>0</v>
      </c>
    </row>
    <row r="99" spans="1:22" x14ac:dyDescent="0.25">
      <c r="A99" s="1"/>
      <c r="B99" s="2">
        <v>44483</v>
      </c>
      <c r="C99" t="s">
        <v>178</v>
      </c>
      <c r="D99" s="3" t="s">
        <v>49</v>
      </c>
      <c r="E99" s="3">
        <v>0</v>
      </c>
      <c r="F99" s="3">
        <v>0</v>
      </c>
      <c r="G99" s="3">
        <v>0</v>
      </c>
      <c r="H99" s="3">
        <v>160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f t="shared" si="9"/>
        <v>160</v>
      </c>
      <c r="R99" s="3">
        <v>8600</v>
      </c>
      <c r="S99" s="3">
        <v>8600</v>
      </c>
      <c r="U99" t="s">
        <v>25</v>
      </c>
      <c r="V99" t="s">
        <v>26</v>
      </c>
    </row>
    <row r="100" spans="1:22" x14ac:dyDescent="0.25">
      <c r="A100" s="1"/>
      <c r="B100" s="2">
        <v>44483</v>
      </c>
      <c r="C100" t="s">
        <v>179</v>
      </c>
      <c r="D100" s="3" t="s">
        <v>115</v>
      </c>
      <c r="E100" s="3">
        <v>0</v>
      </c>
      <c r="F100" s="3">
        <v>0</v>
      </c>
      <c r="G100" s="3">
        <v>0</v>
      </c>
      <c r="H100" s="3">
        <v>70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4200</v>
      </c>
      <c r="S100" s="3">
        <v>4200</v>
      </c>
      <c r="U100" t="s">
        <v>25</v>
      </c>
      <c r="V100" t="s">
        <v>26</v>
      </c>
    </row>
    <row r="101" spans="1:22" x14ac:dyDescent="0.25">
      <c r="A101" s="1"/>
      <c r="B101" s="2">
        <v>44483</v>
      </c>
      <c r="C101" t="s">
        <v>180</v>
      </c>
      <c r="D101" s="3" t="s">
        <v>22</v>
      </c>
      <c r="E101" s="3">
        <v>0</v>
      </c>
      <c r="F101" s="3">
        <v>0</v>
      </c>
      <c r="G101" s="3">
        <v>0</v>
      </c>
      <c r="H101" s="3">
        <v>1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f t="shared" si="9"/>
        <v>1</v>
      </c>
      <c r="R101" s="3">
        <v>60</v>
      </c>
      <c r="S101" s="3">
        <v>60</v>
      </c>
      <c r="U101" t="s">
        <v>25</v>
      </c>
      <c r="V101" t="s">
        <v>26</v>
      </c>
    </row>
    <row r="102" spans="1:22" x14ac:dyDescent="0.25">
      <c r="A102" s="1"/>
      <c r="B102" s="2">
        <v>44484</v>
      </c>
      <c r="C102" t="s">
        <v>181</v>
      </c>
      <c r="D102" s="3" t="s">
        <v>85</v>
      </c>
      <c r="E102" s="3">
        <v>0</v>
      </c>
      <c r="F102" s="3">
        <v>0</v>
      </c>
      <c r="G102" s="3">
        <v>0</v>
      </c>
      <c r="H102" s="3">
        <v>120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f>SUM(E102:P102)</f>
        <v>120</v>
      </c>
      <c r="R102" s="3">
        <v>7200</v>
      </c>
      <c r="S102" s="3">
        <v>7200</v>
      </c>
      <c r="U102" t="s">
        <v>25</v>
      </c>
      <c r="V102" t="s">
        <v>26</v>
      </c>
    </row>
    <row r="103" spans="1:22" x14ac:dyDescent="0.25">
      <c r="A103" s="1"/>
      <c r="B103" s="2">
        <v>44484</v>
      </c>
      <c r="C103" t="s">
        <v>182</v>
      </c>
      <c r="D103" s="3" t="s">
        <v>183</v>
      </c>
      <c r="E103" s="3">
        <v>0</v>
      </c>
      <c r="F103" s="3">
        <v>0</v>
      </c>
      <c r="G103" s="3">
        <v>0</v>
      </c>
      <c r="H103" s="3">
        <v>50</v>
      </c>
      <c r="I103" s="3">
        <v>0</v>
      </c>
      <c r="J103" s="3">
        <v>0</v>
      </c>
      <c r="K103" s="3">
        <v>0</v>
      </c>
      <c r="L103" s="3">
        <v>1</v>
      </c>
      <c r="M103" s="3">
        <v>0</v>
      </c>
      <c r="N103" s="3">
        <v>0</v>
      </c>
      <c r="O103" s="3">
        <v>5</v>
      </c>
      <c r="P103" s="3">
        <v>0</v>
      </c>
      <c r="Q103" s="3">
        <f t="shared" ref="Q103:Q107" si="10">SUM(E103:P103)</f>
        <v>56</v>
      </c>
      <c r="R103" s="3">
        <v>5100</v>
      </c>
      <c r="S103" s="3">
        <v>5100</v>
      </c>
      <c r="U103" t="s">
        <v>25</v>
      </c>
      <c r="V103" t="s">
        <v>26</v>
      </c>
    </row>
    <row r="104" spans="1:22" x14ac:dyDescent="0.25">
      <c r="A104" s="1"/>
      <c r="B104" s="2">
        <v>44484</v>
      </c>
      <c r="C104" t="s">
        <v>184</v>
      </c>
      <c r="D104" s="3" t="s">
        <v>28</v>
      </c>
      <c r="E104" s="3">
        <v>0</v>
      </c>
      <c r="F104" s="3">
        <v>0</v>
      </c>
      <c r="G104" s="3">
        <v>40</v>
      </c>
      <c r="H104" s="3">
        <v>0</v>
      </c>
      <c r="I104" s="3">
        <v>0</v>
      </c>
      <c r="J104" s="3">
        <v>0</v>
      </c>
      <c r="K104" s="3">
        <v>0</v>
      </c>
      <c r="L104" s="3">
        <v>2</v>
      </c>
      <c r="M104" s="3">
        <v>4</v>
      </c>
      <c r="N104" s="3">
        <v>0</v>
      </c>
      <c r="O104" s="3">
        <v>0</v>
      </c>
      <c r="P104" s="3">
        <v>0</v>
      </c>
      <c r="Q104" s="3">
        <f t="shared" si="10"/>
        <v>46</v>
      </c>
      <c r="R104" s="3">
        <v>6400</v>
      </c>
      <c r="S104" s="3">
        <v>0</v>
      </c>
    </row>
    <row r="105" spans="1:22" x14ac:dyDescent="0.25">
      <c r="A105" s="1"/>
      <c r="B105" s="2">
        <v>44484</v>
      </c>
      <c r="C105" t="s">
        <v>185</v>
      </c>
      <c r="D105" s="3" t="s">
        <v>155</v>
      </c>
      <c r="E105" s="3">
        <v>0</v>
      </c>
      <c r="F105" s="3">
        <v>0</v>
      </c>
      <c r="G105" s="3">
        <v>1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2320</v>
      </c>
      <c r="S105" s="3">
        <v>2320</v>
      </c>
      <c r="U105" t="s">
        <v>25</v>
      </c>
      <c r="V105" t="s">
        <v>26</v>
      </c>
    </row>
    <row r="106" spans="1:22" x14ac:dyDescent="0.25">
      <c r="A106" s="1"/>
      <c r="B106" s="2">
        <v>44484</v>
      </c>
      <c r="C106" t="s">
        <v>186</v>
      </c>
      <c r="D106" s="3" t="s">
        <v>85</v>
      </c>
      <c r="E106" s="3">
        <v>0</v>
      </c>
      <c r="F106" s="3">
        <v>0</v>
      </c>
      <c r="G106" s="3">
        <v>0</v>
      </c>
      <c r="H106" s="3">
        <v>180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f t="shared" si="10"/>
        <v>180</v>
      </c>
      <c r="R106" s="3">
        <v>10800</v>
      </c>
      <c r="S106" s="3">
        <v>10800</v>
      </c>
      <c r="U106" t="s">
        <v>25</v>
      </c>
      <c r="V106" t="s">
        <v>26</v>
      </c>
    </row>
    <row r="107" spans="1:22" x14ac:dyDescent="0.25">
      <c r="A107" s="1"/>
      <c r="B107" s="2">
        <v>44484</v>
      </c>
      <c r="C107" t="s">
        <v>187</v>
      </c>
      <c r="D107" s="3" t="s">
        <v>188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6</v>
      </c>
      <c r="M107" s="3">
        <v>0</v>
      </c>
      <c r="N107" s="3">
        <v>0</v>
      </c>
      <c r="O107" s="3">
        <v>2</v>
      </c>
      <c r="P107" s="3">
        <v>0</v>
      </c>
      <c r="Q107" s="3">
        <f t="shared" si="10"/>
        <v>8</v>
      </c>
      <c r="R107" s="3">
        <v>3850</v>
      </c>
      <c r="S107" s="3">
        <v>3850</v>
      </c>
      <c r="U107" t="s">
        <v>25</v>
      </c>
      <c r="V107" t="s">
        <v>26</v>
      </c>
    </row>
    <row r="108" spans="1:22" x14ac:dyDescent="0.25">
      <c r="A108" s="1"/>
      <c r="B108" s="2">
        <v>44484</v>
      </c>
      <c r="C108" t="s">
        <v>189</v>
      </c>
      <c r="D108" s="3" t="s">
        <v>190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1</v>
      </c>
      <c r="P108" s="3">
        <v>0</v>
      </c>
      <c r="Q108" s="3">
        <v>0</v>
      </c>
      <c r="R108" s="3">
        <v>300</v>
      </c>
      <c r="S108" s="3">
        <v>300</v>
      </c>
      <c r="U108" t="s">
        <v>25</v>
      </c>
      <c r="V108" t="s">
        <v>26</v>
      </c>
    </row>
    <row r="109" spans="1:22" x14ac:dyDescent="0.25">
      <c r="A109" s="1"/>
      <c r="B109" s="2">
        <v>44484</v>
      </c>
      <c r="C109" t="s">
        <v>191</v>
      </c>
      <c r="D109" s="3" t="s">
        <v>22</v>
      </c>
      <c r="E109" s="3">
        <v>0</v>
      </c>
      <c r="F109" s="3">
        <v>0</v>
      </c>
      <c r="G109" s="3">
        <v>0</v>
      </c>
      <c r="H109" s="3">
        <v>0</v>
      </c>
      <c r="I109" s="3">
        <v>0.25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150</v>
      </c>
      <c r="S109" s="3">
        <v>150</v>
      </c>
      <c r="U109" t="s">
        <v>25</v>
      </c>
      <c r="V109" t="s">
        <v>26</v>
      </c>
    </row>
    <row r="110" spans="1:22" x14ac:dyDescent="0.25">
      <c r="A110" s="1"/>
      <c r="B110" s="2">
        <v>44484</v>
      </c>
      <c r="C110" t="s">
        <v>192</v>
      </c>
      <c r="D110" s="3" t="s">
        <v>193</v>
      </c>
      <c r="E110" s="3">
        <v>0</v>
      </c>
      <c r="F110" s="3">
        <v>0</v>
      </c>
      <c r="G110" s="3">
        <v>0</v>
      </c>
      <c r="H110" s="3">
        <v>24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1440</v>
      </c>
      <c r="S110" s="3">
        <v>1440</v>
      </c>
      <c r="U110" t="s">
        <v>25</v>
      </c>
      <c r="V110" t="s">
        <v>26</v>
      </c>
    </row>
    <row r="111" spans="1:22" x14ac:dyDescent="0.25">
      <c r="A111" s="1"/>
      <c r="B111" s="2">
        <v>44484</v>
      </c>
      <c r="C111" t="s">
        <v>194</v>
      </c>
      <c r="D111" s="3" t="s">
        <v>195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5</v>
      </c>
      <c r="M111" s="3">
        <v>0</v>
      </c>
      <c r="N111" s="3">
        <v>0</v>
      </c>
      <c r="O111" s="3">
        <v>4</v>
      </c>
      <c r="P111" s="3">
        <v>0</v>
      </c>
      <c r="Q111" s="3">
        <v>0</v>
      </c>
      <c r="R111" s="3">
        <v>3870</v>
      </c>
      <c r="S111" s="3">
        <v>3870</v>
      </c>
      <c r="U111" t="s">
        <v>25</v>
      </c>
      <c r="V111" t="s">
        <v>26</v>
      </c>
    </row>
    <row r="112" spans="1:22" x14ac:dyDescent="0.25">
      <c r="A112" s="1"/>
      <c r="B112" s="2">
        <v>44484</v>
      </c>
      <c r="C112" t="s">
        <v>196</v>
      </c>
      <c r="D112" s="3" t="s">
        <v>195</v>
      </c>
      <c r="E112" s="3">
        <v>0</v>
      </c>
      <c r="F112" s="3">
        <v>0</v>
      </c>
      <c r="G112" s="3">
        <v>0</v>
      </c>
      <c r="H112" s="3">
        <v>240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12860</v>
      </c>
      <c r="S112" s="3">
        <v>12860</v>
      </c>
      <c r="U112" t="s">
        <v>106</v>
      </c>
      <c r="V112" t="s">
        <v>148</v>
      </c>
    </row>
    <row r="113" spans="1:22" x14ac:dyDescent="0.25">
      <c r="A113" s="1"/>
      <c r="B113" s="2">
        <v>44485</v>
      </c>
      <c r="C113" t="s">
        <v>198</v>
      </c>
      <c r="D113" s="3" t="s">
        <v>195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8</v>
      </c>
      <c r="P113" s="3">
        <v>0</v>
      </c>
      <c r="Q113" s="3">
        <f>SUM(E113:P113)</f>
        <v>8</v>
      </c>
      <c r="R113" s="3">
        <v>2200</v>
      </c>
      <c r="S113" s="3">
        <v>2200</v>
      </c>
      <c r="U113" t="s">
        <v>25</v>
      </c>
      <c r="V113" t="s">
        <v>26</v>
      </c>
    </row>
    <row r="114" spans="1:22" x14ac:dyDescent="0.25">
      <c r="A114" s="1"/>
      <c r="B114" s="2">
        <v>44485</v>
      </c>
      <c r="C114" t="s">
        <v>199</v>
      </c>
      <c r="D114" s="3" t="s">
        <v>183</v>
      </c>
      <c r="E114" s="3">
        <v>0</v>
      </c>
      <c r="F114" s="3">
        <v>0</v>
      </c>
      <c r="G114" s="3">
        <v>0</v>
      </c>
      <c r="H114" s="3">
        <v>55</v>
      </c>
      <c r="I114" s="3">
        <v>0</v>
      </c>
      <c r="J114" s="3">
        <v>0</v>
      </c>
      <c r="K114" s="3">
        <v>0</v>
      </c>
      <c r="L114" s="3">
        <v>8</v>
      </c>
      <c r="M114" s="3">
        <v>0</v>
      </c>
      <c r="N114" s="3">
        <v>0</v>
      </c>
      <c r="O114" s="3">
        <v>0</v>
      </c>
      <c r="P114" s="3">
        <v>0</v>
      </c>
      <c r="Q114" s="3">
        <f t="shared" ref="Q114:Q119" si="11">SUM(E114:P114)</f>
        <v>63</v>
      </c>
      <c r="R114" s="3">
        <v>8100</v>
      </c>
      <c r="S114" s="3">
        <v>8100</v>
      </c>
      <c r="U114" t="s">
        <v>25</v>
      </c>
      <c r="V114" t="s">
        <v>26</v>
      </c>
    </row>
    <row r="115" spans="1:22" x14ac:dyDescent="0.25">
      <c r="A115" s="1"/>
      <c r="B115" s="2">
        <v>44485</v>
      </c>
      <c r="C115" t="s">
        <v>200</v>
      </c>
      <c r="D115" s="3" t="s">
        <v>201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11</v>
      </c>
      <c r="M115" s="3">
        <v>0</v>
      </c>
      <c r="N115" s="3">
        <v>0</v>
      </c>
      <c r="O115" s="3">
        <v>0</v>
      </c>
      <c r="P115" s="3">
        <v>0</v>
      </c>
      <c r="Q115" s="3">
        <f t="shared" si="11"/>
        <v>11</v>
      </c>
      <c r="R115" s="3">
        <v>6000</v>
      </c>
      <c r="S115" s="3">
        <v>6000</v>
      </c>
      <c r="U115" t="s">
        <v>25</v>
      </c>
      <c r="V115" t="s">
        <v>26</v>
      </c>
    </row>
    <row r="116" spans="1:22" x14ac:dyDescent="0.25">
      <c r="A116" s="1"/>
      <c r="B116" s="2">
        <v>44485</v>
      </c>
      <c r="C116" t="s">
        <v>202</v>
      </c>
      <c r="D116" s="3" t="s">
        <v>28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0</v>
      </c>
      <c r="L116" s="3">
        <v>3</v>
      </c>
      <c r="M116" s="3">
        <v>3</v>
      </c>
      <c r="N116" s="3">
        <v>0</v>
      </c>
      <c r="O116" s="3">
        <v>20</v>
      </c>
      <c r="P116" s="3">
        <v>0</v>
      </c>
      <c r="Q116" s="3">
        <f t="shared" si="11"/>
        <v>28</v>
      </c>
      <c r="R116" s="3">
        <v>12800</v>
      </c>
      <c r="S116" s="3">
        <v>3500</v>
      </c>
      <c r="T116" s="20" t="s">
        <v>503</v>
      </c>
      <c r="U116" t="s">
        <v>25</v>
      </c>
      <c r="V116" t="s">
        <v>204</v>
      </c>
    </row>
    <row r="117" spans="1:22" x14ac:dyDescent="0.25">
      <c r="A117" s="1"/>
      <c r="B117" s="2">
        <v>44485</v>
      </c>
      <c r="C117" t="s">
        <v>205</v>
      </c>
      <c r="D117" s="3" t="s">
        <v>22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1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600</v>
      </c>
      <c r="S117" s="3">
        <v>600</v>
      </c>
      <c r="U117" t="s">
        <v>25</v>
      </c>
      <c r="V117" t="s">
        <v>26</v>
      </c>
    </row>
    <row r="118" spans="1:22" x14ac:dyDescent="0.25">
      <c r="A118" s="1"/>
      <c r="B118" s="2">
        <v>44485</v>
      </c>
      <c r="C118" t="s">
        <v>206</v>
      </c>
      <c r="D118" s="3" t="s">
        <v>139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8</v>
      </c>
      <c r="M118" s="3">
        <v>0</v>
      </c>
      <c r="N118" s="3">
        <v>0</v>
      </c>
      <c r="O118" s="3">
        <v>0</v>
      </c>
      <c r="P118" s="3">
        <v>0</v>
      </c>
      <c r="Q118" s="3">
        <f t="shared" si="11"/>
        <v>8</v>
      </c>
      <c r="R118" s="3">
        <v>4640</v>
      </c>
      <c r="S118" s="3">
        <v>0</v>
      </c>
    </row>
    <row r="119" spans="1:22" x14ac:dyDescent="0.25">
      <c r="A119" s="1"/>
      <c r="B119" s="2">
        <v>44485</v>
      </c>
      <c r="C119" t="s">
        <v>207</v>
      </c>
      <c r="D119" s="3" t="s">
        <v>22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1</v>
      </c>
      <c r="M119" s="3">
        <v>0</v>
      </c>
      <c r="N119" s="3">
        <v>0</v>
      </c>
      <c r="O119" s="3">
        <v>0</v>
      </c>
      <c r="P119" s="3">
        <v>0</v>
      </c>
      <c r="Q119" s="3">
        <f t="shared" si="11"/>
        <v>1</v>
      </c>
      <c r="R119" s="3">
        <v>600</v>
      </c>
      <c r="S119" s="3">
        <v>600</v>
      </c>
      <c r="U119" t="s">
        <v>25</v>
      </c>
      <c r="V119" t="s">
        <v>26</v>
      </c>
    </row>
    <row r="120" spans="1:22" x14ac:dyDescent="0.25">
      <c r="A120" s="1"/>
      <c r="B120" s="2">
        <v>44485</v>
      </c>
      <c r="C120" t="s">
        <v>208</v>
      </c>
      <c r="D120" s="3" t="s">
        <v>195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1</v>
      </c>
      <c r="N120" s="3">
        <v>0</v>
      </c>
      <c r="O120" s="3">
        <v>0</v>
      </c>
      <c r="P120" s="3">
        <v>0</v>
      </c>
      <c r="Q120" s="3">
        <v>0</v>
      </c>
      <c r="R120" s="3">
        <v>1000</v>
      </c>
      <c r="S120" s="3">
        <v>850</v>
      </c>
      <c r="U120" t="s">
        <v>25</v>
      </c>
      <c r="V120" t="s">
        <v>26</v>
      </c>
    </row>
    <row r="121" spans="1:22" x14ac:dyDescent="0.25">
      <c r="A121" s="3"/>
      <c r="B121" s="2">
        <v>44486</v>
      </c>
      <c r="C121" t="s">
        <v>209</v>
      </c>
      <c r="D121" s="3" t="s">
        <v>210</v>
      </c>
      <c r="E121" s="3">
        <v>0</v>
      </c>
      <c r="F121" s="3">
        <f>120</f>
        <v>120</v>
      </c>
      <c r="G121" s="3">
        <v>0</v>
      </c>
      <c r="H121" s="3">
        <v>0</v>
      </c>
      <c r="I121" s="3">
        <v>0</v>
      </c>
      <c r="J121" s="8">
        <v>0</v>
      </c>
      <c r="K121" s="8">
        <v>0</v>
      </c>
      <c r="L121" s="3">
        <v>20</v>
      </c>
      <c r="M121" s="3">
        <v>0</v>
      </c>
      <c r="N121" s="3">
        <v>0</v>
      </c>
      <c r="O121" s="3">
        <v>0</v>
      </c>
      <c r="P121" s="3">
        <v>0</v>
      </c>
      <c r="Q121" s="3"/>
      <c r="R121" s="3">
        <v>7240</v>
      </c>
      <c r="S121" s="3">
        <v>0</v>
      </c>
    </row>
    <row r="122" spans="1:22" x14ac:dyDescent="0.25">
      <c r="A122" s="3"/>
      <c r="B122" s="2">
        <v>44486</v>
      </c>
      <c r="C122" t="s">
        <v>211</v>
      </c>
      <c r="D122" s="3" t="s">
        <v>212</v>
      </c>
      <c r="E122" s="3">
        <v>0</v>
      </c>
      <c r="F122" s="3">
        <f>1</f>
        <v>1</v>
      </c>
      <c r="G122" s="3">
        <v>0</v>
      </c>
      <c r="H122" s="3">
        <v>0</v>
      </c>
      <c r="I122" s="3">
        <v>0</v>
      </c>
      <c r="J122" s="8">
        <v>0</v>
      </c>
      <c r="K122" s="8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/>
      <c r="R122" s="3">
        <v>60</v>
      </c>
      <c r="S122" s="3">
        <v>0</v>
      </c>
    </row>
    <row r="123" spans="1:22" x14ac:dyDescent="0.25">
      <c r="A123" s="3"/>
      <c r="B123" s="2">
        <v>44486</v>
      </c>
      <c r="C123" t="s">
        <v>213</v>
      </c>
      <c r="D123" s="3" t="s">
        <v>212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8">
        <v>0</v>
      </c>
      <c r="K123" s="8">
        <v>0</v>
      </c>
      <c r="L123" s="3">
        <v>5</v>
      </c>
      <c r="M123" s="3">
        <v>0</v>
      </c>
      <c r="N123" s="3">
        <v>0</v>
      </c>
      <c r="O123" s="3">
        <v>0</v>
      </c>
      <c r="P123" s="3">
        <v>0</v>
      </c>
      <c r="Q123" s="3"/>
      <c r="R123" s="3">
        <v>280</v>
      </c>
      <c r="S123" s="3">
        <v>0</v>
      </c>
    </row>
    <row r="124" spans="1:22" x14ac:dyDescent="0.25">
      <c r="A124" s="3"/>
      <c r="B124" s="2">
        <v>44486</v>
      </c>
      <c r="C124" t="s">
        <v>214</v>
      </c>
      <c r="D124" s="3" t="s">
        <v>85</v>
      </c>
      <c r="E124" s="3">
        <v>0</v>
      </c>
      <c r="F124" s="3">
        <f>40</f>
        <v>40</v>
      </c>
      <c r="G124" s="3">
        <v>0</v>
      </c>
      <c r="H124" s="3">
        <v>0</v>
      </c>
      <c r="I124" s="3">
        <v>0</v>
      </c>
      <c r="J124" s="8">
        <v>0</v>
      </c>
      <c r="K124" s="8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/>
      <c r="R124" s="3">
        <v>2400</v>
      </c>
      <c r="S124" s="3">
        <v>0</v>
      </c>
      <c r="U124" t="s">
        <v>25</v>
      </c>
      <c r="V124" t="s">
        <v>215</v>
      </c>
    </row>
    <row r="125" spans="1:22" x14ac:dyDescent="0.25">
      <c r="A125" s="3"/>
      <c r="B125" s="2">
        <v>44486</v>
      </c>
      <c r="C125" t="s">
        <v>216</v>
      </c>
      <c r="D125" s="3" t="s">
        <v>217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8">
        <v>0</v>
      </c>
      <c r="K125" s="8">
        <v>0</v>
      </c>
      <c r="L125" s="3">
        <f>9*10</f>
        <v>90</v>
      </c>
      <c r="M125" s="3">
        <v>0</v>
      </c>
      <c r="N125" s="3">
        <v>0</v>
      </c>
      <c r="O125" s="3">
        <v>0</v>
      </c>
      <c r="P125" s="3">
        <v>0</v>
      </c>
      <c r="Q125" s="3"/>
      <c r="R125" s="3">
        <v>4500</v>
      </c>
      <c r="S125" s="3">
        <v>0</v>
      </c>
    </row>
    <row r="126" spans="1:22" x14ac:dyDescent="0.25">
      <c r="A126" s="3"/>
      <c r="B126" s="2">
        <v>44486</v>
      </c>
      <c r="C126" t="s">
        <v>218</v>
      </c>
      <c r="D126" s="3" t="s">
        <v>217</v>
      </c>
      <c r="E126" s="3">
        <v>0</v>
      </c>
      <c r="F126" s="3">
        <f>40+20</f>
        <v>60</v>
      </c>
      <c r="G126" s="3">
        <v>0</v>
      </c>
      <c r="H126" s="3">
        <v>0</v>
      </c>
      <c r="I126" s="3">
        <v>0</v>
      </c>
      <c r="J126" s="8">
        <v>0</v>
      </c>
      <c r="K126" s="8">
        <v>0</v>
      </c>
      <c r="L126" s="3">
        <f>10*4</f>
        <v>40</v>
      </c>
      <c r="M126" s="3">
        <f>20*7</f>
        <v>140</v>
      </c>
      <c r="N126" s="3">
        <v>0</v>
      </c>
      <c r="O126" s="3">
        <f>5*2</f>
        <v>10</v>
      </c>
      <c r="P126" s="3">
        <v>0</v>
      </c>
      <c r="Q126" s="3"/>
      <c r="R126" s="3">
        <v>11740</v>
      </c>
      <c r="S126" s="3">
        <v>0</v>
      </c>
    </row>
    <row r="127" spans="1:22" x14ac:dyDescent="0.25">
      <c r="A127" s="3"/>
      <c r="B127" s="2">
        <v>44486</v>
      </c>
      <c r="C127" t="s">
        <v>219</v>
      </c>
      <c r="D127" s="3" t="s">
        <v>220</v>
      </c>
      <c r="E127" s="3">
        <v>0</v>
      </c>
      <c r="F127" s="3">
        <f>747</f>
        <v>747</v>
      </c>
      <c r="G127" s="3">
        <v>0</v>
      </c>
      <c r="H127" s="3">
        <v>0</v>
      </c>
      <c r="I127" s="3">
        <v>0</v>
      </c>
      <c r="J127" s="8">
        <v>0</v>
      </c>
      <c r="K127" s="8">
        <v>0</v>
      </c>
      <c r="L127" s="3">
        <v>0</v>
      </c>
      <c r="M127" s="3">
        <v>0</v>
      </c>
      <c r="N127" s="3">
        <v>0</v>
      </c>
      <c r="O127" s="3">
        <f>5*1</f>
        <v>5</v>
      </c>
      <c r="P127" s="3">
        <v>0</v>
      </c>
      <c r="Q127" s="3"/>
      <c r="R127" s="3">
        <v>36955</v>
      </c>
      <c r="S127" s="3">
        <v>0</v>
      </c>
    </row>
    <row r="128" spans="1:22" x14ac:dyDescent="0.25">
      <c r="A128" s="3"/>
      <c r="B128" s="2">
        <v>44486</v>
      </c>
      <c r="C128" t="s">
        <v>221</v>
      </c>
      <c r="D128" s="3" t="s">
        <v>212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8">
        <v>0</v>
      </c>
      <c r="K128" s="8">
        <v>0</v>
      </c>
      <c r="L128" s="3">
        <v>0</v>
      </c>
      <c r="M128" s="3">
        <v>0</v>
      </c>
      <c r="N128" s="3">
        <v>0</v>
      </c>
      <c r="O128" s="3">
        <f>5*1</f>
        <v>5</v>
      </c>
      <c r="P128" s="3">
        <v>0</v>
      </c>
      <c r="Q128" s="3"/>
      <c r="R128" s="3">
        <v>250</v>
      </c>
      <c r="S128" s="3">
        <v>0</v>
      </c>
    </row>
    <row r="129" spans="1:22" x14ac:dyDescent="0.25">
      <c r="A129" s="3"/>
      <c r="B129" s="2">
        <v>44486</v>
      </c>
      <c r="C129" t="s">
        <v>222</v>
      </c>
      <c r="D129" s="3" t="s">
        <v>212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8">
        <v>0</v>
      </c>
      <c r="K129" s="8">
        <v>0</v>
      </c>
      <c r="L129" s="3">
        <v>0</v>
      </c>
      <c r="M129" s="3">
        <v>0</v>
      </c>
      <c r="N129" s="3">
        <v>0</v>
      </c>
      <c r="O129" s="3">
        <f>5*1</f>
        <v>5</v>
      </c>
      <c r="P129" s="3">
        <v>0</v>
      </c>
      <c r="Q129" s="3"/>
      <c r="R129" s="3">
        <v>280</v>
      </c>
      <c r="S129" s="3">
        <v>0</v>
      </c>
    </row>
    <row r="130" spans="1:22" x14ac:dyDescent="0.25">
      <c r="A130" s="3"/>
      <c r="B130" s="2">
        <v>44487</v>
      </c>
      <c r="C130" t="s">
        <v>223</v>
      </c>
      <c r="D130" s="3" t="s">
        <v>210</v>
      </c>
      <c r="E130" s="3">
        <v>0</v>
      </c>
      <c r="F130" s="3">
        <f>162.5</f>
        <v>162.5</v>
      </c>
      <c r="G130" s="3">
        <v>0</v>
      </c>
      <c r="H130" s="3">
        <v>0</v>
      </c>
      <c r="I130" s="3">
        <v>0</v>
      </c>
      <c r="J130" s="8">
        <v>0</v>
      </c>
      <c r="K130" s="8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/>
      <c r="R130" s="3">
        <v>8500</v>
      </c>
      <c r="S130" s="3">
        <v>0</v>
      </c>
    </row>
    <row r="131" spans="1:22" x14ac:dyDescent="0.25">
      <c r="A131" s="3"/>
      <c r="B131" s="2">
        <v>44487</v>
      </c>
      <c r="C131" t="s">
        <v>224</v>
      </c>
      <c r="D131" s="3" t="s">
        <v>217</v>
      </c>
      <c r="E131" s="3">
        <v>0</v>
      </c>
      <c r="F131" s="3">
        <f>15</f>
        <v>15</v>
      </c>
      <c r="G131" s="3">
        <v>0</v>
      </c>
      <c r="H131" s="3">
        <v>0</v>
      </c>
      <c r="I131" s="3">
        <v>0</v>
      </c>
      <c r="J131" s="8">
        <v>0</v>
      </c>
      <c r="K131" s="8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/>
      <c r="R131" s="3">
        <v>840</v>
      </c>
      <c r="S131" s="3">
        <v>0</v>
      </c>
    </row>
    <row r="132" spans="1:22" x14ac:dyDescent="0.25">
      <c r="A132" s="3"/>
      <c r="B132" s="2">
        <v>44487</v>
      </c>
      <c r="C132" t="s">
        <v>225</v>
      </c>
      <c r="D132" s="3" t="s">
        <v>85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8">
        <v>0</v>
      </c>
      <c r="K132" s="8">
        <v>0</v>
      </c>
      <c r="L132" s="3">
        <v>0</v>
      </c>
      <c r="M132" s="3">
        <v>0</v>
      </c>
      <c r="N132" s="3">
        <v>0</v>
      </c>
      <c r="O132" s="3">
        <f>5*1</f>
        <v>5</v>
      </c>
      <c r="P132" s="3">
        <v>0</v>
      </c>
      <c r="Q132" s="3"/>
      <c r="R132" s="3">
        <v>1500</v>
      </c>
      <c r="S132" s="3">
        <v>0</v>
      </c>
      <c r="U132" t="s">
        <v>25</v>
      </c>
      <c r="V132" t="s">
        <v>215</v>
      </c>
    </row>
    <row r="133" spans="1:22" x14ac:dyDescent="0.25">
      <c r="A133" s="3"/>
      <c r="B133" s="2">
        <v>44487</v>
      </c>
      <c r="C133" t="s">
        <v>226</v>
      </c>
      <c r="D133" s="3" t="s">
        <v>217</v>
      </c>
      <c r="E133" s="3">
        <v>0</v>
      </c>
      <c r="F133" s="3">
        <f>20*2</f>
        <v>40</v>
      </c>
      <c r="G133" s="3">
        <f>40*3</f>
        <v>120</v>
      </c>
      <c r="H133" s="3"/>
      <c r="I133" s="3">
        <v>0</v>
      </c>
      <c r="J133" s="8">
        <v>0</v>
      </c>
      <c r="K133" s="8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/>
      <c r="R133" s="3">
        <v>8960</v>
      </c>
      <c r="S133" s="3">
        <v>0</v>
      </c>
    </row>
    <row r="134" spans="1:22" x14ac:dyDescent="0.25">
      <c r="A134" s="3"/>
      <c r="B134" s="2">
        <v>44487</v>
      </c>
      <c r="C134" t="s">
        <v>227</v>
      </c>
      <c r="D134" s="3" t="s">
        <v>217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8">
        <v>0</v>
      </c>
      <c r="K134" s="8">
        <v>0</v>
      </c>
      <c r="L134" s="3">
        <v>5</v>
      </c>
      <c r="M134" s="3">
        <v>6</v>
      </c>
      <c r="N134" s="3">
        <v>0</v>
      </c>
      <c r="O134" s="3">
        <v>1</v>
      </c>
      <c r="P134" s="3">
        <v>0</v>
      </c>
      <c r="Q134" s="3"/>
      <c r="R134" s="3">
        <v>7490</v>
      </c>
      <c r="S134" s="3">
        <v>0</v>
      </c>
    </row>
    <row r="135" spans="1:22" x14ac:dyDescent="0.25">
      <c r="A135" s="3"/>
      <c r="B135" s="2">
        <v>44487</v>
      </c>
      <c r="C135" t="s">
        <v>228</v>
      </c>
      <c r="D135" s="3" t="s">
        <v>229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8">
        <v>0</v>
      </c>
      <c r="K135" s="8">
        <v>0</v>
      </c>
      <c r="L135" s="3">
        <v>1</v>
      </c>
      <c r="M135" s="3">
        <v>0</v>
      </c>
      <c r="N135" s="3">
        <v>0</v>
      </c>
      <c r="O135" s="3">
        <v>1</v>
      </c>
      <c r="P135" s="3">
        <v>0</v>
      </c>
      <c r="Q135" s="3"/>
      <c r="R135" s="3">
        <v>900</v>
      </c>
      <c r="S135" s="3">
        <v>0</v>
      </c>
    </row>
    <row r="136" spans="1:22" x14ac:dyDescent="0.25">
      <c r="A136" s="3"/>
      <c r="B136" s="2">
        <v>44487</v>
      </c>
      <c r="C136" t="s">
        <v>230</v>
      </c>
      <c r="D136" s="3" t="s">
        <v>212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8">
        <v>0</v>
      </c>
      <c r="K136" s="8">
        <v>0</v>
      </c>
      <c r="L136" s="3">
        <v>3</v>
      </c>
      <c r="M136" s="3">
        <v>0</v>
      </c>
      <c r="N136" s="3">
        <v>0</v>
      </c>
      <c r="O136" s="3">
        <v>0</v>
      </c>
      <c r="P136" s="3">
        <v>0</v>
      </c>
      <c r="Q136" s="3"/>
      <c r="R136" s="3">
        <v>1740</v>
      </c>
      <c r="S136" s="3">
        <v>0</v>
      </c>
    </row>
    <row r="137" spans="1:22" x14ac:dyDescent="0.25">
      <c r="A137" s="3"/>
      <c r="B137" s="2">
        <v>44488</v>
      </c>
      <c r="C137" t="s">
        <v>231</v>
      </c>
      <c r="D137" s="3" t="s">
        <v>217</v>
      </c>
      <c r="E137" s="3">
        <v>0</v>
      </c>
      <c r="F137" s="3">
        <f>20*2</f>
        <v>40</v>
      </c>
      <c r="G137" s="3">
        <f>40*2</f>
        <v>80</v>
      </c>
      <c r="H137" s="3"/>
      <c r="I137" s="3">
        <v>0</v>
      </c>
      <c r="J137" s="8">
        <v>0</v>
      </c>
      <c r="K137" s="8">
        <v>0</v>
      </c>
      <c r="L137" s="3">
        <v>0</v>
      </c>
      <c r="M137" s="3">
        <f>2</f>
        <v>2</v>
      </c>
      <c r="N137" s="3">
        <v>0</v>
      </c>
      <c r="O137" s="3">
        <v>0</v>
      </c>
      <c r="P137" s="3">
        <v>0</v>
      </c>
      <c r="Q137" s="3"/>
      <c r="R137" s="3">
        <v>8320</v>
      </c>
      <c r="S137" s="3">
        <v>5730</v>
      </c>
      <c r="T137" s="20" t="s">
        <v>504</v>
      </c>
      <c r="U137" t="s">
        <v>25</v>
      </c>
      <c r="V137" t="s">
        <v>26</v>
      </c>
    </row>
    <row r="138" spans="1:22" x14ac:dyDescent="0.25">
      <c r="A138" s="3"/>
      <c r="B138" s="2">
        <v>44488</v>
      </c>
      <c r="C138" t="s">
        <v>233</v>
      </c>
      <c r="D138" s="3" t="s">
        <v>234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8">
        <v>0</v>
      </c>
      <c r="K138" s="8">
        <v>0</v>
      </c>
      <c r="L138" s="3">
        <v>0</v>
      </c>
      <c r="M138" s="3">
        <v>0</v>
      </c>
      <c r="N138" s="3">
        <v>0</v>
      </c>
      <c r="O138" s="3">
        <f>3</f>
        <v>3</v>
      </c>
      <c r="P138" s="3">
        <v>0</v>
      </c>
      <c r="Q138" s="3"/>
      <c r="R138" s="3">
        <v>900</v>
      </c>
      <c r="S138" s="3">
        <v>0</v>
      </c>
    </row>
    <row r="139" spans="1:22" x14ac:dyDescent="0.25">
      <c r="A139" s="3"/>
      <c r="B139" s="2">
        <v>44488</v>
      </c>
      <c r="C139" t="s">
        <v>235</v>
      </c>
      <c r="D139" s="3" t="s">
        <v>217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8">
        <v>0</v>
      </c>
      <c r="K139" s="8">
        <v>0</v>
      </c>
      <c r="L139" s="3">
        <v>1</v>
      </c>
      <c r="M139" s="3">
        <v>0</v>
      </c>
      <c r="N139" s="3">
        <v>0</v>
      </c>
      <c r="O139" s="3">
        <v>0</v>
      </c>
      <c r="P139" s="3">
        <v>0</v>
      </c>
      <c r="Q139" s="3"/>
      <c r="R139" s="3">
        <v>480</v>
      </c>
      <c r="S139" s="3">
        <v>19290</v>
      </c>
      <c r="T139" s="20" t="s">
        <v>505</v>
      </c>
      <c r="U139" t="s">
        <v>25</v>
      </c>
      <c r="V139" t="s">
        <v>237</v>
      </c>
    </row>
    <row r="140" spans="1:22" x14ac:dyDescent="0.25">
      <c r="A140" s="3"/>
      <c r="B140" s="2">
        <v>44488</v>
      </c>
      <c r="C140" t="s">
        <v>238</v>
      </c>
      <c r="D140" s="3" t="s">
        <v>212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8">
        <v>0</v>
      </c>
      <c r="K140" s="8">
        <v>0</v>
      </c>
      <c r="L140" s="3">
        <v>0</v>
      </c>
      <c r="M140" s="3">
        <v>0</v>
      </c>
      <c r="N140" s="3">
        <v>0</v>
      </c>
      <c r="O140" s="3">
        <v>1</v>
      </c>
      <c r="P140" s="3">
        <v>0</v>
      </c>
      <c r="Q140" s="3"/>
      <c r="R140" s="3">
        <v>250</v>
      </c>
      <c r="S140" s="3">
        <v>0</v>
      </c>
    </row>
    <row r="141" spans="1:22" x14ac:dyDescent="0.25">
      <c r="A141" s="3"/>
      <c r="B141" s="2">
        <v>44488</v>
      </c>
      <c r="C141" t="s">
        <v>239</v>
      </c>
      <c r="D141" s="3" t="s">
        <v>210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8">
        <v>0</v>
      </c>
      <c r="K141" s="8">
        <v>0</v>
      </c>
      <c r="L141" s="3">
        <v>4</v>
      </c>
      <c r="M141" s="3">
        <v>0</v>
      </c>
      <c r="N141" s="3">
        <v>0</v>
      </c>
      <c r="O141" s="3">
        <v>0</v>
      </c>
      <c r="P141" s="3">
        <v>0</v>
      </c>
      <c r="Q141" s="3"/>
      <c r="R141" s="3">
        <v>2000</v>
      </c>
      <c r="S141" s="3">
        <v>0</v>
      </c>
    </row>
    <row r="142" spans="1:22" x14ac:dyDescent="0.25">
      <c r="A142" s="3"/>
      <c r="B142" s="2">
        <v>44488</v>
      </c>
      <c r="C142" t="s">
        <v>240</v>
      </c>
      <c r="D142" s="3" t="s">
        <v>210</v>
      </c>
      <c r="E142" s="3">
        <v>0</v>
      </c>
      <c r="F142" s="3">
        <f>640</f>
        <v>640</v>
      </c>
      <c r="G142" s="3">
        <v>0</v>
      </c>
      <c r="H142" s="3">
        <v>0</v>
      </c>
      <c r="I142" s="3">
        <v>0</v>
      </c>
      <c r="J142" s="8">
        <v>0</v>
      </c>
      <c r="K142" s="8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/>
      <c r="R142" s="3">
        <v>33941</v>
      </c>
      <c r="S142" s="3">
        <v>0</v>
      </c>
    </row>
    <row r="143" spans="1:22" x14ac:dyDescent="0.25">
      <c r="A143" s="3"/>
      <c r="B143" s="2">
        <v>44488</v>
      </c>
      <c r="C143" t="s">
        <v>241</v>
      </c>
      <c r="D143" s="3" t="s">
        <v>242</v>
      </c>
      <c r="E143" s="3">
        <v>0</v>
      </c>
      <c r="F143" s="3">
        <f>60</f>
        <v>60</v>
      </c>
      <c r="G143" s="3">
        <v>0</v>
      </c>
      <c r="H143" s="3">
        <v>0</v>
      </c>
      <c r="I143" s="3">
        <v>0</v>
      </c>
      <c r="J143" s="8">
        <v>0</v>
      </c>
      <c r="K143" s="8">
        <v>0</v>
      </c>
      <c r="L143" s="3">
        <f>2</f>
        <v>2</v>
      </c>
      <c r="M143" s="3">
        <v>0</v>
      </c>
      <c r="N143" s="3">
        <v>0</v>
      </c>
      <c r="O143" s="3">
        <v>0</v>
      </c>
      <c r="P143" s="3">
        <v>0</v>
      </c>
      <c r="Q143" s="3"/>
      <c r="R143" s="3">
        <v>4760</v>
      </c>
      <c r="S143" s="3">
        <v>4760</v>
      </c>
      <c r="U143" t="s">
        <v>25</v>
      </c>
      <c r="V143" t="s">
        <v>237</v>
      </c>
    </row>
    <row r="144" spans="1:22" x14ac:dyDescent="0.25">
      <c r="A144" s="3"/>
      <c r="B144" s="2">
        <v>44489</v>
      </c>
      <c r="C144" t="s">
        <v>243</v>
      </c>
      <c r="D144" s="3" t="s">
        <v>85</v>
      </c>
      <c r="E144" s="3">
        <v>0</v>
      </c>
      <c r="F144" s="3">
        <f>40*4</f>
        <v>160</v>
      </c>
      <c r="G144" s="3">
        <v>0</v>
      </c>
      <c r="H144" s="3">
        <v>0</v>
      </c>
      <c r="I144" s="3">
        <v>0</v>
      </c>
      <c r="J144" s="8">
        <v>0</v>
      </c>
      <c r="K144" s="8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/>
      <c r="R144" s="3">
        <v>9600</v>
      </c>
      <c r="S144" s="3">
        <v>0</v>
      </c>
      <c r="U144" t="s">
        <v>25</v>
      </c>
      <c r="V144" t="s">
        <v>215</v>
      </c>
    </row>
    <row r="145" spans="1:22" x14ac:dyDescent="0.25">
      <c r="A145" s="3"/>
      <c r="B145" s="2">
        <v>44489</v>
      </c>
      <c r="C145" t="s">
        <v>244</v>
      </c>
      <c r="D145" s="3" t="s">
        <v>217</v>
      </c>
      <c r="E145" s="3">
        <v>0</v>
      </c>
      <c r="F145" s="3">
        <f>20*3</f>
        <v>60</v>
      </c>
      <c r="G145" s="3">
        <f>40*3</f>
        <v>120</v>
      </c>
      <c r="H145" s="3"/>
      <c r="I145" s="3">
        <v>0</v>
      </c>
      <c r="J145" s="8">
        <v>0</v>
      </c>
      <c r="K145" s="8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/>
      <c r="R145" s="3">
        <v>10080</v>
      </c>
      <c r="S145" s="3">
        <v>0</v>
      </c>
    </row>
    <row r="146" spans="1:22" x14ac:dyDescent="0.25">
      <c r="A146" s="3"/>
      <c r="B146" s="2">
        <v>44489</v>
      </c>
      <c r="C146" t="s">
        <v>245</v>
      </c>
      <c r="D146" s="3" t="s">
        <v>217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8">
        <v>0</v>
      </c>
      <c r="K146" s="8">
        <v>0</v>
      </c>
      <c r="L146" s="3">
        <v>4</v>
      </c>
      <c r="M146" s="3">
        <v>0</v>
      </c>
      <c r="N146" s="3">
        <v>0</v>
      </c>
      <c r="O146" s="3">
        <v>0</v>
      </c>
      <c r="P146" s="3">
        <v>0</v>
      </c>
      <c r="Q146" s="3"/>
      <c r="R146" s="3">
        <v>1600</v>
      </c>
      <c r="S146" s="3">
        <v>0</v>
      </c>
    </row>
    <row r="147" spans="1:22" x14ac:dyDescent="0.25">
      <c r="A147" s="3"/>
      <c r="B147" s="2">
        <v>44489</v>
      </c>
      <c r="C147" t="s">
        <v>246</v>
      </c>
      <c r="D147" s="3" t="s">
        <v>212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8">
        <v>0</v>
      </c>
      <c r="K147" s="8">
        <v>0</v>
      </c>
      <c r="L147" s="3">
        <v>0</v>
      </c>
      <c r="M147" s="3">
        <v>0</v>
      </c>
      <c r="N147" s="3">
        <v>0</v>
      </c>
      <c r="O147" s="3">
        <f>1</f>
        <v>1</v>
      </c>
      <c r="P147" s="3">
        <v>0</v>
      </c>
      <c r="Q147" s="3"/>
      <c r="R147" s="3">
        <v>250</v>
      </c>
      <c r="S147" s="3">
        <v>0</v>
      </c>
    </row>
    <row r="148" spans="1:22" x14ac:dyDescent="0.25">
      <c r="A148" s="10"/>
      <c r="B148" s="2">
        <v>44489</v>
      </c>
      <c r="C148" t="s">
        <v>247</v>
      </c>
      <c r="D148" s="10" t="s">
        <v>145</v>
      </c>
      <c r="E148" s="10">
        <v>0</v>
      </c>
      <c r="F148" s="3">
        <v>0</v>
      </c>
      <c r="G148" s="3">
        <v>0</v>
      </c>
      <c r="H148" s="3">
        <v>0</v>
      </c>
      <c r="I148" s="3">
        <v>0</v>
      </c>
      <c r="J148" s="8">
        <v>0</v>
      </c>
      <c r="K148" s="8">
        <v>0</v>
      </c>
      <c r="L148" s="10">
        <f>90</f>
        <v>90</v>
      </c>
      <c r="M148" s="3">
        <v>0</v>
      </c>
      <c r="N148" s="3">
        <v>0</v>
      </c>
      <c r="O148" s="3">
        <v>0</v>
      </c>
      <c r="P148" s="3">
        <v>0</v>
      </c>
      <c r="Q148" s="10"/>
      <c r="R148" s="10">
        <v>38700</v>
      </c>
      <c r="S148" s="3">
        <v>64785</v>
      </c>
      <c r="T148" s="20" t="s">
        <v>506</v>
      </c>
    </row>
    <row r="149" spans="1:22" x14ac:dyDescent="0.25">
      <c r="A149" s="10"/>
      <c r="B149" s="2">
        <v>44489</v>
      </c>
      <c r="C149" t="s">
        <v>249</v>
      </c>
      <c r="D149" s="3" t="s">
        <v>250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8">
        <v>0</v>
      </c>
      <c r="K149" s="8">
        <v>0</v>
      </c>
      <c r="L149" s="3">
        <f>1</f>
        <v>1</v>
      </c>
      <c r="M149" s="3">
        <v>0</v>
      </c>
      <c r="N149" s="3">
        <v>0</v>
      </c>
      <c r="O149" s="3">
        <v>0</v>
      </c>
      <c r="P149" s="3">
        <v>0</v>
      </c>
      <c r="Q149" s="3"/>
      <c r="R149" s="3">
        <v>580</v>
      </c>
      <c r="S149" s="3">
        <v>0</v>
      </c>
    </row>
    <row r="150" spans="1:22" x14ac:dyDescent="0.25">
      <c r="A150" s="10"/>
      <c r="B150" s="2">
        <v>44489</v>
      </c>
      <c r="C150" t="s">
        <v>251</v>
      </c>
      <c r="D150" s="3" t="s">
        <v>252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8">
        <v>0</v>
      </c>
      <c r="K150" s="8">
        <v>0</v>
      </c>
      <c r="L150" s="3">
        <f>3</f>
        <v>3</v>
      </c>
      <c r="M150" s="3">
        <v>0</v>
      </c>
      <c r="N150" s="3">
        <v>0</v>
      </c>
      <c r="O150" s="3">
        <v>4</v>
      </c>
      <c r="P150" s="3">
        <v>0</v>
      </c>
      <c r="Q150" s="3"/>
      <c r="R150" s="3">
        <v>2900</v>
      </c>
      <c r="S150" s="3">
        <v>0</v>
      </c>
    </row>
    <row r="151" spans="1:22" x14ac:dyDescent="0.25">
      <c r="A151" s="10"/>
      <c r="B151" s="2">
        <v>44489</v>
      </c>
      <c r="C151" t="s">
        <v>253</v>
      </c>
      <c r="D151" s="3" t="s">
        <v>210</v>
      </c>
      <c r="E151" s="3">
        <v>0</v>
      </c>
      <c r="F151" s="3">
        <f>161</f>
        <v>161</v>
      </c>
      <c r="G151" s="3">
        <v>0</v>
      </c>
      <c r="H151" s="3">
        <v>0</v>
      </c>
      <c r="I151" s="3">
        <v>0</v>
      </c>
      <c r="J151" s="8">
        <v>0</v>
      </c>
      <c r="K151" s="8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/>
      <c r="R151" s="3">
        <v>8537</v>
      </c>
      <c r="S151" s="3">
        <v>0</v>
      </c>
    </row>
    <row r="152" spans="1:22" x14ac:dyDescent="0.25">
      <c r="A152" s="10"/>
      <c r="B152" s="2">
        <v>44489</v>
      </c>
      <c r="C152" t="s">
        <v>254</v>
      </c>
      <c r="D152" s="3" t="s">
        <v>210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8">
        <v>0</v>
      </c>
      <c r="K152" s="8">
        <v>0</v>
      </c>
      <c r="L152" s="3">
        <f>10</f>
        <v>10</v>
      </c>
      <c r="M152" s="3">
        <v>0</v>
      </c>
      <c r="N152" s="3">
        <v>0</v>
      </c>
      <c r="O152" s="3">
        <v>0</v>
      </c>
      <c r="P152" s="3">
        <v>0</v>
      </c>
      <c r="Q152" s="3"/>
      <c r="R152" s="3">
        <v>3480</v>
      </c>
      <c r="S152" s="3">
        <v>0</v>
      </c>
    </row>
    <row r="153" spans="1:22" x14ac:dyDescent="0.25">
      <c r="A153" s="10"/>
      <c r="B153" s="2">
        <v>44489</v>
      </c>
      <c r="C153" t="s">
        <v>255</v>
      </c>
      <c r="D153" s="3" t="s">
        <v>85</v>
      </c>
      <c r="E153" s="3">
        <v>0</v>
      </c>
      <c r="F153" s="3">
        <v>50</v>
      </c>
      <c r="G153" s="3">
        <v>0</v>
      </c>
      <c r="H153" s="3">
        <v>0</v>
      </c>
      <c r="I153" s="3">
        <v>0</v>
      </c>
      <c r="J153" s="8">
        <v>0</v>
      </c>
      <c r="K153" s="8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/>
      <c r="R153" s="3">
        <v>3000</v>
      </c>
      <c r="S153" s="3">
        <v>0</v>
      </c>
      <c r="U153" t="s">
        <v>25</v>
      </c>
      <c r="V153" t="s">
        <v>215</v>
      </c>
    </row>
    <row r="154" spans="1:22" x14ac:dyDescent="0.25">
      <c r="A154" s="3"/>
      <c r="B154" s="2">
        <v>44490</v>
      </c>
      <c r="C154" t="s">
        <v>256</v>
      </c>
      <c r="D154" s="3" t="s">
        <v>217</v>
      </c>
      <c r="E154" s="3">
        <v>0</v>
      </c>
      <c r="F154" s="3">
        <f>20*2</f>
        <v>40</v>
      </c>
      <c r="G154" s="3">
        <f>40*2</f>
        <v>80</v>
      </c>
      <c r="H154" s="3">
        <f>30</f>
        <v>30</v>
      </c>
      <c r="I154" s="3">
        <v>0</v>
      </c>
      <c r="J154" s="8">
        <v>0</v>
      </c>
      <c r="K154" s="8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/>
      <c r="R154" s="3">
        <v>8400</v>
      </c>
      <c r="S154" s="3">
        <v>0</v>
      </c>
    </row>
    <row r="155" spans="1:22" x14ac:dyDescent="0.25">
      <c r="A155" s="3"/>
      <c r="B155" s="2">
        <v>44490</v>
      </c>
      <c r="C155" t="s">
        <v>257</v>
      </c>
      <c r="D155" s="3" t="s">
        <v>212</v>
      </c>
      <c r="E155" s="3">
        <v>0</v>
      </c>
      <c r="F155" s="3">
        <v>1.5</v>
      </c>
      <c r="G155" s="3">
        <v>0</v>
      </c>
      <c r="H155" s="3">
        <v>0</v>
      </c>
      <c r="I155" s="3">
        <v>0</v>
      </c>
      <c r="J155" s="8">
        <v>0</v>
      </c>
      <c r="K155" s="8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/>
      <c r="R155" s="3">
        <v>90</v>
      </c>
      <c r="S155" s="3">
        <v>0</v>
      </c>
    </row>
    <row r="156" spans="1:22" x14ac:dyDescent="0.25">
      <c r="A156" s="3"/>
      <c r="B156" s="2">
        <v>44490</v>
      </c>
      <c r="C156" t="s">
        <v>258</v>
      </c>
      <c r="D156" s="3" t="s">
        <v>212</v>
      </c>
      <c r="E156" s="3">
        <v>0</v>
      </c>
      <c r="F156" s="3">
        <v>1</v>
      </c>
      <c r="G156" s="3">
        <v>0</v>
      </c>
      <c r="H156" s="3">
        <v>0</v>
      </c>
      <c r="I156" s="3">
        <v>0</v>
      </c>
      <c r="J156" s="8">
        <v>0</v>
      </c>
      <c r="K156" s="8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/>
      <c r="R156" s="3">
        <v>60</v>
      </c>
      <c r="S156" s="3">
        <v>0</v>
      </c>
    </row>
    <row r="157" spans="1:22" x14ac:dyDescent="0.25">
      <c r="A157" s="3"/>
      <c r="B157" s="2">
        <v>44490</v>
      </c>
      <c r="C157" t="s">
        <v>259</v>
      </c>
      <c r="D157" s="3" t="s">
        <v>212</v>
      </c>
      <c r="E157" s="3">
        <v>0</v>
      </c>
      <c r="F157" s="3">
        <f>12</f>
        <v>12</v>
      </c>
      <c r="G157" s="3">
        <v>0</v>
      </c>
      <c r="H157" s="3">
        <v>0</v>
      </c>
      <c r="I157" s="3">
        <v>0</v>
      </c>
      <c r="J157" s="8">
        <v>0</v>
      </c>
      <c r="K157" s="8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/>
      <c r="R157" s="3">
        <v>720</v>
      </c>
      <c r="S157" s="3">
        <v>0</v>
      </c>
    </row>
    <row r="158" spans="1:22" x14ac:dyDescent="0.25">
      <c r="A158" s="3"/>
      <c r="B158" s="2">
        <v>44490</v>
      </c>
      <c r="C158" t="s">
        <v>260</v>
      </c>
      <c r="D158" s="3" t="s">
        <v>261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8">
        <v>0</v>
      </c>
      <c r="K158" s="8">
        <v>0</v>
      </c>
      <c r="L158" s="3">
        <v>0</v>
      </c>
      <c r="M158" s="3">
        <v>0</v>
      </c>
      <c r="N158" s="3">
        <v>0</v>
      </c>
      <c r="O158" s="3">
        <v>1</v>
      </c>
      <c r="P158" s="3">
        <v>0</v>
      </c>
      <c r="Q158" s="3"/>
      <c r="R158" s="3">
        <v>290</v>
      </c>
      <c r="S158" s="3">
        <v>0</v>
      </c>
    </row>
    <row r="159" spans="1:22" x14ac:dyDescent="0.25">
      <c r="A159" s="3"/>
      <c r="B159" s="2">
        <v>44490</v>
      </c>
      <c r="C159" t="s">
        <v>262</v>
      </c>
      <c r="D159" s="3" t="s">
        <v>217</v>
      </c>
      <c r="E159" s="3">
        <v>0</v>
      </c>
      <c r="F159" s="3">
        <v>2</v>
      </c>
      <c r="G159" s="3">
        <v>0</v>
      </c>
      <c r="H159" s="3">
        <v>0</v>
      </c>
      <c r="I159" s="3">
        <v>0</v>
      </c>
      <c r="J159" s="8">
        <v>0</v>
      </c>
      <c r="K159" s="8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/>
      <c r="R159" s="3">
        <v>120</v>
      </c>
      <c r="S159" s="3">
        <v>0</v>
      </c>
    </row>
    <row r="160" spans="1:22" x14ac:dyDescent="0.25">
      <c r="A160" s="3"/>
      <c r="B160" s="2">
        <v>44490</v>
      </c>
      <c r="C160" t="s">
        <v>263</v>
      </c>
      <c r="D160" s="3" t="s">
        <v>264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8">
        <v>0</v>
      </c>
      <c r="K160" s="8">
        <v>0</v>
      </c>
      <c r="L160" s="3">
        <v>0</v>
      </c>
      <c r="M160" s="3">
        <f>1</f>
        <v>1</v>
      </c>
      <c r="N160" s="3">
        <v>0</v>
      </c>
      <c r="O160" s="3">
        <v>0</v>
      </c>
      <c r="P160" s="3">
        <v>0</v>
      </c>
      <c r="Q160" s="3"/>
      <c r="R160" s="3">
        <v>800</v>
      </c>
      <c r="S160" s="3">
        <v>0</v>
      </c>
    </row>
    <row r="161" spans="1:22" x14ac:dyDescent="0.25">
      <c r="A161" s="3"/>
      <c r="B161" s="2">
        <v>44490</v>
      </c>
      <c r="C161" t="s">
        <v>265</v>
      </c>
      <c r="D161" s="3" t="s">
        <v>237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8">
        <v>0</v>
      </c>
      <c r="K161" s="8">
        <v>0</v>
      </c>
      <c r="L161" s="3">
        <v>10</v>
      </c>
      <c r="M161" s="3">
        <v>0</v>
      </c>
      <c r="N161" s="3">
        <v>0</v>
      </c>
      <c r="O161" s="3">
        <v>0</v>
      </c>
      <c r="P161" s="3">
        <v>0</v>
      </c>
      <c r="Q161" s="3"/>
      <c r="R161" s="3">
        <v>5800</v>
      </c>
      <c r="S161" s="3">
        <v>0</v>
      </c>
    </row>
    <row r="162" spans="1:22" x14ac:dyDescent="0.25">
      <c r="A162" s="3"/>
      <c r="B162" s="2">
        <v>44490</v>
      </c>
      <c r="C162" t="s">
        <v>266</v>
      </c>
      <c r="D162" s="3" t="s">
        <v>267</v>
      </c>
      <c r="E162" s="3">
        <v>0</v>
      </c>
      <c r="F162" s="3">
        <f>160</f>
        <v>160</v>
      </c>
      <c r="G162" s="3">
        <v>0</v>
      </c>
      <c r="H162" s="3">
        <v>0</v>
      </c>
      <c r="I162" s="3">
        <v>0</v>
      </c>
      <c r="J162" s="8">
        <v>0</v>
      </c>
      <c r="K162" s="8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/>
      <c r="R162" s="3">
        <v>7780</v>
      </c>
      <c r="S162" s="3">
        <v>0</v>
      </c>
    </row>
    <row r="163" spans="1:22" x14ac:dyDescent="0.25">
      <c r="A163" s="3"/>
      <c r="B163" s="2">
        <v>44490</v>
      </c>
      <c r="C163" t="s">
        <v>268</v>
      </c>
      <c r="D163" s="3" t="s">
        <v>237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8">
        <v>0</v>
      </c>
      <c r="K163" s="8">
        <v>0</v>
      </c>
      <c r="L163" s="3">
        <v>3</v>
      </c>
      <c r="M163" s="3">
        <v>0</v>
      </c>
      <c r="N163" s="3">
        <v>0</v>
      </c>
      <c r="O163" s="3">
        <v>0</v>
      </c>
      <c r="P163" s="3">
        <v>0</v>
      </c>
      <c r="Q163" s="3"/>
      <c r="R163" s="3">
        <v>1740</v>
      </c>
      <c r="S163" s="3">
        <v>0</v>
      </c>
    </row>
    <row r="164" spans="1:22" x14ac:dyDescent="0.25">
      <c r="A164" s="3"/>
      <c r="B164" s="2">
        <v>44491</v>
      </c>
      <c r="C164" t="s">
        <v>269</v>
      </c>
      <c r="D164" s="3" t="s">
        <v>217</v>
      </c>
      <c r="E164" s="3">
        <v>0</v>
      </c>
      <c r="F164" s="3">
        <f>20</f>
        <v>20</v>
      </c>
      <c r="G164" s="3">
        <v>0</v>
      </c>
      <c r="H164" s="3">
        <v>0</v>
      </c>
      <c r="I164" s="3">
        <v>0</v>
      </c>
      <c r="J164" s="8">
        <v>0</v>
      </c>
      <c r="K164" s="8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/>
      <c r="R164" s="3">
        <v>1120</v>
      </c>
      <c r="S164" s="3">
        <v>0</v>
      </c>
    </row>
    <row r="165" spans="1:22" x14ac:dyDescent="0.25">
      <c r="A165" s="3"/>
      <c r="B165" s="2">
        <v>44491</v>
      </c>
      <c r="C165" t="s">
        <v>270</v>
      </c>
      <c r="D165" s="3" t="s">
        <v>217</v>
      </c>
      <c r="E165" s="3">
        <v>0</v>
      </c>
      <c r="F165" s="3">
        <v>0</v>
      </c>
      <c r="G165" s="3">
        <f>40</f>
        <v>40</v>
      </c>
      <c r="H165" s="3"/>
      <c r="I165" s="3">
        <v>0</v>
      </c>
      <c r="J165" s="8">
        <v>0</v>
      </c>
      <c r="K165" s="8">
        <v>0</v>
      </c>
      <c r="L165" s="3">
        <v>4</v>
      </c>
      <c r="M165" s="3">
        <v>0</v>
      </c>
      <c r="N165" s="3">
        <v>0</v>
      </c>
      <c r="O165" s="3">
        <v>0</v>
      </c>
      <c r="P165" s="3">
        <v>0</v>
      </c>
      <c r="Q165" s="3"/>
      <c r="R165" s="3">
        <v>3840</v>
      </c>
      <c r="S165" s="3">
        <v>0</v>
      </c>
    </row>
    <row r="166" spans="1:22" x14ac:dyDescent="0.25">
      <c r="A166" s="3"/>
      <c r="B166" s="2">
        <v>44491</v>
      </c>
      <c r="C166" t="s">
        <v>271</v>
      </c>
      <c r="D166" s="3" t="s">
        <v>229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8">
        <v>0</v>
      </c>
      <c r="K166" s="8">
        <v>0</v>
      </c>
      <c r="L166" s="3">
        <f>6</f>
        <v>6</v>
      </c>
      <c r="M166" s="3">
        <v>1</v>
      </c>
      <c r="N166" s="3">
        <v>0</v>
      </c>
      <c r="O166" s="3">
        <v>3</v>
      </c>
      <c r="P166" s="3">
        <v>0</v>
      </c>
      <c r="Q166" s="3"/>
      <c r="R166" s="3">
        <v>5540</v>
      </c>
      <c r="S166" s="3">
        <v>0</v>
      </c>
    </row>
    <row r="167" spans="1:22" x14ac:dyDescent="0.25">
      <c r="A167" s="3"/>
      <c r="B167" s="2">
        <v>44491</v>
      </c>
      <c r="C167" t="s">
        <v>272</v>
      </c>
      <c r="D167" s="3" t="s">
        <v>212</v>
      </c>
      <c r="E167" s="3">
        <v>0</v>
      </c>
      <c r="F167" s="3">
        <v>2</v>
      </c>
      <c r="G167" s="3">
        <v>0</v>
      </c>
      <c r="H167" s="3">
        <v>0</v>
      </c>
      <c r="I167" s="3">
        <v>0</v>
      </c>
      <c r="J167" s="8">
        <v>0</v>
      </c>
      <c r="K167" s="8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/>
      <c r="R167" s="3">
        <v>120</v>
      </c>
      <c r="S167" s="3">
        <v>0</v>
      </c>
    </row>
    <row r="168" spans="1:22" x14ac:dyDescent="0.25">
      <c r="A168" s="3"/>
      <c r="B168" s="2">
        <v>44491</v>
      </c>
      <c r="C168" t="s">
        <v>273</v>
      </c>
      <c r="D168" s="3" t="s">
        <v>212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8">
        <v>0</v>
      </c>
      <c r="K168" s="8">
        <v>0</v>
      </c>
      <c r="L168" s="3">
        <v>0</v>
      </c>
      <c r="M168" s="3">
        <v>0</v>
      </c>
      <c r="N168" s="3">
        <v>0</v>
      </c>
      <c r="O168" s="3">
        <v>1</v>
      </c>
      <c r="P168" s="3">
        <v>0</v>
      </c>
      <c r="Q168" s="3"/>
      <c r="R168" s="3">
        <v>250</v>
      </c>
      <c r="S168" s="3">
        <v>0</v>
      </c>
    </row>
    <row r="169" spans="1:22" x14ac:dyDescent="0.25">
      <c r="A169" s="3"/>
      <c r="B169" s="2">
        <v>44491</v>
      </c>
      <c r="C169" t="s">
        <v>274</v>
      </c>
      <c r="D169" s="3" t="s">
        <v>217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8">
        <v>0</v>
      </c>
      <c r="K169" s="8">
        <v>0</v>
      </c>
      <c r="L169" s="3">
        <v>1</v>
      </c>
      <c r="M169" s="3">
        <v>0</v>
      </c>
      <c r="N169" s="3">
        <v>0</v>
      </c>
      <c r="O169" s="3">
        <v>2</v>
      </c>
      <c r="P169" s="3">
        <v>0</v>
      </c>
      <c r="Q169" s="3"/>
      <c r="R169" s="3">
        <v>980</v>
      </c>
      <c r="S169" s="3">
        <v>0</v>
      </c>
    </row>
    <row r="170" spans="1:22" x14ac:dyDescent="0.25">
      <c r="A170" s="3"/>
      <c r="B170" s="2">
        <v>44491</v>
      </c>
      <c r="C170" t="s">
        <v>275</v>
      </c>
      <c r="D170" s="3" t="s">
        <v>85</v>
      </c>
      <c r="E170" s="3">
        <v>0</v>
      </c>
      <c r="F170" s="3">
        <f>20</f>
        <v>20</v>
      </c>
      <c r="G170" s="3">
        <v>0</v>
      </c>
      <c r="H170" s="3">
        <v>0</v>
      </c>
      <c r="I170" s="3">
        <v>0</v>
      </c>
      <c r="J170" s="8">
        <v>0</v>
      </c>
      <c r="K170" s="8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/>
      <c r="R170" s="3">
        <v>1200</v>
      </c>
      <c r="S170" s="3">
        <v>0</v>
      </c>
      <c r="U170" t="s">
        <v>25</v>
      </c>
      <c r="V170" t="s">
        <v>215</v>
      </c>
    </row>
    <row r="171" spans="1:22" x14ac:dyDescent="0.25">
      <c r="A171" s="3"/>
      <c r="B171" s="2">
        <v>44491</v>
      </c>
      <c r="C171" t="s">
        <v>276</v>
      </c>
      <c r="D171" s="3" t="s">
        <v>242</v>
      </c>
      <c r="E171" s="3">
        <v>0</v>
      </c>
      <c r="F171" s="3">
        <f>200</f>
        <v>200</v>
      </c>
      <c r="G171" s="3">
        <v>0</v>
      </c>
      <c r="H171" s="3">
        <v>0</v>
      </c>
      <c r="I171" s="3">
        <v>0</v>
      </c>
      <c r="J171" s="8">
        <v>0</v>
      </c>
      <c r="K171" s="8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/>
      <c r="R171" s="3">
        <v>12000</v>
      </c>
      <c r="S171" s="3">
        <v>12000</v>
      </c>
      <c r="U171" t="s">
        <v>25</v>
      </c>
      <c r="V171" t="s">
        <v>237</v>
      </c>
    </row>
    <row r="172" spans="1:22" x14ac:dyDescent="0.25">
      <c r="A172" s="3"/>
      <c r="B172" s="2">
        <v>44492</v>
      </c>
      <c r="C172" t="s">
        <v>277</v>
      </c>
      <c r="D172" s="3" t="s">
        <v>217</v>
      </c>
      <c r="E172" s="3">
        <v>0</v>
      </c>
      <c r="F172" s="3">
        <f>70</f>
        <v>70</v>
      </c>
      <c r="G172" s="3">
        <v>0</v>
      </c>
      <c r="H172" s="3">
        <v>0</v>
      </c>
      <c r="I172" s="3">
        <v>0</v>
      </c>
      <c r="J172" s="8">
        <v>0</v>
      </c>
      <c r="K172" s="8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/>
      <c r="R172" s="3">
        <v>3920</v>
      </c>
      <c r="S172" s="3">
        <v>0</v>
      </c>
    </row>
    <row r="173" spans="1:22" x14ac:dyDescent="0.25">
      <c r="A173" s="3"/>
      <c r="B173" s="2">
        <v>44492</v>
      </c>
      <c r="C173" t="s">
        <v>278</v>
      </c>
      <c r="D173" s="3" t="s">
        <v>212</v>
      </c>
      <c r="E173" s="3">
        <v>0</v>
      </c>
      <c r="F173" s="3">
        <v>2</v>
      </c>
      <c r="G173" s="3">
        <v>0</v>
      </c>
      <c r="H173" s="3">
        <v>0</v>
      </c>
      <c r="I173" s="3">
        <v>0</v>
      </c>
      <c r="J173" s="8">
        <v>0</v>
      </c>
      <c r="K173" s="8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/>
      <c r="R173" s="3">
        <v>120</v>
      </c>
      <c r="S173" s="3">
        <v>0</v>
      </c>
    </row>
    <row r="174" spans="1:22" x14ac:dyDescent="0.25">
      <c r="A174" s="3"/>
      <c r="B174" s="2">
        <v>44492</v>
      </c>
      <c r="C174" t="s">
        <v>279</v>
      </c>
      <c r="D174" s="3" t="s">
        <v>280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8">
        <v>0</v>
      </c>
      <c r="K174" s="8">
        <v>0</v>
      </c>
      <c r="L174" s="3">
        <f>4</f>
        <v>4</v>
      </c>
      <c r="M174" s="3">
        <v>0</v>
      </c>
      <c r="N174" s="3">
        <v>0</v>
      </c>
      <c r="O174" s="3">
        <v>2</v>
      </c>
      <c r="P174" s="3">
        <v>0</v>
      </c>
      <c r="Q174" s="3"/>
      <c r="R174" s="3">
        <v>2820</v>
      </c>
      <c r="S174" s="3">
        <v>0</v>
      </c>
    </row>
    <row r="175" spans="1:22" x14ac:dyDescent="0.25">
      <c r="A175" s="3"/>
      <c r="B175" s="2">
        <v>44492</v>
      </c>
      <c r="C175" t="s">
        <v>281</v>
      </c>
      <c r="D175" s="3" t="s">
        <v>242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8">
        <v>0</v>
      </c>
      <c r="K175" s="8">
        <v>0</v>
      </c>
      <c r="L175" s="3">
        <f>5</f>
        <v>5</v>
      </c>
      <c r="M175" s="3">
        <f>1</f>
        <v>1</v>
      </c>
      <c r="N175" s="3">
        <v>0</v>
      </c>
      <c r="O175" s="3">
        <f>10</f>
        <v>10</v>
      </c>
      <c r="P175" s="3">
        <v>0</v>
      </c>
      <c r="Q175" s="3"/>
      <c r="R175" s="3">
        <v>6940</v>
      </c>
      <c r="S175" s="3">
        <v>6940</v>
      </c>
      <c r="U175" t="s">
        <v>25</v>
      </c>
      <c r="V175" t="s">
        <v>237</v>
      </c>
    </row>
    <row r="176" spans="1:22" x14ac:dyDescent="0.25">
      <c r="A176" s="3"/>
      <c r="B176" s="2">
        <v>44492</v>
      </c>
      <c r="C176" t="s">
        <v>282</v>
      </c>
      <c r="D176" s="3" t="s">
        <v>229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8">
        <v>0</v>
      </c>
      <c r="K176" s="8">
        <v>0</v>
      </c>
      <c r="L176" s="3">
        <v>0</v>
      </c>
      <c r="M176" s="3">
        <v>0</v>
      </c>
      <c r="N176" s="3">
        <v>0</v>
      </c>
      <c r="O176" s="3">
        <v>2</v>
      </c>
      <c r="P176" s="3">
        <v>0</v>
      </c>
      <c r="Q176" s="3"/>
      <c r="R176" s="3">
        <v>600</v>
      </c>
      <c r="S176" s="3">
        <v>0</v>
      </c>
    </row>
    <row r="177" spans="1:22" x14ac:dyDescent="0.25">
      <c r="A177" s="3"/>
      <c r="B177" s="2">
        <v>44492</v>
      </c>
      <c r="C177" t="s">
        <v>283</v>
      </c>
      <c r="D177" s="3" t="s">
        <v>229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8">
        <v>0</v>
      </c>
      <c r="K177" s="8">
        <v>0</v>
      </c>
      <c r="L177" s="3">
        <v>0</v>
      </c>
      <c r="M177" s="3">
        <v>0</v>
      </c>
      <c r="N177" s="3">
        <v>0</v>
      </c>
      <c r="O177" s="3">
        <v>1</v>
      </c>
      <c r="P177" s="3">
        <v>0</v>
      </c>
      <c r="Q177" s="3"/>
      <c r="R177" s="3">
        <v>300</v>
      </c>
      <c r="S177" s="3">
        <v>0</v>
      </c>
    </row>
    <row r="178" spans="1:22" x14ac:dyDescent="0.25">
      <c r="A178" s="3"/>
      <c r="B178" s="2">
        <v>44492</v>
      </c>
      <c r="C178" t="s">
        <v>284</v>
      </c>
      <c r="D178" s="3" t="s">
        <v>285</v>
      </c>
      <c r="E178" s="3">
        <v>0</v>
      </c>
      <c r="F178" s="3">
        <f>60</f>
        <v>60</v>
      </c>
      <c r="G178" s="3">
        <v>0</v>
      </c>
      <c r="H178" s="3">
        <v>0</v>
      </c>
      <c r="I178" s="3">
        <v>0</v>
      </c>
      <c r="J178" s="8">
        <v>0</v>
      </c>
      <c r="K178" s="8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/>
      <c r="R178" s="3">
        <v>3360</v>
      </c>
      <c r="S178" s="3">
        <v>0</v>
      </c>
    </row>
    <row r="179" spans="1:22" x14ac:dyDescent="0.25">
      <c r="A179" s="3"/>
      <c r="B179" s="2">
        <v>44492</v>
      </c>
      <c r="C179" t="s">
        <v>286</v>
      </c>
      <c r="D179" s="3" t="s">
        <v>287</v>
      </c>
      <c r="E179" s="3">
        <v>0</v>
      </c>
      <c r="F179" s="3">
        <f>20</f>
        <v>20</v>
      </c>
      <c r="G179" s="3">
        <v>0</v>
      </c>
      <c r="H179" s="3">
        <v>0</v>
      </c>
      <c r="I179" s="3">
        <v>0</v>
      </c>
      <c r="J179" s="8">
        <v>0</v>
      </c>
      <c r="K179" s="8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/>
      <c r="R179" s="3">
        <v>1120</v>
      </c>
      <c r="S179" s="3">
        <v>0</v>
      </c>
    </row>
    <row r="180" spans="1:22" x14ac:dyDescent="0.25">
      <c r="A180" s="3"/>
      <c r="B180" s="2">
        <v>44492</v>
      </c>
      <c r="C180" t="s">
        <v>288</v>
      </c>
      <c r="D180" s="3" t="s">
        <v>234</v>
      </c>
      <c r="E180" s="3">
        <v>0</v>
      </c>
      <c r="F180" s="3">
        <f>20</f>
        <v>20</v>
      </c>
      <c r="G180" s="3">
        <v>0</v>
      </c>
      <c r="H180" s="3">
        <v>0</v>
      </c>
      <c r="I180" s="3">
        <v>0</v>
      </c>
      <c r="J180" s="8">
        <v>0</v>
      </c>
      <c r="K180" s="8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/>
      <c r="R180" s="3">
        <v>1120</v>
      </c>
      <c r="S180" s="3">
        <v>0</v>
      </c>
    </row>
    <row r="181" spans="1:22" x14ac:dyDescent="0.25">
      <c r="A181" s="3"/>
      <c r="B181" s="2">
        <v>44492</v>
      </c>
      <c r="C181" t="s">
        <v>289</v>
      </c>
      <c r="D181" s="3" t="s">
        <v>290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8">
        <v>0</v>
      </c>
      <c r="K181" s="8">
        <v>0</v>
      </c>
      <c r="L181" s="3">
        <f>4</f>
        <v>4</v>
      </c>
      <c r="M181" s="3">
        <v>0</v>
      </c>
      <c r="N181" s="3">
        <v>0</v>
      </c>
      <c r="O181" s="3">
        <v>0</v>
      </c>
      <c r="P181" s="3">
        <v>0</v>
      </c>
      <c r="Q181" s="3"/>
      <c r="R181" s="3">
        <v>1600</v>
      </c>
      <c r="S181" s="3">
        <v>0</v>
      </c>
    </row>
    <row r="182" spans="1:22" x14ac:dyDescent="0.25">
      <c r="A182" s="3"/>
      <c r="B182" s="2">
        <v>44492</v>
      </c>
      <c r="C182" t="s">
        <v>291</v>
      </c>
      <c r="D182" s="3" t="s">
        <v>292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8">
        <v>0</v>
      </c>
      <c r="K182" s="8">
        <v>0</v>
      </c>
      <c r="L182" s="3">
        <f>2</f>
        <v>2</v>
      </c>
      <c r="M182" s="3">
        <v>0</v>
      </c>
      <c r="N182" s="3">
        <v>0</v>
      </c>
      <c r="O182" s="3">
        <v>0</v>
      </c>
      <c r="P182" s="3">
        <v>0</v>
      </c>
      <c r="Q182" s="3"/>
      <c r="R182" s="3">
        <v>960</v>
      </c>
      <c r="S182" s="3">
        <v>0</v>
      </c>
    </row>
    <row r="183" spans="1:22" x14ac:dyDescent="0.25">
      <c r="A183" s="3"/>
      <c r="B183" s="2">
        <v>44492</v>
      </c>
      <c r="C183" t="s">
        <v>293</v>
      </c>
      <c r="D183" s="3" t="s">
        <v>212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8">
        <v>0</v>
      </c>
      <c r="K183" s="8">
        <v>0</v>
      </c>
      <c r="L183" s="3">
        <v>0</v>
      </c>
      <c r="M183" s="3">
        <v>0</v>
      </c>
      <c r="N183" s="3">
        <v>0</v>
      </c>
      <c r="O183" s="3">
        <f>1</f>
        <v>1</v>
      </c>
      <c r="P183" s="3">
        <v>0</v>
      </c>
      <c r="Q183" s="3"/>
      <c r="R183" s="3">
        <v>300</v>
      </c>
      <c r="S183" s="3">
        <v>0</v>
      </c>
    </row>
    <row r="184" spans="1:22" x14ac:dyDescent="0.25">
      <c r="A184" s="3"/>
      <c r="B184" s="2">
        <v>44492</v>
      </c>
      <c r="C184" t="s">
        <v>294</v>
      </c>
      <c r="D184" s="3" t="s">
        <v>252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8">
        <v>0</v>
      </c>
      <c r="K184" s="8">
        <v>0</v>
      </c>
      <c r="L184" s="3">
        <f>4</f>
        <v>4</v>
      </c>
      <c r="M184" s="3">
        <v>0</v>
      </c>
      <c r="N184" s="3">
        <v>0</v>
      </c>
      <c r="O184" s="3">
        <v>0</v>
      </c>
      <c r="P184" s="3">
        <v>0</v>
      </c>
      <c r="Q184" s="3"/>
      <c r="R184" s="3">
        <v>2320</v>
      </c>
      <c r="S184" s="3">
        <v>0</v>
      </c>
    </row>
    <row r="185" spans="1:22" x14ac:dyDescent="0.25">
      <c r="A185" s="3"/>
      <c r="B185" s="2">
        <v>44492</v>
      </c>
      <c r="C185" t="s">
        <v>295</v>
      </c>
      <c r="D185" s="3" t="s">
        <v>26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8">
        <v>0</v>
      </c>
      <c r="K185" s="8">
        <v>0</v>
      </c>
      <c r="L185" s="3">
        <v>0</v>
      </c>
      <c r="M185" s="3">
        <v>0</v>
      </c>
      <c r="N185" s="3">
        <v>0</v>
      </c>
      <c r="O185" s="3">
        <f>1</f>
        <v>1</v>
      </c>
      <c r="P185" s="3">
        <v>0</v>
      </c>
      <c r="Q185" s="3"/>
      <c r="R185" s="3">
        <v>290</v>
      </c>
      <c r="S185" s="3">
        <v>0</v>
      </c>
    </row>
    <row r="186" spans="1:22" x14ac:dyDescent="0.25">
      <c r="A186" s="3"/>
      <c r="B186" s="2">
        <v>44492</v>
      </c>
      <c r="C186" t="s">
        <v>296</v>
      </c>
      <c r="D186" s="3" t="s">
        <v>297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8">
        <v>0</v>
      </c>
      <c r="K186" s="8">
        <v>0</v>
      </c>
      <c r="L186" s="3">
        <v>0</v>
      </c>
      <c r="M186" s="3">
        <v>0</v>
      </c>
      <c r="N186" s="3">
        <v>0</v>
      </c>
      <c r="O186" s="3">
        <v>1</v>
      </c>
      <c r="P186" s="3">
        <v>0</v>
      </c>
      <c r="Q186" s="3"/>
      <c r="R186" s="3">
        <v>280</v>
      </c>
      <c r="S186" s="3">
        <v>0</v>
      </c>
    </row>
    <row r="187" spans="1:22" x14ac:dyDescent="0.25">
      <c r="A187" s="3"/>
      <c r="B187" s="2">
        <v>44492</v>
      </c>
      <c r="C187" t="s">
        <v>298</v>
      </c>
      <c r="D187" s="3" t="s">
        <v>220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8">
        <v>0</v>
      </c>
      <c r="K187" s="8">
        <v>0</v>
      </c>
      <c r="L187" s="3">
        <f>15</f>
        <v>15</v>
      </c>
      <c r="M187" s="3">
        <v>0</v>
      </c>
      <c r="N187" s="3">
        <v>0</v>
      </c>
      <c r="O187" s="3">
        <v>10</v>
      </c>
      <c r="P187" s="3">
        <v>0</v>
      </c>
      <c r="Q187" s="3"/>
      <c r="R187" s="3">
        <v>10600</v>
      </c>
      <c r="S187" s="3">
        <v>0</v>
      </c>
    </row>
    <row r="188" spans="1:22" x14ac:dyDescent="0.25">
      <c r="A188" s="3"/>
      <c r="B188" s="2">
        <v>44492</v>
      </c>
      <c r="C188" t="s">
        <v>299</v>
      </c>
      <c r="D188" s="3" t="s">
        <v>220</v>
      </c>
      <c r="E188" s="3">
        <v>0</v>
      </c>
      <c r="F188" s="3">
        <f>669.9</f>
        <v>669.9</v>
      </c>
      <c r="G188" s="3">
        <v>0</v>
      </c>
      <c r="H188" s="3">
        <v>0</v>
      </c>
      <c r="I188" s="3">
        <v>0</v>
      </c>
      <c r="J188" s="8">
        <v>0</v>
      </c>
      <c r="K188" s="8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/>
      <c r="R188" s="3">
        <v>31330</v>
      </c>
      <c r="S188" s="3">
        <v>0</v>
      </c>
    </row>
    <row r="189" spans="1:22" x14ac:dyDescent="0.25">
      <c r="A189" s="3"/>
      <c r="B189" s="2">
        <v>44492</v>
      </c>
      <c r="C189" t="s">
        <v>300</v>
      </c>
      <c r="D189" s="3" t="s">
        <v>229</v>
      </c>
      <c r="E189" s="3">
        <v>0</v>
      </c>
      <c r="F189" s="3">
        <v>15</v>
      </c>
      <c r="G189" s="3">
        <v>0</v>
      </c>
      <c r="H189" s="3">
        <v>0</v>
      </c>
      <c r="I189" s="3">
        <v>0</v>
      </c>
      <c r="J189" s="8">
        <v>0</v>
      </c>
      <c r="K189" s="8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/>
      <c r="R189" s="3">
        <v>900</v>
      </c>
      <c r="S189" s="3">
        <v>0</v>
      </c>
    </row>
    <row r="190" spans="1:22" x14ac:dyDescent="0.25">
      <c r="A190" s="3"/>
      <c r="B190" s="2">
        <v>44492</v>
      </c>
      <c r="C190" t="s">
        <v>301</v>
      </c>
      <c r="D190" s="3" t="s">
        <v>302</v>
      </c>
      <c r="E190" s="3">
        <v>0</v>
      </c>
      <c r="F190" s="3">
        <f>30</f>
        <v>30</v>
      </c>
      <c r="G190" s="3">
        <v>0</v>
      </c>
      <c r="H190" s="3">
        <v>0</v>
      </c>
      <c r="I190" s="3">
        <v>0</v>
      </c>
      <c r="J190" s="8">
        <v>0</v>
      </c>
      <c r="K190" s="8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/>
      <c r="R190" s="3">
        <v>1680</v>
      </c>
      <c r="S190" s="3">
        <v>0</v>
      </c>
    </row>
    <row r="191" spans="1:22" x14ac:dyDescent="0.25">
      <c r="A191" s="3"/>
      <c r="B191" s="2">
        <v>44492</v>
      </c>
      <c r="C191" t="s">
        <v>303</v>
      </c>
      <c r="D191" s="3" t="s">
        <v>242</v>
      </c>
      <c r="E191" s="3">
        <v>0</v>
      </c>
      <c r="F191" s="3">
        <f>70</f>
        <v>70</v>
      </c>
      <c r="G191" s="3">
        <v>0</v>
      </c>
      <c r="H191" s="3">
        <v>0</v>
      </c>
      <c r="I191" s="3">
        <v>0</v>
      </c>
      <c r="J191" s="8">
        <v>0</v>
      </c>
      <c r="K191" s="8">
        <v>0</v>
      </c>
      <c r="L191" s="3">
        <v>10</v>
      </c>
      <c r="M191" s="3">
        <v>0</v>
      </c>
      <c r="N191" s="3">
        <v>0</v>
      </c>
      <c r="O191" s="3">
        <v>0</v>
      </c>
      <c r="P191" s="3">
        <v>0</v>
      </c>
      <c r="Q191" s="3"/>
      <c r="R191" s="3">
        <v>10000</v>
      </c>
      <c r="S191" s="3">
        <v>10000</v>
      </c>
      <c r="U191" t="s">
        <v>25</v>
      </c>
      <c r="V191" t="s">
        <v>237</v>
      </c>
    </row>
    <row r="192" spans="1:22" x14ac:dyDescent="0.25">
      <c r="A192" s="3"/>
      <c r="B192" s="2">
        <v>44493</v>
      </c>
      <c r="C192" t="s">
        <v>304</v>
      </c>
      <c r="D192" s="3" t="s">
        <v>242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8">
        <v>0</v>
      </c>
      <c r="K192" s="8">
        <v>0</v>
      </c>
      <c r="L192" s="3">
        <v>8</v>
      </c>
      <c r="M192" s="3">
        <v>0</v>
      </c>
      <c r="N192" s="3">
        <v>0</v>
      </c>
      <c r="O192" s="3">
        <v>7</v>
      </c>
      <c r="P192" s="3">
        <v>0</v>
      </c>
      <c r="Q192" s="3"/>
      <c r="R192" s="3">
        <v>6740</v>
      </c>
      <c r="S192" s="3">
        <v>6740</v>
      </c>
      <c r="U192" t="s">
        <v>25</v>
      </c>
      <c r="V192" t="s">
        <v>237</v>
      </c>
    </row>
    <row r="193" spans="1:22" x14ac:dyDescent="0.25">
      <c r="A193" s="3"/>
      <c r="B193" s="2">
        <v>44493</v>
      </c>
      <c r="C193" t="s">
        <v>305</v>
      </c>
      <c r="D193" s="3" t="s">
        <v>280</v>
      </c>
      <c r="E193" s="3">
        <v>0</v>
      </c>
      <c r="F193" s="3">
        <v>0</v>
      </c>
      <c r="G193" s="3">
        <f>40*1</f>
        <v>40</v>
      </c>
      <c r="H193" s="3">
        <f>30</f>
        <v>30</v>
      </c>
      <c r="I193" s="3">
        <v>0</v>
      </c>
      <c r="J193" s="8">
        <v>0</v>
      </c>
      <c r="K193" s="8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/>
      <c r="R193" s="3">
        <v>4200</v>
      </c>
      <c r="S193" s="3">
        <v>0</v>
      </c>
    </row>
    <row r="194" spans="1:22" x14ac:dyDescent="0.25">
      <c r="A194" s="3"/>
      <c r="B194" s="2">
        <v>44493</v>
      </c>
      <c r="C194" t="s">
        <v>306</v>
      </c>
      <c r="D194" s="3" t="s">
        <v>229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8">
        <v>0</v>
      </c>
      <c r="K194" s="8">
        <v>0</v>
      </c>
      <c r="L194" s="3">
        <v>0</v>
      </c>
      <c r="M194" s="3">
        <f>2</f>
        <v>2</v>
      </c>
      <c r="N194" s="3">
        <v>0</v>
      </c>
      <c r="O194" s="3">
        <v>0</v>
      </c>
      <c r="P194" s="3">
        <v>0</v>
      </c>
      <c r="Q194" s="3"/>
      <c r="R194" s="3">
        <v>2080</v>
      </c>
      <c r="S194" s="3">
        <v>0</v>
      </c>
    </row>
    <row r="195" spans="1:22" x14ac:dyDescent="0.25">
      <c r="A195" s="3"/>
      <c r="B195" s="2">
        <v>44493</v>
      </c>
      <c r="C195" t="s">
        <v>307</v>
      </c>
      <c r="D195" s="3" t="s">
        <v>290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8">
        <v>0</v>
      </c>
      <c r="K195" s="8">
        <v>0</v>
      </c>
      <c r="L195" s="3">
        <f>5</f>
        <v>5</v>
      </c>
      <c r="M195" s="3">
        <v>0</v>
      </c>
      <c r="N195" s="3">
        <v>0</v>
      </c>
      <c r="O195" s="3">
        <v>0</v>
      </c>
      <c r="P195" s="3">
        <v>0</v>
      </c>
      <c r="Q195" s="3"/>
      <c r="R195" s="3">
        <v>2400</v>
      </c>
      <c r="S195" s="3">
        <v>0</v>
      </c>
    </row>
    <row r="196" spans="1:22" x14ac:dyDescent="0.25">
      <c r="A196" s="3"/>
      <c r="B196" s="2">
        <v>44493</v>
      </c>
      <c r="C196" t="s">
        <v>308</v>
      </c>
      <c r="D196" s="3" t="s">
        <v>302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8">
        <v>0</v>
      </c>
      <c r="K196" s="8">
        <v>0</v>
      </c>
      <c r="L196" s="3">
        <f>7</f>
        <v>7</v>
      </c>
      <c r="M196" s="3">
        <v>0</v>
      </c>
      <c r="N196" s="3">
        <v>0</v>
      </c>
      <c r="O196" s="3">
        <v>0</v>
      </c>
      <c r="P196" s="3">
        <v>0</v>
      </c>
      <c r="Q196" s="3"/>
      <c r="R196" s="3">
        <v>3360</v>
      </c>
      <c r="S196" s="3">
        <v>0</v>
      </c>
    </row>
    <row r="197" spans="1:22" x14ac:dyDescent="0.25">
      <c r="A197" s="3"/>
      <c r="B197" s="2">
        <v>44493</v>
      </c>
      <c r="C197" t="s">
        <v>309</v>
      </c>
      <c r="D197" s="3" t="s">
        <v>234</v>
      </c>
      <c r="E197" s="3">
        <v>0</v>
      </c>
      <c r="F197" s="3">
        <f>20</f>
        <v>20</v>
      </c>
      <c r="G197" s="3">
        <v>0</v>
      </c>
      <c r="H197" s="3">
        <v>0</v>
      </c>
      <c r="I197" s="3">
        <v>0</v>
      </c>
      <c r="J197" s="8">
        <v>0</v>
      </c>
      <c r="K197" s="8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/>
      <c r="R197" s="3">
        <v>1120</v>
      </c>
      <c r="S197" s="3">
        <v>0</v>
      </c>
    </row>
    <row r="198" spans="1:22" x14ac:dyDescent="0.25">
      <c r="A198" s="3"/>
      <c r="B198" s="2">
        <v>44493</v>
      </c>
      <c r="C198" t="s">
        <v>310</v>
      </c>
      <c r="D198" s="3" t="s">
        <v>287</v>
      </c>
      <c r="E198" s="3">
        <v>0</v>
      </c>
      <c r="F198" s="3">
        <f>20</f>
        <v>20</v>
      </c>
      <c r="G198" s="3">
        <v>0</v>
      </c>
      <c r="H198" s="3">
        <v>0</v>
      </c>
      <c r="I198" s="3">
        <v>0</v>
      </c>
      <c r="J198" s="8">
        <v>0</v>
      </c>
      <c r="K198" s="8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/>
      <c r="R198" s="3">
        <v>1120</v>
      </c>
      <c r="S198" s="3">
        <v>0</v>
      </c>
    </row>
    <row r="199" spans="1:22" x14ac:dyDescent="0.25">
      <c r="A199" s="3"/>
      <c r="B199" s="2">
        <v>44493</v>
      </c>
      <c r="C199" t="s">
        <v>311</v>
      </c>
      <c r="D199" s="3" t="s">
        <v>212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8">
        <v>0</v>
      </c>
      <c r="K199" s="8">
        <v>0</v>
      </c>
      <c r="L199" s="3">
        <f>1</f>
        <v>1</v>
      </c>
      <c r="M199" s="3">
        <v>0</v>
      </c>
      <c r="N199" s="3">
        <v>0</v>
      </c>
      <c r="O199" s="3">
        <v>0</v>
      </c>
      <c r="P199" s="3">
        <v>0</v>
      </c>
      <c r="Q199" s="3"/>
      <c r="R199" s="3">
        <v>600</v>
      </c>
      <c r="S199" s="3">
        <v>0</v>
      </c>
    </row>
    <row r="200" spans="1:22" x14ac:dyDescent="0.25">
      <c r="A200" s="3"/>
      <c r="B200" s="2">
        <v>44493</v>
      </c>
      <c r="C200" t="s">
        <v>312</v>
      </c>
      <c r="D200" s="3" t="s">
        <v>212</v>
      </c>
      <c r="E200" s="3">
        <v>0</v>
      </c>
      <c r="F200" s="3">
        <v>2</v>
      </c>
      <c r="G200" s="3">
        <v>0</v>
      </c>
      <c r="H200" s="3">
        <v>0</v>
      </c>
      <c r="I200" s="3">
        <v>0</v>
      </c>
      <c r="J200" s="8">
        <v>0</v>
      </c>
      <c r="K200" s="8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/>
      <c r="R200" s="3">
        <v>120</v>
      </c>
      <c r="S200" s="3">
        <v>0</v>
      </c>
    </row>
    <row r="201" spans="1:22" x14ac:dyDescent="0.25">
      <c r="A201" s="3"/>
      <c r="B201" s="2">
        <v>44493</v>
      </c>
      <c r="C201" t="s">
        <v>313</v>
      </c>
      <c r="D201" s="3" t="s">
        <v>314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8">
        <v>0</v>
      </c>
      <c r="K201" s="8">
        <v>0</v>
      </c>
      <c r="L201" s="3">
        <f>3</f>
        <v>3</v>
      </c>
      <c r="M201" s="3">
        <v>0</v>
      </c>
      <c r="N201" s="3">
        <v>0</v>
      </c>
      <c r="O201" s="3">
        <v>0</v>
      </c>
      <c r="P201" s="3">
        <v>0</v>
      </c>
      <c r="Q201" s="3"/>
      <c r="R201" s="3">
        <v>1740</v>
      </c>
      <c r="S201" s="3">
        <v>0</v>
      </c>
    </row>
    <row r="202" spans="1:22" x14ac:dyDescent="0.25">
      <c r="A202" s="3"/>
      <c r="B202" s="2">
        <v>44493</v>
      </c>
      <c r="C202" t="s">
        <v>315</v>
      </c>
      <c r="D202" s="3" t="s">
        <v>229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8">
        <v>0</v>
      </c>
      <c r="K202" s="8">
        <v>0</v>
      </c>
      <c r="L202" s="3">
        <v>0</v>
      </c>
      <c r="M202" s="3">
        <v>0</v>
      </c>
      <c r="N202" s="3">
        <v>0</v>
      </c>
      <c r="O202" s="3">
        <f>28</f>
        <v>28</v>
      </c>
      <c r="P202" s="3">
        <v>0</v>
      </c>
      <c r="Q202" s="3"/>
      <c r="R202" s="3">
        <v>8400</v>
      </c>
      <c r="S202" s="3">
        <v>0</v>
      </c>
    </row>
    <row r="203" spans="1:22" x14ac:dyDescent="0.25">
      <c r="A203" s="3"/>
      <c r="B203" s="2">
        <v>44493</v>
      </c>
      <c r="C203" t="s">
        <v>316</v>
      </c>
      <c r="D203" s="3" t="s">
        <v>252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8">
        <v>0</v>
      </c>
      <c r="K203" s="8">
        <v>0</v>
      </c>
      <c r="L203" s="3">
        <f>2</f>
        <v>2</v>
      </c>
      <c r="M203" s="3">
        <v>0</v>
      </c>
      <c r="N203" s="3">
        <v>0</v>
      </c>
      <c r="O203" s="3">
        <v>0</v>
      </c>
      <c r="P203" s="3">
        <v>0</v>
      </c>
      <c r="Q203" s="3"/>
      <c r="R203" s="3">
        <v>1160</v>
      </c>
      <c r="S203" s="3">
        <v>0</v>
      </c>
    </row>
    <row r="204" spans="1:22" x14ac:dyDescent="0.25">
      <c r="A204" s="3"/>
      <c r="B204" s="2">
        <v>44493</v>
      </c>
      <c r="C204" t="s">
        <v>317</v>
      </c>
      <c r="D204" s="3" t="s">
        <v>26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8">
        <v>0</v>
      </c>
      <c r="K204" s="8">
        <v>0</v>
      </c>
      <c r="L204" s="3">
        <v>0</v>
      </c>
      <c r="M204" s="3">
        <v>0</v>
      </c>
      <c r="N204" s="3">
        <v>0</v>
      </c>
      <c r="O204" s="3">
        <f>1</f>
        <v>1</v>
      </c>
      <c r="P204" s="3">
        <v>0</v>
      </c>
      <c r="Q204" s="3"/>
      <c r="R204" s="3">
        <v>290</v>
      </c>
      <c r="S204" s="3">
        <v>0</v>
      </c>
    </row>
    <row r="205" spans="1:22" x14ac:dyDescent="0.25">
      <c r="A205" s="10"/>
      <c r="B205" s="2">
        <v>44493</v>
      </c>
      <c r="C205" t="s">
        <v>318</v>
      </c>
      <c r="D205" s="10" t="s">
        <v>145</v>
      </c>
      <c r="E205" s="10">
        <v>0</v>
      </c>
      <c r="F205" s="3">
        <v>0</v>
      </c>
      <c r="G205" s="3">
        <v>0</v>
      </c>
      <c r="H205" s="3">
        <v>0</v>
      </c>
      <c r="I205" s="3">
        <v>0</v>
      </c>
      <c r="J205" s="8">
        <v>0</v>
      </c>
      <c r="K205" s="8">
        <v>0</v>
      </c>
      <c r="L205" s="10">
        <v>59</v>
      </c>
      <c r="M205" s="3">
        <v>0</v>
      </c>
      <c r="N205" s="3">
        <v>0</v>
      </c>
      <c r="O205" s="3">
        <v>0</v>
      </c>
      <c r="P205" s="3">
        <v>0</v>
      </c>
      <c r="Q205" s="10"/>
      <c r="R205" s="10">
        <v>25370</v>
      </c>
      <c r="S205" s="3">
        <v>25370</v>
      </c>
      <c r="T205" s="19">
        <v>44503</v>
      </c>
      <c r="U205" t="s">
        <v>106</v>
      </c>
    </row>
    <row r="206" spans="1:22" x14ac:dyDescent="0.25">
      <c r="A206" s="3"/>
      <c r="B206" s="2">
        <v>44493</v>
      </c>
      <c r="C206" t="s">
        <v>320</v>
      </c>
      <c r="D206" s="3" t="s">
        <v>314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8">
        <v>0</v>
      </c>
      <c r="K206" s="8">
        <v>0</v>
      </c>
      <c r="L206" s="3">
        <v>30</v>
      </c>
      <c r="M206" s="3">
        <v>0</v>
      </c>
      <c r="N206" s="3">
        <v>0</v>
      </c>
      <c r="O206" s="3">
        <v>0</v>
      </c>
      <c r="P206" s="3">
        <v>0</v>
      </c>
      <c r="Q206" s="3"/>
      <c r="R206" s="3">
        <v>17400</v>
      </c>
      <c r="S206" s="3">
        <v>0</v>
      </c>
    </row>
    <row r="207" spans="1:22" x14ac:dyDescent="0.25">
      <c r="A207" s="3"/>
      <c r="B207" s="2">
        <v>44493</v>
      </c>
      <c r="C207" t="s">
        <v>321</v>
      </c>
      <c r="D207" s="3" t="s">
        <v>252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8">
        <v>0</v>
      </c>
      <c r="K207" s="8">
        <v>0</v>
      </c>
      <c r="L207" s="3">
        <f>7</f>
        <v>7</v>
      </c>
      <c r="M207" s="3">
        <v>0</v>
      </c>
      <c r="N207" s="3">
        <v>0</v>
      </c>
      <c r="O207" s="3">
        <v>0</v>
      </c>
      <c r="P207" s="3">
        <v>0</v>
      </c>
      <c r="Q207" s="3"/>
      <c r="R207" s="3">
        <v>4060</v>
      </c>
      <c r="S207" s="3">
        <v>10000</v>
      </c>
      <c r="T207" s="19">
        <v>44501</v>
      </c>
      <c r="U207" t="s">
        <v>106</v>
      </c>
      <c r="V207" t="s">
        <v>323</v>
      </c>
    </row>
    <row r="208" spans="1:22" x14ac:dyDescent="0.25">
      <c r="A208" s="3"/>
      <c r="B208" s="2">
        <v>44493</v>
      </c>
      <c r="C208" t="s">
        <v>324</v>
      </c>
      <c r="D208" s="3" t="s">
        <v>234</v>
      </c>
      <c r="E208" s="3">
        <v>0</v>
      </c>
      <c r="F208" s="3">
        <f>20</f>
        <v>20</v>
      </c>
      <c r="G208" s="3">
        <v>0</v>
      </c>
      <c r="H208" s="3">
        <v>0</v>
      </c>
      <c r="I208" s="3">
        <v>0</v>
      </c>
      <c r="J208" s="8">
        <v>0</v>
      </c>
      <c r="K208" s="8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/>
      <c r="R208" s="3">
        <v>1120</v>
      </c>
      <c r="S208" s="3">
        <v>0</v>
      </c>
    </row>
    <row r="209" spans="1:22" x14ac:dyDescent="0.25">
      <c r="A209" s="3"/>
      <c r="B209" s="2">
        <v>44493</v>
      </c>
      <c r="C209" t="s">
        <v>325</v>
      </c>
      <c r="D209" s="3" t="s">
        <v>287</v>
      </c>
      <c r="E209" s="3">
        <v>0</v>
      </c>
      <c r="F209" s="3">
        <v>20</v>
      </c>
      <c r="G209" s="3">
        <v>0</v>
      </c>
      <c r="H209" s="3">
        <v>0</v>
      </c>
      <c r="I209" s="3">
        <v>0</v>
      </c>
      <c r="J209" s="8">
        <v>0</v>
      </c>
      <c r="K209" s="8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/>
      <c r="R209" s="3">
        <v>1120</v>
      </c>
      <c r="S209" s="3">
        <v>0</v>
      </c>
    </row>
    <row r="210" spans="1:22" x14ac:dyDescent="0.25">
      <c r="A210" s="3"/>
      <c r="B210" s="2">
        <v>44493</v>
      </c>
      <c r="C210" t="s">
        <v>326</v>
      </c>
      <c r="D210" s="3" t="s">
        <v>302</v>
      </c>
      <c r="E210" s="3">
        <v>0</v>
      </c>
      <c r="F210" s="3">
        <v>0</v>
      </c>
      <c r="G210" s="3">
        <f>40</f>
        <v>40</v>
      </c>
      <c r="H210" s="3"/>
      <c r="I210" s="3">
        <v>0</v>
      </c>
      <c r="J210" s="8">
        <v>0</v>
      </c>
      <c r="K210" s="8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/>
      <c r="R210" s="3">
        <v>2240</v>
      </c>
      <c r="S210" s="3">
        <v>0</v>
      </c>
    </row>
    <row r="211" spans="1:22" x14ac:dyDescent="0.25">
      <c r="A211" s="3"/>
      <c r="B211" s="2">
        <v>44493</v>
      </c>
      <c r="C211" t="s">
        <v>327</v>
      </c>
      <c r="D211" s="3" t="s">
        <v>26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8">
        <v>0</v>
      </c>
      <c r="K211" s="8">
        <v>0</v>
      </c>
      <c r="L211" s="3">
        <v>9</v>
      </c>
      <c r="M211" s="3">
        <v>0</v>
      </c>
      <c r="N211" s="3">
        <v>0</v>
      </c>
      <c r="O211" s="3">
        <v>0</v>
      </c>
      <c r="P211" s="3">
        <v>0</v>
      </c>
      <c r="Q211" s="3"/>
      <c r="R211" s="3">
        <v>5220</v>
      </c>
      <c r="S211" s="3">
        <v>0</v>
      </c>
    </row>
    <row r="212" spans="1:22" x14ac:dyDescent="0.25">
      <c r="A212" s="3"/>
      <c r="B212" s="2">
        <v>44494</v>
      </c>
      <c r="C212" t="s">
        <v>328</v>
      </c>
      <c r="D212" s="3" t="s">
        <v>290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8">
        <v>0</v>
      </c>
      <c r="K212" s="8">
        <v>0</v>
      </c>
      <c r="L212" s="3">
        <v>0</v>
      </c>
      <c r="M212" s="3">
        <v>2</v>
      </c>
      <c r="N212" s="3">
        <v>0</v>
      </c>
      <c r="O212" s="3">
        <v>0</v>
      </c>
      <c r="P212" s="3">
        <v>0</v>
      </c>
      <c r="Q212" s="3"/>
      <c r="R212" s="3">
        <v>1600</v>
      </c>
      <c r="S212" s="3">
        <v>0</v>
      </c>
    </row>
    <row r="213" spans="1:22" x14ac:dyDescent="0.25">
      <c r="A213" s="3"/>
      <c r="B213" s="2">
        <v>44494</v>
      </c>
      <c r="C213" t="s">
        <v>329</v>
      </c>
      <c r="D213" s="8" t="s">
        <v>330</v>
      </c>
      <c r="E213" s="8">
        <v>0</v>
      </c>
      <c r="F213" s="3">
        <v>0</v>
      </c>
      <c r="G213" s="3">
        <v>0</v>
      </c>
      <c r="H213" s="8">
        <f>12</f>
        <v>12</v>
      </c>
      <c r="I213" s="3">
        <v>0</v>
      </c>
      <c r="J213" s="8">
        <v>0</v>
      </c>
      <c r="K213" s="8">
        <v>0</v>
      </c>
      <c r="L213" s="3">
        <v>0</v>
      </c>
      <c r="M213" s="8">
        <v>2</v>
      </c>
      <c r="N213" s="3">
        <v>0</v>
      </c>
      <c r="O213" s="3">
        <v>0</v>
      </c>
      <c r="P213" s="3">
        <v>0</v>
      </c>
      <c r="Q213" s="8"/>
      <c r="R213" s="8">
        <v>2160</v>
      </c>
      <c r="S213" s="3">
        <v>0</v>
      </c>
    </row>
    <row r="214" spans="1:22" x14ac:dyDescent="0.25">
      <c r="A214" s="3"/>
      <c r="B214" s="2">
        <v>44494</v>
      </c>
      <c r="C214" t="s">
        <v>331</v>
      </c>
      <c r="D214" s="8" t="s">
        <v>332</v>
      </c>
      <c r="E214" s="8">
        <v>0</v>
      </c>
      <c r="F214" s="3">
        <f>20</f>
        <v>20</v>
      </c>
      <c r="G214" s="3">
        <v>0</v>
      </c>
      <c r="H214" s="3">
        <v>0</v>
      </c>
      <c r="I214" s="3">
        <v>0</v>
      </c>
      <c r="J214" s="8">
        <v>0</v>
      </c>
      <c r="K214" s="8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8"/>
      <c r="R214" s="8">
        <v>1200</v>
      </c>
      <c r="S214" s="3">
        <v>0</v>
      </c>
    </row>
    <row r="215" spans="1:22" x14ac:dyDescent="0.25">
      <c r="A215" s="3"/>
      <c r="B215" s="2">
        <v>44494</v>
      </c>
      <c r="C215" t="s">
        <v>333</v>
      </c>
      <c r="D215" s="8" t="s">
        <v>212</v>
      </c>
      <c r="E215" s="8">
        <v>0</v>
      </c>
      <c r="F215" s="3">
        <f>2</f>
        <v>2</v>
      </c>
      <c r="G215" s="3">
        <v>0</v>
      </c>
      <c r="H215" s="3">
        <v>0</v>
      </c>
      <c r="I215" s="3">
        <v>0</v>
      </c>
      <c r="J215" s="8">
        <v>0</v>
      </c>
      <c r="K215" s="8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8"/>
      <c r="R215" s="8">
        <v>120</v>
      </c>
      <c r="S215" s="3">
        <v>0</v>
      </c>
    </row>
    <row r="216" spans="1:22" x14ac:dyDescent="0.25">
      <c r="A216" s="3"/>
      <c r="B216" s="2">
        <v>44494</v>
      </c>
      <c r="C216" t="s">
        <v>334</v>
      </c>
      <c r="D216" s="3" t="s">
        <v>242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8">
        <v>0</v>
      </c>
      <c r="K216" s="8">
        <v>0</v>
      </c>
      <c r="L216" s="3">
        <v>2</v>
      </c>
      <c r="M216" s="3">
        <f>1</f>
        <v>1</v>
      </c>
      <c r="N216" s="3">
        <v>0</v>
      </c>
      <c r="O216" s="3">
        <v>0</v>
      </c>
      <c r="P216" s="3">
        <v>0</v>
      </c>
      <c r="Q216" s="3"/>
      <c r="R216" s="3">
        <v>2200</v>
      </c>
      <c r="S216" s="3">
        <v>2200</v>
      </c>
      <c r="U216" t="s">
        <v>25</v>
      </c>
      <c r="V216" t="s">
        <v>237</v>
      </c>
    </row>
    <row r="217" spans="1:22" x14ac:dyDescent="0.25">
      <c r="A217" s="3"/>
      <c r="B217" s="2">
        <v>44494</v>
      </c>
      <c r="C217" t="s">
        <v>335</v>
      </c>
      <c r="D217" s="3" t="s">
        <v>229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8">
        <v>0</v>
      </c>
      <c r="K217" s="8">
        <v>0</v>
      </c>
      <c r="L217" s="3">
        <v>3</v>
      </c>
      <c r="M217" s="3">
        <v>0</v>
      </c>
      <c r="N217" s="3">
        <v>0</v>
      </c>
      <c r="O217" s="3">
        <v>0</v>
      </c>
      <c r="P217" s="3">
        <v>0</v>
      </c>
      <c r="Q217" s="3"/>
      <c r="R217" s="3">
        <v>1800</v>
      </c>
      <c r="S217" s="3">
        <v>0</v>
      </c>
    </row>
    <row r="218" spans="1:22" x14ac:dyDescent="0.25">
      <c r="A218" s="3"/>
      <c r="B218" s="2">
        <v>44494</v>
      </c>
      <c r="C218" t="s">
        <v>336</v>
      </c>
      <c r="D218" s="3" t="s">
        <v>337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8">
        <v>0</v>
      </c>
      <c r="K218" s="8">
        <v>0</v>
      </c>
      <c r="L218" s="3">
        <f>2</f>
        <v>2</v>
      </c>
      <c r="M218" s="3">
        <v>0</v>
      </c>
      <c r="N218" s="3">
        <v>0</v>
      </c>
      <c r="O218" s="3">
        <v>0</v>
      </c>
      <c r="P218" s="3">
        <v>0</v>
      </c>
      <c r="Q218" s="3"/>
      <c r="R218" s="3">
        <v>1160</v>
      </c>
      <c r="S218" s="3">
        <v>0</v>
      </c>
    </row>
    <row r="219" spans="1:22" x14ac:dyDescent="0.25">
      <c r="A219" s="3"/>
      <c r="B219" s="2">
        <v>44494</v>
      </c>
      <c r="C219" t="s">
        <v>338</v>
      </c>
      <c r="D219" s="3" t="s">
        <v>252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8">
        <v>0</v>
      </c>
      <c r="K219" s="8">
        <v>0</v>
      </c>
      <c r="L219" s="3">
        <v>1</v>
      </c>
      <c r="M219" s="3">
        <v>0</v>
      </c>
      <c r="N219" s="3">
        <v>0</v>
      </c>
      <c r="O219" s="3">
        <v>2</v>
      </c>
      <c r="P219" s="3">
        <v>0</v>
      </c>
      <c r="Q219" s="3"/>
      <c r="R219" s="3">
        <v>1160</v>
      </c>
      <c r="S219" s="3">
        <v>0</v>
      </c>
    </row>
    <row r="220" spans="1:22" x14ac:dyDescent="0.25">
      <c r="A220" s="3"/>
      <c r="B220" s="2">
        <v>44494</v>
      </c>
      <c r="C220" t="s">
        <v>339</v>
      </c>
      <c r="D220" s="3" t="s">
        <v>330</v>
      </c>
      <c r="E220" s="3">
        <v>0</v>
      </c>
      <c r="F220" s="3">
        <v>0</v>
      </c>
      <c r="G220" s="3">
        <v>0</v>
      </c>
      <c r="H220" s="3">
        <f>10</f>
        <v>10</v>
      </c>
      <c r="I220" s="3">
        <v>0</v>
      </c>
      <c r="J220" s="8">
        <v>0</v>
      </c>
      <c r="K220" s="8">
        <v>0</v>
      </c>
      <c r="L220" s="3">
        <v>0</v>
      </c>
      <c r="M220" s="3">
        <f>3</f>
        <v>3</v>
      </c>
      <c r="N220" s="3">
        <v>0</v>
      </c>
      <c r="O220" s="3">
        <v>0</v>
      </c>
      <c r="P220" s="3">
        <v>0</v>
      </c>
      <c r="Q220" s="3"/>
      <c r="R220" s="3">
        <v>2920</v>
      </c>
      <c r="S220" s="3">
        <v>0</v>
      </c>
    </row>
    <row r="221" spans="1:22" x14ac:dyDescent="0.25">
      <c r="A221" s="3"/>
      <c r="B221" s="2">
        <v>44494</v>
      </c>
      <c r="C221" t="s">
        <v>340</v>
      </c>
      <c r="D221" s="3" t="s">
        <v>302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8">
        <v>0</v>
      </c>
      <c r="K221" s="8">
        <v>0</v>
      </c>
      <c r="L221" s="3">
        <v>0</v>
      </c>
      <c r="M221" s="3">
        <v>1</v>
      </c>
      <c r="N221" s="3">
        <v>0</v>
      </c>
      <c r="O221" s="3">
        <v>0</v>
      </c>
      <c r="P221" s="3">
        <v>0</v>
      </c>
      <c r="Q221" s="3"/>
      <c r="R221" s="3">
        <v>800</v>
      </c>
      <c r="S221" s="3">
        <v>0</v>
      </c>
    </row>
    <row r="222" spans="1:22" x14ac:dyDescent="0.25">
      <c r="A222" s="3"/>
      <c r="B222" s="2">
        <v>44494</v>
      </c>
      <c r="C222" t="s">
        <v>341</v>
      </c>
      <c r="D222" s="3" t="s">
        <v>210</v>
      </c>
      <c r="E222" s="3">
        <v>0</v>
      </c>
      <c r="F222" s="3">
        <v>600</v>
      </c>
      <c r="G222" s="3">
        <v>0</v>
      </c>
      <c r="H222" s="3">
        <v>0</v>
      </c>
      <c r="I222" s="3">
        <v>0</v>
      </c>
      <c r="J222" s="8">
        <v>0</v>
      </c>
      <c r="K222" s="8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/>
      <c r="R222" s="3">
        <v>29786</v>
      </c>
      <c r="S222" s="3">
        <v>0</v>
      </c>
    </row>
    <row r="223" spans="1:22" x14ac:dyDescent="0.25">
      <c r="A223" s="3"/>
      <c r="B223" s="2">
        <v>44494</v>
      </c>
      <c r="C223" t="s">
        <v>342</v>
      </c>
      <c r="D223" s="3" t="s">
        <v>212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8">
        <v>0</v>
      </c>
      <c r="K223" s="8">
        <v>0</v>
      </c>
      <c r="L223" s="3">
        <v>1</v>
      </c>
      <c r="M223" s="3">
        <v>0</v>
      </c>
      <c r="N223" s="3">
        <v>0</v>
      </c>
      <c r="O223" s="3">
        <v>0</v>
      </c>
      <c r="P223" s="3">
        <v>0</v>
      </c>
      <c r="Q223" s="3"/>
      <c r="R223" s="3">
        <v>700</v>
      </c>
      <c r="S223" s="3">
        <v>0</v>
      </c>
    </row>
    <row r="224" spans="1:22" x14ac:dyDescent="0.25">
      <c r="A224" s="3"/>
      <c r="B224" s="2">
        <v>44494</v>
      </c>
      <c r="C224" t="s">
        <v>343</v>
      </c>
      <c r="D224" s="3" t="s">
        <v>210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8">
        <v>0</v>
      </c>
      <c r="K224" s="8">
        <v>0</v>
      </c>
      <c r="L224" s="3">
        <v>0</v>
      </c>
      <c r="M224" s="3">
        <v>0</v>
      </c>
      <c r="N224" s="3">
        <v>0</v>
      </c>
      <c r="O224" s="3">
        <v>3</v>
      </c>
      <c r="P224" s="3">
        <v>0</v>
      </c>
      <c r="Q224" s="3"/>
      <c r="R224" s="3">
        <v>1125</v>
      </c>
      <c r="S224" s="3">
        <v>0</v>
      </c>
    </row>
    <row r="225" spans="1:22" x14ac:dyDescent="0.25">
      <c r="A225" s="3"/>
      <c r="B225" s="2">
        <v>44494</v>
      </c>
      <c r="C225" t="s">
        <v>344</v>
      </c>
      <c r="D225" s="3" t="s">
        <v>217</v>
      </c>
      <c r="E225" s="3">
        <v>0</v>
      </c>
      <c r="F225" s="3">
        <v>2</v>
      </c>
      <c r="G225" s="3">
        <v>0</v>
      </c>
      <c r="H225" s="3">
        <v>0</v>
      </c>
      <c r="I225" s="3">
        <v>0</v>
      </c>
      <c r="J225" s="8">
        <v>0</v>
      </c>
      <c r="K225" s="8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/>
      <c r="R225" s="3">
        <v>120</v>
      </c>
      <c r="S225" s="3">
        <v>0</v>
      </c>
    </row>
    <row r="226" spans="1:22" x14ac:dyDescent="0.25">
      <c r="A226" s="3"/>
      <c r="B226" s="2">
        <v>44494</v>
      </c>
      <c r="C226" t="s">
        <v>345</v>
      </c>
      <c r="D226" s="3" t="s">
        <v>210</v>
      </c>
      <c r="E226" s="3">
        <v>0</v>
      </c>
      <c r="F226" s="3">
        <f>511</f>
        <v>511</v>
      </c>
      <c r="G226" s="3">
        <v>0</v>
      </c>
      <c r="H226" s="3">
        <v>0</v>
      </c>
      <c r="I226" s="3">
        <v>0</v>
      </c>
      <c r="J226" s="8">
        <v>0</v>
      </c>
      <c r="K226" s="8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/>
      <c r="R226" s="3">
        <v>26098</v>
      </c>
      <c r="S226" s="3">
        <v>0</v>
      </c>
    </row>
    <row r="227" spans="1:22" x14ac:dyDescent="0.25">
      <c r="A227" s="3"/>
      <c r="B227" s="2">
        <v>44495</v>
      </c>
      <c r="C227" t="s">
        <v>346</v>
      </c>
      <c r="D227" s="3" t="s">
        <v>242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8">
        <v>0</v>
      </c>
      <c r="K227" s="8">
        <v>0</v>
      </c>
      <c r="L227" s="3">
        <v>2</v>
      </c>
      <c r="M227" s="3">
        <v>0</v>
      </c>
      <c r="N227" s="3">
        <v>0</v>
      </c>
      <c r="O227" s="3">
        <v>0</v>
      </c>
      <c r="P227" s="3">
        <v>0</v>
      </c>
      <c r="Q227" s="3"/>
      <c r="R227" s="3">
        <v>1160</v>
      </c>
      <c r="S227" s="3">
        <v>1160</v>
      </c>
      <c r="U227" t="s">
        <v>25</v>
      </c>
      <c r="V227" t="s">
        <v>237</v>
      </c>
    </row>
    <row r="228" spans="1:22" x14ac:dyDescent="0.25">
      <c r="A228" s="3"/>
      <c r="B228" s="2">
        <v>44495</v>
      </c>
      <c r="C228" t="s">
        <v>347</v>
      </c>
      <c r="D228" s="8" t="s">
        <v>292</v>
      </c>
      <c r="E228" s="8">
        <v>0</v>
      </c>
      <c r="F228" s="3">
        <v>0</v>
      </c>
      <c r="G228" s="3">
        <v>0</v>
      </c>
      <c r="H228" s="3">
        <v>0</v>
      </c>
      <c r="I228" s="3">
        <v>0</v>
      </c>
      <c r="J228" s="8">
        <v>0</v>
      </c>
      <c r="K228" s="8">
        <v>0</v>
      </c>
      <c r="L228" s="8">
        <v>1</v>
      </c>
      <c r="M228" s="3">
        <v>0</v>
      </c>
      <c r="N228" s="3">
        <v>0</v>
      </c>
      <c r="O228" s="3">
        <v>0</v>
      </c>
      <c r="P228" s="3">
        <v>0</v>
      </c>
      <c r="Q228" s="8"/>
      <c r="R228" s="8">
        <v>480</v>
      </c>
      <c r="S228" s="3">
        <v>0</v>
      </c>
    </row>
    <row r="229" spans="1:22" x14ac:dyDescent="0.25">
      <c r="A229" s="3"/>
      <c r="B229" s="2">
        <v>44495</v>
      </c>
      <c r="C229" t="s">
        <v>348</v>
      </c>
      <c r="D229" s="8" t="s">
        <v>210</v>
      </c>
      <c r="E229" s="8">
        <v>0</v>
      </c>
      <c r="F229" s="3">
        <v>160</v>
      </c>
      <c r="G229" s="3">
        <v>0</v>
      </c>
      <c r="H229" s="3">
        <v>0</v>
      </c>
      <c r="I229" s="3">
        <v>0</v>
      </c>
      <c r="J229" s="8">
        <v>0</v>
      </c>
      <c r="K229" s="8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8"/>
      <c r="R229" s="8">
        <v>7942</v>
      </c>
      <c r="S229" s="3">
        <v>0</v>
      </c>
    </row>
    <row r="230" spans="1:22" x14ac:dyDescent="0.25">
      <c r="A230" s="3"/>
      <c r="B230" s="2">
        <v>44495</v>
      </c>
      <c r="C230" t="s">
        <v>349</v>
      </c>
      <c r="D230" s="8" t="s">
        <v>237</v>
      </c>
      <c r="E230" s="8">
        <v>0</v>
      </c>
      <c r="F230" s="3">
        <v>0</v>
      </c>
      <c r="G230" s="3">
        <v>0</v>
      </c>
      <c r="H230" s="3">
        <v>0</v>
      </c>
      <c r="I230" s="3">
        <v>0</v>
      </c>
      <c r="J230" s="8">
        <v>0</v>
      </c>
      <c r="K230" s="8">
        <v>0</v>
      </c>
      <c r="L230" s="8">
        <v>2</v>
      </c>
      <c r="M230" s="3">
        <v>0</v>
      </c>
      <c r="N230" s="3">
        <v>0</v>
      </c>
      <c r="O230" s="3">
        <v>0</v>
      </c>
      <c r="P230" s="3">
        <v>0</v>
      </c>
      <c r="Q230" s="8"/>
      <c r="R230" s="8">
        <v>1160</v>
      </c>
      <c r="S230" s="3">
        <v>0</v>
      </c>
    </row>
    <row r="231" spans="1:22" x14ac:dyDescent="0.25">
      <c r="A231" s="3"/>
      <c r="B231" s="2">
        <v>44495</v>
      </c>
      <c r="C231" t="s">
        <v>350</v>
      </c>
      <c r="D231" s="3" t="s">
        <v>330</v>
      </c>
      <c r="E231" s="3">
        <v>0</v>
      </c>
      <c r="F231" s="3">
        <v>0</v>
      </c>
      <c r="G231" s="3">
        <v>0</v>
      </c>
      <c r="H231" s="3">
        <v>15</v>
      </c>
      <c r="I231" s="3">
        <v>0</v>
      </c>
      <c r="J231" s="8">
        <v>0</v>
      </c>
      <c r="K231" s="8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/>
      <c r="R231" s="3">
        <v>600</v>
      </c>
      <c r="S231" s="3">
        <v>0</v>
      </c>
    </row>
    <row r="232" spans="1:22" x14ac:dyDescent="0.25">
      <c r="A232" s="3"/>
      <c r="B232" s="2">
        <v>44495</v>
      </c>
      <c r="C232" t="s">
        <v>351</v>
      </c>
      <c r="D232" s="3" t="s">
        <v>287</v>
      </c>
      <c r="E232" s="3">
        <v>0</v>
      </c>
      <c r="F232" s="3">
        <v>20</v>
      </c>
      <c r="G232" s="3">
        <v>0</v>
      </c>
      <c r="H232" s="3">
        <v>0</v>
      </c>
      <c r="I232" s="3">
        <v>0</v>
      </c>
      <c r="J232" s="8">
        <v>0</v>
      </c>
      <c r="K232" s="8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/>
      <c r="R232" s="3">
        <v>1120</v>
      </c>
      <c r="S232" s="3">
        <v>0</v>
      </c>
    </row>
    <row r="233" spans="1:22" x14ac:dyDescent="0.25">
      <c r="A233" s="3"/>
      <c r="B233" s="2">
        <v>44495</v>
      </c>
      <c r="C233" t="s">
        <v>352</v>
      </c>
      <c r="D233" s="3" t="s">
        <v>212</v>
      </c>
      <c r="E233" s="3">
        <v>0</v>
      </c>
      <c r="F233" s="3">
        <v>3</v>
      </c>
      <c r="G233" s="3">
        <v>0</v>
      </c>
      <c r="H233" s="3">
        <v>0</v>
      </c>
      <c r="I233" s="3">
        <v>0</v>
      </c>
      <c r="J233" s="8">
        <v>0</v>
      </c>
      <c r="K233" s="8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/>
      <c r="R233" s="3">
        <v>180</v>
      </c>
      <c r="S233" s="3">
        <v>0</v>
      </c>
    </row>
    <row r="234" spans="1:22" x14ac:dyDescent="0.25">
      <c r="A234" s="3"/>
      <c r="B234" s="2">
        <v>44495</v>
      </c>
      <c r="C234" t="s">
        <v>353</v>
      </c>
      <c r="D234" s="3" t="s">
        <v>330</v>
      </c>
      <c r="E234" s="3">
        <v>0</v>
      </c>
      <c r="F234" s="3">
        <v>15</v>
      </c>
      <c r="G234" s="3">
        <v>0</v>
      </c>
      <c r="H234" s="3">
        <v>0</v>
      </c>
      <c r="I234" s="3">
        <v>0</v>
      </c>
      <c r="J234" s="8">
        <v>0</v>
      </c>
      <c r="K234" s="8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/>
      <c r="R234" s="3">
        <v>600</v>
      </c>
      <c r="S234" s="3">
        <v>0</v>
      </c>
    </row>
    <row r="235" spans="1:22" x14ac:dyDescent="0.25">
      <c r="A235" s="3"/>
      <c r="B235" s="2">
        <v>44495</v>
      </c>
      <c r="C235" t="s">
        <v>354</v>
      </c>
      <c r="D235" s="3" t="s">
        <v>355</v>
      </c>
      <c r="E235" s="3">
        <v>0</v>
      </c>
      <c r="F235" s="3">
        <v>0</v>
      </c>
      <c r="G235" s="3">
        <v>0</v>
      </c>
      <c r="H235" s="3">
        <f>100</f>
        <v>100</v>
      </c>
      <c r="I235" s="3">
        <v>0</v>
      </c>
      <c r="J235" s="8">
        <v>0</v>
      </c>
      <c r="K235" s="8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/>
      <c r="R235" s="3">
        <v>6000</v>
      </c>
      <c r="S235" s="3">
        <v>0</v>
      </c>
    </row>
    <row r="236" spans="1:22" x14ac:dyDescent="0.25">
      <c r="A236" s="3"/>
      <c r="B236" s="2">
        <v>44495</v>
      </c>
      <c r="C236" t="s">
        <v>356</v>
      </c>
      <c r="D236" s="3" t="s">
        <v>330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8">
        <v>0</v>
      </c>
      <c r="K236" s="8">
        <v>0</v>
      </c>
      <c r="L236" s="3">
        <v>0</v>
      </c>
      <c r="M236" s="3">
        <v>3</v>
      </c>
      <c r="N236" s="3">
        <v>0</v>
      </c>
      <c r="O236" s="3">
        <v>0</v>
      </c>
      <c r="P236" s="3">
        <v>0</v>
      </c>
      <c r="Q236" s="3"/>
      <c r="R236" s="3">
        <v>2520</v>
      </c>
      <c r="S236" s="3">
        <v>0</v>
      </c>
    </row>
    <row r="237" spans="1:22" x14ac:dyDescent="0.25">
      <c r="A237" s="3"/>
      <c r="B237" s="2">
        <v>44495</v>
      </c>
      <c r="C237" t="s">
        <v>357</v>
      </c>
      <c r="D237" s="3" t="s">
        <v>26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8">
        <v>0</v>
      </c>
      <c r="K237" s="8">
        <v>0</v>
      </c>
      <c r="L237" s="3">
        <v>0</v>
      </c>
      <c r="M237" s="3">
        <v>2</v>
      </c>
      <c r="N237" s="3">
        <v>0</v>
      </c>
      <c r="O237" s="3">
        <v>0</v>
      </c>
      <c r="P237" s="3">
        <v>0</v>
      </c>
      <c r="Q237" s="3"/>
      <c r="R237" s="3">
        <v>1600</v>
      </c>
      <c r="S237" s="3">
        <v>0</v>
      </c>
    </row>
    <row r="238" spans="1:22" x14ac:dyDescent="0.25">
      <c r="A238" s="3"/>
      <c r="B238" s="2">
        <v>44495</v>
      </c>
      <c r="C238" t="s">
        <v>358</v>
      </c>
      <c r="D238" s="3" t="s">
        <v>359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8">
        <v>0</v>
      </c>
      <c r="K238" s="8">
        <v>0</v>
      </c>
      <c r="L238" s="3">
        <v>0</v>
      </c>
      <c r="M238" s="3">
        <f>1</f>
        <v>1</v>
      </c>
      <c r="N238" s="3">
        <v>0</v>
      </c>
      <c r="O238" s="3">
        <v>0</v>
      </c>
      <c r="P238" s="3">
        <v>0</v>
      </c>
      <c r="Q238" s="3"/>
      <c r="R238" s="3">
        <v>1040</v>
      </c>
      <c r="S238" s="3">
        <v>1040</v>
      </c>
      <c r="T238" s="19">
        <v>44495</v>
      </c>
      <c r="U238" t="s">
        <v>25</v>
      </c>
      <c r="V238" t="s">
        <v>26</v>
      </c>
    </row>
    <row r="239" spans="1:22" x14ac:dyDescent="0.25">
      <c r="A239" s="3"/>
      <c r="B239" s="2">
        <v>44495</v>
      </c>
      <c r="C239" t="s">
        <v>361</v>
      </c>
      <c r="D239" s="3" t="s">
        <v>362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8">
        <v>0</v>
      </c>
      <c r="K239" s="8">
        <v>0</v>
      </c>
      <c r="L239" s="3">
        <f>1</f>
        <v>1</v>
      </c>
      <c r="M239" s="3">
        <v>1</v>
      </c>
      <c r="N239" s="3">
        <v>0</v>
      </c>
      <c r="O239" s="3">
        <v>1</v>
      </c>
      <c r="P239" s="3">
        <v>0</v>
      </c>
      <c r="Q239" s="3"/>
      <c r="R239" s="3">
        <v>1680</v>
      </c>
      <c r="S239" s="3">
        <v>1680</v>
      </c>
      <c r="T239" s="19">
        <v>44496</v>
      </c>
      <c r="U239" t="s">
        <v>25</v>
      </c>
      <c r="V239" t="s">
        <v>26</v>
      </c>
    </row>
    <row r="240" spans="1:22" x14ac:dyDescent="0.25">
      <c r="A240" s="3"/>
      <c r="B240" s="2">
        <v>44495</v>
      </c>
      <c r="C240" t="s">
        <v>363</v>
      </c>
      <c r="D240" s="3" t="s">
        <v>330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8">
        <v>0</v>
      </c>
      <c r="K240" s="8">
        <v>0</v>
      </c>
      <c r="L240" s="3">
        <v>0</v>
      </c>
      <c r="M240" s="3">
        <v>3</v>
      </c>
      <c r="N240" s="3">
        <v>0</v>
      </c>
      <c r="O240" s="3">
        <v>0</v>
      </c>
      <c r="P240" s="3">
        <v>0</v>
      </c>
      <c r="Q240" s="3"/>
      <c r="R240" s="3">
        <v>2520</v>
      </c>
      <c r="S240" s="3">
        <v>0</v>
      </c>
    </row>
    <row r="241" spans="1:22" x14ac:dyDescent="0.25">
      <c r="A241" s="3"/>
      <c r="B241" s="2">
        <v>44495</v>
      </c>
      <c r="C241" t="s">
        <v>364</v>
      </c>
      <c r="D241" s="3" t="s">
        <v>237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8">
        <v>0</v>
      </c>
      <c r="K241" s="8">
        <v>0</v>
      </c>
      <c r="L241" s="3">
        <v>7</v>
      </c>
      <c r="M241" s="3">
        <v>0</v>
      </c>
      <c r="N241" s="3">
        <v>0</v>
      </c>
      <c r="O241" s="3">
        <v>0</v>
      </c>
      <c r="P241" s="3">
        <v>0</v>
      </c>
      <c r="Q241" s="3"/>
      <c r="R241" s="3">
        <v>4060</v>
      </c>
      <c r="S241" s="3">
        <v>0</v>
      </c>
    </row>
    <row r="242" spans="1:22" x14ac:dyDescent="0.25">
      <c r="A242" s="3"/>
      <c r="B242" s="2">
        <v>44496</v>
      </c>
      <c r="C242" t="s">
        <v>365</v>
      </c>
      <c r="D242" s="3" t="s">
        <v>359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8">
        <v>0</v>
      </c>
      <c r="K242" s="8">
        <v>0</v>
      </c>
      <c r="L242" s="3">
        <v>0</v>
      </c>
      <c r="M242" s="3">
        <f>4</f>
        <v>4</v>
      </c>
      <c r="N242" s="3">
        <v>0</v>
      </c>
      <c r="O242" s="3">
        <v>0</v>
      </c>
      <c r="P242" s="3">
        <v>0</v>
      </c>
      <c r="Q242" s="3"/>
      <c r="R242" s="3">
        <v>4160</v>
      </c>
      <c r="S242" s="3">
        <v>4160</v>
      </c>
      <c r="T242" s="19">
        <v>44496</v>
      </c>
      <c r="U242" t="s">
        <v>25</v>
      </c>
      <c r="V242" t="s">
        <v>237</v>
      </c>
    </row>
    <row r="243" spans="1:22" x14ac:dyDescent="0.25">
      <c r="A243" s="3"/>
      <c r="B243" s="2">
        <v>44496</v>
      </c>
      <c r="C243" t="s">
        <v>366</v>
      </c>
      <c r="D243" s="8" t="s">
        <v>290</v>
      </c>
      <c r="E243" s="8">
        <v>0</v>
      </c>
      <c r="F243" s="3">
        <v>0</v>
      </c>
      <c r="G243" s="3">
        <v>0</v>
      </c>
      <c r="H243" s="3">
        <v>0</v>
      </c>
      <c r="I243" s="3">
        <v>0</v>
      </c>
      <c r="J243" s="8">
        <v>0</v>
      </c>
      <c r="K243" s="8">
        <v>0</v>
      </c>
      <c r="L243" s="3">
        <v>0</v>
      </c>
      <c r="M243" s="8">
        <v>2</v>
      </c>
      <c r="N243" s="3">
        <v>0</v>
      </c>
      <c r="O243" s="3">
        <v>0</v>
      </c>
      <c r="P243" s="3">
        <v>0</v>
      </c>
      <c r="Q243" s="8"/>
      <c r="R243" s="8">
        <v>1600</v>
      </c>
      <c r="S243" s="3">
        <v>0</v>
      </c>
    </row>
    <row r="244" spans="1:22" x14ac:dyDescent="0.25">
      <c r="A244" s="3"/>
      <c r="B244" s="2">
        <v>44496</v>
      </c>
      <c r="C244" t="s">
        <v>367</v>
      </c>
      <c r="D244" s="8" t="s">
        <v>362</v>
      </c>
      <c r="E244" s="8">
        <v>0</v>
      </c>
      <c r="F244" s="3">
        <v>0</v>
      </c>
      <c r="G244" s="3">
        <v>0</v>
      </c>
      <c r="H244" s="3">
        <v>0</v>
      </c>
      <c r="I244" s="3">
        <v>0</v>
      </c>
      <c r="J244" s="8">
        <v>0</v>
      </c>
      <c r="K244" s="8">
        <v>0</v>
      </c>
      <c r="L244" s="3">
        <v>0</v>
      </c>
      <c r="M244" s="8">
        <v>1</v>
      </c>
      <c r="N244" s="3">
        <v>0</v>
      </c>
      <c r="O244" s="3">
        <v>0</v>
      </c>
      <c r="P244" s="3">
        <v>0</v>
      </c>
      <c r="Q244" s="8"/>
      <c r="R244" s="8">
        <v>840</v>
      </c>
      <c r="S244" s="3">
        <v>840</v>
      </c>
      <c r="T244" s="19">
        <v>44496</v>
      </c>
      <c r="U244" t="s">
        <v>25</v>
      </c>
      <c r="V244" t="s">
        <v>26</v>
      </c>
    </row>
    <row r="245" spans="1:22" x14ac:dyDescent="0.25">
      <c r="A245" s="3"/>
      <c r="B245" s="2">
        <v>44496</v>
      </c>
      <c r="C245" t="s">
        <v>368</v>
      </c>
      <c r="D245" s="8" t="s">
        <v>292</v>
      </c>
      <c r="E245" s="8">
        <v>0</v>
      </c>
      <c r="F245" s="3">
        <v>0</v>
      </c>
      <c r="G245" s="3">
        <v>0</v>
      </c>
      <c r="H245" s="3">
        <v>0</v>
      </c>
      <c r="I245" s="3">
        <v>0</v>
      </c>
      <c r="J245" s="8">
        <v>0</v>
      </c>
      <c r="K245" s="8">
        <v>0</v>
      </c>
      <c r="L245" s="8">
        <v>1</v>
      </c>
      <c r="M245" s="3">
        <v>0</v>
      </c>
      <c r="N245" s="3">
        <v>0</v>
      </c>
      <c r="O245" s="3">
        <v>0</v>
      </c>
      <c r="P245" s="3">
        <v>0</v>
      </c>
      <c r="Q245" s="8"/>
      <c r="R245" s="8">
        <v>480</v>
      </c>
      <c r="S245" s="3">
        <v>0</v>
      </c>
    </row>
    <row r="246" spans="1:22" x14ac:dyDescent="0.25">
      <c r="A246" s="3"/>
      <c r="B246" s="2">
        <v>44496</v>
      </c>
      <c r="C246" t="s">
        <v>369</v>
      </c>
      <c r="D246" s="3" t="s">
        <v>330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8">
        <v>0</v>
      </c>
      <c r="K246" s="8">
        <v>0</v>
      </c>
      <c r="L246" s="3">
        <v>0</v>
      </c>
      <c r="M246" s="3">
        <f>2</f>
        <v>2</v>
      </c>
      <c r="N246" s="3">
        <v>0</v>
      </c>
      <c r="O246" s="3">
        <v>0</v>
      </c>
      <c r="P246" s="3">
        <v>0</v>
      </c>
      <c r="Q246" s="3"/>
      <c r="R246" s="3">
        <v>1680</v>
      </c>
      <c r="S246" s="3">
        <v>0</v>
      </c>
    </row>
    <row r="247" spans="1:22" x14ac:dyDescent="0.25">
      <c r="A247" s="3"/>
      <c r="B247" s="2">
        <v>44496</v>
      </c>
      <c r="C247" t="s">
        <v>370</v>
      </c>
      <c r="D247" s="3" t="s">
        <v>280</v>
      </c>
      <c r="E247" s="3">
        <v>0</v>
      </c>
      <c r="F247" s="3">
        <v>0</v>
      </c>
      <c r="G247" s="3">
        <v>0</v>
      </c>
      <c r="H247" s="3">
        <v>60</v>
      </c>
      <c r="I247" s="3">
        <v>0</v>
      </c>
      <c r="J247" s="8">
        <v>0</v>
      </c>
      <c r="K247" s="8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/>
      <c r="R247" s="3">
        <v>3600</v>
      </c>
      <c r="S247" s="3">
        <v>0</v>
      </c>
    </row>
    <row r="248" spans="1:22" x14ac:dyDescent="0.25">
      <c r="A248" s="3"/>
      <c r="B248" s="2">
        <v>44496</v>
      </c>
      <c r="C248" t="s">
        <v>371</v>
      </c>
      <c r="D248" s="3" t="s">
        <v>287</v>
      </c>
      <c r="E248" s="3">
        <v>0</v>
      </c>
      <c r="F248" s="3">
        <v>20</v>
      </c>
      <c r="G248" s="3">
        <v>0</v>
      </c>
      <c r="H248" s="3">
        <v>0</v>
      </c>
      <c r="I248" s="3">
        <v>0</v>
      </c>
      <c r="J248" s="8">
        <v>0</v>
      </c>
      <c r="K248" s="8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/>
      <c r="R248" s="3">
        <v>1120</v>
      </c>
      <c r="S248" s="3">
        <v>0</v>
      </c>
    </row>
    <row r="249" spans="1:22" x14ac:dyDescent="0.25">
      <c r="A249" s="3"/>
      <c r="B249" s="2">
        <v>44496</v>
      </c>
      <c r="C249" t="s">
        <v>372</v>
      </c>
      <c r="D249" s="3" t="s">
        <v>330</v>
      </c>
      <c r="E249" s="3">
        <v>0</v>
      </c>
      <c r="F249" s="3">
        <v>0</v>
      </c>
      <c r="G249" s="3">
        <v>0</v>
      </c>
      <c r="H249" s="3">
        <v>15</v>
      </c>
      <c r="I249" s="3">
        <v>0</v>
      </c>
      <c r="J249" s="8">
        <v>0</v>
      </c>
      <c r="K249" s="8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/>
      <c r="R249" s="3">
        <v>600</v>
      </c>
      <c r="S249" s="3">
        <v>0</v>
      </c>
    </row>
    <row r="250" spans="1:22" x14ac:dyDescent="0.25">
      <c r="A250" s="3"/>
      <c r="B250" s="2">
        <v>44496</v>
      </c>
      <c r="C250" t="s">
        <v>373</v>
      </c>
      <c r="D250" s="3" t="s">
        <v>374</v>
      </c>
      <c r="E250" s="3">
        <v>0</v>
      </c>
      <c r="F250" s="3">
        <v>0</v>
      </c>
      <c r="G250" s="3">
        <v>40</v>
      </c>
      <c r="H250" s="3"/>
      <c r="I250" s="3">
        <v>0</v>
      </c>
      <c r="J250" s="8">
        <v>0</v>
      </c>
      <c r="K250" s="8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/>
      <c r="R250" s="3">
        <v>2240</v>
      </c>
      <c r="S250" s="3">
        <v>0</v>
      </c>
    </row>
    <row r="251" spans="1:22" x14ac:dyDescent="0.25">
      <c r="A251" s="3"/>
      <c r="B251" s="2">
        <v>44496</v>
      </c>
      <c r="C251" t="s">
        <v>375</v>
      </c>
      <c r="D251" s="3" t="s">
        <v>376</v>
      </c>
      <c r="E251" s="3">
        <v>0</v>
      </c>
      <c r="F251" s="3">
        <v>0</v>
      </c>
      <c r="G251" s="3">
        <v>40</v>
      </c>
      <c r="H251" s="3"/>
      <c r="I251" s="3">
        <v>0</v>
      </c>
      <c r="J251" s="8">
        <v>0</v>
      </c>
      <c r="K251" s="8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/>
      <c r="R251" s="3">
        <v>2240</v>
      </c>
      <c r="S251" s="3">
        <v>0</v>
      </c>
    </row>
    <row r="252" spans="1:22" x14ac:dyDescent="0.25">
      <c r="A252" s="3"/>
      <c r="B252" s="2">
        <v>44496</v>
      </c>
      <c r="C252" t="s">
        <v>377</v>
      </c>
      <c r="D252" s="3" t="s">
        <v>210</v>
      </c>
      <c r="E252" s="3">
        <v>0</v>
      </c>
      <c r="F252" s="3">
        <v>0</v>
      </c>
      <c r="G252" s="3">
        <v>0</v>
      </c>
      <c r="H252" s="3">
        <v>360</v>
      </c>
      <c r="I252" s="3">
        <v>0</v>
      </c>
      <c r="J252" s="8">
        <v>0</v>
      </c>
      <c r="K252" s="8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/>
      <c r="R252" s="3">
        <v>17613</v>
      </c>
      <c r="S252" s="3">
        <v>0</v>
      </c>
    </row>
    <row r="253" spans="1:22" x14ac:dyDescent="0.25">
      <c r="A253" s="3"/>
      <c r="B253" s="2">
        <v>44496</v>
      </c>
      <c r="C253" t="s">
        <v>378</v>
      </c>
      <c r="D253" s="3" t="s">
        <v>217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8">
        <v>0</v>
      </c>
      <c r="K253" s="8">
        <v>0</v>
      </c>
      <c r="L253" s="3">
        <v>0</v>
      </c>
      <c r="M253" s="3">
        <v>0</v>
      </c>
      <c r="N253" s="3">
        <v>0</v>
      </c>
      <c r="O253" s="3">
        <v>1</v>
      </c>
      <c r="P253" s="3">
        <v>0</v>
      </c>
      <c r="Q253" s="3"/>
      <c r="R253" s="3">
        <v>290</v>
      </c>
      <c r="S253" s="3">
        <v>0</v>
      </c>
    </row>
    <row r="254" spans="1:22" x14ac:dyDescent="0.25">
      <c r="A254" s="3"/>
      <c r="B254" s="2">
        <v>44496</v>
      </c>
      <c r="C254" t="s">
        <v>379</v>
      </c>
      <c r="D254" s="3" t="s">
        <v>330</v>
      </c>
      <c r="E254" s="3">
        <v>0</v>
      </c>
      <c r="F254" s="3">
        <v>0</v>
      </c>
      <c r="G254" s="3">
        <v>0</v>
      </c>
      <c r="H254" s="3">
        <v>12</v>
      </c>
      <c r="I254" s="3">
        <v>0</v>
      </c>
      <c r="J254" s="8">
        <v>0</v>
      </c>
      <c r="K254" s="8">
        <v>0</v>
      </c>
      <c r="L254" s="3">
        <v>0</v>
      </c>
      <c r="M254" s="3">
        <v>3</v>
      </c>
      <c r="N254" s="3">
        <v>0</v>
      </c>
      <c r="O254" s="3">
        <v>0</v>
      </c>
      <c r="P254" s="3">
        <v>0</v>
      </c>
      <c r="Q254" s="3"/>
      <c r="R254" s="3">
        <v>3000</v>
      </c>
      <c r="S254" s="3">
        <v>0</v>
      </c>
    </row>
    <row r="255" spans="1:22" x14ac:dyDescent="0.25">
      <c r="A255" s="3"/>
      <c r="B255" s="2">
        <v>44496</v>
      </c>
      <c r="C255" t="s">
        <v>380</v>
      </c>
      <c r="D255" s="3" t="s">
        <v>381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8">
        <v>0</v>
      </c>
      <c r="K255" s="8">
        <v>0</v>
      </c>
      <c r="L255" s="3">
        <v>5</v>
      </c>
      <c r="M255" s="3">
        <v>0</v>
      </c>
      <c r="N255" s="3">
        <v>0</v>
      </c>
      <c r="O255" s="3">
        <v>0</v>
      </c>
      <c r="P255" s="3">
        <v>0</v>
      </c>
      <c r="Q255" s="3"/>
      <c r="R255" s="3">
        <v>2750</v>
      </c>
      <c r="S255" s="3">
        <v>0</v>
      </c>
    </row>
    <row r="256" spans="1:22" x14ac:dyDescent="0.25">
      <c r="A256" s="3"/>
      <c r="B256" s="2">
        <v>44496</v>
      </c>
      <c r="C256" t="s">
        <v>382</v>
      </c>
      <c r="D256" s="3" t="s">
        <v>212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8">
        <v>0</v>
      </c>
      <c r="K256" s="8">
        <v>0</v>
      </c>
      <c r="L256" s="3">
        <v>1</v>
      </c>
      <c r="M256" s="3">
        <v>0</v>
      </c>
      <c r="N256" s="3">
        <v>1</v>
      </c>
      <c r="O256" s="3">
        <v>0</v>
      </c>
      <c r="P256" s="3">
        <v>0</v>
      </c>
      <c r="Q256" s="3"/>
      <c r="R256" s="3">
        <v>900</v>
      </c>
      <c r="S256" s="3">
        <v>0</v>
      </c>
    </row>
    <row r="257" spans="1:22" x14ac:dyDescent="0.25">
      <c r="A257" s="3"/>
      <c r="B257" s="2">
        <v>44496</v>
      </c>
      <c r="C257" t="s">
        <v>383</v>
      </c>
      <c r="D257" s="3" t="s">
        <v>212</v>
      </c>
      <c r="E257" s="3">
        <v>0</v>
      </c>
      <c r="F257" s="3">
        <v>0</v>
      </c>
      <c r="G257" s="3">
        <v>0</v>
      </c>
      <c r="H257" s="3">
        <v>2</v>
      </c>
      <c r="I257" s="3">
        <v>0</v>
      </c>
      <c r="J257" s="8">
        <v>0</v>
      </c>
      <c r="K257" s="8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/>
      <c r="R257" s="3">
        <v>120</v>
      </c>
      <c r="S257" s="3">
        <v>0</v>
      </c>
    </row>
    <row r="258" spans="1:22" x14ac:dyDescent="0.25">
      <c r="A258" s="3"/>
      <c r="B258" s="2">
        <v>44496</v>
      </c>
      <c r="C258" t="s">
        <v>384</v>
      </c>
      <c r="D258" s="3" t="s">
        <v>210</v>
      </c>
      <c r="E258" s="3">
        <v>0</v>
      </c>
      <c r="F258" s="3">
        <v>930</v>
      </c>
      <c r="G258" s="3">
        <v>0</v>
      </c>
      <c r="H258" s="3">
        <v>0</v>
      </c>
      <c r="I258" s="3">
        <v>0</v>
      </c>
      <c r="J258" s="8">
        <v>0</v>
      </c>
      <c r="K258" s="8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/>
      <c r="R258" s="3">
        <v>47497</v>
      </c>
      <c r="S258" s="3">
        <v>0</v>
      </c>
    </row>
    <row r="259" spans="1:22" x14ac:dyDescent="0.25">
      <c r="A259" s="3"/>
      <c r="B259" s="2">
        <v>44496</v>
      </c>
      <c r="C259" t="s">
        <v>385</v>
      </c>
      <c r="D259" s="8" t="s">
        <v>386</v>
      </c>
      <c r="E259" s="8">
        <v>0</v>
      </c>
      <c r="F259" s="3">
        <v>0</v>
      </c>
      <c r="G259" s="3">
        <v>0</v>
      </c>
      <c r="H259" s="3">
        <v>0</v>
      </c>
      <c r="I259" s="3">
        <v>0</v>
      </c>
      <c r="J259" s="8">
        <v>0</v>
      </c>
      <c r="K259" s="8">
        <v>0</v>
      </c>
      <c r="L259" s="8">
        <v>1</v>
      </c>
      <c r="M259" s="3">
        <v>0</v>
      </c>
      <c r="N259" s="3">
        <v>0</v>
      </c>
      <c r="O259" s="3">
        <v>0</v>
      </c>
      <c r="P259" s="3">
        <v>0</v>
      </c>
      <c r="Q259" s="8"/>
      <c r="R259" s="8">
        <v>600</v>
      </c>
      <c r="S259" s="3">
        <v>0</v>
      </c>
    </row>
    <row r="260" spans="1:22" x14ac:dyDescent="0.25">
      <c r="A260" s="3"/>
      <c r="B260" s="2">
        <v>44497</v>
      </c>
      <c r="C260" t="s">
        <v>387</v>
      </c>
      <c r="D260" s="8" t="s">
        <v>210</v>
      </c>
      <c r="E260" s="8">
        <v>0</v>
      </c>
      <c r="F260" s="3">
        <v>320</v>
      </c>
      <c r="G260" s="3">
        <v>0</v>
      </c>
      <c r="H260" s="3">
        <v>0</v>
      </c>
      <c r="I260" s="3">
        <v>0</v>
      </c>
      <c r="J260" s="8">
        <v>0</v>
      </c>
      <c r="K260" s="8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8"/>
      <c r="R260" s="8">
        <v>16114</v>
      </c>
      <c r="S260" s="3">
        <v>0</v>
      </c>
    </row>
    <row r="261" spans="1:22" x14ac:dyDescent="0.25">
      <c r="A261" s="3"/>
      <c r="B261" s="2">
        <v>44497</v>
      </c>
      <c r="C261" t="s">
        <v>388</v>
      </c>
      <c r="D261" s="8" t="s">
        <v>290</v>
      </c>
      <c r="E261" s="8">
        <v>0</v>
      </c>
      <c r="F261" s="3">
        <v>0</v>
      </c>
      <c r="G261" s="3">
        <v>0</v>
      </c>
      <c r="H261" s="3">
        <v>0</v>
      </c>
      <c r="I261" s="3">
        <v>0</v>
      </c>
      <c r="J261" s="8">
        <v>0</v>
      </c>
      <c r="K261" s="8">
        <v>0</v>
      </c>
      <c r="L261" s="3">
        <v>0</v>
      </c>
      <c r="M261" s="8">
        <v>2</v>
      </c>
      <c r="N261" s="3">
        <v>0</v>
      </c>
      <c r="O261" s="3">
        <v>0</v>
      </c>
      <c r="P261" s="3">
        <v>0</v>
      </c>
      <c r="Q261" s="8"/>
      <c r="R261" s="8">
        <v>1600</v>
      </c>
      <c r="S261" s="3">
        <v>0</v>
      </c>
    </row>
    <row r="262" spans="1:22" x14ac:dyDescent="0.25">
      <c r="A262" s="3"/>
      <c r="B262" s="2">
        <v>44497</v>
      </c>
      <c r="C262" t="s">
        <v>389</v>
      </c>
      <c r="D262" s="8" t="s">
        <v>359</v>
      </c>
      <c r="E262" s="8">
        <v>0</v>
      </c>
      <c r="F262" s="3">
        <v>0</v>
      </c>
      <c r="G262" s="3">
        <v>0</v>
      </c>
      <c r="H262" s="3">
        <v>0</v>
      </c>
      <c r="I262" s="3">
        <v>0</v>
      </c>
      <c r="J262" s="8">
        <v>0</v>
      </c>
      <c r="K262" s="8">
        <v>0</v>
      </c>
      <c r="L262" s="3">
        <v>0</v>
      </c>
      <c r="M262" s="8">
        <v>4</v>
      </c>
      <c r="N262" s="3">
        <v>0</v>
      </c>
      <c r="O262" s="3">
        <v>0</v>
      </c>
      <c r="P262" s="3">
        <v>0</v>
      </c>
      <c r="Q262" s="8"/>
      <c r="R262" s="8">
        <v>4160</v>
      </c>
      <c r="S262" s="3">
        <v>4160</v>
      </c>
      <c r="T262" s="19">
        <v>44497</v>
      </c>
      <c r="U262" t="s">
        <v>25</v>
      </c>
      <c r="V262" t="s">
        <v>26</v>
      </c>
    </row>
    <row r="263" spans="1:22" x14ac:dyDescent="0.25">
      <c r="A263" s="3"/>
      <c r="B263" s="2">
        <v>44497</v>
      </c>
      <c r="C263" t="s">
        <v>391</v>
      </c>
      <c r="D263" s="8" t="s">
        <v>242</v>
      </c>
      <c r="E263" s="8">
        <v>0</v>
      </c>
      <c r="F263" s="3">
        <v>0</v>
      </c>
      <c r="G263" s="3">
        <v>0</v>
      </c>
      <c r="H263" s="3">
        <v>0</v>
      </c>
      <c r="I263" s="3">
        <v>0</v>
      </c>
      <c r="J263" s="8">
        <v>0</v>
      </c>
      <c r="K263" s="8">
        <v>0</v>
      </c>
      <c r="L263" s="3">
        <v>0</v>
      </c>
      <c r="M263" s="8">
        <v>1</v>
      </c>
      <c r="N263" s="3">
        <v>0</v>
      </c>
      <c r="O263" s="3">
        <v>1</v>
      </c>
      <c r="P263" s="3">
        <v>0</v>
      </c>
      <c r="Q263" s="8"/>
      <c r="R263" s="8">
        <v>1340</v>
      </c>
      <c r="S263" s="3">
        <v>1340</v>
      </c>
      <c r="U263" t="s">
        <v>25</v>
      </c>
      <c r="V263" t="s">
        <v>237</v>
      </c>
    </row>
    <row r="264" spans="1:22" x14ac:dyDescent="0.25">
      <c r="A264" s="3"/>
      <c r="B264" s="2">
        <v>44497</v>
      </c>
      <c r="C264" t="s">
        <v>392</v>
      </c>
      <c r="D264" s="3" t="s">
        <v>330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8">
        <v>0</v>
      </c>
      <c r="K264" s="8">
        <v>0</v>
      </c>
      <c r="L264" s="3">
        <v>0</v>
      </c>
      <c r="M264" s="3">
        <v>2</v>
      </c>
      <c r="N264" s="3">
        <v>0</v>
      </c>
      <c r="O264" s="3">
        <v>0</v>
      </c>
      <c r="P264" s="3">
        <v>0</v>
      </c>
      <c r="Q264" s="3"/>
      <c r="R264" s="3">
        <v>1680</v>
      </c>
      <c r="S264" s="3">
        <v>0</v>
      </c>
    </row>
    <row r="265" spans="1:22" x14ac:dyDescent="0.25">
      <c r="A265" s="3"/>
      <c r="B265" s="2">
        <v>44497</v>
      </c>
      <c r="C265" t="s">
        <v>393</v>
      </c>
      <c r="D265" s="3" t="s">
        <v>292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8">
        <v>0</v>
      </c>
      <c r="K265" s="8">
        <v>0</v>
      </c>
      <c r="L265" s="3">
        <v>8</v>
      </c>
      <c r="M265" s="3">
        <v>0</v>
      </c>
      <c r="N265" s="3">
        <v>0</v>
      </c>
      <c r="O265" s="3">
        <v>0</v>
      </c>
      <c r="P265" s="3">
        <v>0</v>
      </c>
      <c r="Q265" s="3"/>
      <c r="R265" s="3">
        <v>3840</v>
      </c>
      <c r="S265" s="3">
        <v>4320</v>
      </c>
      <c r="T265" s="19">
        <v>44497</v>
      </c>
      <c r="U265" t="s">
        <v>25</v>
      </c>
      <c r="V265" t="s">
        <v>237</v>
      </c>
    </row>
    <row r="266" spans="1:22" x14ac:dyDescent="0.25">
      <c r="A266" s="3"/>
      <c r="B266" s="2">
        <v>44497</v>
      </c>
      <c r="C266" t="s">
        <v>394</v>
      </c>
      <c r="D266" s="3" t="s">
        <v>395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8">
        <v>0</v>
      </c>
      <c r="K266" s="8">
        <v>0</v>
      </c>
      <c r="L266" s="3">
        <v>1</v>
      </c>
      <c r="M266" s="3">
        <v>0</v>
      </c>
      <c r="N266" s="3">
        <v>0</v>
      </c>
      <c r="O266" s="3">
        <v>0</v>
      </c>
      <c r="P266" s="3">
        <v>0</v>
      </c>
      <c r="Q266" s="3"/>
      <c r="R266" s="3">
        <v>600</v>
      </c>
      <c r="S266" s="3">
        <v>0</v>
      </c>
    </row>
    <row r="267" spans="1:22" x14ac:dyDescent="0.25">
      <c r="A267" s="3"/>
      <c r="B267" s="2">
        <v>44497</v>
      </c>
      <c r="C267" t="s">
        <v>396</v>
      </c>
      <c r="D267" s="3" t="s">
        <v>242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8">
        <v>0</v>
      </c>
      <c r="K267" s="8">
        <v>0</v>
      </c>
      <c r="L267" s="3">
        <v>0</v>
      </c>
      <c r="M267" s="3">
        <v>0</v>
      </c>
      <c r="N267" s="3">
        <v>0</v>
      </c>
      <c r="O267" s="3">
        <v>3</v>
      </c>
      <c r="P267" s="3">
        <v>0</v>
      </c>
      <c r="Q267" s="3"/>
      <c r="R267" s="3">
        <v>900</v>
      </c>
      <c r="S267" s="3">
        <v>900</v>
      </c>
      <c r="U267" t="s">
        <v>25</v>
      </c>
      <c r="V267" t="s">
        <v>237</v>
      </c>
    </row>
    <row r="268" spans="1:22" x14ac:dyDescent="0.25">
      <c r="A268" s="3"/>
      <c r="B268" s="2">
        <v>44497</v>
      </c>
      <c r="C268" t="s">
        <v>397</v>
      </c>
      <c r="D268" s="3" t="s">
        <v>398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8">
        <v>0</v>
      </c>
      <c r="K268" s="8">
        <v>0</v>
      </c>
      <c r="L268" s="3">
        <v>0</v>
      </c>
      <c r="M268" s="3">
        <v>0</v>
      </c>
      <c r="N268" s="3">
        <v>0</v>
      </c>
      <c r="O268" s="3">
        <v>1</v>
      </c>
      <c r="P268" s="3">
        <v>0</v>
      </c>
      <c r="Q268" s="3"/>
      <c r="R268" s="3">
        <v>300</v>
      </c>
      <c r="S268" s="3">
        <v>0</v>
      </c>
    </row>
    <row r="269" spans="1:22" x14ac:dyDescent="0.25">
      <c r="A269" s="3"/>
      <c r="B269" s="2">
        <v>44497</v>
      </c>
      <c r="C269" t="s">
        <v>399</v>
      </c>
      <c r="D269" s="3" t="s">
        <v>237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8">
        <v>0</v>
      </c>
      <c r="K269" s="8">
        <v>0</v>
      </c>
      <c r="L269" s="3">
        <v>2</v>
      </c>
      <c r="M269" s="3">
        <v>0</v>
      </c>
      <c r="N269" s="3">
        <v>0</v>
      </c>
      <c r="O269" s="3">
        <v>0</v>
      </c>
      <c r="P269" s="3">
        <v>0</v>
      </c>
      <c r="Q269" s="3"/>
      <c r="R269" s="3">
        <v>1100</v>
      </c>
      <c r="S269" s="3">
        <v>0</v>
      </c>
    </row>
    <row r="270" spans="1:22" x14ac:dyDescent="0.25">
      <c r="A270" s="3"/>
      <c r="B270" s="2">
        <v>44497</v>
      </c>
      <c r="C270" t="s">
        <v>400</v>
      </c>
      <c r="D270" s="3" t="s">
        <v>401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8">
        <v>0</v>
      </c>
      <c r="K270" s="8">
        <v>0</v>
      </c>
      <c r="L270" s="3">
        <v>1</v>
      </c>
      <c r="M270" s="3">
        <v>0</v>
      </c>
      <c r="N270" s="3">
        <v>0</v>
      </c>
      <c r="O270" s="3">
        <v>0</v>
      </c>
      <c r="P270" s="3">
        <v>0</v>
      </c>
      <c r="Q270" s="3"/>
      <c r="R270" s="3">
        <v>550</v>
      </c>
      <c r="S270" s="3">
        <v>0</v>
      </c>
    </row>
    <row r="271" spans="1:22" x14ac:dyDescent="0.25">
      <c r="A271" s="3"/>
      <c r="B271" s="2">
        <v>44497</v>
      </c>
      <c r="C271" t="s">
        <v>402</v>
      </c>
      <c r="D271" s="3" t="s">
        <v>403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8">
        <v>0</v>
      </c>
      <c r="K271" s="8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/>
      <c r="R271" s="3">
        <v>600</v>
      </c>
      <c r="S271" s="3">
        <v>0</v>
      </c>
    </row>
    <row r="272" spans="1:22" x14ac:dyDescent="0.25">
      <c r="A272" s="3"/>
      <c r="B272" s="2">
        <v>44497</v>
      </c>
      <c r="C272" t="s">
        <v>404</v>
      </c>
      <c r="D272" s="3" t="s">
        <v>405</v>
      </c>
      <c r="E272" s="3">
        <v>0</v>
      </c>
      <c r="F272" s="3">
        <v>0</v>
      </c>
      <c r="G272" s="3">
        <v>0</v>
      </c>
      <c r="H272" s="3">
        <f>80</f>
        <v>80</v>
      </c>
      <c r="I272" s="3">
        <v>0</v>
      </c>
      <c r="J272" s="8">
        <v>0</v>
      </c>
      <c r="K272" s="8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/>
      <c r="R272" s="3">
        <v>3200</v>
      </c>
      <c r="S272" s="3">
        <v>0</v>
      </c>
    </row>
    <row r="273" spans="1:22" x14ac:dyDescent="0.25">
      <c r="A273" s="3"/>
      <c r="B273" s="2">
        <v>44497</v>
      </c>
      <c r="C273" t="s">
        <v>406</v>
      </c>
      <c r="D273" s="3" t="s">
        <v>407</v>
      </c>
      <c r="E273" s="3">
        <v>0</v>
      </c>
      <c r="F273" s="3">
        <v>0</v>
      </c>
      <c r="G273" s="3">
        <v>0</v>
      </c>
      <c r="H273" s="3">
        <f>36</f>
        <v>36</v>
      </c>
      <c r="I273" s="3">
        <v>0</v>
      </c>
      <c r="J273" s="8">
        <v>0</v>
      </c>
      <c r="K273" s="8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/>
      <c r="R273" s="3">
        <v>1440</v>
      </c>
      <c r="S273" s="3">
        <v>0</v>
      </c>
    </row>
    <row r="274" spans="1:22" x14ac:dyDescent="0.25">
      <c r="A274" s="3"/>
      <c r="B274" s="2">
        <v>44497</v>
      </c>
      <c r="C274" t="s">
        <v>408</v>
      </c>
      <c r="D274" s="3" t="s">
        <v>330</v>
      </c>
      <c r="E274" s="3">
        <v>0</v>
      </c>
      <c r="F274" s="3">
        <v>0</v>
      </c>
      <c r="G274" s="3">
        <v>0</v>
      </c>
      <c r="H274" s="3">
        <v>12</v>
      </c>
      <c r="I274" s="3">
        <v>0</v>
      </c>
      <c r="J274" s="8">
        <v>0</v>
      </c>
      <c r="K274" s="8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/>
      <c r="R274" s="3">
        <v>480</v>
      </c>
      <c r="S274" s="3">
        <v>0</v>
      </c>
    </row>
    <row r="275" spans="1:22" x14ac:dyDescent="0.25">
      <c r="A275" s="3"/>
      <c r="B275" s="2">
        <v>44497</v>
      </c>
      <c r="C275" t="s">
        <v>409</v>
      </c>
      <c r="D275" s="3" t="s">
        <v>410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8">
        <v>0</v>
      </c>
      <c r="K275" s="8">
        <v>0</v>
      </c>
      <c r="L275" s="3">
        <v>1</v>
      </c>
      <c r="M275" s="3">
        <v>0</v>
      </c>
      <c r="N275" s="3">
        <v>0</v>
      </c>
      <c r="O275" s="3">
        <v>0</v>
      </c>
      <c r="P275" s="3">
        <v>0</v>
      </c>
      <c r="Q275" s="3"/>
      <c r="R275" s="3">
        <v>580</v>
      </c>
      <c r="S275" s="3">
        <v>0</v>
      </c>
    </row>
    <row r="276" spans="1:22" x14ac:dyDescent="0.25">
      <c r="A276" s="3"/>
      <c r="B276" s="2">
        <v>44497</v>
      </c>
      <c r="C276" t="s">
        <v>411</v>
      </c>
      <c r="D276" s="3" t="s">
        <v>229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8">
        <v>0</v>
      </c>
      <c r="K276" s="8">
        <v>0</v>
      </c>
      <c r="L276" s="3">
        <v>0</v>
      </c>
      <c r="M276" s="3">
        <v>3</v>
      </c>
      <c r="N276" s="3">
        <v>0</v>
      </c>
      <c r="O276" s="3">
        <v>0</v>
      </c>
      <c r="P276" s="3">
        <v>0</v>
      </c>
      <c r="Q276" s="3"/>
      <c r="R276" s="3">
        <v>3120</v>
      </c>
      <c r="S276" s="3">
        <v>0</v>
      </c>
    </row>
    <row r="277" spans="1:22" x14ac:dyDescent="0.25">
      <c r="A277" s="3"/>
      <c r="B277" s="2">
        <v>44497</v>
      </c>
      <c r="C277" t="s">
        <v>412</v>
      </c>
      <c r="D277" s="8" t="s">
        <v>217</v>
      </c>
      <c r="E277" s="8">
        <v>0</v>
      </c>
      <c r="F277" s="3">
        <v>0</v>
      </c>
      <c r="G277" s="3">
        <v>0</v>
      </c>
      <c r="H277" s="8">
        <v>2</v>
      </c>
      <c r="I277" s="3">
        <v>0</v>
      </c>
      <c r="J277" s="8">
        <v>0</v>
      </c>
      <c r="K277" s="8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8"/>
      <c r="R277" s="8">
        <v>120</v>
      </c>
      <c r="S277" s="3">
        <v>0</v>
      </c>
    </row>
    <row r="278" spans="1:22" x14ac:dyDescent="0.25">
      <c r="A278" s="3"/>
      <c r="B278" s="2">
        <v>44497</v>
      </c>
      <c r="C278" t="s">
        <v>413</v>
      </c>
      <c r="D278" s="8" t="s">
        <v>212</v>
      </c>
      <c r="E278" s="8">
        <v>0</v>
      </c>
      <c r="F278" s="3">
        <v>0</v>
      </c>
      <c r="G278" s="3">
        <v>0</v>
      </c>
      <c r="H278" s="8">
        <v>2</v>
      </c>
      <c r="I278" s="3">
        <v>0</v>
      </c>
      <c r="J278" s="8">
        <v>0</v>
      </c>
      <c r="K278" s="8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8"/>
      <c r="R278" s="8">
        <v>120</v>
      </c>
      <c r="S278" s="3">
        <v>0</v>
      </c>
    </row>
    <row r="279" spans="1:22" x14ac:dyDescent="0.25">
      <c r="A279" s="3"/>
      <c r="B279" s="2">
        <v>44497</v>
      </c>
      <c r="C279" t="s">
        <v>414</v>
      </c>
      <c r="D279" s="8" t="s">
        <v>212</v>
      </c>
      <c r="E279" s="8">
        <v>0</v>
      </c>
      <c r="F279" s="3">
        <v>0</v>
      </c>
      <c r="G279" s="3">
        <v>0</v>
      </c>
      <c r="H279" s="3">
        <v>0</v>
      </c>
      <c r="I279" s="3">
        <v>0</v>
      </c>
      <c r="J279" s="8">
        <v>0</v>
      </c>
      <c r="K279" s="8">
        <v>0</v>
      </c>
      <c r="L279" s="8">
        <v>6</v>
      </c>
      <c r="M279" s="3">
        <v>0</v>
      </c>
      <c r="N279" s="3">
        <v>0</v>
      </c>
      <c r="O279" s="3">
        <v>0</v>
      </c>
      <c r="P279" s="3">
        <v>0</v>
      </c>
      <c r="Q279" s="8"/>
      <c r="R279" s="8">
        <v>3480</v>
      </c>
      <c r="S279" s="3">
        <v>0</v>
      </c>
    </row>
    <row r="280" spans="1:22" x14ac:dyDescent="0.25">
      <c r="A280" s="3"/>
      <c r="B280" s="2">
        <v>44497</v>
      </c>
      <c r="C280" t="s">
        <v>415</v>
      </c>
      <c r="D280" s="8" t="s">
        <v>237</v>
      </c>
      <c r="E280" s="8">
        <v>0</v>
      </c>
      <c r="F280" s="3">
        <v>0</v>
      </c>
      <c r="G280" s="3">
        <v>0</v>
      </c>
      <c r="H280" s="3">
        <v>0</v>
      </c>
      <c r="I280" s="3">
        <v>0</v>
      </c>
      <c r="J280" s="8">
        <v>0</v>
      </c>
      <c r="K280" s="8">
        <v>0</v>
      </c>
      <c r="L280" s="8">
        <v>3</v>
      </c>
      <c r="M280" s="3">
        <v>0</v>
      </c>
      <c r="N280" s="8">
        <v>1</v>
      </c>
      <c r="O280" s="3">
        <v>0</v>
      </c>
      <c r="P280" s="3">
        <v>0</v>
      </c>
      <c r="Q280" s="8"/>
      <c r="R280" s="8">
        <v>3820</v>
      </c>
      <c r="S280" s="3">
        <v>0</v>
      </c>
    </row>
    <row r="281" spans="1:22" x14ac:dyDescent="0.25">
      <c r="A281" s="3"/>
      <c r="B281" s="2">
        <v>44497</v>
      </c>
      <c r="C281" t="s">
        <v>416</v>
      </c>
      <c r="D281" s="8" t="s">
        <v>330</v>
      </c>
      <c r="E281" s="8">
        <v>0</v>
      </c>
      <c r="F281" s="3">
        <v>0</v>
      </c>
      <c r="G281" s="3">
        <v>0</v>
      </c>
      <c r="H281" s="8">
        <v>12</v>
      </c>
      <c r="I281" s="3">
        <v>0</v>
      </c>
      <c r="J281" s="8">
        <v>0</v>
      </c>
      <c r="K281" s="8">
        <v>0</v>
      </c>
      <c r="L281" s="3">
        <v>0</v>
      </c>
      <c r="M281" s="8">
        <v>3</v>
      </c>
      <c r="N281" s="3">
        <v>0</v>
      </c>
      <c r="O281" s="3">
        <v>0</v>
      </c>
      <c r="P281" s="3">
        <v>0</v>
      </c>
      <c r="Q281" s="8"/>
      <c r="R281" s="8">
        <v>3000</v>
      </c>
      <c r="S281" s="3">
        <v>0</v>
      </c>
    </row>
    <row r="282" spans="1:22" x14ac:dyDescent="0.25">
      <c r="A282" s="3"/>
      <c r="B282" s="2">
        <v>44497</v>
      </c>
      <c r="C282" t="s">
        <v>417</v>
      </c>
      <c r="D282" s="8" t="s">
        <v>418</v>
      </c>
      <c r="E282" s="8">
        <v>0</v>
      </c>
      <c r="F282" s="3">
        <v>0</v>
      </c>
      <c r="G282" s="3">
        <v>0</v>
      </c>
      <c r="H282" s="3">
        <v>0</v>
      </c>
      <c r="I282" s="3">
        <v>0</v>
      </c>
      <c r="J282" s="8">
        <v>0</v>
      </c>
      <c r="K282" s="8">
        <v>0</v>
      </c>
      <c r="L282" s="8">
        <v>5</v>
      </c>
      <c r="M282" s="3">
        <v>0</v>
      </c>
      <c r="N282" s="3">
        <v>0</v>
      </c>
      <c r="O282" s="3">
        <v>0</v>
      </c>
      <c r="P282" s="3">
        <v>0</v>
      </c>
      <c r="Q282" s="8"/>
      <c r="R282" s="8">
        <v>2700</v>
      </c>
      <c r="S282" s="3">
        <v>0</v>
      </c>
    </row>
    <row r="283" spans="1:22" x14ac:dyDescent="0.25">
      <c r="A283" s="3"/>
      <c r="B283" s="2">
        <v>44497</v>
      </c>
      <c r="C283" t="s">
        <v>419</v>
      </c>
      <c r="D283" s="8" t="s">
        <v>26</v>
      </c>
      <c r="E283" s="8">
        <v>0</v>
      </c>
      <c r="F283" s="3">
        <v>0</v>
      </c>
      <c r="G283" s="3">
        <v>0</v>
      </c>
      <c r="H283" s="8">
        <v>3</v>
      </c>
      <c r="I283" s="3">
        <v>0</v>
      </c>
      <c r="J283" s="8">
        <v>0</v>
      </c>
      <c r="K283" s="8">
        <v>0</v>
      </c>
      <c r="L283" s="3">
        <v>0</v>
      </c>
      <c r="M283" s="3">
        <v>0</v>
      </c>
      <c r="N283" s="3">
        <v>0</v>
      </c>
      <c r="O283" s="3">
        <v>1</v>
      </c>
      <c r="P283" s="3">
        <v>0</v>
      </c>
      <c r="Q283" s="8"/>
      <c r="R283" s="8">
        <v>480</v>
      </c>
      <c r="S283" s="3">
        <v>0</v>
      </c>
    </row>
    <row r="284" spans="1:22" x14ac:dyDescent="0.25">
      <c r="A284" s="3"/>
      <c r="B284" s="2">
        <v>44497</v>
      </c>
      <c r="C284" t="s">
        <v>420</v>
      </c>
      <c r="D284" s="3" t="s">
        <v>395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8">
        <v>0</v>
      </c>
      <c r="K284" s="8">
        <v>0</v>
      </c>
      <c r="L284" s="3">
        <v>1</v>
      </c>
      <c r="M284" s="3">
        <v>0</v>
      </c>
      <c r="N284" s="3">
        <v>0</v>
      </c>
      <c r="O284" s="3">
        <v>0</v>
      </c>
      <c r="P284" s="3">
        <v>0</v>
      </c>
      <c r="Q284" s="3"/>
      <c r="R284" s="3">
        <v>600</v>
      </c>
      <c r="S284" s="3">
        <v>0</v>
      </c>
    </row>
    <row r="285" spans="1:22" x14ac:dyDescent="0.25">
      <c r="A285" s="3"/>
      <c r="B285" s="2">
        <v>44497</v>
      </c>
      <c r="C285" t="s">
        <v>421</v>
      </c>
      <c r="D285" s="3" t="s">
        <v>210</v>
      </c>
      <c r="E285" s="3">
        <v>0</v>
      </c>
      <c r="F285" s="3">
        <v>0</v>
      </c>
      <c r="G285" s="3">
        <v>0</v>
      </c>
      <c r="H285" s="3">
        <v>600</v>
      </c>
      <c r="I285" s="3">
        <v>0</v>
      </c>
      <c r="J285" s="8">
        <v>0</v>
      </c>
      <c r="K285" s="8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/>
      <c r="R285" s="3">
        <v>30215</v>
      </c>
      <c r="S285" s="3">
        <v>0</v>
      </c>
    </row>
    <row r="286" spans="1:22" x14ac:dyDescent="0.25">
      <c r="A286" s="3"/>
      <c r="B286" s="2">
        <v>44498</v>
      </c>
      <c r="C286" t="s">
        <v>422</v>
      </c>
      <c r="D286" s="3" t="s">
        <v>210</v>
      </c>
      <c r="E286" s="3">
        <v>0</v>
      </c>
      <c r="F286" s="3">
        <v>0</v>
      </c>
      <c r="G286" s="3">
        <v>0</v>
      </c>
      <c r="H286" s="3">
        <v>600</v>
      </c>
      <c r="I286" s="3">
        <v>0</v>
      </c>
      <c r="J286" s="8">
        <v>0</v>
      </c>
      <c r="K286" s="8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/>
      <c r="R286" s="3">
        <v>30215</v>
      </c>
      <c r="S286" s="3">
        <v>0</v>
      </c>
    </row>
    <row r="287" spans="1:22" x14ac:dyDescent="0.25">
      <c r="A287" s="3"/>
      <c r="B287" s="2">
        <v>44498</v>
      </c>
      <c r="C287" t="s">
        <v>423</v>
      </c>
      <c r="D287" s="3" t="s">
        <v>359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8">
        <v>0</v>
      </c>
      <c r="K287" s="8">
        <v>0</v>
      </c>
      <c r="L287" s="3">
        <v>0</v>
      </c>
      <c r="M287" s="3">
        <v>0</v>
      </c>
      <c r="N287" s="3">
        <f>2</f>
        <v>2</v>
      </c>
      <c r="O287" s="3">
        <v>0</v>
      </c>
      <c r="P287" s="3">
        <v>0</v>
      </c>
      <c r="Q287" s="3"/>
      <c r="R287" s="3">
        <v>4160</v>
      </c>
      <c r="S287" s="3">
        <v>4160</v>
      </c>
      <c r="T287" s="19">
        <v>44498</v>
      </c>
      <c r="U287" t="s">
        <v>25</v>
      </c>
      <c r="V287" t="s">
        <v>26</v>
      </c>
    </row>
    <row r="288" spans="1:22" x14ac:dyDescent="0.25">
      <c r="A288" s="3"/>
      <c r="B288" s="2">
        <v>44498</v>
      </c>
      <c r="C288" t="s">
        <v>425</v>
      </c>
      <c r="D288" s="3" t="s">
        <v>426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8">
        <v>0</v>
      </c>
      <c r="K288" s="8">
        <v>0</v>
      </c>
      <c r="L288" s="3">
        <v>8</v>
      </c>
      <c r="M288" s="3">
        <v>0</v>
      </c>
      <c r="N288" s="3">
        <v>0</v>
      </c>
      <c r="O288" s="3">
        <v>0</v>
      </c>
      <c r="P288" s="3">
        <v>0</v>
      </c>
      <c r="Q288" s="3"/>
      <c r="R288" s="3">
        <v>4640</v>
      </c>
      <c r="S288" s="3">
        <v>0</v>
      </c>
    </row>
    <row r="289" spans="1:22" x14ac:dyDescent="0.25">
      <c r="A289" s="3"/>
      <c r="B289" s="2">
        <v>44498</v>
      </c>
      <c r="C289" t="s">
        <v>427</v>
      </c>
      <c r="D289" s="3" t="s">
        <v>407</v>
      </c>
      <c r="E289" s="3">
        <v>0</v>
      </c>
      <c r="F289" s="3">
        <v>0</v>
      </c>
      <c r="G289" s="3">
        <v>0</v>
      </c>
      <c r="H289" s="3">
        <v>24</v>
      </c>
      <c r="I289" s="3">
        <v>0</v>
      </c>
      <c r="J289" s="8">
        <v>0</v>
      </c>
      <c r="K289" s="8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/>
      <c r="R289" s="3">
        <v>960</v>
      </c>
      <c r="S289" s="3">
        <v>0</v>
      </c>
    </row>
    <row r="290" spans="1:22" x14ac:dyDescent="0.25">
      <c r="A290" s="3"/>
      <c r="B290" s="2">
        <v>44498</v>
      </c>
      <c r="C290" t="s">
        <v>428</v>
      </c>
      <c r="D290" s="3" t="s">
        <v>405</v>
      </c>
      <c r="E290" s="3">
        <v>0</v>
      </c>
      <c r="F290" s="3">
        <v>0</v>
      </c>
      <c r="G290" s="3">
        <v>0</v>
      </c>
      <c r="H290" s="3">
        <v>80</v>
      </c>
      <c r="I290" s="3">
        <v>0</v>
      </c>
      <c r="J290" s="8">
        <v>0</v>
      </c>
      <c r="K290" s="8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/>
      <c r="R290" s="3">
        <v>3200</v>
      </c>
      <c r="S290" s="3">
        <v>0</v>
      </c>
    </row>
    <row r="291" spans="1:22" x14ac:dyDescent="0.25">
      <c r="A291" s="3"/>
      <c r="B291" s="2">
        <v>44498</v>
      </c>
      <c r="C291" t="s">
        <v>429</v>
      </c>
      <c r="D291" s="3" t="s">
        <v>242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8">
        <v>0</v>
      </c>
      <c r="K291" s="8">
        <v>0</v>
      </c>
      <c r="L291" s="3">
        <v>3</v>
      </c>
      <c r="M291" s="3">
        <v>0</v>
      </c>
      <c r="N291" s="3">
        <v>0</v>
      </c>
      <c r="O291" s="3">
        <v>0</v>
      </c>
      <c r="P291" s="3">
        <v>0</v>
      </c>
      <c r="Q291" s="3"/>
      <c r="R291" s="3">
        <v>1740</v>
      </c>
      <c r="S291" s="3">
        <v>1740</v>
      </c>
      <c r="U291" t="s">
        <v>25</v>
      </c>
      <c r="V291" t="s">
        <v>237</v>
      </c>
    </row>
    <row r="292" spans="1:22" x14ac:dyDescent="0.25">
      <c r="A292" s="3"/>
      <c r="B292" s="2">
        <v>44498</v>
      </c>
      <c r="C292" t="s">
        <v>430</v>
      </c>
      <c r="D292" s="3" t="s">
        <v>290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8">
        <v>0</v>
      </c>
      <c r="K292" s="8">
        <v>0</v>
      </c>
      <c r="L292" s="3">
        <v>0</v>
      </c>
      <c r="M292" s="3">
        <v>2</v>
      </c>
      <c r="N292" s="3">
        <v>0</v>
      </c>
      <c r="O292" s="3">
        <v>0</v>
      </c>
      <c r="P292" s="3">
        <v>0</v>
      </c>
      <c r="Q292" s="3"/>
      <c r="R292" s="3">
        <v>1600</v>
      </c>
      <c r="S292" s="3">
        <v>0</v>
      </c>
    </row>
    <row r="293" spans="1:22" x14ac:dyDescent="0.25">
      <c r="A293" s="3"/>
      <c r="B293" s="2">
        <v>44498</v>
      </c>
      <c r="C293" t="s">
        <v>431</v>
      </c>
      <c r="D293" s="3" t="s">
        <v>302</v>
      </c>
      <c r="E293" s="3">
        <v>0</v>
      </c>
      <c r="F293" s="3">
        <v>0</v>
      </c>
      <c r="G293" s="3">
        <v>0</v>
      </c>
      <c r="H293" s="3">
        <v>30</v>
      </c>
      <c r="I293" s="3">
        <v>0</v>
      </c>
      <c r="J293" s="8">
        <v>0</v>
      </c>
      <c r="K293" s="8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/>
      <c r="R293" s="3">
        <v>1680</v>
      </c>
      <c r="S293" s="3">
        <v>0</v>
      </c>
    </row>
    <row r="294" spans="1:22" x14ac:dyDescent="0.25">
      <c r="A294" s="3"/>
      <c r="B294" s="2">
        <v>44498</v>
      </c>
      <c r="C294" t="s">
        <v>432</v>
      </c>
      <c r="D294" s="3" t="s">
        <v>287</v>
      </c>
      <c r="E294" s="3">
        <v>0</v>
      </c>
      <c r="F294" s="3">
        <v>0</v>
      </c>
      <c r="G294" s="3">
        <v>0</v>
      </c>
      <c r="H294" s="3">
        <v>20</v>
      </c>
      <c r="I294" s="3">
        <v>0</v>
      </c>
      <c r="J294" s="8">
        <v>0</v>
      </c>
      <c r="K294" s="8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/>
      <c r="R294" s="3">
        <v>1120</v>
      </c>
      <c r="S294" s="3">
        <v>0</v>
      </c>
    </row>
    <row r="295" spans="1:22" x14ac:dyDescent="0.25">
      <c r="A295" s="3"/>
      <c r="B295" s="2">
        <v>44498</v>
      </c>
      <c r="C295" t="s">
        <v>433</v>
      </c>
      <c r="D295" s="3" t="s">
        <v>292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8">
        <v>0</v>
      </c>
      <c r="K295" s="8">
        <v>0</v>
      </c>
      <c r="L295" s="3">
        <v>1</v>
      </c>
      <c r="M295" s="3">
        <v>0</v>
      </c>
      <c r="N295" s="3">
        <v>0</v>
      </c>
      <c r="O295" s="3">
        <v>0</v>
      </c>
      <c r="P295" s="3">
        <v>0</v>
      </c>
      <c r="Q295" s="3"/>
      <c r="R295" s="3">
        <v>480</v>
      </c>
      <c r="S295" s="3">
        <v>0</v>
      </c>
    </row>
    <row r="296" spans="1:22" x14ac:dyDescent="0.25">
      <c r="A296" s="3"/>
      <c r="B296" s="2">
        <v>44498</v>
      </c>
      <c r="C296" t="s">
        <v>434</v>
      </c>
      <c r="D296" s="8" t="s">
        <v>330</v>
      </c>
      <c r="E296" s="8">
        <v>0</v>
      </c>
      <c r="F296" s="3">
        <v>0</v>
      </c>
      <c r="G296" s="3">
        <v>0</v>
      </c>
      <c r="H296" s="8">
        <v>12</v>
      </c>
      <c r="I296" s="3">
        <v>0</v>
      </c>
      <c r="J296" s="8">
        <v>0</v>
      </c>
      <c r="K296" s="8">
        <v>0</v>
      </c>
      <c r="L296" s="3">
        <v>0</v>
      </c>
      <c r="M296" s="8">
        <v>3</v>
      </c>
      <c r="N296" s="3">
        <v>0</v>
      </c>
      <c r="O296" s="3">
        <v>0</v>
      </c>
      <c r="P296" s="3">
        <v>0</v>
      </c>
      <c r="Q296" s="8"/>
      <c r="R296" s="8">
        <v>3000</v>
      </c>
      <c r="S296" s="3">
        <v>0</v>
      </c>
    </row>
    <row r="297" spans="1:22" x14ac:dyDescent="0.25">
      <c r="A297" s="3"/>
      <c r="B297" s="2">
        <v>44498</v>
      </c>
      <c r="C297" t="s">
        <v>435</v>
      </c>
      <c r="D297" s="8" t="s">
        <v>436</v>
      </c>
      <c r="E297" s="8">
        <v>0</v>
      </c>
      <c r="F297" s="3">
        <v>0</v>
      </c>
      <c r="G297" s="3">
        <v>0</v>
      </c>
      <c r="H297" s="3">
        <v>0</v>
      </c>
      <c r="I297" s="3">
        <v>0</v>
      </c>
      <c r="J297" s="8">
        <v>0</v>
      </c>
      <c r="K297" s="8">
        <v>0</v>
      </c>
      <c r="L297" s="3">
        <v>0</v>
      </c>
      <c r="M297" s="3">
        <v>0</v>
      </c>
      <c r="N297" s="3">
        <v>0</v>
      </c>
      <c r="O297" s="8">
        <v>1</v>
      </c>
      <c r="P297" s="3">
        <v>0</v>
      </c>
      <c r="Q297" s="8"/>
      <c r="R297" s="8">
        <v>300</v>
      </c>
      <c r="S297" s="3">
        <v>0</v>
      </c>
    </row>
    <row r="298" spans="1:22" x14ac:dyDescent="0.25">
      <c r="A298" s="3"/>
      <c r="B298" s="2">
        <v>44498</v>
      </c>
      <c r="C298" t="s">
        <v>437</v>
      </c>
      <c r="D298" s="8" t="s">
        <v>395</v>
      </c>
      <c r="E298" s="8">
        <v>0</v>
      </c>
      <c r="F298" s="3">
        <v>0</v>
      </c>
      <c r="G298" s="3">
        <v>0</v>
      </c>
      <c r="H298" s="3">
        <v>0</v>
      </c>
      <c r="I298" s="3">
        <v>0</v>
      </c>
      <c r="J298" s="8">
        <v>0</v>
      </c>
      <c r="K298" s="8">
        <v>0</v>
      </c>
      <c r="L298" s="8">
        <v>1</v>
      </c>
      <c r="M298" s="3">
        <v>0</v>
      </c>
      <c r="N298" s="3">
        <v>0</v>
      </c>
      <c r="O298" s="3">
        <v>0</v>
      </c>
      <c r="P298" s="3">
        <v>0</v>
      </c>
      <c r="Q298" s="8"/>
      <c r="R298" s="8">
        <v>580</v>
      </c>
      <c r="S298" s="3">
        <v>0</v>
      </c>
    </row>
    <row r="299" spans="1:22" x14ac:dyDescent="0.25">
      <c r="A299" s="3"/>
      <c r="B299" s="2">
        <v>44498</v>
      </c>
      <c r="C299" t="s">
        <v>438</v>
      </c>
      <c r="D299" s="8" t="s">
        <v>401</v>
      </c>
      <c r="E299" s="8">
        <v>0</v>
      </c>
      <c r="F299" s="3">
        <v>0</v>
      </c>
      <c r="G299" s="3">
        <v>0</v>
      </c>
      <c r="H299" s="3">
        <v>0</v>
      </c>
      <c r="I299" s="3">
        <v>0</v>
      </c>
      <c r="J299" s="8">
        <v>0</v>
      </c>
      <c r="K299" s="8">
        <v>0</v>
      </c>
      <c r="L299" s="8">
        <v>1</v>
      </c>
      <c r="M299" s="3">
        <v>0</v>
      </c>
      <c r="N299" s="3">
        <v>0</v>
      </c>
      <c r="O299" s="3">
        <v>0</v>
      </c>
      <c r="P299" s="3">
        <v>0</v>
      </c>
      <c r="Q299" s="8"/>
      <c r="R299" s="8">
        <v>580</v>
      </c>
      <c r="S299" s="3">
        <v>0</v>
      </c>
    </row>
    <row r="300" spans="1:22" x14ac:dyDescent="0.25">
      <c r="A300" s="3"/>
      <c r="B300" s="2">
        <v>44498</v>
      </c>
      <c r="C300" t="s">
        <v>439</v>
      </c>
      <c r="D300" s="8" t="s">
        <v>440</v>
      </c>
      <c r="E300" s="8">
        <v>0</v>
      </c>
      <c r="F300" s="3">
        <v>0</v>
      </c>
      <c r="G300" s="3">
        <v>0</v>
      </c>
      <c r="H300" s="3">
        <v>0</v>
      </c>
      <c r="I300" s="3">
        <v>0</v>
      </c>
      <c r="J300" s="8">
        <v>0</v>
      </c>
      <c r="K300" s="8">
        <v>0</v>
      </c>
      <c r="L300" s="8">
        <v>1</v>
      </c>
      <c r="M300" s="3">
        <v>0</v>
      </c>
      <c r="N300" s="3">
        <v>0</v>
      </c>
      <c r="O300" s="3">
        <v>0</v>
      </c>
      <c r="P300" s="3">
        <v>0</v>
      </c>
      <c r="Q300" s="8"/>
      <c r="R300" s="8">
        <v>580</v>
      </c>
      <c r="S300" s="3">
        <v>0</v>
      </c>
    </row>
    <row r="301" spans="1:22" x14ac:dyDescent="0.25">
      <c r="A301" s="3"/>
      <c r="B301" s="2">
        <v>44498</v>
      </c>
      <c r="C301" t="s">
        <v>441</v>
      </c>
      <c r="D301" s="8" t="s">
        <v>403</v>
      </c>
      <c r="E301" s="8">
        <v>0</v>
      </c>
      <c r="F301" s="3">
        <v>0</v>
      </c>
      <c r="G301" s="3">
        <v>0</v>
      </c>
      <c r="H301" s="3">
        <v>0</v>
      </c>
      <c r="I301" s="3">
        <v>0</v>
      </c>
      <c r="J301" s="8">
        <v>0</v>
      </c>
      <c r="K301" s="8">
        <v>0</v>
      </c>
      <c r="L301" s="8">
        <v>1</v>
      </c>
      <c r="M301" s="3">
        <v>0</v>
      </c>
      <c r="N301" s="3">
        <v>0</v>
      </c>
      <c r="O301" s="3">
        <v>0</v>
      </c>
      <c r="P301" s="3">
        <v>0</v>
      </c>
      <c r="Q301" s="8"/>
      <c r="R301" s="8">
        <v>580</v>
      </c>
      <c r="S301" s="3">
        <v>0</v>
      </c>
    </row>
    <row r="302" spans="1:22" x14ac:dyDescent="0.25">
      <c r="A302" s="3"/>
      <c r="B302" s="2">
        <v>44498</v>
      </c>
      <c r="C302" t="s">
        <v>442</v>
      </c>
      <c r="D302" s="8" t="s">
        <v>443</v>
      </c>
      <c r="E302" s="8">
        <v>0</v>
      </c>
      <c r="F302" s="3">
        <v>0</v>
      </c>
      <c r="G302" s="3">
        <v>0</v>
      </c>
      <c r="H302" s="3">
        <v>0</v>
      </c>
      <c r="I302" s="3">
        <v>0</v>
      </c>
      <c r="J302" s="8">
        <v>0</v>
      </c>
      <c r="K302" s="8">
        <v>0</v>
      </c>
      <c r="L302" s="8">
        <v>1</v>
      </c>
      <c r="M302" s="3">
        <v>0</v>
      </c>
      <c r="N302" s="3">
        <v>0</v>
      </c>
      <c r="O302" s="3">
        <v>0</v>
      </c>
      <c r="P302" s="3">
        <v>0</v>
      </c>
      <c r="Q302" s="8"/>
      <c r="R302" s="8">
        <v>550</v>
      </c>
      <c r="S302" s="3">
        <v>0</v>
      </c>
    </row>
    <row r="303" spans="1:22" x14ac:dyDescent="0.25">
      <c r="A303" s="3"/>
      <c r="B303" s="2">
        <v>44498</v>
      </c>
      <c r="C303" t="s">
        <v>444</v>
      </c>
      <c r="D303" s="8" t="s">
        <v>330</v>
      </c>
      <c r="E303" s="8">
        <v>0</v>
      </c>
      <c r="F303" s="3">
        <v>0</v>
      </c>
      <c r="G303" s="3">
        <v>0</v>
      </c>
      <c r="H303" s="8">
        <v>10</v>
      </c>
      <c r="I303" s="3">
        <v>0</v>
      </c>
      <c r="J303" s="8">
        <v>0</v>
      </c>
      <c r="K303" s="8">
        <v>0</v>
      </c>
      <c r="L303" s="3">
        <v>0</v>
      </c>
      <c r="M303" s="8">
        <v>3</v>
      </c>
      <c r="N303" s="3">
        <v>0</v>
      </c>
      <c r="O303" s="3">
        <v>0</v>
      </c>
      <c r="P303" s="3">
        <v>0</v>
      </c>
      <c r="Q303" s="8"/>
      <c r="R303" s="8">
        <v>526</v>
      </c>
      <c r="S303" s="3">
        <v>0</v>
      </c>
    </row>
    <row r="304" spans="1:22" x14ac:dyDescent="0.25">
      <c r="A304" s="3"/>
      <c r="B304" s="2">
        <v>44498</v>
      </c>
      <c r="C304" t="s">
        <v>445</v>
      </c>
      <c r="D304" s="8" t="s">
        <v>398</v>
      </c>
      <c r="E304" s="8">
        <v>0</v>
      </c>
      <c r="F304" s="3">
        <v>0</v>
      </c>
      <c r="G304" s="3">
        <v>0</v>
      </c>
      <c r="H304" s="3">
        <v>0</v>
      </c>
      <c r="I304" s="3">
        <v>0</v>
      </c>
      <c r="J304" s="8">
        <v>0</v>
      </c>
      <c r="K304" s="8">
        <v>0</v>
      </c>
      <c r="L304" s="3">
        <v>0</v>
      </c>
      <c r="M304" s="3">
        <v>0</v>
      </c>
      <c r="N304" s="3">
        <v>0</v>
      </c>
      <c r="O304" s="8">
        <v>1</v>
      </c>
      <c r="P304" s="3">
        <v>0</v>
      </c>
      <c r="Q304" s="8"/>
      <c r="R304" s="8">
        <v>300</v>
      </c>
      <c r="S304" s="3">
        <v>0</v>
      </c>
    </row>
    <row r="305" spans="1:22" x14ac:dyDescent="0.25">
      <c r="A305" s="3"/>
      <c r="B305" s="2">
        <v>44498</v>
      </c>
      <c r="C305" t="s">
        <v>446</v>
      </c>
      <c r="D305" s="8" t="s">
        <v>212</v>
      </c>
      <c r="E305" s="8">
        <v>0</v>
      </c>
      <c r="F305" s="3">
        <v>0</v>
      </c>
      <c r="G305" s="3">
        <v>0</v>
      </c>
      <c r="H305" s="8">
        <v>1</v>
      </c>
      <c r="I305" s="3">
        <v>0</v>
      </c>
      <c r="J305" s="8">
        <v>0</v>
      </c>
      <c r="K305" s="8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8"/>
      <c r="R305" s="8">
        <v>60</v>
      </c>
      <c r="S305" s="3">
        <v>0</v>
      </c>
    </row>
    <row r="306" spans="1:22" x14ac:dyDescent="0.25">
      <c r="A306" s="3"/>
      <c r="B306" s="2">
        <v>44498</v>
      </c>
      <c r="C306" t="s">
        <v>447</v>
      </c>
      <c r="D306" s="8" t="s">
        <v>210</v>
      </c>
      <c r="E306" s="8">
        <v>0</v>
      </c>
      <c r="F306" s="3">
        <v>0</v>
      </c>
      <c r="G306" s="3">
        <v>0</v>
      </c>
      <c r="H306" s="3">
        <v>0</v>
      </c>
      <c r="I306" s="3">
        <v>0</v>
      </c>
      <c r="J306" s="8">
        <v>0</v>
      </c>
      <c r="K306" s="8">
        <v>0</v>
      </c>
      <c r="L306" s="3">
        <v>0</v>
      </c>
      <c r="M306" s="8">
        <v>5</v>
      </c>
      <c r="N306" s="3">
        <v>0</v>
      </c>
      <c r="O306" s="3">
        <v>0</v>
      </c>
      <c r="P306" s="3">
        <v>0</v>
      </c>
      <c r="Q306" s="8"/>
      <c r="R306" s="8">
        <v>5200</v>
      </c>
      <c r="S306" s="3">
        <v>0</v>
      </c>
    </row>
    <row r="307" spans="1:22" x14ac:dyDescent="0.25">
      <c r="A307" s="10"/>
      <c r="B307" s="2">
        <v>44498</v>
      </c>
      <c r="C307" t="s">
        <v>448</v>
      </c>
      <c r="D307" s="13" t="s">
        <v>449</v>
      </c>
      <c r="E307" s="13">
        <v>0</v>
      </c>
      <c r="F307" s="3">
        <v>0</v>
      </c>
      <c r="G307" s="3">
        <v>0</v>
      </c>
      <c r="H307" s="3">
        <v>0</v>
      </c>
      <c r="I307" s="3">
        <v>0</v>
      </c>
      <c r="J307" s="8">
        <v>0</v>
      </c>
      <c r="K307" s="8">
        <v>0</v>
      </c>
      <c r="L307" s="13">
        <v>2</v>
      </c>
      <c r="M307" s="3">
        <v>0</v>
      </c>
      <c r="N307" s="3">
        <v>0</v>
      </c>
      <c r="O307" s="13">
        <v>10</v>
      </c>
      <c r="P307" s="3">
        <v>0</v>
      </c>
      <c r="Q307" s="13"/>
      <c r="R307" s="13">
        <v>0</v>
      </c>
      <c r="S307" s="3">
        <v>0</v>
      </c>
    </row>
    <row r="308" spans="1:22" x14ac:dyDescent="0.25">
      <c r="A308" s="3"/>
      <c r="B308" s="2">
        <v>44499</v>
      </c>
      <c r="C308" t="s">
        <v>450</v>
      </c>
      <c r="D308" s="8" t="s">
        <v>330</v>
      </c>
      <c r="E308" s="8">
        <v>0</v>
      </c>
      <c r="F308" s="3">
        <v>0</v>
      </c>
      <c r="G308" s="3">
        <v>0</v>
      </c>
      <c r="H308" s="8">
        <v>12</v>
      </c>
      <c r="I308" s="3">
        <v>0</v>
      </c>
      <c r="J308" s="8">
        <v>0</v>
      </c>
      <c r="K308" s="8">
        <v>0</v>
      </c>
      <c r="L308" s="3">
        <v>0</v>
      </c>
      <c r="M308" s="8">
        <v>2</v>
      </c>
      <c r="N308" s="3">
        <v>0</v>
      </c>
      <c r="O308" s="3">
        <v>0</v>
      </c>
      <c r="P308" s="3">
        <v>0</v>
      </c>
      <c r="Q308" s="8"/>
      <c r="R308" s="8">
        <v>2160</v>
      </c>
      <c r="S308" s="3">
        <v>0</v>
      </c>
    </row>
    <row r="309" spans="1:22" x14ac:dyDescent="0.25">
      <c r="A309" s="3"/>
      <c r="B309" s="2">
        <v>44499</v>
      </c>
      <c r="C309" t="s">
        <v>451</v>
      </c>
      <c r="D309" s="8" t="s">
        <v>398</v>
      </c>
      <c r="E309" s="8">
        <v>0</v>
      </c>
      <c r="F309" s="3">
        <v>0</v>
      </c>
      <c r="G309" s="3">
        <v>0</v>
      </c>
      <c r="H309" s="3">
        <v>0</v>
      </c>
      <c r="I309" s="3">
        <v>0</v>
      </c>
      <c r="J309" s="8">
        <v>0</v>
      </c>
      <c r="K309" s="8">
        <v>0</v>
      </c>
      <c r="L309" s="3">
        <v>0</v>
      </c>
      <c r="M309" s="3">
        <v>0</v>
      </c>
      <c r="N309" s="3">
        <v>0</v>
      </c>
      <c r="O309" s="8">
        <v>1</v>
      </c>
      <c r="P309" s="3">
        <v>0</v>
      </c>
      <c r="Q309" s="8"/>
      <c r="R309" s="8">
        <v>300</v>
      </c>
      <c r="S309" s="3">
        <v>0</v>
      </c>
    </row>
    <row r="310" spans="1:22" x14ac:dyDescent="0.25">
      <c r="A310" s="3"/>
      <c r="B310" s="2">
        <v>44499</v>
      </c>
      <c r="C310" t="s">
        <v>452</v>
      </c>
      <c r="D310" s="8" t="s">
        <v>359</v>
      </c>
      <c r="E310" s="8">
        <v>0</v>
      </c>
      <c r="F310" s="3">
        <v>0</v>
      </c>
      <c r="G310" s="3">
        <v>0</v>
      </c>
      <c r="H310" s="3">
        <v>0</v>
      </c>
      <c r="I310" s="3">
        <v>0</v>
      </c>
      <c r="J310" s="8">
        <v>0</v>
      </c>
      <c r="K310" s="8">
        <v>0</v>
      </c>
      <c r="L310" s="3">
        <v>0</v>
      </c>
      <c r="M310" s="8">
        <v>4</v>
      </c>
      <c r="N310" s="3">
        <v>0</v>
      </c>
      <c r="O310" s="3">
        <v>0</v>
      </c>
      <c r="P310" s="3">
        <v>0</v>
      </c>
      <c r="Q310" s="8"/>
      <c r="R310" s="8">
        <v>4160</v>
      </c>
      <c r="S310" s="3">
        <v>4160</v>
      </c>
      <c r="T310" s="19">
        <v>44499</v>
      </c>
      <c r="U310" t="s">
        <v>25</v>
      </c>
      <c r="V310" t="s">
        <v>26</v>
      </c>
    </row>
    <row r="311" spans="1:22" x14ac:dyDescent="0.25">
      <c r="A311" s="3"/>
      <c r="B311" s="2">
        <v>44499</v>
      </c>
      <c r="C311" t="s">
        <v>454</v>
      </c>
      <c r="D311" s="8" t="s">
        <v>290</v>
      </c>
      <c r="E311" s="8">
        <v>0</v>
      </c>
      <c r="F311" s="3">
        <v>0</v>
      </c>
      <c r="G311" s="3">
        <v>0</v>
      </c>
      <c r="H311" s="3">
        <v>0</v>
      </c>
      <c r="I311" s="3">
        <v>0</v>
      </c>
      <c r="J311" s="8">
        <v>0</v>
      </c>
      <c r="K311" s="8">
        <v>0</v>
      </c>
      <c r="L311" s="3">
        <v>0</v>
      </c>
      <c r="M311" s="8">
        <v>2</v>
      </c>
      <c r="N311" s="3">
        <v>0</v>
      </c>
      <c r="O311" s="3">
        <v>0</v>
      </c>
      <c r="P311" s="3">
        <v>0</v>
      </c>
      <c r="Q311" s="8"/>
      <c r="R311" s="8">
        <v>1600</v>
      </c>
      <c r="S311" s="3">
        <v>0</v>
      </c>
    </row>
    <row r="312" spans="1:22" x14ac:dyDescent="0.25">
      <c r="A312" s="3"/>
      <c r="B312" s="2">
        <v>44499</v>
      </c>
      <c r="C312" t="s">
        <v>455</v>
      </c>
      <c r="D312" s="3" t="s">
        <v>292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8">
        <v>0</v>
      </c>
      <c r="K312" s="8">
        <v>0</v>
      </c>
      <c r="L312" s="3">
        <v>1</v>
      </c>
      <c r="M312" s="3">
        <v>0</v>
      </c>
      <c r="N312" s="3">
        <v>0</v>
      </c>
      <c r="O312" s="3">
        <v>0</v>
      </c>
      <c r="P312" s="3">
        <v>0</v>
      </c>
      <c r="Q312" s="3"/>
      <c r="R312" s="3">
        <v>480</v>
      </c>
      <c r="S312" s="3">
        <v>0</v>
      </c>
    </row>
    <row r="313" spans="1:22" x14ac:dyDescent="0.25">
      <c r="A313" s="3"/>
      <c r="B313" s="2">
        <v>44499</v>
      </c>
      <c r="C313" t="s">
        <v>456</v>
      </c>
      <c r="D313" s="3" t="s">
        <v>405</v>
      </c>
      <c r="E313" s="3">
        <v>0</v>
      </c>
      <c r="F313" s="3">
        <v>0</v>
      </c>
      <c r="G313" s="3">
        <v>0</v>
      </c>
      <c r="H313" s="3">
        <v>80</v>
      </c>
      <c r="I313" s="3">
        <v>0</v>
      </c>
      <c r="J313" s="8">
        <v>0</v>
      </c>
      <c r="K313" s="8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/>
      <c r="R313" s="3">
        <v>3200</v>
      </c>
      <c r="S313" s="3">
        <v>0</v>
      </c>
    </row>
    <row r="314" spans="1:22" x14ac:dyDescent="0.25">
      <c r="A314" s="3"/>
      <c r="B314" s="2">
        <v>44499</v>
      </c>
      <c r="C314" t="s">
        <v>457</v>
      </c>
      <c r="D314" s="3" t="s">
        <v>407</v>
      </c>
      <c r="E314" s="3">
        <v>0</v>
      </c>
      <c r="F314" s="3">
        <v>0</v>
      </c>
      <c r="G314" s="3">
        <v>0</v>
      </c>
      <c r="H314" s="3">
        <v>24</v>
      </c>
      <c r="I314" s="3">
        <v>0</v>
      </c>
      <c r="J314" s="8">
        <v>0</v>
      </c>
      <c r="K314" s="8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/>
      <c r="R314" s="3">
        <v>960</v>
      </c>
      <c r="S314" s="3">
        <v>0</v>
      </c>
    </row>
    <row r="315" spans="1:22" x14ac:dyDescent="0.25">
      <c r="A315" s="3"/>
      <c r="B315" s="2">
        <v>44499</v>
      </c>
      <c r="C315" t="s">
        <v>458</v>
      </c>
      <c r="D315" s="3" t="s">
        <v>287</v>
      </c>
      <c r="E315" s="3">
        <v>0</v>
      </c>
      <c r="F315" s="3">
        <v>0</v>
      </c>
      <c r="G315" s="3">
        <v>0</v>
      </c>
      <c r="H315" s="3">
        <v>20</v>
      </c>
      <c r="I315" s="3">
        <v>0</v>
      </c>
      <c r="J315" s="8">
        <v>0</v>
      </c>
      <c r="K315" s="8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/>
      <c r="R315" s="3">
        <v>1120</v>
      </c>
      <c r="S315" s="3">
        <v>0</v>
      </c>
    </row>
    <row r="316" spans="1:22" x14ac:dyDescent="0.25">
      <c r="A316" s="3"/>
      <c r="B316" s="2">
        <v>44499</v>
      </c>
      <c r="C316" t="s">
        <v>459</v>
      </c>
      <c r="D316" s="3" t="s">
        <v>229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8">
        <v>0</v>
      </c>
      <c r="K316" s="8">
        <v>0</v>
      </c>
      <c r="L316" s="3">
        <v>0</v>
      </c>
      <c r="M316" s="3">
        <v>0</v>
      </c>
      <c r="N316" s="3">
        <v>0</v>
      </c>
      <c r="O316" s="3">
        <v>4</v>
      </c>
      <c r="P316" s="3">
        <v>0</v>
      </c>
      <c r="Q316" s="3"/>
      <c r="R316" s="3">
        <v>1200</v>
      </c>
      <c r="S316" s="3">
        <v>0</v>
      </c>
    </row>
    <row r="317" spans="1:22" x14ac:dyDescent="0.25">
      <c r="A317" s="3"/>
      <c r="B317" s="2">
        <v>44499</v>
      </c>
      <c r="C317" t="s">
        <v>460</v>
      </c>
      <c r="D317" s="3" t="s">
        <v>395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8">
        <v>0</v>
      </c>
      <c r="K317" s="8">
        <v>0</v>
      </c>
      <c r="L317" s="3">
        <v>1</v>
      </c>
      <c r="M317" s="3">
        <v>0</v>
      </c>
      <c r="N317" s="3">
        <v>0</v>
      </c>
      <c r="O317" s="3">
        <v>0</v>
      </c>
      <c r="P317" s="3">
        <v>0</v>
      </c>
      <c r="Q317" s="3"/>
      <c r="R317" s="3">
        <v>580</v>
      </c>
      <c r="S317" s="3">
        <v>0</v>
      </c>
    </row>
    <row r="318" spans="1:22" x14ac:dyDescent="0.25">
      <c r="A318" s="3"/>
      <c r="B318" s="2">
        <v>44499</v>
      </c>
      <c r="C318" t="s">
        <v>461</v>
      </c>
      <c r="D318" s="3" t="s">
        <v>403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8">
        <v>0</v>
      </c>
      <c r="K318" s="8">
        <v>0</v>
      </c>
      <c r="L318" s="3">
        <v>1</v>
      </c>
      <c r="M318" s="3">
        <v>0</v>
      </c>
      <c r="N318" s="3">
        <v>0</v>
      </c>
      <c r="O318" s="3">
        <v>0</v>
      </c>
      <c r="P318" s="3">
        <v>0</v>
      </c>
      <c r="Q318" s="3"/>
      <c r="R318" s="3">
        <v>580</v>
      </c>
      <c r="S318" s="3">
        <v>0</v>
      </c>
    </row>
    <row r="319" spans="1:22" x14ac:dyDescent="0.25">
      <c r="A319" s="3"/>
      <c r="B319" s="2">
        <v>44499</v>
      </c>
      <c r="C319" t="s">
        <v>462</v>
      </c>
      <c r="D319" s="3" t="s">
        <v>292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8">
        <v>0</v>
      </c>
      <c r="K319" s="8">
        <v>0</v>
      </c>
      <c r="L319" s="3">
        <v>1</v>
      </c>
      <c r="M319" s="3">
        <v>0</v>
      </c>
      <c r="N319" s="3">
        <v>0</v>
      </c>
      <c r="O319" s="3">
        <v>0</v>
      </c>
      <c r="P319" s="3">
        <v>0</v>
      </c>
      <c r="Q319" s="3"/>
      <c r="R319" s="3">
        <v>480</v>
      </c>
      <c r="S319" s="3">
        <v>550</v>
      </c>
      <c r="T319" s="19">
        <v>44499</v>
      </c>
      <c r="U319" t="s">
        <v>25</v>
      </c>
      <c r="V319" t="s">
        <v>26</v>
      </c>
    </row>
    <row r="320" spans="1:22" x14ac:dyDescent="0.25">
      <c r="A320" s="3"/>
      <c r="B320" s="2">
        <v>44500</v>
      </c>
      <c r="C320" t="s">
        <v>463</v>
      </c>
      <c r="D320" s="3" t="s">
        <v>464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8">
        <v>0</v>
      </c>
      <c r="K320" s="8">
        <v>0</v>
      </c>
      <c r="L320" s="3">
        <v>0</v>
      </c>
      <c r="M320" s="3">
        <v>0</v>
      </c>
      <c r="N320" s="3">
        <v>0</v>
      </c>
      <c r="O320" s="3">
        <v>1</v>
      </c>
      <c r="P320" s="3">
        <v>0</v>
      </c>
      <c r="Q320" s="3"/>
      <c r="R320" s="3">
        <v>300</v>
      </c>
      <c r="S320" s="3">
        <v>0</v>
      </c>
    </row>
    <row r="321" spans="1:22" x14ac:dyDescent="0.25">
      <c r="A321" s="3"/>
      <c r="B321" s="2">
        <v>44500</v>
      </c>
      <c r="C321" t="s">
        <v>465</v>
      </c>
      <c r="D321" s="3" t="s">
        <v>330</v>
      </c>
      <c r="E321" s="3">
        <v>0</v>
      </c>
      <c r="F321" s="3">
        <v>0</v>
      </c>
      <c r="G321" s="3">
        <v>0</v>
      </c>
      <c r="H321" s="3">
        <v>15</v>
      </c>
      <c r="I321" s="3">
        <v>0</v>
      </c>
      <c r="J321" s="8">
        <v>0</v>
      </c>
      <c r="K321" s="8">
        <v>0</v>
      </c>
      <c r="L321" s="3">
        <v>0</v>
      </c>
      <c r="M321" s="3">
        <f>4</f>
        <v>4</v>
      </c>
      <c r="N321" s="3">
        <v>0</v>
      </c>
      <c r="O321" s="3">
        <v>0</v>
      </c>
      <c r="P321" s="3">
        <v>0</v>
      </c>
      <c r="Q321" s="3"/>
      <c r="R321" s="3">
        <v>3960</v>
      </c>
      <c r="S321" s="3">
        <v>0</v>
      </c>
    </row>
    <row r="322" spans="1:22" x14ac:dyDescent="0.25">
      <c r="A322" s="3"/>
      <c r="B322" s="2">
        <v>44500</v>
      </c>
      <c r="C322" t="s">
        <v>466</v>
      </c>
      <c r="D322" s="3" t="s">
        <v>242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8">
        <v>0</v>
      </c>
      <c r="K322" s="8">
        <v>0</v>
      </c>
      <c r="L322" s="3">
        <v>0</v>
      </c>
      <c r="M322" s="3">
        <v>0</v>
      </c>
      <c r="N322" s="3">
        <v>0</v>
      </c>
      <c r="O322" s="3">
        <v>3</v>
      </c>
      <c r="P322" s="3">
        <v>0</v>
      </c>
      <c r="Q322" s="3"/>
      <c r="R322" s="3">
        <v>1350</v>
      </c>
      <c r="S322" s="3">
        <v>1350</v>
      </c>
      <c r="U322" t="s">
        <v>25</v>
      </c>
      <c r="V322" t="s">
        <v>237</v>
      </c>
    </row>
    <row r="323" spans="1:22" x14ac:dyDescent="0.25">
      <c r="A323" s="3"/>
      <c r="B323" s="2">
        <v>44500</v>
      </c>
      <c r="C323" t="s">
        <v>467</v>
      </c>
      <c r="D323" s="3" t="s">
        <v>297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8">
        <v>0</v>
      </c>
      <c r="K323" s="8">
        <v>0</v>
      </c>
      <c r="L323" s="3">
        <v>1</v>
      </c>
      <c r="M323" s="3">
        <v>0</v>
      </c>
      <c r="N323" s="3">
        <v>0</v>
      </c>
      <c r="O323" s="3">
        <v>0</v>
      </c>
      <c r="P323" s="3">
        <v>0</v>
      </c>
      <c r="Q323" s="3"/>
      <c r="R323" s="3">
        <v>580</v>
      </c>
      <c r="S323" s="3">
        <v>0</v>
      </c>
    </row>
    <row r="324" spans="1:22" x14ac:dyDescent="0.25">
      <c r="A324" s="3"/>
      <c r="B324" s="2">
        <v>44500</v>
      </c>
      <c r="C324" t="s">
        <v>468</v>
      </c>
      <c r="D324" s="8" t="s">
        <v>398</v>
      </c>
      <c r="E324" s="8">
        <v>0</v>
      </c>
      <c r="F324" s="3">
        <v>0</v>
      </c>
      <c r="G324" s="3">
        <v>0</v>
      </c>
      <c r="H324" s="3">
        <v>0</v>
      </c>
      <c r="I324" s="3">
        <v>0</v>
      </c>
      <c r="J324" s="8">
        <v>0</v>
      </c>
      <c r="K324" s="8">
        <v>0</v>
      </c>
      <c r="L324" s="3">
        <v>0</v>
      </c>
      <c r="M324" s="3">
        <v>0</v>
      </c>
      <c r="N324" s="3">
        <v>0</v>
      </c>
      <c r="O324" s="3">
        <v>1</v>
      </c>
      <c r="P324" s="3">
        <v>0</v>
      </c>
      <c r="Q324" s="8"/>
      <c r="R324" s="8">
        <v>300</v>
      </c>
      <c r="S324" s="3">
        <v>0</v>
      </c>
    </row>
    <row r="325" spans="1:22" x14ac:dyDescent="0.25">
      <c r="A325" s="3"/>
      <c r="B325" s="2">
        <v>44500</v>
      </c>
      <c r="C325" t="s">
        <v>469</v>
      </c>
      <c r="D325" s="3" t="s">
        <v>405</v>
      </c>
      <c r="E325" s="3">
        <v>0</v>
      </c>
      <c r="F325" s="3">
        <v>0</v>
      </c>
      <c r="G325" s="3">
        <v>0</v>
      </c>
      <c r="H325" s="8">
        <v>80</v>
      </c>
      <c r="I325" s="3">
        <v>0</v>
      </c>
      <c r="J325" s="8">
        <v>0</v>
      </c>
      <c r="K325" s="8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8"/>
      <c r="R325" s="8">
        <v>3200</v>
      </c>
      <c r="S325" s="3">
        <v>0</v>
      </c>
    </row>
    <row r="326" spans="1:22" x14ac:dyDescent="0.25">
      <c r="A326" s="3"/>
      <c r="B326" s="2">
        <v>44500</v>
      </c>
      <c r="C326" t="s">
        <v>470</v>
      </c>
      <c r="D326" s="3" t="s">
        <v>407</v>
      </c>
      <c r="E326" s="3">
        <v>0</v>
      </c>
      <c r="F326" s="3">
        <v>0</v>
      </c>
      <c r="G326" s="3">
        <v>0</v>
      </c>
      <c r="H326" s="8">
        <v>24</v>
      </c>
      <c r="I326" s="3">
        <v>0</v>
      </c>
      <c r="J326" s="8">
        <v>0</v>
      </c>
      <c r="K326" s="8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8"/>
      <c r="R326" s="8">
        <v>960</v>
      </c>
      <c r="S326" s="3">
        <v>0</v>
      </c>
    </row>
    <row r="327" spans="1:22" x14ac:dyDescent="0.25">
      <c r="A327" s="3"/>
      <c r="B327" s="2">
        <v>44500</v>
      </c>
      <c r="C327" t="s">
        <v>471</v>
      </c>
      <c r="D327" s="8" t="s">
        <v>292</v>
      </c>
      <c r="E327" s="8">
        <v>0</v>
      </c>
      <c r="F327" s="3">
        <v>0</v>
      </c>
      <c r="G327" s="3">
        <v>0</v>
      </c>
      <c r="H327" s="3">
        <v>0</v>
      </c>
      <c r="I327" s="3">
        <v>0</v>
      </c>
      <c r="J327" s="8">
        <v>0</v>
      </c>
      <c r="K327" s="8">
        <v>0</v>
      </c>
      <c r="L327" s="8">
        <v>1</v>
      </c>
      <c r="M327" s="3">
        <v>0</v>
      </c>
      <c r="N327" s="3">
        <v>0</v>
      </c>
      <c r="O327" s="3">
        <v>0</v>
      </c>
      <c r="P327" s="3">
        <v>0</v>
      </c>
      <c r="Q327" s="8"/>
      <c r="R327" s="8">
        <v>480</v>
      </c>
      <c r="S327" s="3">
        <v>1100</v>
      </c>
      <c r="T327" s="19">
        <v>44500</v>
      </c>
      <c r="U327" t="s">
        <v>25</v>
      </c>
      <c r="V327" t="s">
        <v>26</v>
      </c>
    </row>
    <row r="328" spans="1:22" x14ac:dyDescent="0.25">
      <c r="A328" s="3"/>
      <c r="B328" s="2">
        <v>44500</v>
      </c>
      <c r="C328" t="s">
        <v>473</v>
      </c>
      <c r="D328" s="8" t="s">
        <v>290</v>
      </c>
      <c r="E328" s="8">
        <v>0</v>
      </c>
      <c r="F328" s="3">
        <v>0</v>
      </c>
      <c r="G328" s="3">
        <v>0</v>
      </c>
      <c r="H328" s="8">
        <v>6</v>
      </c>
      <c r="I328" s="3">
        <v>0</v>
      </c>
      <c r="J328" s="8">
        <v>0</v>
      </c>
      <c r="K328" s="8">
        <v>0</v>
      </c>
      <c r="L328" s="3">
        <v>0</v>
      </c>
      <c r="M328" s="8">
        <v>3</v>
      </c>
      <c r="N328" s="3">
        <v>0</v>
      </c>
      <c r="O328" s="3">
        <v>0</v>
      </c>
      <c r="P328" s="3">
        <v>0</v>
      </c>
      <c r="Q328" s="8"/>
      <c r="R328" s="8">
        <v>2640</v>
      </c>
      <c r="S328" s="3">
        <v>0</v>
      </c>
    </row>
    <row r="329" spans="1:22" x14ac:dyDescent="0.25">
      <c r="A329" s="3"/>
      <c r="B329" s="2">
        <v>44500</v>
      </c>
      <c r="C329" t="s">
        <v>474</v>
      </c>
      <c r="D329" s="8" t="s">
        <v>359</v>
      </c>
      <c r="E329" s="8">
        <v>0</v>
      </c>
      <c r="F329" s="3">
        <v>0</v>
      </c>
      <c r="G329" s="3">
        <v>0</v>
      </c>
      <c r="H329" s="3">
        <v>0</v>
      </c>
      <c r="I329" s="3">
        <v>0</v>
      </c>
      <c r="J329" s="8">
        <v>0</v>
      </c>
      <c r="K329" s="8">
        <v>0</v>
      </c>
      <c r="L329" s="3">
        <v>0</v>
      </c>
      <c r="M329" s="8">
        <v>4</v>
      </c>
      <c r="N329" s="3">
        <v>0</v>
      </c>
      <c r="O329" s="3">
        <v>0</v>
      </c>
      <c r="P329" s="3">
        <v>0</v>
      </c>
      <c r="Q329" s="8"/>
      <c r="R329" s="8">
        <v>4160</v>
      </c>
      <c r="S329" s="3">
        <v>4160</v>
      </c>
      <c r="T329" s="19">
        <v>44500</v>
      </c>
      <c r="U329" t="s">
        <v>25</v>
      </c>
      <c r="V329" t="s">
        <v>26</v>
      </c>
    </row>
    <row r="330" spans="1:22" x14ac:dyDescent="0.25">
      <c r="A330" s="3"/>
      <c r="B330" s="2">
        <v>44500</v>
      </c>
      <c r="C330" t="s">
        <v>475</v>
      </c>
      <c r="D330" s="8" t="s">
        <v>287</v>
      </c>
      <c r="E330" s="8">
        <v>0</v>
      </c>
      <c r="F330" s="3">
        <v>0</v>
      </c>
      <c r="G330" s="3">
        <v>0</v>
      </c>
      <c r="H330" s="8">
        <v>20</v>
      </c>
      <c r="I330" s="3">
        <v>0</v>
      </c>
      <c r="J330" s="8">
        <v>0</v>
      </c>
      <c r="K330" s="8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8"/>
      <c r="R330" s="8">
        <v>1120</v>
      </c>
      <c r="S330" s="3">
        <v>0</v>
      </c>
    </row>
    <row r="331" spans="1:22" x14ac:dyDescent="0.25">
      <c r="A331" s="3"/>
      <c r="B331" s="2">
        <v>44500</v>
      </c>
      <c r="C331" t="s">
        <v>476</v>
      </c>
      <c r="D331" s="8" t="s">
        <v>410</v>
      </c>
      <c r="E331" s="8">
        <v>0</v>
      </c>
      <c r="F331" s="3">
        <v>0</v>
      </c>
      <c r="G331" s="3">
        <v>0</v>
      </c>
      <c r="H331" s="3">
        <v>0</v>
      </c>
      <c r="I331" s="3">
        <v>0</v>
      </c>
      <c r="J331" s="8">
        <v>0</v>
      </c>
      <c r="K331" s="8">
        <v>0</v>
      </c>
      <c r="L331" s="8">
        <v>4</v>
      </c>
      <c r="M331" s="3">
        <v>0</v>
      </c>
      <c r="N331" s="3">
        <v>0</v>
      </c>
      <c r="O331" s="3">
        <v>0</v>
      </c>
      <c r="P331" s="3">
        <v>0</v>
      </c>
      <c r="Q331" s="8"/>
      <c r="R331" s="8">
        <v>2320</v>
      </c>
      <c r="S331" s="3">
        <v>0</v>
      </c>
    </row>
    <row r="332" spans="1:22" x14ac:dyDescent="0.25">
      <c r="A332" s="3"/>
      <c r="B332" s="2">
        <v>44500</v>
      </c>
      <c r="C332" t="s">
        <v>477</v>
      </c>
      <c r="D332" s="8" t="s">
        <v>376</v>
      </c>
      <c r="E332" s="8">
        <v>0</v>
      </c>
      <c r="F332" s="3">
        <v>0</v>
      </c>
      <c r="G332" s="8">
        <v>40</v>
      </c>
      <c r="H332" s="8"/>
      <c r="I332" s="3">
        <v>0</v>
      </c>
      <c r="J332" s="8">
        <v>0</v>
      </c>
      <c r="K332" s="8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8"/>
      <c r="R332" s="8">
        <v>2240</v>
      </c>
      <c r="S332" s="3">
        <v>0</v>
      </c>
    </row>
    <row r="333" spans="1:22" x14ac:dyDescent="0.25">
      <c r="A333" s="3"/>
      <c r="B333" s="2">
        <v>44500</v>
      </c>
      <c r="C333" t="s">
        <v>478</v>
      </c>
      <c r="D333" s="8" t="s">
        <v>395</v>
      </c>
      <c r="E333" s="8">
        <v>0</v>
      </c>
      <c r="F333" s="3">
        <v>0</v>
      </c>
      <c r="G333" s="3">
        <v>0</v>
      </c>
      <c r="H333" s="3">
        <v>0</v>
      </c>
      <c r="I333" s="3">
        <v>0</v>
      </c>
      <c r="J333" s="8">
        <v>0</v>
      </c>
      <c r="K333" s="8">
        <v>0</v>
      </c>
      <c r="L333" s="8">
        <v>1</v>
      </c>
      <c r="M333" s="3">
        <v>0</v>
      </c>
      <c r="N333" s="3">
        <v>0</v>
      </c>
      <c r="O333" s="3">
        <v>0</v>
      </c>
      <c r="P333" s="3">
        <v>0</v>
      </c>
      <c r="Q333" s="8"/>
      <c r="R333" s="8">
        <v>580</v>
      </c>
      <c r="S333" s="3">
        <v>0</v>
      </c>
    </row>
    <row r="334" spans="1:22" x14ac:dyDescent="0.25">
      <c r="A334" s="3"/>
      <c r="B334" s="2">
        <v>44500</v>
      </c>
      <c r="C334" t="s">
        <v>479</v>
      </c>
      <c r="D334" s="8" t="s">
        <v>480</v>
      </c>
      <c r="E334" s="8">
        <v>0</v>
      </c>
      <c r="F334" s="3">
        <f>20</f>
        <v>20</v>
      </c>
      <c r="G334" s="3">
        <v>0</v>
      </c>
      <c r="H334" s="3">
        <v>0</v>
      </c>
      <c r="I334" s="3">
        <v>0</v>
      </c>
      <c r="J334" s="8">
        <v>0</v>
      </c>
      <c r="K334" s="8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8"/>
      <c r="R334" s="8">
        <v>1120</v>
      </c>
      <c r="S334" s="3">
        <v>0</v>
      </c>
    </row>
    <row r="335" spans="1:22" x14ac:dyDescent="0.25">
      <c r="A335" s="3"/>
      <c r="B335" s="2">
        <v>44500</v>
      </c>
      <c r="C335" t="s">
        <v>481</v>
      </c>
      <c r="D335" s="3" t="s">
        <v>482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8">
        <v>0</v>
      </c>
      <c r="K335" s="8">
        <v>0</v>
      </c>
      <c r="L335" s="8">
        <v>1</v>
      </c>
      <c r="M335" s="3">
        <v>0</v>
      </c>
      <c r="N335" s="3">
        <v>0</v>
      </c>
      <c r="O335" s="3">
        <v>0</v>
      </c>
      <c r="P335" s="3">
        <v>0</v>
      </c>
      <c r="Q335" s="8"/>
      <c r="R335" s="8">
        <v>600</v>
      </c>
      <c r="S335" s="3">
        <v>0</v>
      </c>
    </row>
    <row r="336" spans="1:22" x14ac:dyDescent="0.25">
      <c r="A336" s="3"/>
      <c r="B336" s="2">
        <v>44500</v>
      </c>
      <c r="C336" t="s">
        <v>483</v>
      </c>
      <c r="D336" s="8" t="s">
        <v>401</v>
      </c>
      <c r="E336" s="8">
        <v>0</v>
      </c>
      <c r="F336" s="3">
        <v>0</v>
      </c>
      <c r="G336" s="3">
        <v>0</v>
      </c>
      <c r="H336" s="3">
        <v>0</v>
      </c>
      <c r="I336" s="3">
        <v>0</v>
      </c>
      <c r="J336" s="8">
        <v>0</v>
      </c>
      <c r="K336" s="8">
        <v>0</v>
      </c>
      <c r="L336" s="8">
        <v>1</v>
      </c>
      <c r="M336" s="3">
        <v>0</v>
      </c>
      <c r="N336" s="3">
        <v>0</v>
      </c>
      <c r="O336" s="3">
        <v>0</v>
      </c>
      <c r="P336" s="3">
        <v>0</v>
      </c>
      <c r="Q336" s="8"/>
      <c r="R336" s="8">
        <v>580</v>
      </c>
      <c r="S336" s="3">
        <v>0</v>
      </c>
    </row>
    <row r="337" spans="1:22" x14ac:dyDescent="0.25">
      <c r="A337" s="3"/>
      <c r="B337" s="2">
        <v>44500</v>
      </c>
      <c r="C337" t="s">
        <v>484</v>
      </c>
      <c r="D337" s="3" t="s">
        <v>403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8">
        <v>0</v>
      </c>
      <c r="K337" s="8">
        <v>0</v>
      </c>
      <c r="L337" s="3">
        <v>1</v>
      </c>
      <c r="M337" s="3">
        <v>0</v>
      </c>
      <c r="N337" s="3">
        <v>0</v>
      </c>
      <c r="O337" s="3">
        <v>0</v>
      </c>
      <c r="P337" s="3">
        <v>0</v>
      </c>
      <c r="Q337" s="3"/>
      <c r="R337" s="3">
        <v>580</v>
      </c>
      <c r="S337" s="3">
        <v>0</v>
      </c>
    </row>
    <row r="338" spans="1:22" x14ac:dyDescent="0.25">
      <c r="A338" s="3"/>
      <c r="B338" s="2">
        <v>44500</v>
      </c>
      <c r="C338" t="s">
        <v>485</v>
      </c>
      <c r="D338" s="3" t="s">
        <v>242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8">
        <v>0</v>
      </c>
      <c r="K338" s="8">
        <v>0</v>
      </c>
      <c r="L338" s="3">
        <v>9</v>
      </c>
      <c r="M338" s="3">
        <v>2</v>
      </c>
      <c r="N338" s="3">
        <v>0</v>
      </c>
      <c r="O338" s="3">
        <v>3</v>
      </c>
      <c r="P338" s="3">
        <v>0</v>
      </c>
      <c r="Q338" s="3"/>
      <c r="R338" s="3">
        <v>8650</v>
      </c>
      <c r="S338" s="3">
        <v>8650</v>
      </c>
      <c r="U338" t="s">
        <v>25</v>
      </c>
      <c r="V338" t="s">
        <v>237</v>
      </c>
    </row>
    <row r="339" spans="1:22" x14ac:dyDescent="0.25">
      <c r="A339" s="3"/>
      <c r="B339" s="2">
        <v>44500</v>
      </c>
      <c r="C339" t="s">
        <v>486</v>
      </c>
      <c r="D339" s="3" t="s">
        <v>302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8">
        <v>0</v>
      </c>
      <c r="K339" s="8">
        <v>0</v>
      </c>
      <c r="L339" s="3">
        <v>1</v>
      </c>
      <c r="M339" s="3">
        <v>0</v>
      </c>
      <c r="N339" s="3">
        <v>0</v>
      </c>
      <c r="O339" s="3">
        <v>1</v>
      </c>
      <c r="P339" s="3">
        <v>0</v>
      </c>
      <c r="Q339" s="3"/>
      <c r="R339" s="3">
        <v>290</v>
      </c>
      <c r="S339" s="3">
        <v>0</v>
      </c>
    </row>
    <row r="340" spans="1:22" x14ac:dyDescent="0.25">
      <c r="A340" s="3"/>
      <c r="B340" s="2">
        <v>44500</v>
      </c>
      <c r="C340" t="s">
        <v>487</v>
      </c>
      <c r="D340" s="3" t="s">
        <v>488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8">
        <v>0</v>
      </c>
      <c r="K340" s="8">
        <v>0</v>
      </c>
      <c r="L340" s="3">
        <v>0</v>
      </c>
      <c r="M340" s="3">
        <v>0</v>
      </c>
      <c r="N340" s="3">
        <v>0</v>
      </c>
      <c r="O340" s="3">
        <v>2</v>
      </c>
      <c r="P340" s="3">
        <v>0</v>
      </c>
      <c r="Q340" s="3"/>
      <c r="R340" s="3">
        <v>900</v>
      </c>
      <c r="S340" s="3">
        <v>900</v>
      </c>
      <c r="T340" s="19">
        <v>44501</v>
      </c>
      <c r="U340" t="s">
        <v>25</v>
      </c>
      <c r="V340" t="s">
        <v>26</v>
      </c>
    </row>
    <row r="341" spans="1:22" x14ac:dyDescent="0.25">
      <c r="A341" s="3"/>
      <c r="B341" s="2">
        <v>44500</v>
      </c>
      <c r="C341" t="s">
        <v>489</v>
      </c>
      <c r="D341" s="3" t="s">
        <v>330</v>
      </c>
      <c r="E341" s="3">
        <v>0</v>
      </c>
      <c r="F341" s="3">
        <v>0</v>
      </c>
      <c r="G341" s="3">
        <v>0</v>
      </c>
      <c r="H341" s="3">
        <v>12</v>
      </c>
      <c r="I341" s="3">
        <v>0</v>
      </c>
      <c r="J341" s="8">
        <v>0</v>
      </c>
      <c r="K341" s="8">
        <v>0</v>
      </c>
      <c r="L341" s="3">
        <v>0</v>
      </c>
      <c r="M341" s="3">
        <v>2</v>
      </c>
      <c r="N341" s="3">
        <v>0</v>
      </c>
      <c r="O341" s="3">
        <v>0</v>
      </c>
      <c r="P341" s="3">
        <v>0</v>
      </c>
      <c r="Q341" s="3"/>
      <c r="R341" s="3">
        <v>2160</v>
      </c>
      <c r="S341" s="3">
        <v>0</v>
      </c>
    </row>
    <row r="342" spans="1:22" x14ac:dyDescent="0.25">
      <c r="A342" s="3"/>
      <c r="B342" s="2">
        <v>44500</v>
      </c>
      <c r="C342" t="s">
        <v>490</v>
      </c>
      <c r="D342" s="3" t="s">
        <v>290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8">
        <v>0</v>
      </c>
      <c r="K342" s="8">
        <v>0</v>
      </c>
      <c r="L342" s="3">
        <v>0</v>
      </c>
      <c r="M342" s="3">
        <v>1</v>
      </c>
      <c r="N342" s="3">
        <v>0</v>
      </c>
      <c r="O342" s="3">
        <v>0</v>
      </c>
      <c r="P342" s="3">
        <v>0</v>
      </c>
      <c r="Q342" s="3"/>
      <c r="R342" s="3">
        <v>800</v>
      </c>
      <c r="S342" s="3">
        <v>0</v>
      </c>
    </row>
    <row r="343" spans="1:22" x14ac:dyDescent="0.25">
      <c r="A343" s="3"/>
      <c r="B343" s="2">
        <v>44500</v>
      </c>
      <c r="C343" t="s">
        <v>491</v>
      </c>
      <c r="D343" s="3" t="s">
        <v>229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8">
        <v>0</v>
      </c>
      <c r="K343" s="8">
        <v>0</v>
      </c>
      <c r="L343" s="3">
        <v>1</v>
      </c>
      <c r="M343" s="3">
        <v>0</v>
      </c>
      <c r="N343" s="3">
        <v>1</v>
      </c>
      <c r="O343" s="3">
        <v>0</v>
      </c>
      <c r="P343" s="3">
        <v>0</v>
      </c>
      <c r="Q343" s="3"/>
      <c r="R343" s="3">
        <v>900</v>
      </c>
      <c r="S343" s="3">
        <v>0</v>
      </c>
    </row>
    <row r="344" spans="1:22" x14ac:dyDescent="0.25">
      <c r="A344" s="3"/>
      <c r="B344" s="2">
        <v>44500</v>
      </c>
      <c r="C344" t="s">
        <v>492</v>
      </c>
      <c r="D344" s="3" t="s">
        <v>252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8">
        <v>0</v>
      </c>
      <c r="K344" s="8">
        <v>0</v>
      </c>
      <c r="L344" s="3">
        <v>1</v>
      </c>
      <c r="M344" s="3">
        <v>0</v>
      </c>
      <c r="N344" s="3">
        <v>0</v>
      </c>
      <c r="O344" s="3">
        <v>0</v>
      </c>
      <c r="P344" s="3">
        <v>0</v>
      </c>
      <c r="Q344" s="3"/>
      <c r="R344" s="3">
        <v>580</v>
      </c>
      <c r="S344" s="3">
        <v>0</v>
      </c>
    </row>
    <row r="345" spans="1:22" x14ac:dyDescent="0.25">
      <c r="A345" s="3"/>
      <c r="B345" s="2">
        <v>44500</v>
      </c>
      <c r="C345" t="s">
        <v>493</v>
      </c>
      <c r="D345" s="3" t="s">
        <v>210</v>
      </c>
      <c r="E345" s="3">
        <v>0</v>
      </c>
      <c r="F345" s="3">
        <v>400</v>
      </c>
      <c r="G345" s="3">
        <v>0</v>
      </c>
      <c r="H345" s="3">
        <v>0</v>
      </c>
      <c r="I345" s="3">
        <v>0</v>
      </c>
      <c r="J345" s="8">
        <v>0</v>
      </c>
      <c r="K345" s="8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/>
      <c r="R345" s="3">
        <v>19857</v>
      </c>
      <c r="S345" s="3">
        <v>0</v>
      </c>
    </row>
    <row r="346" spans="1:22" x14ac:dyDescent="0.25">
      <c r="A346" s="3"/>
      <c r="B346" s="15"/>
      <c r="R346">
        <f>SUM(R2:R345)</f>
        <v>1349700</v>
      </c>
      <c r="S346">
        <f>SUM(S2:S345)</f>
        <v>640192</v>
      </c>
    </row>
    <row r="347" spans="1:22" x14ac:dyDescent="0.25">
      <c r="A347" s="3"/>
      <c r="B34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8"/>
  <sheetViews>
    <sheetView topLeftCell="I1" workbookViewId="0">
      <selection activeCell="L13" sqref="L13"/>
    </sheetView>
  </sheetViews>
  <sheetFormatPr defaultRowHeight="15" x14ac:dyDescent="0.25"/>
  <cols>
    <col min="2" max="2" width="11" customWidth="1"/>
    <col min="4" max="4" width="29.85546875" bestFit="1" customWidth="1"/>
    <col min="20" max="20" width="10" customWidth="1"/>
    <col min="21" max="21" width="12.5703125" bestFit="1" customWidth="1"/>
    <col min="22" max="22" width="11" bestFit="1" customWidth="1"/>
    <col min="23" max="23" width="11.85546875" customWidth="1"/>
  </cols>
  <sheetData>
    <row r="1" spans="1:26" ht="30" x14ac:dyDescent="0.25">
      <c r="A1" s="1" t="s">
        <v>0</v>
      </c>
      <c r="B1" s="2" t="s">
        <v>1</v>
      </c>
      <c r="C1" t="s">
        <v>2</v>
      </c>
      <c r="D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"/>
      <c r="R1" s="1" t="s">
        <v>494</v>
      </c>
      <c r="S1" s="1" t="s">
        <v>17</v>
      </c>
      <c r="T1" s="1"/>
      <c r="U1" s="5" t="s">
        <v>16</v>
      </c>
      <c r="V1" s="5" t="s">
        <v>17</v>
      </c>
      <c r="W1" s="5" t="s">
        <v>18</v>
      </c>
      <c r="X1" s="6" t="s">
        <v>1</v>
      </c>
      <c r="Y1" s="6" t="s">
        <v>19</v>
      </c>
      <c r="Z1" s="6" t="s">
        <v>20</v>
      </c>
    </row>
    <row r="2" spans="1:26" x14ac:dyDescent="0.25">
      <c r="A2" s="21" t="s">
        <v>507</v>
      </c>
      <c r="B2" s="21"/>
      <c r="C2" s="22"/>
      <c r="D2" s="22"/>
      <c r="E2" s="22"/>
      <c r="F2" s="22">
        <v>1200</v>
      </c>
      <c r="G2" s="22">
        <v>2400</v>
      </c>
      <c r="H2" s="22">
        <v>0</v>
      </c>
      <c r="I2" s="22">
        <v>0</v>
      </c>
      <c r="J2" s="22">
        <v>0</v>
      </c>
      <c r="K2" s="22"/>
      <c r="L2" s="22">
        <v>600</v>
      </c>
      <c r="M2" s="22">
        <v>1200</v>
      </c>
      <c r="N2" s="22" t="s">
        <v>508</v>
      </c>
      <c r="O2" s="22">
        <v>300</v>
      </c>
      <c r="P2" s="22"/>
      <c r="Q2" s="22"/>
      <c r="R2" s="3"/>
      <c r="S2" s="3"/>
      <c r="T2" s="3"/>
    </row>
    <row r="3" spans="1:26" x14ac:dyDescent="0.25">
      <c r="A3" s="1"/>
      <c r="B3" s="2">
        <v>44469</v>
      </c>
      <c r="C3" t="s">
        <v>21</v>
      </c>
      <c r="D3" s="3" t="s">
        <v>22</v>
      </c>
      <c r="E3" s="3">
        <v>0</v>
      </c>
      <c r="F3" s="3">
        <v>0.9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6</v>
      </c>
      <c r="M3" s="3">
        <v>0</v>
      </c>
      <c r="N3" s="3">
        <v>0</v>
      </c>
      <c r="O3" s="3">
        <v>0</v>
      </c>
      <c r="P3" s="3">
        <v>0</v>
      </c>
      <c r="Q3" s="3">
        <f>SUM(E3:P3)</f>
        <v>6.9</v>
      </c>
      <c r="R3" s="3">
        <v>1080</v>
      </c>
      <c r="S3" s="3">
        <v>0</v>
      </c>
      <c r="T3" s="17"/>
      <c r="U3" s="7">
        <f>0.9*1200</f>
        <v>1080</v>
      </c>
      <c r="V3" s="7"/>
      <c r="W3" s="7">
        <v>0</v>
      </c>
    </row>
    <row r="4" spans="1:26" x14ac:dyDescent="0.25">
      <c r="A4" s="1"/>
      <c r="B4" s="2">
        <v>44469</v>
      </c>
      <c r="C4" t="s">
        <v>23</v>
      </c>
      <c r="D4" s="3" t="s">
        <v>24</v>
      </c>
      <c r="E4" s="3">
        <v>0</v>
      </c>
      <c r="F4" s="3">
        <v>0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f t="shared" ref="Q4:Q8" si="0">SUM(E4:P4)</f>
        <v>1</v>
      </c>
      <c r="R4" s="3">
        <v>2400</v>
      </c>
      <c r="S4" s="3">
        <v>2290</v>
      </c>
      <c r="T4" s="17">
        <f t="shared" ref="T4:T67" si="1">+V4-S4</f>
        <v>0</v>
      </c>
      <c r="U4" s="7">
        <f>G4*2400</f>
        <v>2400</v>
      </c>
      <c r="V4" s="7">
        <v>2290</v>
      </c>
      <c r="W4" s="7">
        <v>110</v>
      </c>
      <c r="Y4" t="s">
        <v>25</v>
      </c>
      <c r="Z4" t="s">
        <v>26</v>
      </c>
    </row>
    <row r="5" spans="1:26" x14ac:dyDescent="0.25">
      <c r="A5" s="1"/>
      <c r="B5" s="2">
        <v>44470</v>
      </c>
      <c r="C5" t="s">
        <v>27</v>
      </c>
      <c r="D5" s="3" t="s">
        <v>28</v>
      </c>
      <c r="E5" s="3">
        <v>0</v>
      </c>
      <c r="F5" s="3">
        <v>1</v>
      </c>
      <c r="G5" s="3">
        <v>16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f t="shared" si="0"/>
        <v>17</v>
      </c>
      <c r="R5" s="3">
        <v>39600</v>
      </c>
      <c r="S5" s="3">
        <v>37200</v>
      </c>
      <c r="T5" s="17">
        <f t="shared" si="1"/>
        <v>0</v>
      </c>
      <c r="U5" s="7">
        <f>((1200*F5)+(2400*G5)+(600*L5)+(1200*M5)+(2400*N5)+(300*O5))</f>
        <v>39600</v>
      </c>
      <c r="V5" s="7">
        <v>37200</v>
      </c>
      <c r="W5" s="7">
        <v>2400</v>
      </c>
      <c r="Z5" t="s">
        <v>26</v>
      </c>
    </row>
    <row r="6" spans="1:26" x14ac:dyDescent="0.25">
      <c r="A6" s="1"/>
      <c r="B6" s="2">
        <v>44470</v>
      </c>
      <c r="C6" t="s">
        <v>29</v>
      </c>
      <c r="D6" s="3" t="s">
        <v>30</v>
      </c>
      <c r="E6" s="3">
        <v>0</v>
      </c>
      <c r="F6" s="3">
        <v>0.5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f t="shared" si="0"/>
        <v>0.5</v>
      </c>
      <c r="R6" s="3">
        <v>600</v>
      </c>
      <c r="S6" s="3">
        <v>600</v>
      </c>
      <c r="T6" s="17">
        <f t="shared" si="1"/>
        <v>0</v>
      </c>
      <c r="U6" s="7">
        <f>((1200*F6)+(2400*G6)+(600*L6)+(1200*M6)+(2400*N6)+(300*O6))</f>
        <v>600</v>
      </c>
      <c r="V6" s="7">
        <v>600</v>
      </c>
      <c r="W6" s="7">
        <v>0</v>
      </c>
      <c r="Y6" t="s">
        <v>25</v>
      </c>
      <c r="Z6" t="s">
        <v>26</v>
      </c>
    </row>
    <row r="7" spans="1:26" x14ac:dyDescent="0.25">
      <c r="A7" s="1"/>
      <c r="B7" s="2">
        <v>44471</v>
      </c>
      <c r="C7" t="s">
        <v>31</v>
      </c>
      <c r="D7" s="3" t="s">
        <v>28</v>
      </c>
      <c r="E7" s="3">
        <v>0</v>
      </c>
      <c r="F7" s="3">
        <v>0</v>
      </c>
      <c r="G7" s="3">
        <v>160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f t="shared" si="0"/>
        <v>160</v>
      </c>
      <c r="R7" s="3">
        <v>9280</v>
      </c>
      <c r="S7" s="3">
        <v>9280</v>
      </c>
      <c r="T7" s="17">
        <f t="shared" si="1"/>
        <v>0</v>
      </c>
      <c r="U7" s="7">
        <f>G7*58</f>
        <v>9280</v>
      </c>
      <c r="V7" s="7">
        <v>9280</v>
      </c>
      <c r="W7" s="7">
        <v>0</v>
      </c>
      <c r="Z7" t="s">
        <v>26</v>
      </c>
    </row>
    <row r="8" spans="1:26" x14ac:dyDescent="0.25">
      <c r="A8" s="1"/>
      <c r="B8" s="2">
        <v>44471</v>
      </c>
      <c r="C8" t="s">
        <v>32</v>
      </c>
      <c r="D8" s="3" t="s">
        <v>30</v>
      </c>
      <c r="E8" s="3">
        <v>0</v>
      </c>
      <c r="F8" s="3">
        <v>0.5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f t="shared" si="0"/>
        <v>0.5</v>
      </c>
      <c r="R8" s="3">
        <v>600</v>
      </c>
      <c r="S8" s="3">
        <v>600</v>
      </c>
      <c r="T8" s="17">
        <f t="shared" si="1"/>
        <v>0</v>
      </c>
      <c r="U8" s="7">
        <f>((1200*F8)+(2400*G8)+(600*L8)+(1200*M8)+(2400*N8)+(300*O8))</f>
        <v>600</v>
      </c>
      <c r="V8" s="7">
        <v>600</v>
      </c>
      <c r="W8" s="7">
        <v>0</v>
      </c>
      <c r="Y8" t="s">
        <v>25</v>
      </c>
      <c r="Z8" t="s">
        <v>26</v>
      </c>
    </row>
    <row r="9" spans="1:26" x14ac:dyDescent="0.25">
      <c r="A9" s="1"/>
      <c r="B9" s="2">
        <v>44471</v>
      </c>
      <c r="C9" t="s">
        <v>33</v>
      </c>
      <c r="D9" s="3" t="s">
        <v>28</v>
      </c>
      <c r="E9" s="3">
        <v>0</v>
      </c>
      <c r="F9" s="3">
        <v>40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f>SUM(E9:P9)</f>
        <v>40</v>
      </c>
      <c r="R9" s="3">
        <v>2320</v>
      </c>
      <c r="S9" s="3">
        <v>2320</v>
      </c>
      <c r="T9" s="17">
        <f t="shared" si="1"/>
        <v>0</v>
      </c>
      <c r="U9" s="7">
        <f>F9*58</f>
        <v>2320</v>
      </c>
      <c r="V9" s="7">
        <v>2320</v>
      </c>
      <c r="W9" s="7">
        <v>0</v>
      </c>
      <c r="Z9" t="s">
        <v>26</v>
      </c>
    </row>
    <row r="10" spans="1:26" x14ac:dyDescent="0.25">
      <c r="A10" s="1"/>
      <c r="B10" s="2">
        <v>44472</v>
      </c>
      <c r="C10" t="s">
        <v>34</v>
      </c>
      <c r="D10" s="3" t="s">
        <v>24</v>
      </c>
      <c r="E10" s="3">
        <v>0</v>
      </c>
      <c r="F10" s="3">
        <v>0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f t="shared" ref="Q10:Q16" si="2">SUM(E10:P10)</f>
        <v>1</v>
      </c>
      <c r="R10" s="3">
        <v>2400</v>
      </c>
      <c r="S10" s="3">
        <v>0</v>
      </c>
      <c r="T10" s="17">
        <f t="shared" si="1"/>
        <v>0</v>
      </c>
      <c r="U10" s="7">
        <f>((1200*F10)+(2400*G10)+(600*L10)+(1200*M10)+(2400*N10)+(300*O10))</f>
        <v>2400</v>
      </c>
      <c r="V10" s="7"/>
      <c r="W10" s="7">
        <v>0</v>
      </c>
    </row>
    <row r="11" spans="1:26" x14ac:dyDescent="0.25">
      <c r="A11" s="1"/>
      <c r="B11" s="2">
        <v>44472</v>
      </c>
      <c r="C11" t="s">
        <v>35</v>
      </c>
      <c r="D11" s="3" t="s">
        <v>30</v>
      </c>
      <c r="E11" s="3">
        <v>3.5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f t="shared" si="2"/>
        <v>3.5</v>
      </c>
      <c r="R11" s="3">
        <v>810</v>
      </c>
      <c r="S11" s="3">
        <v>2290</v>
      </c>
      <c r="T11" s="17">
        <f t="shared" si="1"/>
        <v>0</v>
      </c>
      <c r="U11" s="7">
        <v>810</v>
      </c>
      <c r="V11" s="7">
        <v>2290</v>
      </c>
      <c r="W11" s="7">
        <v>110</v>
      </c>
      <c r="Y11" t="s">
        <v>25</v>
      </c>
      <c r="Z11" t="s">
        <v>26</v>
      </c>
    </row>
    <row r="12" spans="1:26" x14ac:dyDescent="0.25">
      <c r="A12" s="1"/>
      <c r="B12" s="2">
        <v>44472</v>
      </c>
      <c r="C12" t="s">
        <v>36</v>
      </c>
      <c r="D12" s="3" t="s">
        <v>28</v>
      </c>
      <c r="E12" s="3">
        <v>0</v>
      </c>
      <c r="F12" s="3">
        <v>20</v>
      </c>
      <c r="G12" s="3">
        <v>80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f t="shared" si="2"/>
        <v>100</v>
      </c>
      <c r="R12" s="3">
        <v>5800</v>
      </c>
      <c r="S12" s="3">
        <v>37200</v>
      </c>
      <c r="T12" s="17">
        <f t="shared" si="1"/>
        <v>0</v>
      </c>
      <c r="U12" s="7">
        <f>F12*58+G12*58</f>
        <v>5800</v>
      </c>
      <c r="V12" s="7">
        <v>37200</v>
      </c>
      <c r="W12" s="7">
        <v>2400</v>
      </c>
      <c r="Z12" t="s">
        <v>26</v>
      </c>
    </row>
    <row r="13" spans="1:26" x14ac:dyDescent="0.25">
      <c r="A13" s="1"/>
      <c r="B13" s="2">
        <v>44472</v>
      </c>
      <c r="C13" t="s">
        <v>37</v>
      </c>
      <c r="D13" s="3" t="s">
        <v>38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f t="shared" si="2"/>
        <v>1</v>
      </c>
      <c r="R13" s="3">
        <v>600</v>
      </c>
      <c r="S13" s="3">
        <v>600</v>
      </c>
      <c r="T13" s="17">
        <f t="shared" si="1"/>
        <v>0</v>
      </c>
      <c r="U13" s="7">
        <f>((1200*F13)+(2400*G13)+(600*L13)+(1200*M13)+(2400*N13)+(300*O13))</f>
        <v>600</v>
      </c>
      <c r="V13" s="7">
        <v>600</v>
      </c>
      <c r="W13" s="7">
        <v>0</v>
      </c>
      <c r="Y13" t="s">
        <v>25</v>
      </c>
      <c r="Z13" t="s">
        <v>26</v>
      </c>
    </row>
    <row r="14" spans="1:26" x14ac:dyDescent="0.25">
      <c r="A14" s="1"/>
      <c r="B14" s="2">
        <v>44472</v>
      </c>
      <c r="C14" t="s">
        <v>39</v>
      </c>
      <c r="D14" s="3" t="s">
        <v>40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f t="shared" si="2"/>
        <v>1</v>
      </c>
      <c r="R14" s="3">
        <v>500</v>
      </c>
      <c r="S14" s="3">
        <v>9280</v>
      </c>
      <c r="T14" s="17">
        <f t="shared" si="1"/>
        <v>0</v>
      </c>
      <c r="U14" s="7">
        <v>500</v>
      </c>
      <c r="V14" s="7">
        <v>9280</v>
      </c>
      <c r="W14" s="7">
        <v>0</v>
      </c>
      <c r="Y14" t="s">
        <v>25</v>
      </c>
      <c r="Z14" t="s">
        <v>26</v>
      </c>
    </row>
    <row r="15" spans="1:26" x14ac:dyDescent="0.25">
      <c r="A15" s="1"/>
      <c r="B15" s="2">
        <v>44472</v>
      </c>
      <c r="C15" t="s">
        <v>41</v>
      </c>
      <c r="D15" s="3" t="s">
        <v>42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1</v>
      </c>
      <c r="M15" s="3">
        <v>1</v>
      </c>
      <c r="N15" s="3">
        <v>0</v>
      </c>
      <c r="O15" s="3">
        <v>0</v>
      </c>
      <c r="P15" s="3">
        <v>0</v>
      </c>
      <c r="Q15" s="3">
        <f t="shared" si="2"/>
        <v>2</v>
      </c>
      <c r="R15" s="3">
        <v>1430</v>
      </c>
      <c r="S15" s="3">
        <v>600</v>
      </c>
      <c r="T15" s="17">
        <f t="shared" si="1"/>
        <v>0</v>
      </c>
      <c r="U15" s="7">
        <v>1430</v>
      </c>
      <c r="V15" s="7">
        <v>600</v>
      </c>
      <c r="W15" s="7">
        <v>0</v>
      </c>
      <c r="Y15" t="s">
        <v>25</v>
      </c>
      <c r="Z15" t="s">
        <v>26</v>
      </c>
    </row>
    <row r="16" spans="1:26" x14ac:dyDescent="0.25">
      <c r="A16" s="1"/>
      <c r="B16" s="2">
        <v>44472</v>
      </c>
      <c r="C16" t="s">
        <v>43</v>
      </c>
      <c r="D16" s="3" t="s">
        <v>44</v>
      </c>
      <c r="E16" s="3">
        <v>0</v>
      </c>
      <c r="F16" s="3">
        <v>0</v>
      </c>
      <c r="G16" s="3">
        <v>0</v>
      </c>
      <c r="H16" s="3">
        <v>70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f t="shared" si="2"/>
        <v>70</v>
      </c>
      <c r="R16" s="3">
        <v>4200</v>
      </c>
      <c r="S16" s="3">
        <v>2320</v>
      </c>
      <c r="T16" s="17">
        <f t="shared" si="1"/>
        <v>0</v>
      </c>
      <c r="U16" s="7">
        <v>4200</v>
      </c>
      <c r="V16" s="7">
        <v>2320</v>
      </c>
      <c r="W16" s="7">
        <v>0</v>
      </c>
      <c r="Y16" t="s">
        <v>25</v>
      </c>
      <c r="Z16" t="s">
        <v>26</v>
      </c>
    </row>
    <row r="17" spans="1:26" x14ac:dyDescent="0.25">
      <c r="A17" s="1"/>
      <c r="B17" s="2">
        <v>44473</v>
      </c>
      <c r="C17" t="s">
        <v>45</v>
      </c>
      <c r="D17" s="3" t="s">
        <v>46</v>
      </c>
      <c r="E17" s="3">
        <v>1</v>
      </c>
      <c r="F17" s="3">
        <v>6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f>SUM(E17:P17)</f>
        <v>7</v>
      </c>
      <c r="R17" s="3">
        <v>7200</v>
      </c>
      <c r="S17" s="3">
        <v>7200</v>
      </c>
      <c r="T17" s="17">
        <f t="shared" si="1"/>
        <v>0</v>
      </c>
      <c r="U17" s="7">
        <f>((1200*F17)+(2400*G17)+(600*L17)+(1200*M17)+(2400*N17)+(300*O17))</f>
        <v>7200</v>
      </c>
      <c r="V17" s="7">
        <v>7200</v>
      </c>
      <c r="W17" s="7">
        <v>0</v>
      </c>
      <c r="Y17" t="s">
        <v>25</v>
      </c>
      <c r="Z17" t="s">
        <v>26</v>
      </c>
    </row>
    <row r="18" spans="1:26" x14ac:dyDescent="0.25">
      <c r="A18" s="1"/>
      <c r="B18" s="2">
        <v>44473</v>
      </c>
      <c r="C18" t="s">
        <v>47</v>
      </c>
      <c r="D18" s="3" t="s">
        <v>46</v>
      </c>
      <c r="E18" s="3">
        <v>0</v>
      </c>
      <c r="F18" s="3">
        <v>0</v>
      </c>
      <c r="G18" s="3">
        <v>0</v>
      </c>
      <c r="H18" s="3">
        <v>13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f t="shared" ref="Q18:Q24" si="3">SUM(E18:P18)</f>
        <v>13</v>
      </c>
      <c r="R18" s="3">
        <v>810</v>
      </c>
      <c r="S18" s="3">
        <v>600</v>
      </c>
      <c r="T18" s="17">
        <f t="shared" si="1"/>
        <v>0</v>
      </c>
      <c r="U18" s="7">
        <v>810</v>
      </c>
      <c r="V18" s="7">
        <v>600</v>
      </c>
      <c r="W18" s="7">
        <v>210</v>
      </c>
      <c r="Y18" t="s">
        <v>25</v>
      </c>
      <c r="Z18" t="s">
        <v>26</v>
      </c>
    </row>
    <row r="19" spans="1:26" x14ac:dyDescent="0.25">
      <c r="A19" s="1"/>
      <c r="B19" s="2">
        <v>44473</v>
      </c>
      <c r="C19" t="s">
        <v>48</v>
      </c>
      <c r="D19" s="3" t="s">
        <v>49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5</v>
      </c>
      <c r="M19" s="3">
        <v>0</v>
      </c>
      <c r="N19" s="3">
        <v>0</v>
      </c>
      <c r="O19" s="3">
        <v>0</v>
      </c>
      <c r="P19" s="3">
        <v>0</v>
      </c>
      <c r="Q19" s="3">
        <f t="shared" si="3"/>
        <v>5</v>
      </c>
      <c r="R19" s="3">
        <v>3000</v>
      </c>
      <c r="S19" s="3">
        <v>3000</v>
      </c>
      <c r="T19" s="17">
        <f t="shared" si="1"/>
        <v>0</v>
      </c>
      <c r="U19" s="7">
        <v>3000</v>
      </c>
      <c r="V19" s="7">
        <v>3000</v>
      </c>
      <c r="W19" s="7">
        <v>0</v>
      </c>
      <c r="Y19" t="s">
        <v>25</v>
      </c>
      <c r="Z19" t="s">
        <v>26</v>
      </c>
    </row>
    <row r="20" spans="1:26" x14ac:dyDescent="0.25">
      <c r="A20" s="1"/>
      <c r="B20" s="2">
        <v>44473</v>
      </c>
      <c r="C20" t="s">
        <v>50</v>
      </c>
      <c r="D20" s="3" t="s">
        <v>51</v>
      </c>
      <c r="E20" s="3">
        <v>0</v>
      </c>
      <c r="F20" s="3">
        <v>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f t="shared" si="3"/>
        <v>1</v>
      </c>
      <c r="R20" s="3">
        <v>1200</v>
      </c>
      <c r="S20" s="3">
        <v>1145</v>
      </c>
      <c r="T20" s="17">
        <f t="shared" si="1"/>
        <v>0</v>
      </c>
      <c r="U20" s="7">
        <v>1200</v>
      </c>
      <c r="V20" s="7">
        <v>1145</v>
      </c>
      <c r="W20" s="7">
        <v>55</v>
      </c>
      <c r="Y20" t="s">
        <v>25</v>
      </c>
      <c r="Z20" t="s">
        <v>26</v>
      </c>
    </row>
    <row r="21" spans="1:26" x14ac:dyDescent="0.25">
      <c r="A21" s="1"/>
      <c r="B21" s="2">
        <v>44473</v>
      </c>
      <c r="C21" t="s">
        <v>52</v>
      </c>
      <c r="D21" s="3" t="s">
        <v>28</v>
      </c>
      <c r="E21" s="3">
        <v>0</v>
      </c>
      <c r="F21" s="3">
        <v>20</v>
      </c>
      <c r="G21" s="3">
        <v>40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f t="shared" si="3"/>
        <v>60</v>
      </c>
      <c r="R21" s="3">
        <v>3480</v>
      </c>
      <c r="S21" s="3">
        <v>3480</v>
      </c>
      <c r="T21" s="17">
        <f t="shared" si="1"/>
        <v>0</v>
      </c>
      <c r="U21" s="7">
        <f>F21*58+G21*58</f>
        <v>3480</v>
      </c>
      <c r="V21" s="7">
        <v>3480</v>
      </c>
      <c r="W21" s="7">
        <v>0</v>
      </c>
      <c r="Z21" t="s">
        <v>26</v>
      </c>
    </row>
    <row r="22" spans="1:26" x14ac:dyDescent="0.25">
      <c r="A22" s="1"/>
      <c r="B22" s="2">
        <v>44473</v>
      </c>
      <c r="C22" t="s">
        <v>53</v>
      </c>
      <c r="D22" s="3" t="s">
        <v>38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1</v>
      </c>
      <c r="M22" s="3">
        <v>0</v>
      </c>
      <c r="N22" s="3">
        <v>0</v>
      </c>
      <c r="O22" s="3">
        <v>0</v>
      </c>
      <c r="P22" s="3">
        <v>0</v>
      </c>
      <c r="Q22" s="3">
        <f t="shared" si="3"/>
        <v>1</v>
      </c>
      <c r="R22" s="3">
        <v>600</v>
      </c>
      <c r="S22" s="3">
        <v>600</v>
      </c>
      <c r="T22" s="17">
        <f t="shared" si="1"/>
        <v>0</v>
      </c>
      <c r="U22" s="7">
        <v>600</v>
      </c>
      <c r="V22" s="7">
        <v>600</v>
      </c>
      <c r="W22" s="7">
        <v>0</v>
      </c>
      <c r="Y22" t="s">
        <v>25</v>
      </c>
      <c r="Z22" t="s">
        <v>26</v>
      </c>
    </row>
    <row r="23" spans="1:26" x14ac:dyDescent="0.25">
      <c r="A23" s="1"/>
      <c r="B23" s="2">
        <v>44473</v>
      </c>
      <c r="C23" t="s">
        <v>54</v>
      </c>
      <c r="D23" s="3" t="s">
        <v>49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2</v>
      </c>
      <c r="M23" s="3">
        <v>2</v>
      </c>
      <c r="N23" s="3">
        <v>0</v>
      </c>
      <c r="O23" s="3">
        <v>0</v>
      </c>
      <c r="P23" s="3">
        <v>0</v>
      </c>
      <c r="Q23" s="3">
        <f t="shared" si="3"/>
        <v>4</v>
      </c>
      <c r="R23" s="3">
        <v>3000</v>
      </c>
      <c r="S23" s="3">
        <v>0</v>
      </c>
      <c r="T23" s="17">
        <f t="shared" si="1"/>
        <v>0</v>
      </c>
      <c r="U23" s="7">
        <v>3000</v>
      </c>
      <c r="V23" s="7"/>
      <c r="W23" s="7">
        <v>3000</v>
      </c>
    </row>
    <row r="24" spans="1:26" x14ac:dyDescent="0.25">
      <c r="A24" s="1"/>
      <c r="B24" s="2">
        <v>44473</v>
      </c>
      <c r="C24" t="s">
        <v>55</v>
      </c>
      <c r="D24" s="3" t="s">
        <v>56</v>
      </c>
      <c r="E24" s="3">
        <v>0</v>
      </c>
      <c r="F24" s="3">
        <v>0</v>
      </c>
      <c r="G24" s="3">
        <v>0</v>
      </c>
      <c r="H24" s="3">
        <v>2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f t="shared" si="3"/>
        <v>2</v>
      </c>
      <c r="R24" s="3">
        <v>120</v>
      </c>
      <c r="S24" s="3">
        <v>120</v>
      </c>
      <c r="T24" s="17">
        <f t="shared" si="1"/>
        <v>0</v>
      </c>
      <c r="U24" s="7">
        <v>120</v>
      </c>
      <c r="V24" s="7">
        <v>120</v>
      </c>
      <c r="W24" s="7">
        <v>0</v>
      </c>
      <c r="Y24" t="s">
        <v>25</v>
      </c>
      <c r="Z24" t="s">
        <v>26</v>
      </c>
    </row>
    <row r="25" spans="1:26" x14ac:dyDescent="0.25">
      <c r="A25" s="1"/>
      <c r="B25" s="2">
        <v>44474</v>
      </c>
      <c r="C25" t="s">
        <v>57</v>
      </c>
      <c r="D25" s="3" t="s">
        <v>28</v>
      </c>
      <c r="E25" s="3">
        <v>0</v>
      </c>
      <c r="F25" s="3">
        <v>20</v>
      </c>
      <c r="G25" s="3">
        <v>80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f>SUM(E25:P25)</f>
        <v>100</v>
      </c>
      <c r="R25" s="3">
        <v>5800</v>
      </c>
      <c r="S25" s="3">
        <v>5800</v>
      </c>
      <c r="T25" s="17">
        <f t="shared" si="1"/>
        <v>0</v>
      </c>
      <c r="U25" s="7">
        <f>F25*58+G25*58</f>
        <v>5800</v>
      </c>
      <c r="V25" s="7">
        <v>5800</v>
      </c>
      <c r="W25" s="7">
        <v>0</v>
      </c>
      <c r="Z25" t="s">
        <v>26</v>
      </c>
    </row>
    <row r="26" spans="1:26" x14ac:dyDescent="0.25">
      <c r="A26" s="1"/>
      <c r="B26" s="2">
        <v>44474</v>
      </c>
      <c r="C26" t="s">
        <v>58</v>
      </c>
      <c r="D26" s="3" t="s">
        <v>38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0</v>
      </c>
      <c r="L26" s="3">
        <v>1</v>
      </c>
      <c r="M26" s="3">
        <v>0</v>
      </c>
      <c r="N26" s="3">
        <v>0</v>
      </c>
      <c r="O26" s="3">
        <v>0</v>
      </c>
      <c r="P26" s="3">
        <v>0</v>
      </c>
      <c r="Q26" s="3">
        <f t="shared" ref="Q26:Q27" si="4">SUM(E26:P26)</f>
        <v>2</v>
      </c>
      <c r="R26" s="3">
        <v>1150</v>
      </c>
      <c r="S26" s="3">
        <v>1150</v>
      </c>
      <c r="T26" s="17">
        <f t="shared" si="1"/>
        <v>0</v>
      </c>
      <c r="U26" s="7">
        <v>1150</v>
      </c>
      <c r="V26" s="7">
        <v>1150</v>
      </c>
      <c r="W26" s="7">
        <v>0</v>
      </c>
      <c r="Y26" t="s">
        <v>25</v>
      </c>
      <c r="Z26" t="s">
        <v>26</v>
      </c>
    </row>
    <row r="27" spans="1:26" x14ac:dyDescent="0.25">
      <c r="A27" s="1"/>
      <c r="B27" s="2">
        <v>44474</v>
      </c>
      <c r="C27" t="s">
        <v>59</v>
      </c>
      <c r="D27" s="3" t="s">
        <v>22</v>
      </c>
      <c r="E27" s="3">
        <v>0</v>
      </c>
      <c r="F27" s="3">
        <v>0</v>
      </c>
      <c r="G27" s="3">
        <v>0</v>
      </c>
      <c r="H27" s="3">
        <v>0</v>
      </c>
      <c r="I27" s="3">
        <v>0.5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f t="shared" si="4"/>
        <v>0.5</v>
      </c>
      <c r="R27" s="3">
        <v>300</v>
      </c>
      <c r="S27" s="3">
        <v>300</v>
      </c>
      <c r="T27" s="17">
        <f t="shared" si="1"/>
        <v>0</v>
      </c>
      <c r="U27" s="7">
        <v>300</v>
      </c>
      <c r="V27" s="7">
        <v>300</v>
      </c>
      <c r="W27" s="7">
        <v>0</v>
      </c>
      <c r="Y27" t="s">
        <v>25</v>
      </c>
      <c r="Z27" t="s">
        <v>26</v>
      </c>
    </row>
    <row r="28" spans="1:26" x14ac:dyDescent="0.25">
      <c r="A28" s="1"/>
      <c r="B28" s="2">
        <v>44475</v>
      </c>
      <c r="C28" t="s">
        <v>60</v>
      </c>
      <c r="D28" s="3" t="s">
        <v>61</v>
      </c>
      <c r="E28" s="3">
        <v>0</v>
      </c>
      <c r="F28" s="3">
        <v>0</v>
      </c>
      <c r="G28" s="3">
        <v>0</v>
      </c>
      <c r="H28" s="3">
        <v>4</v>
      </c>
      <c r="I28" s="3">
        <v>0</v>
      </c>
      <c r="J28" s="3">
        <v>0</v>
      </c>
      <c r="K28" s="3">
        <v>0</v>
      </c>
      <c r="L28" s="3">
        <v>1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840</v>
      </c>
      <c r="S28" s="3">
        <v>840</v>
      </c>
      <c r="T28" s="17">
        <f t="shared" si="1"/>
        <v>0</v>
      </c>
      <c r="U28" s="7">
        <v>840</v>
      </c>
      <c r="V28" s="7">
        <v>840</v>
      </c>
      <c r="W28" s="7">
        <v>0</v>
      </c>
      <c r="Y28" t="s">
        <v>25</v>
      </c>
      <c r="Z28" t="s">
        <v>26</v>
      </c>
    </row>
    <row r="29" spans="1:26" x14ac:dyDescent="0.25">
      <c r="A29" s="1"/>
      <c r="B29" s="2">
        <v>44475</v>
      </c>
      <c r="C29" t="s">
        <v>62</v>
      </c>
      <c r="D29" s="3" t="s">
        <v>38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600</v>
      </c>
      <c r="S29" s="3">
        <v>600</v>
      </c>
      <c r="T29" s="17">
        <f t="shared" si="1"/>
        <v>0</v>
      </c>
      <c r="U29" s="7">
        <v>600</v>
      </c>
      <c r="V29" s="7">
        <v>600</v>
      </c>
      <c r="W29" s="7">
        <v>0</v>
      </c>
      <c r="Y29" t="s">
        <v>25</v>
      </c>
      <c r="Z29" t="s">
        <v>26</v>
      </c>
    </row>
    <row r="30" spans="1:26" x14ac:dyDescent="0.25">
      <c r="A30" s="1"/>
      <c r="B30" s="2">
        <v>44475</v>
      </c>
      <c r="C30" t="s">
        <v>63</v>
      </c>
      <c r="D30" s="3" t="s">
        <v>49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</v>
      </c>
      <c r="N30" s="3">
        <v>0</v>
      </c>
      <c r="O30" s="3">
        <v>0</v>
      </c>
      <c r="P30" s="3">
        <v>0</v>
      </c>
      <c r="Q30" s="3">
        <v>0</v>
      </c>
      <c r="R30" s="3">
        <v>1000</v>
      </c>
      <c r="S30" s="3">
        <v>1000</v>
      </c>
      <c r="T30" s="17">
        <f t="shared" si="1"/>
        <v>0</v>
      </c>
      <c r="U30" s="7">
        <v>1000</v>
      </c>
      <c r="V30" s="7">
        <v>1000</v>
      </c>
      <c r="W30" s="7">
        <v>0</v>
      </c>
      <c r="Y30" t="s">
        <v>25</v>
      </c>
      <c r="Z30" t="s">
        <v>26</v>
      </c>
    </row>
    <row r="31" spans="1:26" x14ac:dyDescent="0.25">
      <c r="A31" s="1"/>
      <c r="B31" s="2">
        <v>44475</v>
      </c>
      <c r="C31" t="s">
        <v>64</v>
      </c>
      <c r="D31" s="3" t="s">
        <v>22</v>
      </c>
      <c r="E31" s="3">
        <v>0</v>
      </c>
      <c r="F31" s="3">
        <v>0</v>
      </c>
      <c r="G31" s="3">
        <v>0</v>
      </c>
      <c r="H31" s="3">
        <v>0</v>
      </c>
      <c r="I31" s="3">
        <v>1.5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f t="shared" ref="Q31:Q34" si="5">SUM(F31:P31)</f>
        <v>1.5</v>
      </c>
      <c r="R31" s="3">
        <v>900</v>
      </c>
      <c r="S31" s="3">
        <v>900</v>
      </c>
      <c r="T31" s="17">
        <f t="shared" si="1"/>
        <v>0</v>
      </c>
      <c r="U31" s="7">
        <v>900</v>
      </c>
      <c r="V31" s="7">
        <v>900</v>
      </c>
      <c r="W31" s="7">
        <v>0</v>
      </c>
      <c r="Y31" t="s">
        <v>25</v>
      </c>
      <c r="Z31" t="s">
        <v>26</v>
      </c>
    </row>
    <row r="32" spans="1:26" x14ac:dyDescent="0.25">
      <c r="A32" s="1"/>
      <c r="B32" s="2">
        <v>44475</v>
      </c>
      <c r="C32" t="s">
        <v>65</v>
      </c>
      <c r="D32" s="3" t="s">
        <v>66</v>
      </c>
      <c r="E32" s="3">
        <v>0</v>
      </c>
      <c r="F32" s="3">
        <v>1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>
        <v>0</v>
      </c>
      <c r="N32" s="3">
        <v>0</v>
      </c>
      <c r="O32" s="3">
        <v>0</v>
      </c>
      <c r="P32" s="3">
        <v>0</v>
      </c>
      <c r="Q32" s="3">
        <f t="shared" si="5"/>
        <v>2</v>
      </c>
      <c r="R32" s="3">
        <v>1800</v>
      </c>
      <c r="S32" s="3">
        <v>1800</v>
      </c>
      <c r="T32" s="17">
        <f t="shared" si="1"/>
        <v>0</v>
      </c>
      <c r="U32" s="7">
        <v>1800</v>
      </c>
      <c r="V32" s="7">
        <v>1800</v>
      </c>
      <c r="W32" s="7">
        <v>0</v>
      </c>
      <c r="Y32" t="s">
        <v>25</v>
      </c>
      <c r="Z32" t="s">
        <v>26</v>
      </c>
    </row>
    <row r="33" spans="1:26" x14ac:dyDescent="0.25">
      <c r="A33" s="1"/>
      <c r="B33" s="2">
        <v>44475</v>
      </c>
      <c r="C33" t="s">
        <v>67</v>
      </c>
      <c r="D33" s="3" t="s">
        <v>22</v>
      </c>
      <c r="E33" s="3">
        <v>0</v>
      </c>
      <c r="F33" s="3">
        <v>0</v>
      </c>
      <c r="G33" s="3">
        <v>0</v>
      </c>
      <c r="H33" s="3">
        <v>2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f t="shared" si="5"/>
        <v>2</v>
      </c>
      <c r="R33" s="3">
        <v>120</v>
      </c>
      <c r="S33" s="3">
        <v>120</v>
      </c>
      <c r="T33" s="17">
        <f t="shared" si="1"/>
        <v>0</v>
      </c>
      <c r="U33" s="7">
        <v>120</v>
      </c>
      <c r="V33" s="7">
        <v>120</v>
      </c>
      <c r="W33" s="7">
        <v>0</v>
      </c>
      <c r="Y33" t="s">
        <v>25</v>
      </c>
      <c r="Z33" t="s">
        <v>26</v>
      </c>
    </row>
    <row r="34" spans="1:26" x14ac:dyDescent="0.25">
      <c r="A34" s="1"/>
      <c r="B34" s="2">
        <v>44475</v>
      </c>
      <c r="C34" t="s">
        <v>68</v>
      </c>
      <c r="D34" s="3" t="s">
        <v>51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2</v>
      </c>
      <c r="M34" s="3">
        <v>2</v>
      </c>
      <c r="N34" s="3">
        <v>0</v>
      </c>
      <c r="O34" s="3">
        <v>0</v>
      </c>
      <c r="P34" s="3">
        <v>0</v>
      </c>
      <c r="Q34" s="3">
        <f t="shared" si="5"/>
        <v>5</v>
      </c>
      <c r="R34" s="3">
        <v>1200</v>
      </c>
      <c r="S34" s="3">
        <v>1145</v>
      </c>
      <c r="T34" s="17">
        <f t="shared" si="1"/>
        <v>0</v>
      </c>
      <c r="U34" s="7">
        <v>1200</v>
      </c>
      <c r="V34" s="7">
        <v>1145</v>
      </c>
      <c r="W34" s="7">
        <v>55</v>
      </c>
      <c r="Y34" t="s">
        <v>25</v>
      </c>
      <c r="Z34" t="s">
        <v>26</v>
      </c>
    </row>
    <row r="35" spans="1:26" x14ac:dyDescent="0.25">
      <c r="A35" s="1"/>
      <c r="B35" s="2">
        <v>44476</v>
      </c>
      <c r="C35" t="s">
        <v>69</v>
      </c>
      <c r="D35" s="3" t="s">
        <v>70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</v>
      </c>
      <c r="R35" s="3">
        <v>2320</v>
      </c>
      <c r="S35" s="3">
        <v>2000</v>
      </c>
      <c r="T35" s="17">
        <f t="shared" si="1"/>
        <v>0</v>
      </c>
      <c r="U35" s="7">
        <v>2320</v>
      </c>
      <c r="V35" s="7">
        <v>2000</v>
      </c>
      <c r="W35" s="7">
        <v>320</v>
      </c>
      <c r="Y35" t="s">
        <v>25</v>
      </c>
      <c r="Z35" t="s">
        <v>26</v>
      </c>
    </row>
    <row r="36" spans="1:26" x14ac:dyDescent="0.25">
      <c r="A36" s="1"/>
      <c r="B36" s="2">
        <v>44476</v>
      </c>
      <c r="C36" t="s">
        <v>71</v>
      </c>
      <c r="D36" s="3" t="s">
        <v>28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3</v>
      </c>
      <c r="N36" s="3">
        <v>2</v>
      </c>
      <c r="O36" s="3">
        <v>0</v>
      </c>
      <c r="P36" s="3">
        <v>0</v>
      </c>
      <c r="Q36" s="3">
        <v>5</v>
      </c>
      <c r="R36" s="3">
        <v>5600</v>
      </c>
      <c r="S36" s="3">
        <v>25840</v>
      </c>
      <c r="T36" s="17">
        <f t="shared" si="1"/>
        <v>0</v>
      </c>
      <c r="U36" s="7">
        <f>M36*800+N36*1600</f>
        <v>5600</v>
      </c>
      <c r="V36" s="7">
        <f>25840</f>
        <v>25840</v>
      </c>
      <c r="W36" s="7">
        <v>5800</v>
      </c>
      <c r="X36" t="s">
        <v>72</v>
      </c>
      <c r="Y36" t="s">
        <v>25</v>
      </c>
      <c r="Z36" t="s">
        <v>26</v>
      </c>
    </row>
    <row r="37" spans="1:26" x14ac:dyDescent="0.25">
      <c r="A37" s="1"/>
      <c r="B37" s="2">
        <v>44476</v>
      </c>
      <c r="C37" t="s">
        <v>73</v>
      </c>
      <c r="D37" s="3" t="s">
        <v>28</v>
      </c>
      <c r="E37" s="3">
        <v>0</v>
      </c>
      <c r="F37" s="3">
        <v>0</v>
      </c>
      <c r="G37" s="3">
        <v>80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2</v>
      </c>
      <c r="R37" s="3">
        <v>4480</v>
      </c>
      <c r="S37" s="3">
        <v>14980</v>
      </c>
      <c r="T37" s="17">
        <f t="shared" si="1"/>
        <v>0</v>
      </c>
      <c r="U37" s="7">
        <f>G37*56</f>
        <v>4480</v>
      </c>
      <c r="V37" s="7">
        <v>14980</v>
      </c>
      <c r="W37" s="7">
        <v>4640</v>
      </c>
      <c r="X37" t="s">
        <v>74</v>
      </c>
      <c r="Y37" t="s">
        <v>25</v>
      </c>
      <c r="Z37" t="s">
        <v>26</v>
      </c>
    </row>
    <row r="38" spans="1:26" x14ac:dyDescent="0.25">
      <c r="A38" s="1"/>
      <c r="B38" s="2">
        <v>44476</v>
      </c>
      <c r="C38" t="s">
        <v>75</v>
      </c>
      <c r="D38" s="3" t="s">
        <v>76</v>
      </c>
      <c r="E38" s="3">
        <v>0</v>
      </c>
      <c r="F38" s="3">
        <v>0</v>
      </c>
      <c r="G38" s="3">
        <v>1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1</v>
      </c>
      <c r="R38" s="3">
        <v>2320</v>
      </c>
      <c r="S38" s="3">
        <v>2320</v>
      </c>
      <c r="T38" s="17">
        <f t="shared" si="1"/>
        <v>0</v>
      </c>
      <c r="U38" s="7">
        <v>2320</v>
      </c>
      <c r="V38" s="7">
        <v>2320</v>
      </c>
      <c r="W38" s="7"/>
      <c r="Y38" t="s">
        <v>25</v>
      </c>
      <c r="Z38" t="s">
        <v>26</v>
      </c>
    </row>
    <row r="39" spans="1:26" x14ac:dyDescent="0.25">
      <c r="A39" s="1"/>
      <c r="B39" s="2">
        <v>44476</v>
      </c>
      <c r="C39" t="s">
        <v>77</v>
      </c>
      <c r="D39" s="3" t="s">
        <v>51</v>
      </c>
      <c r="E39" s="3">
        <v>0</v>
      </c>
      <c r="F39" s="3">
        <v>1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</v>
      </c>
      <c r="R39" s="3">
        <v>1200</v>
      </c>
      <c r="S39" s="3">
        <v>1145</v>
      </c>
      <c r="T39" s="17">
        <f t="shared" si="1"/>
        <v>0</v>
      </c>
      <c r="U39" s="7">
        <v>1200</v>
      </c>
      <c r="V39" s="7">
        <v>1145</v>
      </c>
      <c r="W39" s="7">
        <v>55</v>
      </c>
      <c r="Y39" t="s">
        <v>25</v>
      </c>
      <c r="Z39" t="s">
        <v>26</v>
      </c>
    </row>
    <row r="40" spans="1:26" x14ac:dyDescent="0.25">
      <c r="A40" s="1"/>
      <c r="B40" s="2">
        <v>44476</v>
      </c>
      <c r="C40" t="s">
        <v>78</v>
      </c>
      <c r="D40" s="3" t="s">
        <v>79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1</v>
      </c>
      <c r="M40" s="3">
        <v>0</v>
      </c>
      <c r="N40" s="3">
        <v>0</v>
      </c>
      <c r="O40" s="3">
        <v>0</v>
      </c>
      <c r="P40" s="3">
        <v>0</v>
      </c>
      <c r="Q40" s="3">
        <v>1</v>
      </c>
      <c r="R40" s="3">
        <v>550</v>
      </c>
      <c r="S40" s="3">
        <v>0</v>
      </c>
      <c r="T40" s="17">
        <f t="shared" si="1"/>
        <v>0</v>
      </c>
      <c r="U40" s="7">
        <v>550</v>
      </c>
      <c r="V40" s="7"/>
      <c r="W40" s="7">
        <v>550</v>
      </c>
    </row>
    <row r="41" spans="1:26" x14ac:dyDescent="0.25">
      <c r="A41" s="1"/>
      <c r="B41" s="2">
        <v>44476</v>
      </c>
      <c r="C41" t="s">
        <v>80</v>
      </c>
      <c r="D41" s="3" t="s">
        <v>81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0</v>
      </c>
      <c r="N41" s="3">
        <v>0</v>
      </c>
      <c r="O41" s="3">
        <v>0</v>
      </c>
      <c r="P41" s="3">
        <v>0</v>
      </c>
      <c r="Q41" s="3">
        <f>SUM(F41:P41)</f>
        <v>1</v>
      </c>
      <c r="R41" s="3">
        <v>550</v>
      </c>
      <c r="S41" s="3">
        <v>550</v>
      </c>
      <c r="T41" s="17">
        <f t="shared" si="1"/>
        <v>0</v>
      </c>
      <c r="U41" s="7">
        <v>550</v>
      </c>
      <c r="V41" s="7">
        <v>550</v>
      </c>
      <c r="W41" s="7"/>
      <c r="Y41" t="s">
        <v>25</v>
      </c>
      <c r="Z41" t="s">
        <v>26</v>
      </c>
    </row>
    <row r="42" spans="1:26" x14ac:dyDescent="0.25">
      <c r="A42" s="1"/>
      <c r="B42" s="2">
        <v>44476</v>
      </c>
      <c r="C42" t="s">
        <v>82</v>
      </c>
      <c r="D42" s="3" t="s">
        <v>38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0</v>
      </c>
      <c r="N42" s="3">
        <v>0</v>
      </c>
      <c r="O42" s="3">
        <v>0</v>
      </c>
      <c r="P42" s="3">
        <v>0</v>
      </c>
      <c r="Q42" s="3">
        <f>SUM(F42:P42)</f>
        <v>1</v>
      </c>
      <c r="R42" s="3">
        <v>600</v>
      </c>
      <c r="S42" s="3">
        <v>600</v>
      </c>
      <c r="T42" s="17">
        <f t="shared" si="1"/>
        <v>0</v>
      </c>
      <c r="U42" s="7">
        <v>600</v>
      </c>
      <c r="V42" s="7">
        <v>600</v>
      </c>
      <c r="W42" s="7">
        <v>0</v>
      </c>
      <c r="Y42" t="s">
        <v>25</v>
      </c>
      <c r="Z42" t="s">
        <v>26</v>
      </c>
    </row>
    <row r="43" spans="1:26" x14ac:dyDescent="0.25">
      <c r="A43" s="1"/>
      <c r="B43" s="2">
        <v>44476</v>
      </c>
      <c r="C43" t="s">
        <v>83</v>
      </c>
      <c r="D43" s="3" t="s">
        <v>22</v>
      </c>
      <c r="E43" s="3">
        <v>0</v>
      </c>
      <c r="F43" s="3">
        <v>0</v>
      </c>
      <c r="G43" s="3">
        <v>0</v>
      </c>
      <c r="H43" s="3">
        <v>2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f>SUM(F43:P43)</f>
        <v>2</v>
      </c>
      <c r="R43" s="3">
        <v>120</v>
      </c>
      <c r="S43" s="3">
        <v>120</v>
      </c>
      <c r="T43" s="17">
        <f t="shared" si="1"/>
        <v>0</v>
      </c>
      <c r="U43" s="7">
        <v>120</v>
      </c>
      <c r="V43" s="7">
        <v>120</v>
      </c>
      <c r="W43" s="7">
        <v>0</v>
      </c>
      <c r="Y43" t="s">
        <v>25</v>
      </c>
      <c r="Z43" t="s">
        <v>26</v>
      </c>
    </row>
    <row r="44" spans="1:26" x14ac:dyDescent="0.25">
      <c r="A44" s="1"/>
      <c r="B44" s="2">
        <v>44476</v>
      </c>
      <c r="C44" t="s">
        <v>84</v>
      </c>
      <c r="D44" s="3" t="s">
        <v>85</v>
      </c>
      <c r="E44" s="3">
        <v>0</v>
      </c>
      <c r="F44" s="3">
        <v>0</v>
      </c>
      <c r="G44" s="3">
        <v>0</v>
      </c>
      <c r="H44" s="3">
        <v>30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f>SUM(F44:P44)</f>
        <v>30</v>
      </c>
      <c r="R44" s="3">
        <v>1800</v>
      </c>
      <c r="S44" s="3">
        <v>1800</v>
      </c>
      <c r="T44" s="17">
        <f t="shared" si="1"/>
        <v>0</v>
      </c>
      <c r="U44" s="7">
        <v>1800</v>
      </c>
      <c r="V44" s="7">
        <v>1800</v>
      </c>
      <c r="W44" s="7">
        <v>0</v>
      </c>
      <c r="Y44" t="s">
        <v>25</v>
      </c>
      <c r="Z44" t="s">
        <v>26</v>
      </c>
    </row>
    <row r="45" spans="1:26" x14ac:dyDescent="0.25">
      <c r="A45" s="1"/>
      <c r="B45" s="2">
        <v>44476</v>
      </c>
      <c r="C45" t="s">
        <v>86</v>
      </c>
      <c r="D45" s="3" t="s">
        <v>49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>
        <v>0</v>
      </c>
      <c r="Q45" s="3">
        <f>SUM(F45:P45)</f>
        <v>1</v>
      </c>
      <c r="R45" s="3">
        <v>1000</v>
      </c>
      <c r="S45" s="3">
        <v>1000</v>
      </c>
      <c r="T45" s="17">
        <f t="shared" si="1"/>
        <v>0</v>
      </c>
      <c r="U45" s="7">
        <v>1000</v>
      </c>
      <c r="V45" s="7">
        <v>1000</v>
      </c>
      <c r="W45" s="7"/>
      <c r="Y45" t="s">
        <v>25</v>
      </c>
      <c r="Z45" t="s">
        <v>26</v>
      </c>
    </row>
    <row r="46" spans="1:26" x14ac:dyDescent="0.25">
      <c r="A46" s="1"/>
      <c r="B46" s="2">
        <v>44477</v>
      </c>
      <c r="C46" t="s">
        <v>87</v>
      </c>
      <c r="D46" s="3" t="s">
        <v>88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2</v>
      </c>
      <c r="M46" s="3">
        <v>0</v>
      </c>
      <c r="N46" s="3">
        <v>0</v>
      </c>
      <c r="O46" s="3">
        <v>4</v>
      </c>
      <c r="P46" s="3">
        <v>0</v>
      </c>
      <c r="Q46" s="3">
        <v>6</v>
      </c>
      <c r="R46" s="3">
        <v>2360</v>
      </c>
      <c r="S46" s="3">
        <v>2360</v>
      </c>
      <c r="T46" s="17">
        <f t="shared" si="1"/>
        <v>0</v>
      </c>
      <c r="U46" s="7">
        <v>2360</v>
      </c>
      <c r="V46" s="7">
        <v>2360</v>
      </c>
      <c r="W46" s="7"/>
      <c r="Y46" t="s">
        <v>25</v>
      </c>
      <c r="Z46" t="s">
        <v>26</v>
      </c>
    </row>
    <row r="47" spans="1:26" x14ac:dyDescent="0.25">
      <c r="A47" s="1"/>
      <c r="B47" s="2">
        <v>44477</v>
      </c>
      <c r="C47" t="s">
        <v>89</v>
      </c>
      <c r="D47" s="3" t="s">
        <v>90</v>
      </c>
      <c r="E47" s="3">
        <v>0</v>
      </c>
      <c r="F47" s="3">
        <v>0</v>
      </c>
      <c r="G47" s="3">
        <v>0</v>
      </c>
      <c r="H47" s="3">
        <v>60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60</v>
      </c>
      <c r="R47" s="3">
        <v>3480</v>
      </c>
      <c r="S47" s="3">
        <v>3480</v>
      </c>
      <c r="T47" s="17">
        <f t="shared" si="1"/>
        <v>0</v>
      </c>
      <c r="U47" s="7">
        <v>3480</v>
      </c>
      <c r="V47" s="7">
        <v>3480</v>
      </c>
      <c r="W47" s="7"/>
      <c r="Y47" t="s">
        <v>25</v>
      </c>
      <c r="Z47" t="s">
        <v>26</v>
      </c>
    </row>
    <row r="48" spans="1:26" x14ac:dyDescent="0.25">
      <c r="A48" s="1"/>
      <c r="B48" s="2">
        <v>44477</v>
      </c>
      <c r="C48" t="s">
        <v>91</v>
      </c>
      <c r="D48" s="3" t="s">
        <v>51</v>
      </c>
      <c r="E48" s="3">
        <v>0</v>
      </c>
      <c r="F48" s="3">
        <v>1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</v>
      </c>
      <c r="R48" s="3">
        <v>1200</v>
      </c>
      <c r="S48" s="3">
        <v>1145</v>
      </c>
      <c r="T48" s="17">
        <f t="shared" si="1"/>
        <v>0</v>
      </c>
      <c r="U48" s="7">
        <v>1200</v>
      </c>
      <c r="V48" s="7">
        <v>1145</v>
      </c>
      <c r="W48" s="7">
        <v>55</v>
      </c>
      <c r="Y48" t="s">
        <v>25</v>
      </c>
      <c r="Z48" t="s">
        <v>26</v>
      </c>
    </row>
    <row r="49" spans="1:26" x14ac:dyDescent="0.25">
      <c r="A49" s="1"/>
      <c r="B49" s="2">
        <v>44477</v>
      </c>
      <c r="C49" t="s">
        <v>92</v>
      </c>
      <c r="D49" s="3" t="s">
        <v>38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2</v>
      </c>
      <c r="M49" s="3">
        <v>0</v>
      </c>
      <c r="N49" s="3">
        <v>0</v>
      </c>
      <c r="O49" s="3">
        <v>0</v>
      </c>
      <c r="P49" s="3">
        <v>0</v>
      </c>
      <c r="Q49" s="3">
        <v>2</v>
      </c>
      <c r="R49" s="3">
        <v>1200</v>
      </c>
      <c r="S49" s="3">
        <v>1200</v>
      </c>
      <c r="T49" s="17">
        <f t="shared" si="1"/>
        <v>0</v>
      </c>
      <c r="U49" s="7">
        <v>1200</v>
      </c>
      <c r="V49" s="7">
        <v>1200</v>
      </c>
      <c r="W49" s="7">
        <v>0</v>
      </c>
      <c r="Y49" t="s">
        <v>25</v>
      </c>
      <c r="Z49" t="s">
        <v>26</v>
      </c>
    </row>
    <row r="50" spans="1:26" x14ac:dyDescent="0.25">
      <c r="A50" s="1"/>
      <c r="B50" s="2">
        <v>44477</v>
      </c>
      <c r="C50" t="s">
        <v>93</v>
      </c>
      <c r="D50" s="3" t="s">
        <v>79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1</v>
      </c>
      <c r="M50" s="3">
        <v>0</v>
      </c>
      <c r="N50" s="3">
        <v>0</v>
      </c>
      <c r="O50" s="3">
        <v>2</v>
      </c>
      <c r="P50" s="3">
        <v>0</v>
      </c>
      <c r="Q50" s="3">
        <v>3</v>
      </c>
      <c r="R50" s="3">
        <v>1100</v>
      </c>
      <c r="S50" s="3">
        <v>0</v>
      </c>
      <c r="T50" s="17">
        <f t="shared" si="1"/>
        <v>0</v>
      </c>
      <c r="U50" s="7">
        <v>1100</v>
      </c>
      <c r="V50" s="7"/>
      <c r="W50" s="7">
        <v>1100</v>
      </c>
    </row>
    <row r="51" spans="1:26" x14ac:dyDescent="0.25">
      <c r="A51" s="1"/>
      <c r="B51" s="2">
        <v>44477</v>
      </c>
      <c r="C51" t="s">
        <v>94</v>
      </c>
      <c r="D51" s="3" t="s">
        <v>95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1</v>
      </c>
      <c r="M51" s="3">
        <v>0</v>
      </c>
      <c r="N51" s="3">
        <v>0</v>
      </c>
      <c r="O51" s="3">
        <v>0</v>
      </c>
      <c r="P51" s="3">
        <v>0</v>
      </c>
      <c r="Q51" s="3">
        <v>1</v>
      </c>
      <c r="R51" s="3">
        <v>550</v>
      </c>
      <c r="S51" s="3">
        <v>550</v>
      </c>
      <c r="T51" s="17">
        <f t="shared" si="1"/>
        <v>0</v>
      </c>
      <c r="U51" s="7">
        <v>550</v>
      </c>
      <c r="V51" s="7">
        <v>550</v>
      </c>
      <c r="W51" s="7">
        <v>0</v>
      </c>
      <c r="Y51" t="s">
        <v>25</v>
      </c>
      <c r="Z51" t="s">
        <v>26</v>
      </c>
    </row>
    <row r="52" spans="1:26" x14ac:dyDescent="0.25">
      <c r="A52" s="1"/>
      <c r="B52" s="2">
        <v>44477</v>
      </c>
      <c r="C52" t="s">
        <v>96</v>
      </c>
      <c r="D52" s="3" t="s">
        <v>97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1</v>
      </c>
      <c r="M52" s="3">
        <v>0</v>
      </c>
      <c r="N52" s="3">
        <v>0</v>
      </c>
      <c r="O52" s="3">
        <v>0</v>
      </c>
      <c r="P52" s="3">
        <v>0</v>
      </c>
      <c r="Q52" s="3">
        <v>1</v>
      </c>
      <c r="R52" s="3">
        <v>550</v>
      </c>
      <c r="S52" s="3">
        <v>0</v>
      </c>
      <c r="T52" s="17">
        <f t="shared" si="1"/>
        <v>0</v>
      </c>
      <c r="U52" s="7">
        <v>550</v>
      </c>
      <c r="V52" s="7">
        <v>0</v>
      </c>
      <c r="W52" s="7">
        <v>550</v>
      </c>
      <c r="X52" t="s">
        <v>98</v>
      </c>
    </row>
    <row r="53" spans="1:26" x14ac:dyDescent="0.25">
      <c r="A53" s="1"/>
      <c r="B53" s="2">
        <v>44477</v>
      </c>
      <c r="C53" t="s">
        <v>99</v>
      </c>
      <c r="D53" s="3" t="s">
        <v>100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0</v>
      </c>
      <c r="Q53" s="3">
        <v>1</v>
      </c>
      <c r="R53" s="3">
        <v>500</v>
      </c>
      <c r="S53" s="3">
        <v>500</v>
      </c>
      <c r="T53" s="17">
        <f t="shared" si="1"/>
        <v>0</v>
      </c>
      <c r="U53" s="7">
        <v>500</v>
      </c>
      <c r="V53" s="7">
        <v>500</v>
      </c>
      <c r="W53" s="7"/>
      <c r="Y53" t="s">
        <v>25</v>
      </c>
      <c r="Z53" t="s">
        <v>26</v>
      </c>
    </row>
    <row r="54" spans="1:26" x14ac:dyDescent="0.25">
      <c r="A54" s="1"/>
      <c r="B54" s="2">
        <v>44477</v>
      </c>
      <c r="C54" t="s">
        <v>101</v>
      </c>
      <c r="D54" s="3" t="s">
        <v>102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3</v>
      </c>
      <c r="M54" s="3">
        <v>0</v>
      </c>
      <c r="N54" s="3">
        <v>0</v>
      </c>
      <c r="O54" s="3">
        <v>0</v>
      </c>
      <c r="P54" s="3">
        <v>0</v>
      </c>
      <c r="Q54" s="3">
        <v>3</v>
      </c>
      <c r="R54" s="3">
        <v>1800</v>
      </c>
      <c r="S54" s="3">
        <v>0</v>
      </c>
      <c r="T54" s="17">
        <f t="shared" si="1"/>
        <v>0</v>
      </c>
      <c r="U54" s="7">
        <v>1800</v>
      </c>
      <c r="V54" s="7"/>
      <c r="W54" s="7">
        <v>1800</v>
      </c>
    </row>
    <row r="55" spans="1:26" x14ac:dyDescent="0.25">
      <c r="A55" s="1"/>
      <c r="B55" s="2">
        <v>44477</v>
      </c>
      <c r="C55" t="s">
        <v>103</v>
      </c>
      <c r="D55" s="3" t="s">
        <v>104</v>
      </c>
      <c r="E55" s="3">
        <v>0</v>
      </c>
      <c r="F55" s="3">
        <v>20</v>
      </c>
      <c r="G55" s="3">
        <v>200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6</v>
      </c>
      <c r="R55" s="3">
        <v>12320</v>
      </c>
      <c r="S55" s="3">
        <v>7100</v>
      </c>
      <c r="T55" s="17">
        <f t="shared" si="1"/>
        <v>0</v>
      </c>
      <c r="U55" s="7">
        <f>F55*56+G55*56</f>
        <v>12320</v>
      </c>
      <c r="V55" s="7">
        <v>7100</v>
      </c>
      <c r="W55" s="7">
        <v>12320</v>
      </c>
      <c r="X55" t="s">
        <v>105</v>
      </c>
      <c r="Y55" t="s">
        <v>106</v>
      </c>
      <c r="Z55" t="s">
        <v>107</v>
      </c>
    </row>
    <row r="56" spans="1:26" x14ac:dyDescent="0.25">
      <c r="A56" s="1"/>
      <c r="B56" s="2">
        <v>44477</v>
      </c>
      <c r="C56" t="s">
        <v>108</v>
      </c>
      <c r="D56" s="3" t="s">
        <v>109</v>
      </c>
      <c r="E56" s="3">
        <v>0</v>
      </c>
      <c r="F56" s="3">
        <v>0</v>
      </c>
      <c r="G56" s="3">
        <v>0</v>
      </c>
      <c r="H56" s="3">
        <v>2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2</v>
      </c>
      <c r="P56" s="3">
        <v>0</v>
      </c>
      <c r="Q56" s="3">
        <v>4</v>
      </c>
      <c r="R56" s="3">
        <v>720</v>
      </c>
      <c r="S56" s="3">
        <v>0</v>
      </c>
      <c r="T56" s="17">
        <f t="shared" si="1"/>
        <v>0</v>
      </c>
      <c r="U56" s="7">
        <v>720</v>
      </c>
      <c r="V56" s="7"/>
      <c r="W56" s="7">
        <v>720</v>
      </c>
    </row>
    <row r="57" spans="1:26" x14ac:dyDescent="0.25">
      <c r="A57" s="1"/>
      <c r="B57" s="2">
        <v>44477</v>
      </c>
      <c r="C57" t="s">
        <v>110</v>
      </c>
      <c r="D57" s="3" t="s">
        <v>22</v>
      </c>
      <c r="E57" s="3">
        <v>0</v>
      </c>
      <c r="F57" s="3">
        <v>0</v>
      </c>
      <c r="G57" s="3">
        <v>0</v>
      </c>
      <c r="H57" s="3">
        <v>0</v>
      </c>
      <c r="I57" s="3">
        <v>0.5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</v>
      </c>
      <c r="R57" s="3">
        <v>300</v>
      </c>
      <c r="S57" s="3">
        <v>300</v>
      </c>
      <c r="T57" s="17">
        <f t="shared" si="1"/>
        <v>0</v>
      </c>
      <c r="U57" s="7">
        <v>300</v>
      </c>
      <c r="V57" s="7">
        <v>300</v>
      </c>
      <c r="W57" s="7"/>
      <c r="Y57" t="s">
        <v>25</v>
      </c>
      <c r="Z57" t="s">
        <v>26</v>
      </c>
    </row>
    <row r="58" spans="1:26" x14ac:dyDescent="0.25">
      <c r="A58" s="1"/>
      <c r="B58" s="2">
        <v>44477</v>
      </c>
      <c r="C58" t="s">
        <v>111</v>
      </c>
      <c r="D58" s="8" t="s">
        <v>49</v>
      </c>
      <c r="E58" s="3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6</v>
      </c>
      <c r="M58" s="3">
        <v>0</v>
      </c>
      <c r="N58" s="8">
        <v>1</v>
      </c>
      <c r="O58" s="8">
        <v>0</v>
      </c>
      <c r="P58" s="3">
        <v>0</v>
      </c>
      <c r="Q58" s="3">
        <v>7</v>
      </c>
      <c r="R58" s="3">
        <v>4000</v>
      </c>
      <c r="S58" s="3">
        <v>4000</v>
      </c>
      <c r="T58" s="17">
        <f t="shared" si="1"/>
        <v>0</v>
      </c>
      <c r="U58" s="9">
        <v>4000</v>
      </c>
      <c r="V58" s="7">
        <v>4000</v>
      </c>
      <c r="W58" s="7">
        <v>0</v>
      </c>
      <c r="Y58" t="s">
        <v>25</v>
      </c>
      <c r="Z58" t="s">
        <v>26</v>
      </c>
    </row>
    <row r="59" spans="1:26" x14ac:dyDescent="0.25">
      <c r="A59" s="1"/>
      <c r="B59" s="2">
        <v>44477</v>
      </c>
      <c r="C59" t="s">
        <v>112</v>
      </c>
      <c r="D59" s="8" t="s">
        <v>113</v>
      </c>
      <c r="E59" s="3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1</v>
      </c>
      <c r="M59" s="3">
        <v>0</v>
      </c>
      <c r="N59" s="8">
        <v>0</v>
      </c>
      <c r="O59" s="8">
        <v>0</v>
      </c>
      <c r="P59" s="3">
        <v>0</v>
      </c>
      <c r="Q59" s="3">
        <v>1</v>
      </c>
      <c r="R59" s="3">
        <v>550</v>
      </c>
      <c r="S59" s="3">
        <v>550</v>
      </c>
      <c r="T59" s="17">
        <f t="shared" si="1"/>
        <v>0</v>
      </c>
      <c r="U59" s="9">
        <v>550</v>
      </c>
      <c r="V59" s="7">
        <v>550</v>
      </c>
      <c r="W59" s="7"/>
      <c r="Y59" t="s">
        <v>25</v>
      </c>
      <c r="Z59" t="s">
        <v>26</v>
      </c>
    </row>
    <row r="60" spans="1:26" x14ac:dyDescent="0.25">
      <c r="A60" s="1"/>
      <c r="B60" s="2">
        <v>44477</v>
      </c>
      <c r="C60" t="s">
        <v>114</v>
      </c>
      <c r="D60" s="8" t="s">
        <v>115</v>
      </c>
      <c r="E60" s="3">
        <v>0</v>
      </c>
      <c r="F60" s="8">
        <v>1</v>
      </c>
      <c r="G60" s="8">
        <v>0</v>
      </c>
      <c r="H60" s="8">
        <v>0</v>
      </c>
      <c r="I60" s="8">
        <v>0</v>
      </c>
      <c r="J60" s="8">
        <v>2</v>
      </c>
      <c r="K60" s="8">
        <v>0</v>
      </c>
      <c r="L60" s="8">
        <v>0</v>
      </c>
      <c r="M60" s="3">
        <v>0</v>
      </c>
      <c r="N60" s="8">
        <v>0</v>
      </c>
      <c r="O60" s="8">
        <v>0</v>
      </c>
      <c r="P60" s="3">
        <v>0</v>
      </c>
      <c r="Q60" s="3">
        <v>3</v>
      </c>
      <c r="R60" s="3">
        <v>1900</v>
      </c>
      <c r="S60" s="3">
        <v>1900</v>
      </c>
      <c r="T60" s="17">
        <f t="shared" si="1"/>
        <v>0</v>
      </c>
      <c r="U60" s="9">
        <v>1900</v>
      </c>
      <c r="V60" s="7">
        <v>1900</v>
      </c>
      <c r="W60" s="7"/>
      <c r="Y60" t="s">
        <v>25</v>
      </c>
      <c r="Z60" t="s">
        <v>26</v>
      </c>
    </row>
    <row r="61" spans="1:26" x14ac:dyDescent="0.25">
      <c r="A61" s="1"/>
      <c r="B61" s="2">
        <v>44477</v>
      </c>
      <c r="C61" t="s">
        <v>116</v>
      </c>
      <c r="D61" s="8" t="s">
        <v>117</v>
      </c>
      <c r="E61" s="3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4</v>
      </c>
      <c r="M61" s="3">
        <v>0</v>
      </c>
      <c r="N61" s="8">
        <v>0</v>
      </c>
      <c r="O61" s="8">
        <v>0</v>
      </c>
      <c r="P61" s="3">
        <v>0</v>
      </c>
      <c r="Q61" s="3">
        <v>4</v>
      </c>
      <c r="R61" s="3">
        <v>2200</v>
      </c>
      <c r="S61" s="3">
        <v>0</v>
      </c>
      <c r="T61" s="17">
        <f t="shared" si="1"/>
        <v>0</v>
      </c>
      <c r="U61" s="9">
        <v>2200</v>
      </c>
      <c r="V61" s="7"/>
      <c r="W61" s="7">
        <v>2200</v>
      </c>
    </row>
    <row r="62" spans="1:26" x14ac:dyDescent="0.25">
      <c r="A62" s="1"/>
      <c r="B62" s="2">
        <v>44477</v>
      </c>
      <c r="C62" t="s">
        <v>118</v>
      </c>
      <c r="D62" s="8" t="s">
        <v>119</v>
      </c>
      <c r="E62" s="3">
        <v>0</v>
      </c>
      <c r="F62" s="8">
        <v>0</v>
      </c>
      <c r="G62" s="8">
        <v>4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3">
        <v>0</v>
      </c>
      <c r="N62" s="8">
        <v>0</v>
      </c>
      <c r="O62" s="8">
        <v>0</v>
      </c>
      <c r="P62" s="3">
        <v>0</v>
      </c>
      <c r="Q62" s="3">
        <v>4</v>
      </c>
      <c r="R62" s="3">
        <v>8100</v>
      </c>
      <c r="S62" s="3">
        <v>8100</v>
      </c>
      <c r="T62" s="17">
        <f t="shared" si="1"/>
        <v>0</v>
      </c>
      <c r="U62" s="9">
        <v>8100</v>
      </c>
      <c r="V62" s="7">
        <v>8100</v>
      </c>
      <c r="W62" s="7"/>
      <c r="Y62" t="s">
        <v>25</v>
      </c>
      <c r="Z62" t="s">
        <v>26</v>
      </c>
    </row>
    <row r="63" spans="1:26" x14ac:dyDescent="0.25">
      <c r="A63" s="1"/>
      <c r="B63" s="2">
        <v>44478</v>
      </c>
      <c r="C63" t="s">
        <v>120</v>
      </c>
      <c r="D63" s="3" t="s">
        <v>28</v>
      </c>
      <c r="E63" s="3">
        <v>0</v>
      </c>
      <c r="F63" s="3">
        <v>0</v>
      </c>
      <c r="G63" s="3">
        <v>40</v>
      </c>
      <c r="H63" s="3">
        <v>0</v>
      </c>
      <c r="I63" s="3">
        <v>1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2</v>
      </c>
      <c r="R63" s="3">
        <v>2790</v>
      </c>
      <c r="S63" s="3">
        <v>9350</v>
      </c>
      <c r="T63" s="17">
        <f t="shared" si="1"/>
        <v>0</v>
      </c>
      <c r="U63" s="7">
        <f>G63*56+I63*550</f>
        <v>2790</v>
      </c>
      <c r="V63" s="7">
        <v>9350</v>
      </c>
      <c r="W63" s="7">
        <v>2790</v>
      </c>
      <c r="X63" t="s">
        <v>105</v>
      </c>
      <c r="Y63" t="s">
        <v>25</v>
      </c>
      <c r="Z63" t="s">
        <v>26</v>
      </c>
    </row>
    <row r="64" spans="1:26" x14ac:dyDescent="0.25">
      <c r="A64" s="1"/>
      <c r="B64" s="2">
        <v>44478</v>
      </c>
      <c r="C64" t="s">
        <v>121</v>
      </c>
      <c r="D64" s="3" t="s">
        <v>122</v>
      </c>
      <c r="E64" s="3">
        <v>0</v>
      </c>
      <c r="F64" s="3">
        <v>1</v>
      </c>
      <c r="G64" s="3">
        <v>0</v>
      </c>
      <c r="H64" s="3">
        <v>0</v>
      </c>
      <c r="I64" s="3">
        <v>1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2</v>
      </c>
      <c r="R64" s="3">
        <v>1200</v>
      </c>
      <c r="S64" s="3">
        <v>1145</v>
      </c>
      <c r="T64" s="17">
        <f t="shared" si="1"/>
        <v>0</v>
      </c>
      <c r="U64" s="7">
        <v>1200</v>
      </c>
      <c r="V64" s="7">
        <v>1145</v>
      </c>
      <c r="W64" s="7">
        <v>55</v>
      </c>
      <c r="Y64" t="s">
        <v>25</v>
      </c>
      <c r="Z64" t="s">
        <v>26</v>
      </c>
    </row>
    <row r="65" spans="1:26" x14ac:dyDescent="0.25">
      <c r="A65" s="1"/>
      <c r="B65" s="2">
        <v>44478</v>
      </c>
      <c r="C65" t="s">
        <v>123</v>
      </c>
      <c r="D65" s="3" t="s">
        <v>124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5</v>
      </c>
      <c r="M65" s="3">
        <v>0</v>
      </c>
      <c r="N65" s="3">
        <v>0</v>
      </c>
      <c r="O65" s="3">
        <v>6</v>
      </c>
      <c r="P65" s="3">
        <v>0</v>
      </c>
      <c r="Q65" s="3">
        <v>5</v>
      </c>
      <c r="R65" s="3">
        <v>4700</v>
      </c>
      <c r="S65" s="3">
        <v>4700</v>
      </c>
      <c r="T65" s="17">
        <f t="shared" si="1"/>
        <v>0</v>
      </c>
      <c r="U65" s="7">
        <v>4700</v>
      </c>
      <c r="V65" s="7">
        <v>4700</v>
      </c>
      <c r="W65" s="7">
        <v>0</v>
      </c>
      <c r="Y65" t="s">
        <v>25</v>
      </c>
      <c r="Z65" t="s">
        <v>26</v>
      </c>
    </row>
    <row r="66" spans="1:26" x14ac:dyDescent="0.25">
      <c r="A66" s="1"/>
      <c r="B66" s="2">
        <v>44478</v>
      </c>
      <c r="C66" t="s">
        <v>125</v>
      </c>
      <c r="D66" s="3" t="s">
        <v>126</v>
      </c>
      <c r="E66" s="3">
        <v>0</v>
      </c>
      <c r="F66" s="3">
        <v>0</v>
      </c>
      <c r="G66" s="3">
        <v>0</v>
      </c>
      <c r="H66" s="3">
        <v>12</v>
      </c>
      <c r="I66" s="3">
        <v>0</v>
      </c>
      <c r="J66" s="3">
        <v>0</v>
      </c>
      <c r="K66" s="3">
        <v>0</v>
      </c>
      <c r="L66" s="3">
        <v>6</v>
      </c>
      <c r="M66" s="3">
        <v>0</v>
      </c>
      <c r="N66" s="3">
        <v>0</v>
      </c>
      <c r="O66" s="3">
        <v>0</v>
      </c>
      <c r="P66" s="3">
        <v>0</v>
      </c>
      <c r="Q66" s="3">
        <v>18</v>
      </c>
      <c r="R66" s="3">
        <v>4320</v>
      </c>
      <c r="S66" s="3">
        <v>4320</v>
      </c>
      <c r="T66" s="17">
        <f t="shared" si="1"/>
        <v>0</v>
      </c>
      <c r="U66" s="7">
        <v>4320</v>
      </c>
      <c r="V66" s="7">
        <v>4320</v>
      </c>
      <c r="W66" s="7">
        <v>0</v>
      </c>
      <c r="Y66" t="s">
        <v>25</v>
      </c>
      <c r="Z66" t="s">
        <v>26</v>
      </c>
    </row>
    <row r="67" spans="1:26" x14ac:dyDescent="0.25">
      <c r="A67" s="1"/>
      <c r="B67" s="2">
        <v>44478</v>
      </c>
      <c r="C67" t="s">
        <v>127</v>
      </c>
      <c r="D67" s="3" t="s">
        <v>38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1</v>
      </c>
      <c r="M67" s="3">
        <v>0</v>
      </c>
      <c r="N67" s="3">
        <v>0</v>
      </c>
      <c r="O67" s="3">
        <v>0</v>
      </c>
      <c r="P67" s="3">
        <v>0</v>
      </c>
      <c r="Q67" s="3">
        <v>1</v>
      </c>
      <c r="R67" s="3">
        <v>600</v>
      </c>
      <c r="S67" s="3">
        <v>600</v>
      </c>
      <c r="T67" s="17">
        <f t="shared" si="1"/>
        <v>0</v>
      </c>
      <c r="U67" s="7">
        <v>600</v>
      </c>
      <c r="V67" s="7">
        <v>600</v>
      </c>
      <c r="W67" s="7">
        <v>0</v>
      </c>
      <c r="Y67" t="s">
        <v>25</v>
      </c>
      <c r="Z67" t="s">
        <v>26</v>
      </c>
    </row>
    <row r="68" spans="1:26" x14ac:dyDescent="0.25">
      <c r="A68" s="1"/>
      <c r="B68" s="2">
        <v>44478</v>
      </c>
      <c r="C68" t="s">
        <v>128</v>
      </c>
      <c r="D68" s="3" t="s">
        <v>115</v>
      </c>
      <c r="E68" s="3">
        <v>0</v>
      </c>
      <c r="F68" s="3">
        <v>0</v>
      </c>
      <c r="G68" s="3">
        <v>0</v>
      </c>
      <c r="H68" s="3">
        <v>70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70</v>
      </c>
      <c r="R68" s="3">
        <v>4200</v>
      </c>
      <c r="S68" s="3">
        <v>4200</v>
      </c>
      <c r="T68" s="17">
        <f t="shared" ref="T68:T131" si="6">+V68-S68</f>
        <v>0</v>
      </c>
      <c r="U68" s="7">
        <v>4200</v>
      </c>
      <c r="V68" s="7">
        <v>4200</v>
      </c>
      <c r="W68" s="7">
        <v>0</v>
      </c>
      <c r="Y68" t="s">
        <v>25</v>
      </c>
      <c r="Z68" t="s">
        <v>26</v>
      </c>
    </row>
    <row r="69" spans="1:26" x14ac:dyDescent="0.25">
      <c r="A69" s="1"/>
      <c r="B69" s="2">
        <v>44478</v>
      </c>
      <c r="C69" t="s">
        <v>129</v>
      </c>
      <c r="D69" s="3" t="s">
        <v>130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2</v>
      </c>
      <c r="M69" s="3">
        <v>0</v>
      </c>
      <c r="N69" s="3">
        <v>0</v>
      </c>
      <c r="O69" s="3">
        <v>2</v>
      </c>
      <c r="P69" s="3">
        <v>0</v>
      </c>
      <c r="Q69" s="3">
        <v>4</v>
      </c>
      <c r="R69" s="3">
        <v>1800</v>
      </c>
      <c r="S69" s="3">
        <v>0</v>
      </c>
      <c r="T69" s="17">
        <f t="shared" si="6"/>
        <v>0</v>
      </c>
      <c r="U69" s="7">
        <v>1800</v>
      </c>
      <c r="V69" s="7"/>
      <c r="W69" s="7"/>
    </row>
    <row r="70" spans="1:26" x14ac:dyDescent="0.25">
      <c r="A70" s="1"/>
      <c r="B70" s="2">
        <v>44479</v>
      </c>
      <c r="C70" t="s">
        <v>131</v>
      </c>
      <c r="D70" s="3" t="s">
        <v>49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4</v>
      </c>
      <c r="M70" s="3">
        <v>0</v>
      </c>
      <c r="N70" s="3">
        <v>0</v>
      </c>
      <c r="O70" s="3">
        <v>0</v>
      </c>
      <c r="P70" s="3">
        <v>0</v>
      </c>
      <c r="Q70" s="3">
        <f>SUM(E70:P70)</f>
        <v>4</v>
      </c>
      <c r="R70" s="3">
        <v>1600</v>
      </c>
      <c r="S70" s="3">
        <v>1600</v>
      </c>
      <c r="T70" s="17">
        <f t="shared" si="6"/>
        <v>0</v>
      </c>
      <c r="U70" s="7">
        <v>1600</v>
      </c>
      <c r="V70" s="7">
        <v>1600</v>
      </c>
      <c r="W70" s="7">
        <v>0</v>
      </c>
      <c r="Y70" t="s">
        <v>25</v>
      </c>
      <c r="Z70" t="s">
        <v>26</v>
      </c>
    </row>
    <row r="71" spans="1:26" x14ac:dyDescent="0.25">
      <c r="A71" s="1"/>
      <c r="B71" s="2">
        <v>44479</v>
      </c>
      <c r="C71" t="s">
        <v>132</v>
      </c>
      <c r="D71" s="3" t="s">
        <v>28</v>
      </c>
      <c r="E71" s="3">
        <v>0</v>
      </c>
      <c r="F71" s="3">
        <v>40</v>
      </c>
      <c r="G71" s="3">
        <v>280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10</v>
      </c>
      <c r="N71" s="3">
        <v>0</v>
      </c>
      <c r="O71" s="3">
        <v>0</v>
      </c>
      <c r="P71" s="3">
        <v>0</v>
      </c>
      <c r="Q71" s="3">
        <f t="shared" ref="Q71:Q76" si="7">SUM(E71:P71)</f>
        <v>330</v>
      </c>
      <c r="R71" s="3">
        <v>25920</v>
      </c>
      <c r="S71" s="3">
        <v>12000</v>
      </c>
      <c r="T71" s="17">
        <f t="shared" si="6"/>
        <v>0</v>
      </c>
      <c r="U71" s="7">
        <f>F71*56+G71*56+M71*800</f>
        <v>25920</v>
      </c>
      <c r="V71" s="7">
        <v>12000</v>
      </c>
      <c r="W71" s="7">
        <v>29920</v>
      </c>
      <c r="X71" t="s">
        <v>133</v>
      </c>
      <c r="Y71" t="s">
        <v>25</v>
      </c>
      <c r="Z71" t="s">
        <v>26</v>
      </c>
    </row>
    <row r="72" spans="1:26" x14ac:dyDescent="0.25">
      <c r="A72" s="1"/>
      <c r="B72" s="2">
        <v>44479</v>
      </c>
      <c r="C72" t="s">
        <v>134</v>
      </c>
      <c r="D72" s="3" t="s">
        <v>135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1</v>
      </c>
      <c r="M72" s="3">
        <v>0</v>
      </c>
      <c r="N72" s="3">
        <v>0</v>
      </c>
      <c r="O72" s="3">
        <v>0</v>
      </c>
      <c r="P72" s="3">
        <v>0</v>
      </c>
      <c r="Q72" s="3">
        <f t="shared" si="7"/>
        <v>1</v>
      </c>
      <c r="R72" s="3">
        <v>550</v>
      </c>
      <c r="S72" s="3">
        <v>500</v>
      </c>
      <c r="T72" s="17">
        <f t="shared" si="6"/>
        <v>0</v>
      </c>
      <c r="U72" s="7">
        <v>550</v>
      </c>
      <c r="V72" s="7">
        <v>500</v>
      </c>
      <c r="W72" s="7">
        <v>0</v>
      </c>
      <c r="Y72" t="s">
        <v>25</v>
      </c>
      <c r="Z72" t="s">
        <v>26</v>
      </c>
    </row>
    <row r="73" spans="1:26" x14ac:dyDescent="0.25">
      <c r="A73" s="1"/>
      <c r="B73" s="2">
        <v>44479</v>
      </c>
      <c r="C73" t="s">
        <v>136</v>
      </c>
      <c r="D73" s="3" t="s">
        <v>137</v>
      </c>
      <c r="E73" s="3">
        <v>0</v>
      </c>
      <c r="F73" s="3">
        <v>0</v>
      </c>
      <c r="G73" s="3">
        <v>0</v>
      </c>
      <c r="H73" s="3">
        <v>0</v>
      </c>
      <c r="I73" s="3">
        <v>1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f t="shared" si="7"/>
        <v>1</v>
      </c>
      <c r="R73" s="3">
        <v>550</v>
      </c>
      <c r="S73" s="3">
        <v>0</v>
      </c>
      <c r="T73" s="17">
        <f t="shared" si="6"/>
        <v>0</v>
      </c>
      <c r="U73" s="7">
        <v>550</v>
      </c>
      <c r="V73" s="7"/>
      <c r="W73" s="7">
        <v>550</v>
      </c>
    </row>
    <row r="74" spans="1:26" x14ac:dyDescent="0.25">
      <c r="A74" s="1"/>
      <c r="B74" s="2">
        <v>44479</v>
      </c>
      <c r="C74" t="s">
        <v>138</v>
      </c>
      <c r="D74" s="3" t="s">
        <v>139</v>
      </c>
      <c r="E74" s="3">
        <v>0</v>
      </c>
      <c r="F74" s="3">
        <v>0</v>
      </c>
      <c r="G74" s="3">
        <v>0</v>
      </c>
      <c r="H74" s="3">
        <v>60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f t="shared" si="7"/>
        <v>60</v>
      </c>
      <c r="R74" s="3">
        <v>3600</v>
      </c>
      <c r="S74" s="3">
        <v>3600</v>
      </c>
      <c r="T74" s="17">
        <f t="shared" si="6"/>
        <v>0</v>
      </c>
      <c r="U74" s="7">
        <v>3600</v>
      </c>
      <c r="V74" s="7">
        <v>3600</v>
      </c>
      <c r="W74" s="7">
        <v>0</v>
      </c>
      <c r="Y74" t="s">
        <v>25</v>
      </c>
      <c r="Z74" t="s">
        <v>26</v>
      </c>
    </row>
    <row r="75" spans="1:26" x14ac:dyDescent="0.25">
      <c r="A75" s="1"/>
      <c r="B75" s="2">
        <v>44479</v>
      </c>
      <c r="C75" t="s">
        <v>140</v>
      </c>
      <c r="D75" s="3" t="s">
        <v>141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f t="shared" si="7"/>
        <v>0</v>
      </c>
      <c r="R75" s="3">
        <v>600</v>
      </c>
      <c r="S75" s="3">
        <v>600</v>
      </c>
      <c r="T75" s="17">
        <f t="shared" si="6"/>
        <v>0</v>
      </c>
      <c r="U75" s="7">
        <v>600</v>
      </c>
      <c r="V75" s="7">
        <v>600</v>
      </c>
      <c r="W75" s="7">
        <v>0</v>
      </c>
      <c r="Y75" t="s">
        <v>25</v>
      </c>
      <c r="Z75" t="s">
        <v>26</v>
      </c>
    </row>
    <row r="76" spans="1:26" x14ac:dyDescent="0.25">
      <c r="A76" s="1"/>
      <c r="B76" s="2">
        <v>44479</v>
      </c>
      <c r="C76" t="s">
        <v>142</v>
      </c>
      <c r="D76" s="3" t="s">
        <v>143</v>
      </c>
      <c r="E76" s="3">
        <v>0</v>
      </c>
      <c r="F76" s="3">
        <v>0</v>
      </c>
      <c r="G76" s="3">
        <v>16.14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f t="shared" si="7"/>
        <v>16.14</v>
      </c>
      <c r="R76" s="3">
        <v>37154</v>
      </c>
      <c r="S76" s="3">
        <v>37154</v>
      </c>
      <c r="T76" s="17">
        <f t="shared" si="6"/>
        <v>0</v>
      </c>
      <c r="U76" s="7">
        <v>37154</v>
      </c>
      <c r="V76" s="7">
        <v>37154</v>
      </c>
      <c r="W76" s="7"/>
      <c r="Y76" t="s">
        <v>25</v>
      </c>
      <c r="Z76" t="s">
        <v>26</v>
      </c>
    </row>
    <row r="77" spans="1:26" x14ac:dyDescent="0.25">
      <c r="A77" s="1"/>
      <c r="B77" s="2">
        <v>44479</v>
      </c>
      <c r="C77" t="s">
        <v>144</v>
      </c>
      <c r="D77" s="10" t="s">
        <v>145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50</v>
      </c>
      <c r="M77" s="3">
        <v>0</v>
      </c>
      <c r="N77" s="3">
        <v>0</v>
      </c>
      <c r="O77" s="3">
        <v>11</v>
      </c>
      <c r="P77" s="3">
        <v>0</v>
      </c>
      <c r="Q77" s="3">
        <v>0</v>
      </c>
      <c r="R77" s="3">
        <v>26085</v>
      </c>
      <c r="S77" s="3">
        <v>0</v>
      </c>
      <c r="T77" s="17">
        <f t="shared" si="6"/>
        <v>0</v>
      </c>
      <c r="U77" s="7">
        <f>L77*470+O77*235</f>
        <v>26085</v>
      </c>
      <c r="V77" s="7"/>
      <c r="W77" s="7">
        <v>0</v>
      </c>
    </row>
    <row r="78" spans="1:26" x14ac:dyDescent="0.25">
      <c r="A78" s="1"/>
      <c r="B78" s="2">
        <v>44480</v>
      </c>
      <c r="C78" t="s">
        <v>146</v>
      </c>
      <c r="D78" s="3" t="s">
        <v>28</v>
      </c>
      <c r="E78" s="3">
        <v>0</v>
      </c>
      <c r="F78" s="3">
        <v>60</v>
      </c>
      <c r="G78" s="3">
        <v>160</v>
      </c>
      <c r="H78" s="3">
        <v>27</v>
      </c>
      <c r="I78" s="3">
        <v>0</v>
      </c>
      <c r="J78" s="3">
        <v>0</v>
      </c>
      <c r="K78" s="3">
        <v>0</v>
      </c>
      <c r="L78" s="3">
        <v>3</v>
      </c>
      <c r="M78" s="3">
        <v>8</v>
      </c>
      <c r="N78" s="3">
        <v>0</v>
      </c>
      <c r="O78" s="3">
        <v>1</v>
      </c>
      <c r="P78" s="3">
        <v>0</v>
      </c>
      <c r="Q78" s="3">
        <f>SUM(E78:P78)</f>
        <v>259</v>
      </c>
      <c r="R78" s="3">
        <v>21962</v>
      </c>
      <c r="S78" s="3">
        <v>12000</v>
      </c>
      <c r="T78" s="17">
        <f t="shared" si="6"/>
        <v>0</v>
      </c>
      <c r="U78" s="7">
        <f>F78*56+G78*56+H78*56+L78*480+M78*800+O78*290</f>
        <v>21962</v>
      </c>
      <c r="V78" s="7">
        <v>12000</v>
      </c>
      <c r="W78" s="7">
        <v>40100</v>
      </c>
      <c r="X78" t="s">
        <v>147</v>
      </c>
      <c r="Y78" t="s">
        <v>106</v>
      </c>
      <c r="Z78" t="s">
        <v>148</v>
      </c>
    </row>
    <row r="79" spans="1:26" x14ac:dyDescent="0.25">
      <c r="A79" s="1"/>
      <c r="B79" s="2">
        <v>44480</v>
      </c>
      <c r="C79" t="s">
        <v>149</v>
      </c>
      <c r="D79" s="3" t="s">
        <v>150</v>
      </c>
      <c r="E79" s="3">
        <v>0</v>
      </c>
      <c r="F79" s="3">
        <v>0</v>
      </c>
      <c r="G79" s="3">
        <v>0</v>
      </c>
      <c r="H79" s="3">
        <v>38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f t="shared" ref="Q79:Q82" si="8">SUM(E79:P79)</f>
        <v>38</v>
      </c>
      <c r="R79" s="3">
        <v>2240</v>
      </c>
      <c r="S79" s="3">
        <v>2200</v>
      </c>
      <c r="T79" s="17">
        <f t="shared" si="6"/>
        <v>0</v>
      </c>
      <c r="U79" s="7">
        <v>2240</v>
      </c>
      <c r="V79" s="7">
        <v>2200</v>
      </c>
      <c r="W79" s="7">
        <v>40</v>
      </c>
      <c r="Y79" t="s">
        <v>25</v>
      </c>
      <c r="Z79" t="s">
        <v>26</v>
      </c>
    </row>
    <row r="80" spans="1:26" x14ac:dyDescent="0.25">
      <c r="A80" s="1"/>
      <c r="B80" s="2">
        <v>44480</v>
      </c>
      <c r="C80" t="s">
        <v>151</v>
      </c>
      <c r="D80" s="3" t="s">
        <v>141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1</v>
      </c>
      <c r="M80" s="3">
        <v>0</v>
      </c>
      <c r="N80" s="3">
        <v>0</v>
      </c>
      <c r="O80" s="3">
        <v>0</v>
      </c>
      <c r="P80" s="3">
        <v>0</v>
      </c>
      <c r="Q80" s="3">
        <f t="shared" si="8"/>
        <v>1</v>
      </c>
      <c r="R80" s="3">
        <v>600</v>
      </c>
      <c r="S80" s="3">
        <v>600</v>
      </c>
      <c r="T80" s="17">
        <f t="shared" si="6"/>
        <v>0</v>
      </c>
      <c r="U80" s="7">
        <v>600</v>
      </c>
      <c r="V80" s="7">
        <v>600</v>
      </c>
      <c r="W80" s="7">
        <v>0</v>
      </c>
      <c r="Y80" t="s">
        <v>25</v>
      </c>
      <c r="Z80" t="s">
        <v>26</v>
      </c>
    </row>
    <row r="81" spans="1:26" x14ac:dyDescent="0.25">
      <c r="A81" s="1"/>
      <c r="B81" s="2">
        <v>44480</v>
      </c>
      <c r="C81" t="s">
        <v>152</v>
      </c>
      <c r="D81" s="3" t="s">
        <v>153</v>
      </c>
      <c r="E81" s="3">
        <v>0</v>
      </c>
      <c r="F81" s="3">
        <v>0</v>
      </c>
      <c r="G81" s="3">
        <v>0</v>
      </c>
      <c r="H81" s="3">
        <v>6</v>
      </c>
      <c r="I81" s="3">
        <v>0</v>
      </c>
      <c r="J81" s="3">
        <v>0</v>
      </c>
      <c r="K81" s="3">
        <v>0</v>
      </c>
      <c r="L81" s="3">
        <v>1</v>
      </c>
      <c r="M81" s="3">
        <v>0</v>
      </c>
      <c r="N81" s="3">
        <v>0</v>
      </c>
      <c r="O81" s="3">
        <v>1</v>
      </c>
      <c r="P81" s="3">
        <v>0</v>
      </c>
      <c r="Q81" s="3">
        <f t="shared" si="8"/>
        <v>8</v>
      </c>
      <c r="R81" s="3">
        <v>1260</v>
      </c>
      <c r="S81" s="3">
        <v>1260</v>
      </c>
      <c r="T81" s="17">
        <f t="shared" si="6"/>
        <v>0</v>
      </c>
      <c r="U81" s="7">
        <v>1260</v>
      </c>
      <c r="V81" s="7">
        <v>1260</v>
      </c>
      <c r="W81" s="7">
        <v>0</v>
      </c>
      <c r="Y81" t="s">
        <v>25</v>
      </c>
      <c r="Z81" t="s">
        <v>26</v>
      </c>
    </row>
    <row r="82" spans="1:26" x14ac:dyDescent="0.25">
      <c r="A82" s="1"/>
      <c r="B82" s="2">
        <v>44480</v>
      </c>
      <c r="C82" t="s">
        <v>154</v>
      </c>
      <c r="D82" s="3" t="s">
        <v>155</v>
      </c>
      <c r="E82" s="3">
        <v>0</v>
      </c>
      <c r="F82" s="3">
        <v>0</v>
      </c>
      <c r="G82" s="3">
        <v>1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f t="shared" si="8"/>
        <v>1</v>
      </c>
      <c r="R82" s="3">
        <v>2320</v>
      </c>
      <c r="S82" s="3">
        <v>2320</v>
      </c>
      <c r="T82" s="17">
        <f t="shared" si="6"/>
        <v>0</v>
      </c>
      <c r="U82" s="7">
        <v>2320</v>
      </c>
      <c r="V82" s="7">
        <v>2320</v>
      </c>
      <c r="W82" s="7"/>
      <c r="Y82" t="s">
        <v>25</v>
      </c>
      <c r="Z82" t="s">
        <v>26</v>
      </c>
    </row>
    <row r="83" spans="1:26" x14ac:dyDescent="0.25">
      <c r="A83" s="1"/>
      <c r="B83" s="2">
        <v>44481</v>
      </c>
      <c r="C83" t="s">
        <v>156</v>
      </c>
      <c r="D83" s="3" t="s">
        <v>28</v>
      </c>
      <c r="E83" s="3">
        <v>0</v>
      </c>
      <c r="F83" s="3">
        <v>0</v>
      </c>
      <c r="G83" s="3">
        <v>80</v>
      </c>
      <c r="H83" s="3">
        <v>25</v>
      </c>
      <c r="I83" s="3">
        <v>0</v>
      </c>
      <c r="J83" s="3">
        <v>0</v>
      </c>
      <c r="K83" s="3">
        <v>0</v>
      </c>
      <c r="L83" s="3">
        <v>3</v>
      </c>
      <c r="M83" s="3">
        <v>7</v>
      </c>
      <c r="N83" s="3">
        <v>0</v>
      </c>
      <c r="O83" s="3">
        <v>1</v>
      </c>
      <c r="P83" s="3">
        <v>0</v>
      </c>
      <c r="Q83" s="3">
        <f>SUM(E83:P83)</f>
        <v>116</v>
      </c>
      <c r="R83" s="3">
        <v>13210</v>
      </c>
      <c r="S83" s="3">
        <v>0</v>
      </c>
      <c r="T83" s="17">
        <f t="shared" si="6"/>
        <v>0</v>
      </c>
      <c r="U83" s="7">
        <f>G83*56+H83*56+L83*480+M83*800+O83*290</f>
        <v>13210</v>
      </c>
      <c r="V83" s="7"/>
      <c r="W83" s="7">
        <v>11650</v>
      </c>
    </row>
    <row r="84" spans="1:26" x14ac:dyDescent="0.25">
      <c r="A84" s="1"/>
      <c r="B84" s="2">
        <v>44481</v>
      </c>
      <c r="C84" t="s">
        <v>157</v>
      </c>
      <c r="D84" s="3" t="s">
        <v>158</v>
      </c>
      <c r="E84" s="3">
        <v>0</v>
      </c>
      <c r="F84" s="3">
        <v>0</v>
      </c>
      <c r="G84" s="3">
        <v>0</v>
      </c>
      <c r="H84" s="3">
        <v>160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f t="shared" ref="Q84:Q90" si="9">SUM(E84:P84)</f>
        <v>160</v>
      </c>
      <c r="R84" s="3">
        <v>8360</v>
      </c>
      <c r="S84" s="3">
        <v>8360</v>
      </c>
      <c r="T84" s="17">
        <f t="shared" si="6"/>
        <v>0</v>
      </c>
      <c r="U84" s="7">
        <v>8360</v>
      </c>
      <c r="V84" s="7">
        <v>8360</v>
      </c>
      <c r="W84" s="7">
        <v>0</v>
      </c>
      <c r="Y84" t="s">
        <v>25</v>
      </c>
      <c r="Z84" t="s">
        <v>26</v>
      </c>
    </row>
    <row r="85" spans="1:26" x14ac:dyDescent="0.25">
      <c r="A85" s="1"/>
      <c r="B85" s="2">
        <v>44481</v>
      </c>
      <c r="C85" t="s">
        <v>159</v>
      </c>
      <c r="D85" s="3" t="s">
        <v>22</v>
      </c>
      <c r="E85" s="3">
        <v>0</v>
      </c>
      <c r="F85" s="3">
        <v>0</v>
      </c>
      <c r="G85" s="3">
        <v>0</v>
      </c>
      <c r="H85" s="3">
        <v>0</v>
      </c>
      <c r="I85" s="3">
        <v>7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f t="shared" si="9"/>
        <v>7</v>
      </c>
      <c r="R85" s="3">
        <v>2000</v>
      </c>
      <c r="S85" s="3">
        <v>2000</v>
      </c>
      <c r="T85" s="17">
        <f t="shared" si="6"/>
        <v>0</v>
      </c>
      <c r="U85" s="7">
        <v>2000</v>
      </c>
      <c r="V85" s="7">
        <v>2000</v>
      </c>
      <c r="W85" s="7">
        <v>0</v>
      </c>
      <c r="Y85" t="s">
        <v>25</v>
      </c>
      <c r="Z85" t="s">
        <v>26</v>
      </c>
    </row>
    <row r="86" spans="1:26" x14ac:dyDescent="0.25">
      <c r="A86" s="1"/>
      <c r="B86" s="2">
        <v>44481</v>
      </c>
      <c r="C86" t="s">
        <v>160</v>
      </c>
      <c r="D86" s="3" t="s">
        <v>22</v>
      </c>
      <c r="E86" s="3">
        <v>0</v>
      </c>
      <c r="F86" s="3">
        <v>0</v>
      </c>
      <c r="G86" s="3">
        <v>0</v>
      </c>
      <c r="H86" s="3">
        <v>2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f t="shared" si="9"/>
        <v>2</v>
      </c>
      <c r="R86" s="3">
        <v>120</v>
      </c>
      <c r="S86" s="3">
        <v>120</v>
      </c>
      <c r="T86" s="17">
        <f t="shared" si="6"/>
        <v>0</v>
      </c>
      <c r="U86" s="7">
        <v>120</v>
      </c>
      <c r="V86" s="7">
        <v>120</v>
      </c>
      <c r="W86" s="7">
        <v>0</v>
      </c>
      <c r="Y86" t="s">
        <v>25</v>
      </c>
      <c r="Z86" t="s">
        <v>26</v>
      </c>
    </row>
    <row r="87" spans="1:26" x14ac:dyDescent="0.25">
      <c r="A87" s="1"/>
      <c r="B87" s="2">
        <v>44481</v>
      </c>
      <c r="C87" t="s">
        <v>161</v>
      </c>
      <c r="D87" s="3" t="s">
        <v>155</v>
      </c>
      <c r="E87" s="3">
        <v>0</v>
      </c>
      <c r="F87" s="3">
        <v>0</v>
      </c>
      <c r="G87" s="3">
        <v>2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f t="shared" si="9"/>
        <v>2</v>
      </c>
      <c r="R87" s="3">
        <v>4640</v>
      </c>
      <c r="S87" s="3">
        <v>4640</v>
      </c>
      <c r="T87" s="17">
        <f t="shared" si="6"/>
        <v>0</v>
      </c>
      <c r="U87" s="7">
        <v>4640</v>
      </c>
      <c r="V87" s="7">
        <v>4640</v>
      </c>
      <c r="W87" s="7"/>
      <c r="Y87" t="s">
        <v>25</v>
      </c>
      <c r="Z87" t="s">
        <v>26</v>
      </c>
    </row>
    <row r="88" spans="1:26" x14ac:dyDescent="0.25">
      <c r="A88" s="1"/>
      <c r="B88" s="2">
        <v>44481</v>
      </c>
      <c r="C88" t="s">
        <v>162</v>
      </c>
      <c r="D88" s="3" t="s">
        <v>115</v>
      </c>
      <c r="E88" s="3">
        <v>0</v>
      </c>
      <c r="F88" s="3">
        <v>0</v>
      </c>
      <c r="G88" s="3">
        <v>0</v>
      </c>
      <c r="H88" s="3">
        <v>30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f t="shared" si="9"/>
        <v>30</v>
      </c>
      <c r="R88" s="3">
        <v>1800</v>
      </c>
      <c r="S88" s="3">
        <v>1800</v>
      </c>
      <c r="T88" s="17">
        <f t="shared" si="6"/>
        <v>0</v>
      </c>
      <c r="U88" s="7">
        <v>1800</v>
      </c>
      <c r="V88" s="7">
        <v>1800</v>
      </c>
      <c r="W88" s="7">
        <v>0</v>
      </c>
      <c r="Y88" t="s">
        <v>25</v>
      </c>
      <c r="Z88" t="s">
        <v>26</v>
      </c>
    </row>
    <row r="89" spans="1:26" x14ac:dyDescent="0.25">
      <c r="A89" s="1"/>
      <c r="B89" s="2">
        <v>44481</v>
      </c>
      <c r="C89" t="s">
        <v>163</v>
      </c>
      <c r="D89" s="3" t="s">
        <v>141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1</v>
      </c>
      <c r="M89" s="3">
        <v>0</v>
      </c>
      <c r="N89" s="3">
        <v>0</v>
      </c>
      <c r="O89" s="3">
        <v>0</v>
      </c>
      <c r="P89" s="3">
        <v>0</v>
      </c>
      <c r="Q89" s="3">
        <f t="shared" si="9"/>
        <v>1</v>
      </c>
      <c r="R89" s="3">
        <v>600</v>
      </c>
      <c r="S89" s="3">
        <v>600</v>
      </c>
      <c r="T89" s="17">
        <f t="shared" si="6"/>
        <v>0</v>
      </c>
      <c r="U89" s="7">
        <v>600</v>
      </c>
      <c r="V89" s="7">
        <v>600</v>
      </c>
      <c r="W89" s="7"/>
      <c r="Y89" t="s">
        <v>25</v>
      </c>
      <c r="Z89" t="s">
        <v>26</v>
      </c>
    </row>
    <row r="90" spans="1:26" x14ac:dyDescent="0.25">
      <c r="A90" s="1"/>
      <c r="B90" s="2">
        <v>44481</v>
      </c>
      <c r="C90" t="s">
        <v>164</v>
      </c>
      <c r="D90" s="3" t="s">
        <v>165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2</v>
      </c>
      <c r="M90" s="3">
        <v>0</v>
      </c>
      <c r="N90" s="3">
        <v>0</v>
      </c>
      <c r="O90" s="3">
        <v>0</v>
      </c>
      <c r="P90" s="3">
        <v>0</v>
      </c>
      <c r="Q90" s="3">
        <f t="shared" si="9"/>
        <v>2</v>
      </c>
      <c r="R90" s="3">
        <v>1200</v>
      </c>
      <c r="S90" s="3">
        <v>0</v>
      </c>
      <c r="T90" s="17">
        <f t="shared" si="6"/>
        <v>0</v>
      </c>
      <c r="U90" s="7">
        <v>1200</v>
      </c>
      <c r="V90" s="7"/>
      <c r="W90" s="7">
        <v>1200</v>
      </c>
    </row>
    <row r="91" spans="1:26" x14ac:dyDescent="0.25">
      <c r="A91" s="1"/>
      <c r="B91" s="2">
        <v>44482</v>
      </c>
      <c r="C91" t="s">
        <v>166</v>
      </c>
      <c r="D91" s="3" t="s">
        <v>28</v>
      </c>
      <c r="E91" s="3">
        <v>0</v>
      </c>
      <c r="F91" s="3">
        <v>0</v>
      </c>
      <c r="G91" s="3">
        <v>40</v>
      </c>
      <c r="H91" s="3">
        <v>0</v>
      </c>
      <c r="I91" s="3">
        <v>0</v>
      </c>
      <c r="J91" s="3">
        <v>0</v>
      </c>
      <c r="K91" s="3">
        <v>0</v>
      </c>
      <c r="L91" s="3">
        <v>1</v>
      </c>
      <c r="M91" s="3">
        <v>4</v>
      </c>
      <c r="N91" s="3">
        <v>0</v>
      </c>
      <c r="O91" s="3">
        <v>0</v>
      </c>
      <c r="P91" s="3">
        <v>0</v>
      </c>
      <c r="Q91" s="3">
        <f>SUM(E91:P91)</f>
        <v>45</v>
      </c>
      <c r="R91" s="3">
        <v>5920</v>
      </c>
      <c r="S91" s="3">
        <v>0</v>
      </c>
      <c r="T91" s="17">
        <f t="shared" si="6"/>
        <v>0</v>
      </c>
      <c r="U91" s="7">
        <f>G91*56+L91*480+M91*800</f>
        <v>5920</v>
      </c>
      <c r="V91" s="7"/>
      <c r="W91" s="7">
        <v>7720</v>
      </c>
    </row>
    <row r="92" spans="1:26" x14ac:dyDescent="0.25">
      <c r="A92" s="1"/>
      <c r="B92" s="2">
        <v>44482</v>
      </c>
      <c r="C92" t="s">
        <v>167</v>
      </c>
      <c r="D92" s="3" t="s">
        <v>49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8</v>
      </c>
      <c r="M92" s="3">
        <v>0</v>
      </c>
      <c r="N92" s="3">
        <v>0</v>
      </c>
      <c r="O92" s="3">
        <v>0</v>
      </c>
      <c r="P92" s="3">
        <v>0</v>
      </c>
      <c r="Q92" s="3">
        <f t="shared" ref="Q92:Q96" si="10">SUM(E92:P92)</f>
        <v>8</v>
      </c>
      <c r="R92" s="3">
        <v>4800</v>
      </c>
      <c r="S92" s="3">
        <v>0</v>
      </c>
      <c r="T92" s="17">
        <f t="shared" si="6"/>
        <v>0</v>
      </c>
      <c r="U92" s="7">
        <v>4800</v>
      </c>
      <c r="V92" s="7"/>
      <c r="W92" s="7">
        <v>4800</v>
      </c>
    </row>
    <row r="93" spans="1:26" x14ac:dyDescent="0.25">
      <c r="A93" s="1"/>
      <c r="B93" s="2">
        <v>44482</v>
      </c>
      <c r="C93" t="s">
        <v>168</v>
      </c>
      <c r="D93" s="3" t="s">
        <v>169</v>
      </c>
      <c r="E93" s="3">
        <v>0</v>
      </c>
      <c r="F93" s="3">
        <v>0</v>
      </c>
      <c r="G93" s="3">
        <v>0</v>
      </c>
      <c r="H93" s="3">
        <v>168</v>
      </c>
      <c r="I93" s="3">
        <v>0</v>
      </c>
      <c r="J93" s="3">
        <v>0</v>
      </c>
      <c r="K93" s="3">
        <v>0</v>
      </c>
      <c r="L93" s="3">
        <v>4</v>
      </c>
      <c r="M93" s="3">
        <v>0</v>
      </c>
      <c r="N93" s="3">
        <v>0</v>
      </c>
      <c r="O93" s="3">
        <v>0</v>
      </c>
      <c r="P93" s="3">
        <v>0</v>
      </c>
      <c r="Q93" s="3">
        <f t="shared" si="10"/>
        <v>172</v>
      </c>
      <c r="R93" s="3">
        <v>10518</v>
      </c>
      <c r="S93" s="3">
        <v>10518</v>
      </c>
      <c r="T93" s="17">
        <f t="shared" si="6"/>
        <v>0</v>
      </c>
      <c r="U93" s="7">
        <v>10518</v>
      </c>
      <c r="V93" s="7">
        <v>10518</v>
      </c>
      <c r="W93" s="7">
        <v>0</v>
      </c>
      <c r="Y93" t="s">
        <v>25</v>
      </c>
      <c r="Z93" t="s">
        <v>26</v>
      </c>
    </row>
    <row r="94" spans="1:26" x14ac:dyDescent="0.25">
      <c r="A94" s="1"/>
      <c r="B94" s="2">
        <v>44482</v>
      </c>
      <c r="C94" t="s">
        <v>170</v>
      </c>
      <c r="D94" s="3" t="s">
        <v>22</v>
      </c>
      <c r="E94" s="3">
        <v>0</v>
      </c>
      <c r="F94" s="3">
        <v>0</v>
      </c>
      <c r="G94" s="3">
        <v>0</v>
      </c>
      <c r="H94" s="3">
        <v>0</v>
      </c>
      <c r="I94" s="3">
        <v>0.2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f t="shared" si="10"/>
        <v>0.2</v>
      </c>
      <c r="R94" s="3">
        <v>100</v>
      </c>
      <c r="S94" s="3">
        <v>100</v>
      </c>
      <c r="T94" s="17">
        <f t="shared" si="6"/>
        <v>0</v>
      </c>
      <c r="U94" s="7">
        <v>100</v>
      </c>
      <c r="V94" s="7">
        <v>100</v>
      </c>
      <c r="W94" s="7">
        <v>0</v>
      </c>
      <c r="Y94" t="s">
        <v>25</v>
      </c>
      <c r="Z94" t="s">
        <v>26</v>
      </c>
    </row>
    <row r="95" spans="1:26" x14ac:dyDescent="0.25">
      <c r="A95" s="1"/>
      <c r="B95" s="2">
        <v>44482</v>
      </c>
      <c r="C95" t="s">
        <v>171</v>
      </c>
      <c r="D95" s="3" t="s">
        <v>141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1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600</v>
      </c>
      <c r="S95" s="3">
        <v>600</v>
      </c>
      <c r="T95" s="17">
        <f t="shared" si="6"/>
        <v>0</v>
      </c>
      <c r="U95" s="7">
        <v>600</v>
      </c>
      <c r="V95" s="7">
        <v>600</v>
      </c>
      <c r="W95" s="7">
        <v>0</v>
      </c>
      <c r="Y95" t="s">
        <v>25</v>
      </c>
      <c r="Z95" t="s">
        <v>26</v>
      </c>
    </row>
    <row r="96" spans="1:26" x14ac:dyDescent="0.25">
      <c r="A96" s="1"/>
      <c r="B96" s="2">
        <v>44482</v>
      </c>
      <c r="C96" t="s">
        <v>172</v>
      </c>
      <c r="D96" s="3" t="s">
        <v>22</v>
      </c>
      <c r="E96" s="3">
        <v>0</v>
      </c>
      <c r="F96" s="3">
        <v>0</v>
      </c>
      <c r="G96" s="3">
        <v>0</v>
      </c>
      <c r="H96" s="3">
        <v>0</v>
      </c>
      <c r="I96" s="3">
        <v>1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f t="shared" si="10"/>
        <v>1</v>
      </c>
      <c r="R96" s="3">
        <v>600</v>
      </c>
      <c r="S96" s="3">
        <v>600</v>
      </c>
      <c r="T96" s="17">
        <f t="shared" si="6"/>
        <v>0</v>
      </c>
      <c r="U96" s="7">
        <v>600</v>
      </c>
      <c r="V96" s="7">
        <v>600</v>
      </c>
      <c r="W96" s="7">
        <v>0</v>
      </c>
      <c r="Y96" t="s">
        <v>25</v>
      </c>
      <c r="Z96" t="s">
        <v>26</v>
      </c>
    </row>
    <row r="97" spans="1:26" x14ac:dyDescent="0.25">
      <c r="A97" s="1"/>
      <c r="B97" s="2">
        <v>44483</v>
      </c>
      <c r="C97" t="s">
        <v>173</v>
      </c>
      <c r="D97" s="3" t="s">
        <v>174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2</v>
      </c>
      <c r="P97" s="3">
        <v>0</v>
      </c>
      <c r="Q97" s="3">
        <f>SUM(E97:P97)</f>
        <v>2</v>
      </c>
      <c r="R97" s="3">
        <v>600</v>
      </c>
      <c r="S97" s="3">
        <v>0</v>
      </c>
      <c r="T97" s="17">
        <f t="shared" si="6"/>
        <v>0</v>
      </c>
      <c r="U97" s="7">
        <v>600</v>
      </c>
      <c r="V97" s="7"/>
      <c r="W97" s="7">
        <v>0</v>
      </c>
    </row>
    <row r="98" spans="1:26" x14ac:dyDescent="0.25">
      <c r="A98" s="1"/>
      <c r="B98" s="2">
        <v>44483</v>
      </c>
      <c r="C98" t="s">
        <v>175</v>
      </c>
      <c r="D98" s="3" t="s">
        <v>28</v>
      </c>
      <c r="E98" s="3">
        <v>0</v>
      </c>
      <c r="F98" s="3">
        <v>0</v>
      </c>
      <c r="G98" s="3">
        <v>40</v>
      </c>
      <c r="H98" s="3">
        <v>25</v>
      </c>
      <c r="I98" s="3">
        <v>0</v>
      </c>
      <c r="J98" s="3">
        <v>0</v>
      </c>
      <c r="K98" s="3">
        <v>0</v>
      </c>
      <c r="L98" s="3">
        <v>10</v>
      </c>
      <c r="M98" s="3">
        <v>4</v>
      </c>
      <c r="N98" s="3">
        <v>0</v>
      </c>
      <c r="O98" s="3">
        <v>0</v>
      </c>
      <c r="P98" s="3">
        <v>0</v>
      </c>
      <c r="Q98" s="3">
        <f t="shared" ref="Q98:Q102" si="11">SUM(E98:P98)</f>
        <v>79</v>
      </c>
      <c r="R98" s="3">
        <v>11640</v>
      </c>
      <c r="S98" s="3">
        <v>0</v>
      </c>
      <c r="T98" s="17">
        <f t="shared" si="6"/>
        <v>0</v>
      </c>
      <c r="U98" s="7">
        <f>G98*56+H98*56+L98*480+M98*800</f>
        <v>11640</v>
      </c>
      <c r="V98" s="7"/>
      <c r="W98" s="7">
        <v>0</v>
      </c>
    </row>
    <row r="99" spans="1:26" x14ac:dyDescent="0.25">
      <c r="A99" s="1"/>
      <c r="B99" s="2">
        <v>44483</v>
      </c>
      <c r="C99" t="s">
        <v>176</v>
      </c>
      <c r="D99" s="3" t="s">
        <v>177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1</v>
      </c>
      <c r="P99" s="3">
        <v>0</v>
      </c>
      <c r="Q99" s="3">
        <f t="shared" si="11"/>
        <v>1</v>
      </c>
      <c r="R99" s="3">
        <v>300</v>
      </c>
      <c r="S99" s="3">
        <v>0</v>
      </c>
      <c r="T99" s="17">
        <f t="shared" si="6"/>
        <v>0</v>
      </c>
      <c r="U99" s="7">
        <v>300</v>
      </c>
      <c r="V99" s="7"/>
      <c r="W99" s="7">
        <v>0</v>
      </c>
    </row>
    <row r="100" spans="1:26" x14ac:dyDescent="0.25">
      <c r="A100" s="1"/>
      <c r="B100" s="2">
        <v>44483</v>
      </c>
      <c r="C100" t="s">
        <v>178</v>
      </c>
      <c r="D100" s="3" t="s">
        <v>49</v>
      </c>
      <c r="E100" s="3">
        <v>0</v>
      </c>
      <c r="F100" s="3">
        <v>0</v>
      </c>
      <c r="G100" s="3">
        <v>0</v>
      </c>
      <c r="H100" s="3">
        <v>160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f t="shared" si="11"/>
        <v>160</v>
      </c>
      <c r="R100" s="3">
        <v>8600</v>
      </c>
      <c r="S100" s="3">
        <v>8600</v>
      </c>
      <c r="T100" s="17">
        <f t="shared" si="6"/>
        <v>0</v>
      </c>
      <c r="U100" s="7">
        <v>8600</v>
      </c>
      <c r="V100" s="7">
        <v>8600</v>
      </c>
      <c r="W100" s="7">
        <v>0</v>
      </c>
      <c r="Y100" t="s">
        <v>25</v>
      </c>
      <c r="Z100" t="s">
        <v>26</v>
      </c>
    </row>
    <row r="101" spans="1:26" x14ac:dyDescent="0.25">
      <c r="A101" s="1"/>
      <c r="B101" s="2">
        <v>44483</v>
      </c>
      <c r="C101" t="s">
        <v>179</v>
      </c>
      <c r="D101" s="3" t="s">
        <v>115</v>
      </c>
      <c r="E101" s="3">
        <v>0</v>
      </c>
      <c r="F101" s="3">
        <v>0</v>
      </c>
      <c r="G101" s="3">
        <v>0</v>
      </c>
      <c r="H101" s="3">
        <v>70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4200</v>
      </c>
      <c r="S101" s="3">
        <v>4200</v>
      </c>
      <c r="T101" s="17">
        <f t="shared" si="6"/>
        <v>0</v>
      </c>
      <c r="U101" s="7">
        <v>4200</v>
      </c>
      <c r="V101" s="7">
        <v>4200</v>
      </c>
      <c r="W101" s="7">
        <v>0</v>
      </c>
      <c r="Y101" t="s">
        <v>25</v>
      </c>
      <c r="Z101" t="s">
        <v>26</v>
      </c>
    </row>
    <row r="102" spans="1:26" x14ac:dyDescent="0.25">
      <c r="A102" s="1"/>
      <c r="B102" s="2">
        <v>44483</v>
      </c>
      <c r="C102" t="s">
        <v>180</v>
      </c>
      <c r="D102" s="3" t="s">
        <v>22</v>
      </c>
      <c r="E102" s="3">
        <v>0</v>
      </c>
      <c r="F102" s="3">
        <v>0</v>
      </c>
      <c r="G102" s="3">
        <v>0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f t="shared" si="11"/>
        <v>1</v>
      </c>
      <c r="R102" s="3">
        <v>60</v>
      </c>
      <c r="S102" s="3">
        <v>60</v>
      </c>
      <c r="T102" s="17">
        <f t="shared" si="6"/>
        <v>0</v>
      </c>
      <c r="U102" s="7">
        <v>60</v>
      </c>
      <c r="V102" s="7">
        <v>60</v>
      </c>
      <c r="W102" s="7">
        <v>0</v>
      </c>
      <c r="Y102" t="s">
        <v>25</v>
      </c>
      <c r="Z102" t="s">
        <v>26</v>
      </c>
    </row>
    <row r="103" spans="1:26" x14ac:dyDescent="0.25">
      <c r="A103" s="1"/>
      <c r="B103" s="2">
        <v>44484</v>
      </c>
      <c r="C103" t="s">
        <v>181</v>
      </c>
      <c r="D103" s="3" t="s">
        <v>85</v>
      </c>
      <c r="E103" s="3">
        <v>0</v>
      </c>
      <c r="F103" s="3">
        <v>0</v>
      </c>
      <c r="G103" s="3">
        <v>0</v>
      </c>
      <c r="H103" s="3">
        <v>120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f>SUM(E103:P103)</f>
        <v>120</v>
      </c>
      <c r="R103" s="3">
        <v>7200</v>
      </c>
      <c r="S103" s="3">
        <v>7200</v>
      </c>
      <c r="T103" s="17">
        <f t="shared" si="6"/>
        <v>0</v>
      </c>
      <c r="U103" s="7">
        <v>7200</v>
      </c>
      <c r="V103" s="7">
        <v>7200</v>
      </c>
      <c r="W103" s="7">
        <v>0</v>
      </c>
      <c r="Y103" t="s">
        <v>25</v>
      </c>
      <c r="Z103" t="s">
        <v>26</v>
      </c>
    </row>
    <row r="104" spans="1:26" x14ac:dyDescent="0.25">
      <c r="A104" s="1"/>
      <c r="B104" s="2">
        <v>44484</v>
      </c>
      <c r="C104" t="s">
        <v>182</v>
      </c>
      <c r="D104" s="3" t="s">
        <v>183</v>
      </c>
      <c r="E104" s="3">
        <v>0</v>
      </c>
      <c r="F104" s="3">
        <v>0</v>
      </c>
      <c r="G104" s="3">
        <v>0</v>
      </c>
      <c r="H104" s="3">
        <v>50</v>
      </c>
      <c r="I104" s="3">
        <v>0</v>
      </c>
      <c r="J104" s="3">
        <v>0</v>
      </c>
      <c r="K104" s="3">
        <v>0</v>
      </c>
      <c r="L104" s="3">
        <v>1</v>
      </c>
      <c r="M104" s="3">
        <v>0</v>
      </c>
      <c r="N104" s="3">
        <v>0</v>
      </c>
      <c r="O104" s="3">
        <v>5</v>
      </c>
      <c r="P104" s="3">
        <v>0</v>
      </c>
      <c r="Q104" s="3">
        <f t="shared" ref="Q104:Q108" si="12">SUM(E104:P104)</f>
        <v>56</v>
      </c>
      <c r="R104" s="3">
        <v>5100</v>
      </c>
      <c r="S104" s="3">
        <v>5100</v>
      </c>
      <c r="T104" s="17">
        <f t="shared" si="6"/>
        <v>0</v>
      </c>
      <c r="U104" s="7">
        <v>5100</v>
      </c>
      <c r="V104" s="7">
        <v>5100</v>
      </c>
      <c r="W104" s="7">
        <v>0</v>
      </c>
      <c r="Y104" t="s">
        <v>25</v>
      </c>
      <c r="Z104" t="s">
        <v>26</v>
      </c>
    </row>
    <row r="105" spans="1:26" x14ac:dyDescent="0.25">
      <c r="A105" s="1"/>
      <c r="B105" s="2">
        <v>44484</v>
      </c>
      <c r="C105" t="s">
        <v>184</v>
      </c>
      <c r="D105" s="3" t="s">
        <v>28</v>
      </c>
      <c r="E105" s="3">
        <v>0</v>
      </c>
      <c r="F105" s="3">
        <v>0</v>
      </c>
      <c r="G105" s="3">
        <v>40</v>
      </c>
      <c r="H105" s="3">
        <v>0</v>
      </c>
      <c r="I105" s="3">
        <v>0</v>
      </c>
      <c r="J105" s="3">
        <v>0</v>
      </c>
      <c r="K105" s="3">
        <v>0</v>
      </c>
      <c r="L105" s="3">
        <v>2</v>
      </c>
      <c r="M105" s="3">
        <v>4</v>
      </c>
      <c r="N105" s="3">
        <v>0</v>
      </c>
      <c r="O105" s="3">
        <v>0</v>
      </c>
      <c r="P105" s="3">
        <v>0</v>
      </c>
      <c r="Q105" s="3">
        <f t="shared" si="12"/>
        <v>46</v>
      </c>
      <c r="R105" s="3">
        <v>6400</v>
      </c>
      <c r="S105" s="3">
        <v>0</v>
      </c>
      <c r="T105" s="17">
        <f t="shared" si="6"/>
        <v>0</v>
      </c>
      <c r="U105" s="7">
        <f>G105*56+L105*480+M105*800</f>
        <v>6400</v>
      </c>
      <c r="V105" s="7"/>
      <c r="W105" s="7">
        <v>0</v>
      </c>
    </row>
    <row r="106" spans="1:26" x14ac:dyDescent="0.25">
      <c r="A106" s="1"/>
      <c r="B106" s="2">
        <v>44484</v>
      </c>
      <c r="C106" t="s">
        <v>185</v>
      </c>
      <c r="D106" s="3" t="s">
        <v>155</v>
      </c>
      <c r="E106" s="3">
        <v>0</v>
      </c>
      <c r="F106" s="3">
        <v>0</v>
      </c>
      <c r="G106" s="3">
        <v>1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2320</v>
      </c>
      <c r="S106" s="3">
        <v>2320</v>
      </c>
      <c r="T106" s="17">
        <f t="shared" si="6"/>
        <v>0</v>
      </c>
      <c r="U106" s="7">
        <v>2320</v>
      </c>
      <c r="V106" s="7">
        <v>2320</v>
      </c>
      <c r="W106" s="7">
        <v>0</v>
      </c>
      <c r="Y106" t="s">
        <v>25</v>
      </c>
      <c r="Z106" t="s">
        <v>26</v>
      </c>
    </row>
    <row r="107" spans="1:26" x14ac:dyDescent="0.25">
      <c r="A107" s="1"/>
      <c r="B107" s="2">
        <v>44484</v>
      </c>
      <c r="C107" t="s">
        <v>186</v>
      </c>
      <c r="D107" s="3" t="s">
        <v>85</v>
      </c>
      <c r="E107" s="3">
        <v>0</v>
      </c>
      <c r="F107" s="3">
        <v>0</v>
      </c>
      <c r="G107" s="3">
        <v>0</v>
      </c>
      <c r="H107" s="3">
        <v>180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f t="shared" si="12"/>
        <v>180</v>
      </c>
      <c r="R107" s="3">
        <v>10800</v>
      </c>
      <c r="S107" s="3">
        <v>10800</v>
      </c>
      <c r="T107" s="17">
        <f t="shared" si="6"/>
        <v>0</v>
      </c>
      <c r="U107" s="7">
        <v>10800</v>
      </c>
      <c r="V107" s="7">
        <v>10800</v>
      </c>
      <c r="W107" s="7">
        <v>0</v>
      </c>
      <c r="Y107" t="s">
        <v>25</v>
      </c>
      <c r="Z107" t="s">
        <v>26</v>
      </c>
    </row>
    <row r="108" spans="1:26" x14ac:dyDescent="0.25">
      <c r="A108" s="1"/>
      <c r="B108" s="2">
        <v>44484</v>
      </c>
      <c r="C108" t="s">
        <v>187</v>
      </c>
      <c r="D108" s="3" t="s">
        <v>188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6</v>
      </c>
      <c r="M108" s="3">
        <v>0</v>
      </c>
      <c r="N108" s="3">
        <v>0</v>
      </c>
      <c r="O108" s="3">
        <v>2</v>
      </c>
      <c r="P108" s="3">
        <v>0</v>
      </c>
      <c r="Q108" s="3">
        <f t="shared" si="12"/>
        <v>8</v>
      </c>
      <c r="R108" s="3">
        <v>3850</v>
      </c>
      <c r="S108" s="3">
        <v>3850</v>
      </c>
      <c r="T108" s="17">
        <f t="shared" si="6"/>
        <v>0</v>
      </c>
      <c r="U108" s="7">
        <v>3850</v>
      </c>
      <c r="V108" s="7">
        <v>3850</v>
      </c>
      <c r="W108" s="7"/>
      <c r="Y108" t="s">
        <v>25</v>
      </c>
      <c r="Z108" t="s">
        <v>26</v>
      </c>
    </row>
    <row r="109" spans="1:26" x14ac:dyDescent="0.25">
      <c r="A109" s="1"/>
      <c r="B109" s="2">
        <v>44484</v>
      </c>
      <c r="C109" t="s">
        <v>189</v>
      </c>
      <c r="D109" s="3" t="s">
        <v>190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1</v>
      </c>
      <c r="P109" s="3">
        <v>0</v>
      </c>
      <c r="Q109" s="3">
        <v>0</v>
      </c>
      <c r="R109" s="3">
        <v>300</v>
      </c>
      <c r="S109" s="3">
        <v>300</v>
      </c>
      <c r="T109" s="17">
        <f t="shared" si="6"/>
        <v>0</v>
      </c>
      <c r="U109" s="7">
        <v>300</v>
      </c>
      <c r="V109" s="7">
        <v>300</v>
      </c>
      <c r="W109" s="7">
        <v>0</v>
      </c>
      <c r="Y109" t="s">
        <v>25</v>
      </c>
      <c r="Z109" t="s">
        <v>26</v>
      </c>
    </row>
    <row r="110" spans="1:26" x14ac:dyDescent="0.25">
      <c r="A110" s="1"/>
      <c r="B110" s="2">
        <v>44484</v>
      </c>
      <c r="C110" t="s">
        <v>191</v>
      </c>
      <c r="D110" s="3" t="s">
        <v>22</v>
      </c>
      <c r="E110" s="3">
        <v>0</v>
      </c>
      <c r="F110" s="3">
        <v>0</v>
      </c>
      <c r="G110" s="3">
        <v>0</v>
      </c>
      <c r="H110" s="3">
        <v>0</v>
      </c>
      <c r="I110" s="3">
        <v>0.25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150</v>
      </c>
      <c r="S110" s="3">
        <v>150</v>
      </c>
      <c r="T110" s="17">
        <f t="shared" si="6"/>
        <v>0</v>
      </c>
      <c r="U110" s="7">
        <v>150</v>
      </c>
      <c r="V110" s="7">
        <v>150</v>
      </c>
      <c r="W110" s="7">
        <v>0</v>
      </c>
      <c r="Y110" t="s">
        <v>25</v>
      </c>
      <c r="Z110" t="s">
        <v>26</v>
      </c>
    </row>
    <row r="111" spans="1:26" x14ac:dyDescent="0.25">
      <c r="A111" s="1"/>
      <c r="B111" s="2">
        <v>44484</v>
      </c>
      <c r="C111" t="s">
        <v>192</v>
      </c>
      <c r="D111" s="3" t="s">
        <v>193</v>
      </c>
      <c r="E111" s="3">
        <v>0</v>
      </c>
      <c r="F111" s="3">
        <v>0</v>
      </c>
      <c r="G111" s="3">
        <v>0</v>
      </c>
      <c r="H111" s="3">
        <v>24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1440</v>
      </c>
      <c r="S111" s="3">
        <v>1440</v>
      </c>
      <c r="T111" s="17">
        <f t="shared" si="6"/>
        <v>0</v>
      </c>
      <c r="U111" s="7">
        <v>1440</v>
      </c>
      <c r="V111" s="7">
        <v>1440</v>
      </c>
      <c r="W111" s="7">
        <v>0</v>
      </c>
      <c r="Y111" t="s">
        <v>25</v>
      </c>
      <c r="Z111" t="s">
        <v>26</v>
      </c>
    </row>
    <row r="112" spans="1:26" x14ac:dyDescent="0.25">
      <c r="A112" s="1"/>
      <c r="B112" s="2">
        <v>44484</v>
      </c>
      <c r="C112" t="s">
        <v>194</v>
      </c>
      <c r="D112" s="3" t="s">
        <v>195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5</v>
      </c>
      <c r="M112" s="3">
        <v>0</v>
      </c>
      <c r="N112" s="3">
        <v>0</v>
      </c>
      <c r="O112" s="3">
        <v>4</v>
      </c>
      <c r="P112" s="3">
        <v>0</v>
      </c>
      <c r="Q112" s="3">
        <v>0</v>
      </c>
      <c r="R112" s="3">
        <v>3870</v>
      </c>
      <c r="S112" s="3">
        <v>3870</v>
      </c>
      <c r="T112" s="17">
        <f t="shared" si="6"/>
        <v>0</v>
      </c>
      <c r="U112" s="7">
        <v>3870</v>
      </c>
      <c r="V112" s="7">
        <v>3870</v>
      </c>
      <c r="W112" s="7">
        <v>0</v>
      </c>
      <c r="Y112" t="s">
        <v>25</v>
      </c>
      <c r="Z112" t="s">
        <v>26</v>
      </c>
    </row>
    <row r="113" spans="1:26" x14ac:dyDescent="0.25">
      <c r="A113" s="1"/>
      <c r="B113" s="2">
        <v>44484</v>
      </c>
      <c r="C113" t="s">
        <v>196</v>
      </c>
      <c r="D113" s="3" t="s">
        <v>195</v>
      </c>
      <c r="E113" s="3">
        <v>0</v>
      </c>
      <c r="F113" s="3">
        <v>0</v>
      </c>
      <c r="G113" s="3">
        <v>0</v>
      </c>
      <c r="H113" s="3">
        <v>240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12860</v>
      </c>
      <c r="S113" s="3">
        <v>12860</v>
      </c>
      <c r="T113" s="17">
        <f t="shared" si="6"/>
        <v>0</v>
      </c>
      <c r="U113" s="7">
        <v>12860</v>
      </c>
      <c r="V113" s="7">
        <v>12860</v>
      </c>
      <c r="W113" s="7" t="s">
        <v>197</v>
      </c>
      <c r="Y113" t="s">
        <v>106</v>
      </c>
      <c r="Z113" t="s">
        <v>148</v>
      </c>
    </row>
    <row r="114" spans="1:26" x14ac:dyDescent="0.25">
      <c r="A114" s="1"/>
      <c r="B114" s="2">
        <v>44485</v>
      </c>
      <c r="C114" t="s">
        <v>198</v>
      </c>
      <c r="D114" s="3" t="s">
        <v>195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8</v>
      </c>
      <c r="P114" s="3">
        <v>0</v>
      </c>
      <c r="Q114" s="3">
        <f>SUM(E114:P114)</f>
        <v>8</v>
      </c>
      <c r="R114" s="3">
        <v>2200</v>
      </c>
      <c r="S114" s="3">
        <v>2200</v>
      </c>
      <c r="T114" s="17">
        <f t="shared" si="6"/>
        <v>0</v>
      </c>
      <c r="U114" s="7">
        <v>2200</v>
      </c>
      <c r="V114" s="7">
        <v>2200</v>
      </c>
      <c r="W114" s="7">
        <v>0</v>
      </c>
      <c r="Y114" t="s">
        <v>25</v>
      </c>
      <c r="Z114" t="s">
        <v>26</v>
      </c>
    </row>
    <row r="115" spans="1:26" x14ac:dyDescent="0.25">
      <c r="A115" s="1"/>
      <c r="B115" s="2">
        <v>44485</v>
      </c>
      <c r="C115" t="s">
        <v>199</v>
      </c>
      <c r="D115" s="3" t="s">
        <v>183</v>
      </c>
      <c r="E115" s="3">
        <v>0</v>
      </c>
      <c r="F115" s="3">
        <v>0</v>
      </c>
      <c r="G115" s="3">
        <v>0</v>
      </c>
      <c r="H115" s="3">
        <v>55</v>
      </c>
      <c r="I115" s="3">
        <v>0</v>
      </c>
      <c r="J115" s="3">
        <v>0</v>
      </c>
      <c r="K115" s="3">
        <v>0</v>
      </c>
      <c r="L115" s="3">
        <v>8</v>
      </c>
      <c r="M115" s="3">
        <v>0</v>
      </c>
      <c r="N115" s="3">
        <v>0</v>
      </c>
      <c r="O115" s="3">
        <v>0</v>
      </c>
      <c r="P115" s="3">
        <v>0</v>
      </c>
      <c r="Q115" s="3">
        <f t="shared" ref="Q115:Q120" si="13">SUM(E115:P115)</f>
        <v>63</v>
      </c>
      <c r="R115" s="3">
        <v>8100</v>
      </c>
      <c r="S115" s="3">
        <v>8100</v>
      </c>
      <c r="T115" s="17">
        <f t="shared" si="6"/>
        <v>0</v>
      </c>
      <c r="U115" s="7">
        <v>8100</v>
      </c>
      <c r="V115" s="7">
        <v>8100</v>
      </c>
      <c r="W115" s="7">
        <v>0</v>
      </c>
      <c r="Y115" t="s">
        <v>25</v>
      </c>
      <c r="Z115" t="s">
        <v>26</v>
      </c>
    </row>
    <row r="116" spans="1:26" x14ac:dyDescent="0.25">
      <c r="A116" s="1"/>
      <c r="B116" s="2">
        <v>44485</v>
      </c>
      <c r="C116" t="s">
        <v>200</v>
      </c>
      <c r="D116" s="3" t="s">
        <v>201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11</v>
      </c>
      <c r="M116" s="3">
        <v>0</v>
      </c>
      <c r="N116" s="3">
        <v>0</v>
      </c>
      <c r="O116" s="3">
        <v>0</v>
      </c>
      <c r="P116" s="3">
        <v>0</v>
      </c>
      <c r="Q116" s="3">
        <f t="shared" si="13"/>
        <v>11</v>
      </c>
      <c r="R116" s="3">
        <v>6000</v>
      </c>
      <c r="S116" s="3">
        <v>6000</v>
      </c>
      <c r="T116" s="17">
        <f t="shared" si="6"/>
        <v>0</v>
      </c>
      <c r="U116" s="7">
        <v>6000</v>
      </c>
      <c r="V116" s="7">
        <v>6000</v>
      </c>
      <c r="W116" s="7">
        <v>0</v>
      </c>
      <c r="Y116" t="s">
        <v>25</v>
      </c>
      <c r="Z116" t="s">
        <v>26</v>
      </c>
    </row>
    <row r="117" spans="1:26" x14ac:dyDescent="0.25">
      <c r="A117" s="1"/>
      <c r="B117" s="2">
        <v>44485</v>
      </c>
      <c r="C117" t="s">
        <v>202</v>
      </c>
      <c r="D117" s="3" t="s">
        <v>28</v>
      </c>
      <c r="E117" s="3">
        <v>0</v>
      </c>
      <c r="F117" s="3">
        <v>1</v>
      </c>
      <c r="G117" s="3">
        <v>1</v>
      </c>
      <c r="H117" s="3">
        <v>0</v>
      </c>
      <c r="I117" s="3">
        <v>0</v>
      </c>
      <c r="J117" s="3">
        <v>0</v>
      </c>
      <c r="K117" s="3">
        <v>0</v>
      </c>
      <c r="L117" s="3">
        <v>3</v>
      </c>
      <c r="M117" s="3">
        <v>3</v>
      </c>
      <c r="N117" s="3">
        <v>0</v>
      </c>
      <c r="O117" s="3">
        <v>20</v>
      </c>
      <c r="P117" s="3">
        <v>0</v>
      </c>
      <c r="Q117" s="3">
        <f t="shared" si="13"/>
        <v>28</v>
      </c>
      <c r="R117" s="3">
        <v>12800</v>
      </c>
      <c r="S117" s="3">
        <v>3500</v>
      </c>
      <c r="T117" s="17">
        <f t="shared" si="6"/>
        <v>0</v>
      </c>
      <c r="U117" s="7">
        <f>F117*20*56+1*40*56+L117*480+M117*800+O117*280</f>
        <v>12800</v>
      </c>
      <c r="V117" s="7">
        <f>3500</f>
        <v>3500</v>
      </c>
      <c r="W117" s="7">
        <v>0</v>
      </c>
      <c r="X117" t="s">
        <v>203</v>
      </c>
      <c r="Y117" t="s">
        <v>25</v>
      </c>
      <c r="Z117" t="s">
        <v>204</v>
      </c>
    </row>
    <row r="118" spans="1:26" x14ac:dyDescent="0.25">
      <c r="A118" s="1"/>
      <c r="B118" s="2">
        <v>44485</v>
      </c>
      <c r="C118" t="s">
        <v>205</v>
      </c>
      <c r="D118" s="3" t="s">
        <v>22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600</v>
      </c>
      <c r="S118" s="3">
        <v>600</v>
      </c>
      <c r="T118" s="17">
        <f t="shared" si="6"/>
        <v>0</v>
      </c>
      <c r="U118" s="7">
        <v>600</v>
      </c>
      <c r="V118" s="7">
        <v>600</v>
      </c>
      <c r="W118" s="7">
        <v>0</v>
      </c>
      <c r="Y118" t="s">
        <v>25</v>
      </c>
      <c r="Z118" t="s">
        <v>26</v>
      </c>
    </row>
    <row r="119" spans="1:26" x14ac:dyDescent="0.25">
      <c r="A119" s="1"/>
      <c r="B119" s="2">
        <v>44485</v>
      </c>
      <c r="C119" t="s">
        <v>206</v>
      </c>
      <c r="D119" s="3" t="s">
        <v>139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8</v>
      </c>
      <c r="M119" s="3">
        <v>0</v>
      </c>
      <c r="N119" s="3">
        <v>0</v>
      </c>
      <c r="O119" s="3">
        <v>0</v>
      </c>
      <c r="P119" s="3">
        <v>0</v>
      </c>
      <c r="Q119" s="3">
        <f t="shared" si="13"/>
        <v>8</v>
      </c>
      <c r="R119" s="3">
        <v>4640</v>
      </c>
      <c r="S119" s="3">
        <v>0</v>
      </c>
      <c r="T119" s="17">
        <f t="shared" si="6"/>
        <v>0</v>
      </c>
      <c r="U119" s="7">
        <f>L119*580</f>
        <v>4640</v>
      </c>
      <c r="V119" s="7"/>
      <c r="W119" s="7">
        <v>0</v>
      </c>
    </row>
    <row r="120" spans="1:26" x14ac:dyDescent="0.25">
      <c r="A120" s="1"/>
      <c r="B120" s="2">
        <v>44485</v>
      </c>
      <c r="C120" t="s">
        <v>207</v>
      </c>
      <c r="D120" s="3" t="s">
        <v>22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1</v>
      </c>
      <c r="M120" s="3">
        <v>0</v>
      </c>
      <c r="N120" s="3">
        <v>0</v>
      </c>
      <c r="O120" s="3">
        <v>0</v>
      </c>
      <c r="P120" s="3">
        <v>0</v>
      </c>
      <c r="Q120" s="3">
        <f t="shared" si="13"/>
        <v>1</v>
      </c>
      <c r="R120" s="3">
        <v>600</v>
      </c>
      <c r="S120" s="3">
        <v>600</v>
      </c>
      <c r="T120" s="17">
        <f t="shared" si="6"/>
        <v>0</v>
      </c>
      <c r="U120" s="7">
        <v>600</v>
      </c>
      <c r="V120" s="7">
        <v>600</v>
      </c>
      <c r="W120" s="7"/>
      <c r="Y120" t="s">
        <v>25</v>
      </c>
      <c r="Z120" t="s">
        <v>26</v>
      </c>
    </row>
    <row r="121" spans="1:26" x14ac:dyDescent="0.25">
      <c r="A121" s="1"/>
      <c r="B121" s="2">
        <v>44485</v>
      </c>
      <c r="C121" t="s">
        <v>208</v>
      </c>
      <c r="D121" s="3" t="s">
        <v>195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</v>
      </c>
      <c r="N121" s="3">
        <v>0</v>
      </c>
      <c r="O121" s="3">
        <v>0</v>
      </c>
      <c r="P121" s="3">
        <v>0</v>
      </c>
      <c r="Q121" s="3">
        <v>0</v>
      </c>
      <c r="R121" s="3">
        <v>1000</v>
      </c>
      <c r="S121" s="3">
        <v>850</v>
      </c>
      <c r="T121" s="17">
        <f t="shared" si="6"/>
        <v>0</v>
      </c>
      <c r="U121" s="7">
        <v>1000</v>
      </c>
      <c r="V121" s="7">
        <v>850</v>
      </c>
      <c r="W121" s="7">
        <v>150</v>
      </c>
      <c r="Y121" t="s">
        <v>25</v>
      </c>
      <c r="Z121" t="s">
        <v>26</v>
      </c>
    </row>
    <row r="122" spans="1:26" x14ac:dyDescent="0.25">
      <c r="A122" s="3"/>
      <c r="B122" s="2">
        <v>44486</v>
      </c>
      <c r="C122" t="s">
        <v>209</v>
      </c>
      <c r="D122" s="3" t="s">
        <v>210</v>
      </c>
      <c r="E122" s="3">
        <v>0</v>
      </c>
      <c r="F122" s="3">
        <f>120</f>
        <v>120</v>
      </c>
      <c r="G122" s="3">
        <v>0</v>
      </c>
      <c r="H122" s="3">
        <v>0</v>
      </c>
      <c r="I122" s="3">
        <v>0</v>
      </c>
      <c r="J122" s="8">
        <v>0</v>
      </c>
      <c r="K122" s="8">
        <v>0</v>
      </c>
      <c r="L122" s="3">
        <v>20</v>
      </c>
      <c r="M122" s="3">
        <v>0</v>
      </c>
      <c r="N122" s="3">
        <v>0</v>
      </c>
      <c r="O122" s="3">
        <v>0</v>
      </c>
      <c r="P122" s="3">
        <v>0</v>
      </c>
      <c r="Q122" s="3"/>
      <c r="R122" s="3">
        <v>7240</v>
      </c>
      <c r="S122" s="3">
        <v>0</v>
      </c>
      <c r="T122" s="17">
        <f t="shared" si="6"/>
        <v>0</v>
      </c>
      <c r="U122" s="3">
        <f>7240</f>
        <v>7240</v>
      </c>
      <c r="V122" s="7"/>
      <c r="W122" s="7">
        <f t="shared" ref="W122:W175" si="14">U122-V122</f>
        <v>7240</v>
      </c>
    </row>
    <row r="123" spans="1:26" x14ac:dyDescent="0.25">
      <c r="A123" s="3"/>
      <c r="B123" s="2">
        <v>44486</v>
      </c>
      <c r="C123" t="s">
        <v>211</v>
      </c>
      <c r="D123" s="3" t="s">
        <v>212</v>
      </c>
      <c r="E123" s="3">
        <v>0</v>
      </c>
      <c r="F123" s="3">
        <f>1</f>
        <v>1</v>
      </c>
      <c r="G123" s="3">
        <v>0</v>
      </c>
      <c r="H123" s="3">
        <v>0</v>
      </c>
      <c r="I123" s="3">
        <v>0</v>
      </c>
      <c r="J123" s="8">
        <v>0</v>
      </c>
      <c r="K123" s="8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/>
      <c r="R123" s="3">
        <v>60</v>
      </c>
      <c r="S123" s="3">
        <v>0</v>
      </c>
      <c r="T123" s="17">
        <f t="shared" si="6"/>
        <v>0</v>
      </c>
      <c r="U123" s="3">
        <f>F123*60</f>
        <v>60</v>
      </c>
      <c r="V123" s="7"/>
      <c r="W123" s="7">
        <f t="shared" si="14"/>
        <v>60</v>
      </c>
    </row>
    <row r="124" spans="1:26" x14ac:dyDescent="0.25">
      <c r="A124" s="3"/>
      <c r="B124" s="2">
        <v>44486</v>
      </c>
      <c r="C124" t="s">
        <v>213</v>
      </c>
      <c r="D124" s="3" t="s">
        <v>212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8">
        <v>0</v>
      </c>
      <c r="K124" s="8">
        <v>0</v>
      </c>
      <c r="L124" s="3">
        <v>5</v>
      </c>
      <c r="M124" s="3">
        <v>0</v>
      </c>
      <c r="N124" s="3">
        <v>0</v>
      </c>
      <c r="O124" s="3">
        <v>0</v>
      </c>
      <c r="P124" s="3">
        <v>0</v>
      </c>
      <c r="Q124" s="3"/>
      <c r="R124" s="3">
        <v>280</v>
      </c>
      <c r="S124" s="3">
        <v>0</v>
      </c>
      <c r="T124" s="17">
        <f t="shared" si="6"/>
        <v>0</v>
      </c>
      <c r="U124" s="3">
        <f>56*5</f>
        <v>280</v>
      </c>
      <c r="V124" s="7"/>
      <c r="W124" s="7">
        <f t="shared" si="14"/>
        <v>280</v>
      </c>
    </row>
    <row r="125" spans="1:26" x14ac:dyDescent="0.25">
      <c r="A125" s="3"/>
      <c r="B125" s="2">
        <v>44486</v>
      </c>
      <c r="C125" t="s">
        <v>214</v>
      </c>
      <c r="D125" s="3" t="s">
        <v>85</v>
      </c>
      <c r="E125" s="3">
        <v>0</v>
      </c>
      <c r="F125" s="3">
        <f>40</f>
        <v>40</v>
      </c>
      <c r="G125" s="3">
        <v>0</v>
      </c>
      <c r="H125" s="3">
        <v>0</v>
      </c>
      <c r="I125" s="3">
        <v>0</v>
      </c>
      <c r="J125" s="8">
        <v>0</v>
      </c>
      <c r="K125" s="8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/>
      <c r="R125" s="3">
        <v>2400</v>
      </c>
      <c r="S125" s="3">
        <v>0</v>
      </c>
      <c r="T125" s="17">
        <f t="shared" si="6"/>
        <v>0</v>
      </c>
      <c r="U125" s="3">
        <f>F125*60</f>
        <v>2400</v>
      </c>
      <c r="V125" s="7"/>
      <c r="W125" s="7">
        <f t="shared" si="14"/>
        <v>2400</v>
      </c>
      <c r="Y125" t="s">
        <v>25</v>
      </c>
      <c r="Z125" t="s">
        <v>215</v>
      </c>
    </row>
    <row r="126" spans="1:26" x14ac:dyDescent="0.25">
      <c r="A126" s="3"/>
      <c r="B126" s="2">
        <v>44486</v>
      </c>
      <c r="C126" t="s">
        <v>216</v>
      </c>
      <c r="D126" s="3" t="s">
        <v>217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8">
        <v>0</v>
      </c>
      <c r="K126" s="8">
        <v>0</v>
      </c>
      <c r="L126" s="3">
        <f>9*10</f>
        <v>90</v>
      </c>
      <c r="M126" s="3">
        <v>0</v>
      </c>
      <c r="N126" s="3">
        <v>0</v>
      </c>
      <c r="O126" s="3">
        <v>0</v>
      </c>
      <c r="P126" s="3">
        <v>0</v>
      </c>
      <c r="Q126" s="3"/>
      <c r="R126" s="3">
        <v>4500</v>
      </c>
      <c r="S126" s="3">
        <v>0</v>
      </c>
      <c r="T126" s="17">
        <f t="shared" si="6"/>
        <v>0</v>
      </c>
      <c r="U126" s="3">
        <f>L126*50</f>
        <v>4500</v>
      </c>
      <c r="V126" s="7"/>
      <c r="W126" s="7">
        <f t="shared" si="14"/>
        <v>4500</v>
      </c>
    </row>
    <row r="127" spans="1:26" x14ac:dyDescent="0.25">
      <c r="A127" s="3"/>
      <c r="B127" s="2">
        <v>44486</v>
      </c>
      <c r="C127" t="s">
        <v>218</v>
      </c>
      <c r="D127" s="3" t="s">
        <v>217</v>
      </c>
      <c r="E127" s="3">
        <v>0</v>
      </c>
      <c r="F127" s="3">
        <f>40+20</f>
        <v>60</v>
      </c>
      <c r="G127" s="3">
        <v>0</v>
      </c>
      <c r="H127" s="3">
        <v>0</v>
      </c>
      <c r="I127" s="3">
        <v>0</v>
      </c>
      <c r="J127" s="8">
        <v>0</v>
      </c>
      <c r="K127" s="8">
        <v>0</v>
      </c>
      <c r="L127" s="3">
        <f>10*4</f>
        <v>40</v>
      </c>
      <c r="M127" s="3">
        <f>20*7</f>
        <v>140</v>
      </c>
      <c r="N127" s="3">
        <v>0</v>
      </c>
      <c r="O127" s="3">
        <f>5*2</f>
        <v>10</v>
      </c>
      <c r="P127" s="3">
        <v>0</v>
      </c>
      <c r="Q127" s="3"/>
      <c r="R127" s="3">
        <v>11740</v>
      </c>
      <c r="S127" s="3">
        <v>0</v>
      </c>
      <c r="T127" s="17">
        <f t="shared" si="6"/>
        <v>0</v>
      </c>
      <c r="U127" s="3">
        <f>F127*56+7*800+4*550+2*290</f>
        <v>11740</v>
      </c>
      <c r="V127" s="7"/>
      <c r="W127" s="7">
        <f t="shared" si="14"/>
        <v>11740</v>
      </c>
    </row>
    <row r="128" spans="1:26" x14ac:dyDescent="0.25">
      <c r="A128" s="3"/>
      <c r="B128" s="2">
        <v>44486</v>
      </c>
      <c r="C128" t="s">
        <v>219</v>
      </c>
      <c r="D128" s="3" t="s">
        <v>220</v>
      </c>
      <c r="E128" s="3">
        <v>0</v>
      </c>
      <c r="F128" s="3">
        <f>747</f>
        <v>747</v>
      </c>
      <c r="G128" s="3">
        <v>0</v>
      </c>
      <c r="H128" s="3">
        <v>0</v>
      </c>
      <c r="I128" s="3">
        <v>0</v>
      </c>
      <c r="J128" s="8">
        <v>0</v>
      </c>
      <c r="K128" s="8">
        <v>0</v>
      </c>
      <c r="L128" s="3">
        <v>0</v>
      </c>
      <c r="M128" s="3">
        <v>0</v>
      </c>
      <c r="N128" s="3">
        <v>0</v>
      </c>
      <c r="O128" s="3">
        <f>5*1</f>
        <v>5</v>
      </c>
      <c r="P128" s="3">
        <v>0</v>
      </c>
      <c r="Q128" s="3"/>
      <c r="R128" s="3">
        <v>36955</v>
      </c>
      <c r="S128" s="3">
        <v>0</v>
      </c>
      <c r="T128" s="17">
        <f t="shared" si="6"/>
        <v>0</v>
      </c>
      <c r="U128" s="3">
        <f>36955</f>
        <v>36955</v>
      </c>
      <c r="V128" s="7"/>
      <c r="W128" s="7">
        <f t="shared" si="14"/>
        <v>36955</v>
      </c>
    </row>
    <row r="129" spans="1:26" x14ac:dyDescent="0.25">
      <c r="A129" s="3"/>
      <c r="B129" s="2">
        <v>44486</v>
      </c>
      <c r="C129" t="s">
        <v>221</v>
      </c>
      <c r="D129" s="3" t="s">
        <v>212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8">
        <v>0</v>
      </c>
      <c r="K129" s="8">
        <v>0</v>
      </c>
      <c r="L129" s="3">
        <v>0</v>
      </c>
      <c r="M129" s="3">
        <v>0</v>
      </c>
      <c r="N129" s="3">
        <v>0</v>
      </c>
      <c r="O129" s="3">
        <f>5*1</f>
        <v>5</v>
      </c>
      <c r="P129" s="3">
        <v>0</v>
      </c>
      <c r="Q129" s="3"/>
      <c r="R129" s="3">
        <v>250</v>
      </c>
      <c r="S129" s="3">
        <v>0</v>
      </c>
      <c r="T129" s="17">
        <f t="shared" si="6"/>
        <v>0</v>
      </c>
      <c r="U129" s="3">
        <v>250</v>
      </c>
      <c r="V129" s="7"/>
      <c r="W129" s="7">
        <f t="shared" si="14"/>
        <v>250</v>
      </c>
    </row>
    <row r="130" spans="1:26" x14ac:dyDescent="0.25">
      <c r="A130" s="3"/>
      <c r="B130" s="2">
        <v>44486</v>
      </c>
      <c r="C130" t="s">
        <v>222</v>
      </c>
      <c r="D130" s="3" t="s">
        <v>212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8">
        <v>0</v>
      </c>
      <c r="K130" s="8">
        <v>0</v>
      </c>
      <c r="L130" s="3">
        <v>0</v>
      </c>
      <c r="M130" s="3">
        <v>0</v>
      </c>
      <c r="N130" s="3">
        <v>0</v>
      </c>
      <c r="O130" s="3">
        <f>5*1</f>
        <v>5</v>
      </c>
      <c r="P130" s="3">
        <v>0</v>
      </c>
      <c r="Q130" s="3"/>
      <c r="R130" s="3">
        <v>280</v>
      </c>
      <c r="S130" s="3">
        <v>0</v>
      </c>
      <c r="T130" s="17">
        <f t="shared" si="6"/>
        <v>0</v>
      </c>
      <c r="U130" s="3">
        <f>280</f>
        <v>280</v>
      </c>
      <c r="V130" s="7"/>
      <c r="W130" s="7">
        <f t="shared" si="14"/>
        <v>280</v>
      </c>
    </row>
    <row r="131" spans="1:26" x14ac:dyDescent="0.25">
      <c r="A131" s="3"/>
      <c r="B131" s="2">
        <v>44487</v>
      </c>
      <c r="C131" t="s">
        <v>223</v>
      </c>
      <c r="D131" s="3" t="s">
        <v>210</v>
      </c>
      <c r="E131" s="3">
        <v>0</v>
      </c>
      <c r="F131" s="3">
        <f>162.5</f>
        <v>162.5</v>
      </c>
      <c r="G131" s="3">
        <v>0</v>
      </c>
      <c r="H131" s="3">
        <v>0</v>
      </c>
      <c r="I131" s="3">
        <v>0</v>
      </c>
      <c r="J131" s="8">
        <v>0</v>
      </c>
      <c r="K131" s="8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/>
      <c r="R131" s="3">
        <v>8500</v>
      </c>
      <c r="S131" s="3">
        <v>0</v>
      </c>
      <c r="T131" s="17">
        <f t="shared" si="6"/>
        <v>0</v>
      </c>
      <c r="U131" s="3">
        <f>8500</f>
        <v>8500</v>
      </c>
      <c r="V131" s="7"/>
      <c r="W131" s="7">
        <f t="shared" si="14"/>
        <v>8500</v>
      </c>
    </row>
    <row r="132" spans="1:26" x14ac:dyDescent="0.25">
      <c r="A132" s="3"/>
      <c r="B132" s="2">
        <v>44487</v>
      </c>
      <c r="C132" t="s">
        <v>224</v>
      </c>
      <c r="D132" s="3" t="s">
        <v>217</v>
      </c>
      <c r="E132" s="3">
        <v>0</v>
      </c>
      <c r="F132" s="3">
        <f>15</f>
        <v>15</v>
      </c>
      <c r="G132" s="3">
        <v>0</v>
      </c>
      <c r="H132" s="3">
        <v>0</v>
      </c>
      <c r="I132" s="3">
        <v>0</v>
      </c>
      <c r="J132" s="8">
        <v>0</v>
      </c>
      <c r="K132" s="8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/>
      <c r="R132" s="3">
        <v>840</v>
      </c>
      <c r="S132" s="3">
        <v>0</v>
      </c>
      <c r="T132" s="17">
        <f t="shared" ref="T132:T195" si="15">+V132-S132</f>
        <v>0</v>
      </c>
      <c r="U132" s="3">
        <f>F132*56</f>
        <v>840</v>
      </c>
      <c r="V132" s="7"/>
      <c r="W132" s="7">
        <f t="shared" si="14"/>
        <v>840</v>
      </c>
    </row>
    <row r="133" spans="1:26" x14ac:dyDescent="0.25">
      <c r="A133" s="3"/>
      <c r="B133" s="2">
        <v>44487</v>
      </c>
      <c r="C133" t="s">
        <v>225</v>
      </c>
      <c r="D133" s="3" t="s">
        <v>85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8">
        <v>0</v>
      </c>
      <c r="K133" s="8">
        <v>0</v>
      </c>
      <c r="L133" s="3">
        <v>0</v>
      </c>
      <c r="M133" s="3">
        <v>0</v>
      </c>
      <c r="N133" s="3">
        <v>0</v>
      </c>
      <c r="O133" s="3">
        <f>5*1</f>
        <v>5</v>
      </c>
      <c r="P133" s="3">
        <v>0</v>
      </c>
      <c r="Q133" s="3"/>
      <c r="R133" s="3">
        <v>1500</v>
      </c>
      <c r="S133" s="3">
        <v>0</v>
      </c>
      <c r="T133" s="17">
        <f t="shared" si="15"/>
        <v>0</v>
      </c>
      <c r="U133" s="3">
        <f>O133*300</f>
        <v>1500</v>
      </c>
      <c r="V133" s="7"/>
      <c r="W133" s="7">
        <f t="shared" si="14"/>
        <v>1500</v>
      </c>
      <c r="Y133" t="s">
        <v>25</v>
      </c>
      <c r="Z133" t="s">
        <v>215</v>
      </c>
    </row>
    <row r="134" spans="1:26" x14ac:dyDescent="0.25">
      <c r="A134" s="3"/>
      <c r="B134" s="2">
        <v>44487</v>
      </c>
      <c r="C134" t="s">
        <v>226</v>
      </c>
      <c r="D134" s="3" t="s">
        <v>217</v>
      </c>
      <c r="E134" s="3">
        <v>0</v>
      </c>
      <c r="F134" s="3">
        <f>20*2</f>
        <v>40</v>
      </c>
      <c r="G134" s="3">
        <f>40*3</f>
        <v>120</v>
      </c>
      <c r="H134" s="3"/>
      <c r="I134" s="3">
        <v>0</v>
      </c>
      <c r="J134" s="8">
        <v>0</v>
      </c>
      <c r="K134" s="8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/>
      <c r="R134" s="3">
        <v>8960</v>
      </c>
      <c r="S134" s="3">
        <v>0</v>
      </c>
      <c r="T134" s="17">
        <f t="shared" si="15"/>
        <v>0</v>
      </c>
      <c r="U134" s="3">
        <f>F134*56+G134*56</f>
        <v>8960</v>
      </c>
      <c r="V134" s="7"/>
      <c r="W134" s="7">
        <f t="shared" si="14"/>
        <v>8960</v>
      </c>
    </row>
    <row r="135" spans="1:26" x14ac:dyDescent="0.25">
      <c r="A135" s="3"/>
      <c r="B135" s="2">
        <v>44487</v>
      </c>
      <c r="C135" t="s">
        <v>227</v>
      </c>
      <c r="D135" s="3" t="s">
        <v>217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8">
        <v>0</v>
      </c>
      <c r="K135" s="8">
        <v>0</v>
      </c>
      <c r="L135" s="3">
        <v>5</v>
      </c>
      <c r="M135" s="3">
        <v>6</v>
      </c>
      <c r="N135" s="3">
        <v>0</v>
      </c>
      <c r="O135" s="3">
        <v>1</v>
      </c>
      <c r="P135" s="3">
        <v>0</v>
      </c>
      <c r="Q135" s="3"/>
      <c r="R135" s="3">
        <v>7490</v>
      </c>
      <c r="S135" s="3">
        <v>0</v>
      </c>
      <c r="T135" s="17">
        <f t="shared" si="15"/>
        <v>0</v>
      </c>
      <c r="U135" s="3">
        <f>6*800+5*480+1*290</f>
        <v>7490</v>
      </c>
      <c r="V135" s="7"/>
      <c r="W135" s="7">
        <f t="shared" si="14"/>
        <v>7490</v>
      </c>
    </row>
    <row r="136" spans="1:26" x14ac:dyDescent="0.25">
      <c r="A136" s="3"/>
      <c r="B136" s="2">
        <v>44487</v>
      </c>
      <c r="C136" t="s">
        <v>228</v>
      </c>
      <c r="D136" s="3" t="s">
        <v>229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8">
        <v>0</v>
      </c>
      <c r="K136" s="8">
        <v>0</v>
      </c>
      <c r="L136" s="3">
        <v>1</v>
      </c>
      <c r="M136" s="3">
        <v>0</v>
      </c>
      <c r="N136" s="3">
        <v>0</v>
      </c>
      <c r="O136" s="3">
        <v>1</v>
      </c>
      <c r="P136" s="3">
        <v>0</v>
      </c>
      <c r="Q136" s="3"/>
      <c r="R136" s="3">
        <v>900</v>
      </c>
      <c r="S136" s="3">
        <v>0</v>
      </c>
      <c r="T136" s="17">
        <f t="shared" si="15"/>
        <v>0</v>
      </c>
      <c r="U136" s="3">
        <f>L136*600+O136*300</f>
        <v>900</v>
      </c>
      <c r="V136" s="7"/>
      <c r="W136" s="7">
        <f t="shared" si="14"/>
        <v>900</v>
      </c>
    </row>
    <row r="137" spans="1:26" x14ac:dyDescent="0.25">
      <c r="A137" s="3"/>
      <c r="B137" s="2">
        <v>44487</v>
      </c>
      <c r="C137" t="s">
        <v>230</v>
      </c>
      <c r="D137" s="3" t="s">
        <v>212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8">
        <v>0</v>
      </c>
      <c r="K137" s="8">
        <v>0</v>
      </c>
      <c r="L137" s="3">
        <v>3</v>
      </c>
      <c r="M137" s="3">
        <v>0</v>
      </c>
      <c r="N137" s="3">
        <v>0</v>
      </c>
      <c r="O137" s="3">
        <v>0</v>
      </c>
      <c r="P137" s="3">
        <v>0</v>
      </c>
      <c r="Q137" s="3"/>
      <c r="R137" s="3">
        <v>1740</v>
      </c>
      <c r="S137" s="3">
        <v>0</v>
      </c>
      <c r="T137" s="17">
        <f t="shared" si="15"/>
        <v>0</v>
      </c>
      <c r="U137" s="3">
        <f>30*58</f>
        <v>1740</v>
      </c>
      <c r="V137" s="7"/>
      <c r="W137" s="7">
        <f t="shared" si="14"/>
        <v>1740</v>
      </c>
    </row>
    <row r="138" spans="1:26" x14ac:dyDescent="0.25">
      <c r="A138" s="3"/>
      <c r="B138" s="2">
        <v>44488</v>
      </c>
      <c r="C138" t="s">
        <v>231</v>
      </c>
      <c r="D138" s="3" t="s">
        <v>217</v>
      </c>
      <c r="E138" s="3">
        <v>0</v>
      </c>
      <c r="F138" s="3">
        <f>20*2</f>
        <v>40</v>
      </c>
      <c r="G138" s="3">
        <f>40*2</f>
        <v>80</v>
      </c>
      <c r="H138" s="3"/>
      <c r="I138" s="3">
        <v>0</v>
      </c>
      <c r="J138" s="8">
        <v>0</v>
      </c>
      <c r="K138" s="8">
        <v>0</v>
      </c>
      <c r="L138" s="3">
        <v>0</v>
      </c>
      <c r="M138" s="3">
        <f>2</f>
        <v>2</v>
      </c>
      <c r="N138" s="3">
        <v>0</v>
      </c>
      <c r="O138" s="3">
        <v>0</v>
      </c>
      <c r="P138" s="3">
        <v>0</v>
      </c>
      <c r="Q138" s="3"/>
      <c r="R138" s="3">
        <v>8320</v>
      </c>
      <c r="S138" s="3">
        <v>5730</v>
      </c>
      <c r="T138" s="17">
        <f t="shared" si="15"/>
        <v>0</v>
      </c>
      <c r="U138" s="3">
        <f>(F138+G138)*56+M138*800</f>
        <v>8320</v>
      </c>
      <c r="V138" s="7">
        <v>5730</v>
      </c>
      <c r="W138" s="7">
        <f t="shared" si="14"/>
        <v>2590</v>
      </c>
      <c r="X138" t="s">
        <v>232</v>
      </c>
      <c r="Y138" t="s">
        <v>25</v>
      </c>
      <c r="Z138" t="s">
        <v>26</v>
      </c>
    </row>
    <row r="139" spans="1:26" x14ac:dyDescent="0.25">
      <c r="A139" s="3"/>
      <c r="B139" s="2">
        <v>44488</v>
      </c>
      <c r="C139" t="s">
        <v>233</v>
      </c>
      <c r="D139" s="3" t="s">
        <v>234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8">
        <v>0</v>
      </c>
      <c r="K139" s="8">
        <v>0</v>
      </c>
      <c r="L139" s="3">
        <v>0</v>
      </c>
      <c r="M139" s="3">
        <v>0</v>
      </c>
      <c r="N139" s="3">
        <v>0</v>
      </c>
      <c r="O139" s="3">
        <f>3</f>
        <v>3</v>
      </c>
      <c r="P139" s="3">
        <v>0</v>
      </c>
      <c r="Q139" s="3"/>
      <c r="R139" s="3">
        <v>900</v>
      </c>
      <c r="S139" s="3">
        <v>0</v>
      </c>
      <c r="T139" s="17">
        <f t="shared" si="15"/>
        <v>0</v>
      </c>
      <c r="U139" s="3">
        <f>O139*300</f>
        <v>900</v>
      </c>
      <c r="V139" s="7"/>
      <c r="W139" s="7">
        <f t="shared" si="14"/>
        <v>900</v>
      </c>
    </row>
    <row r="140" spans="1:26" x14ac:dyDescent="0.25">
      <c r="A140" s="3"/>
      <c r="B140" s="2">
        <v>44488</v>
      </c>
      <c r="C140" t="s">
        <v>235</v>
      </c>
      <c r="D140" s="3" t="s">
        <v>217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8">
        <v>0</v>
      </c>
      <c r="K140" s="8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/>
      <c r="R140" s="3">
        <v>480</v>
      </c>
      <c r="S140" s="3">
        <v>19290</v>
      </c>
      <c r="T140" s="17">
        <f t="shared" si="15"/>
        <v>0</v>
      </c>
      <c r="U140" s="3">
        <f>L140*480</f>
        <v>480</v>
      </c>
      <c r="V140" s="7">
        <v>19290</v>
      </c>
      <c r="W140" s="7">
        <f t="shared" si="14"/>
        <v>-18810</v>
      </c>
      <c r="X140" t="s">
        <v>236</v>
      </c>
      <c r="Y140" t="s">
        <v>25</v>
      </c>
      <c r="Z140" t="s">
        <v>237</v>
      </c>
    </row>
    <row r="141" spans="1:26" x14ac:dyDescent="0.25">
      <c r="A141" s="3"/>
      <c r="B141" s="2">
        <v>44488</v>
      </c>
      <c r="C141" t="s">
        <v>238</v>
      </c>
      <c r="D141" s="3" t="s">
        <v>212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8">
        <v>0</v>
      </c>
      <c r="K141" s="8">
        <v>0</v>
      </c>
      <c r="L141" s="3">
        <v>0</v>
      </c>
      <c r="M141" s="3">
        <v>0</v>
      </c>
      <c r="N141" s="3">
        <v>0</v>
      </c>
      <c r="O141" s="3">
        <v>1</v>
      </c>
      <c r="P141" s="3">
        <v>0</v>
      </c>
      <c r="Q141" s="3"/>
      <c r="R141" s="3">
        <v>250</v>
      </c>
      <c r="S141" s="3">
        <v>0</v>
      </c>
      <c r="T141" s="17">
        <f t="shared" si="15"/>
        <v>0</v>
      </c>
      <c r="U141" s="3">
        <f>O141*250</f>
        <v>250</v>
      </c>
      <c r="V141" s="7"/>
      <c r="W141" s="7">
        <f t="shared" si="14"/>
        <v>250</v>
      </c>
    </row>
    <row r="142" spans="1:26" x14ac:dyDescent="0.25">
      <c r="A142" s="3"/>
      <c r="B142" s="2">
        <v>44488</v>
      </c>
      <c r="C142" t="s">
        <v>239</v>
      </c>
      <c r="D142" s="3" t="s">
        <v>210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8">
        <v>0</v>
      </c>
      <c r="K142" s="8">
        <v>0</v>
      </c>
      <c r="L142" s="3">
        <v>4</v>
      </c>
      <c r="M142" s="3">
        <v>0</v>
      </c>
      <c r="N142" s="3">
        <v>0</v>
      </c>
      <c r="O142" s="3">
        <v>0</v>
      </c>
      <c r="P142" s="3">
        <v>0</v>
      </c>
      <c r="Q142" s="3"/>
      <c r="R142" s="3">
        <v>2000</v>
      </c>
      <c r="S142" s="3">
        <v>0</v>
      </c>
      <c r="T142" s="17">
        <f t="shared" si="15"/>
        <v>0</v>
      </c>
      <c r="U142" s="3">
        <f>L142*500</f>
        <v>2000</v>
      </c>
      <c r="V142" s="7"/>
      <c r="W142" s="7">
        <f t="shared" si="14"/>
        <v>2000</v>
      </c>
    </row>
    <row r="143" spans="1:26" x14ac:dyDescent="0.25">
      <c r="A143" s="3"/>
      <c r="B143" s="2">
        <v>44488</v>
      </c>
      <c r="C143" t="s">
        <v>240</v>
      </c>
      <c r="D143" s="3" t="s">
        <v>210</v>
      </c>
      <c r="E143" s="3">
        <v>0</v>
      </c>
      <c r="F143" s="3">
        <f>640</f>
        <v>640</v>
      </c>
      <c r="G143" s="3">
        <v>0</v>
      </c>
      <c r="H143" s="3">
        <v>0</v>
      </c>
      <c r="I143" s="3">
        <v>0</v>
      </c>
      <c r="J143" s="8">
        <v>0</v>
      </c>
      <c r="K143" s="8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/>
      <c r="R143" s="3">
        <v>33941</v>
      </c>
      <c r="S143" s="3">
        <v>0</v>
      </c>
      <c r="T143" s="17">
        <f t="shared" si="15"/>
        <v>0</v>
      </c>
      <c r="U143" s="3">
        <f>33941</f>
        <v>33941</v>
      </c>
      <c r="V143" s="7"/>
      <c r="W143" s="7">
        <f t="shared" si="14"/>
        <v>33941</v>
      </c>
    </row>
    <row r="144" spans="1:26" x14ac:dyDescent="0.25">
      <c r="A144" s="3"/>
      <c r="B144" s="2">
        <v>44488</v>
      </c>
      <c r="C144" t="s">
        <v>241</v>
      </c>
      <c r="D144" s="3" t="s">
        <v>242</v>
      </c>
      <c r="E144" s="3">
        <v>0</v>
      </c>
      <c r="F144" s="3">
        <f>60</f>
        <v>60</v>
      </c>
      <c r="G144" s="3">
        <v>0</v>
      </c>
      <c r="H144" s="3">
        <v>0</v>
      </c>
      <c r="I144" s="3">
        <v>0</v>
      </c>
      <c r="J144" s="8">
        <v>0</v>
      </c>
      <c r="K144" s="8">
        <v>0</v>
      </c>
      <c r="L144" s="3">
        <f>2</f>
        <v>2</v>
      </c>
      <c r="M144" s="3">
        <v>0</v>
      </c>
      <c r="N144" s="3">
        <v>0</v>
      </c>
      <c r="O144" s="3">
        <v>0</v>
      </c>
      <c r="P144" s="3">
        <v>0</v>
      </c>
      <c r="Q144" s="3"/>
      <c r="R144" s="3">
        <v>4760</v>
      </c>
      <c r="S144" s="3">
        <v>4760</v>
      </c>
      <c r="T144" s="17">
        <f t="shared" si="15"/>
        <v>0</v>
      </c>
      <c r="U144" s="3">
        <f>F144*60+L144*580</f>
        <v>4760</v>
      </c>
      <c r="V144" s="7">
        <f>U144</f>
        <v>4760</v>
      </c>
      <c r="W144" s="7">
        <f t="shared" si="14"/>
        <v>0</v>
      </c>
      <c r="Y144" t="s">
        <v>25</v>
      </c>
      <c r="Z144" t="s">
        <v>237</v>
      </c>
    </row>
    <row r="145" spans="1:26" x14ac:dyDescent="0.25">
      <c r="A145" s="3"/>
      <c r="B145" s="2">
        <v>44489</v>
      </c>
      <c r="C145" t="s">
        <v>243</v>
      </c>
      <c r="D145" s="3" t="s">
        <v>85</v>
      </c>
      <c r="E145" s="3">
        <v>0</v>
      </c>
      <c r="F145" s="3">
        <f>40*4</f>
        <v>160</v>
      </c>
      <c r="G145" s="3">
        <v>0</v>
      </c>
      <c r="H145" s="3">
        <v>0</v>
      </c>
      <c r="I145" s="3">
        <v>0</v>
      </c>
      <c r="J145" s="8">
        <v>0</v>
      </c>
      <c r="K145" s="8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/>
      <c r="R145" s="3">
        <v>9600</v>
      </c>
      <c r="S145" s="3">
        <v>0</v>
      </c>
      <c r="T145" s="17">
        <f t="shared" si="15"/>
        <v>0</v>
      </c>
      <c r="U145" s="3">
        <f>F145*60</f>
        <v>9600</v>
      </c>
      <c r="V145" s="7"/>
      <c r="W145" s="7">
        <f t="shared" si="14"/>
        <v>9600</v>
      </c>
      <c r="Y145" t="s">
        <v>25</v>
      </c>
      <c r="Z145" t="s">
        <v>215</v>
      </c>
    </row>
    <row r="146" spans="1:26" x14ac:dyDescent="0.25">
      <c r="A146" s="3"/>
      <c r="B146" s="2">
        <v>44489</v>
      </c>
      <c r="C146" t="s">
        <v>244</v>
      </c>
      <c r="D146" s="3" t="s">
        <v>217</v>
      </c>
      <c r="E146" s="3">
        <v>0</v>
      </c>
      <c r="F146" s="3">
        <f>20*3</f>
        <v>60</v>
      </c>
      <c r="G146" s="3">
        <f>40*3</f>
        <v>120</v>
      </c>
      <c r="H146" s="3"/>
      <c r="I146" s="3">
        <v>0</v>
      </c>
      <c r="J146" s="8">
        <v>0</v>
      </c>
      <c r="K146" s="8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/>
      <c r="R146" s="3">
        <v>10080</v>
      </c>
      <c r="S146" s="3">
        <v>0</v>
      </c>
      <c r="T146" s="17">
        <f t="shared" si="15"/>
        <v>0</v>
      </c>
      <c r="U146" s="3">
        <f>(F146+G146)*56</f>
        <v>10080</v>
      </c>
      <c r="V146" s="7"/>
      <c r="W146" s="7">
        <f t="shared" si="14"/>
        <v>10080</v>
      </c>
    </row>
    <row r="147" spans="1:26" x14ac:dyDescent="0.25">
      <c r="A147" s="3"/>
      <c r="B147" s="2">
        <v>44489</v>
      </c>
      <c r="C147" t="s">
        <v>245</v>
      </c>
      <c r="D147" s="3" t="s">
        <v>217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8">
        <v>0</v>
      </c>
      <c r="K147" s="8">
        <v>0</v>
      </c>
      <c r="L147" s="3">
        <v>4</v>
      </c>
      <c r="M147" s="3">
        <v>0</v>
      </c>
      <c r="N147" s="3">
        <v>0</v>
      </c>
      <c r="O147" s="3">
        <v>0</v>
      </c>
      <c r="P147" s="3">
        <v>0</v>
      </c>
      <c r="Q147" s="3"/>
      <c r="R147" s="3">
        <v>1600</v>
      </c>
      <c r="S147" s="3">
        <v>0</v>
      </c>
      <c r="T147" s="17">
        <f t="shared" si="15"/>
        <v>0</v>
      </c>
      <c r="U147" s="3">
        <f>L147*400</f>
        <v>1600</v>
      </c>
      <c r="V147" s="7"/>
      <c r="W147" s="7">
        <f t="shared" si="14"/>
        <v>1600</v>
      </c>
    </row>
    <row r="148" spans="1:26" x14ac:dyDescent="0.25">
      <c r="A148" s="3"/>
      <c r="B148" s="2">
        <v>44489</v>
      </c>
      <c r="C148" t="s">
        <v>246</v>
      </c>
      <c r="D148" s="3" t="s">
        <v>212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8">
        <v>0</v>
      </c>
      <c r="K148" s="8">
        <v>0</v>
      </c>
      <c r="L148" s="3">
        <v>0</v>
      </c>
      <c r="M148" s="3">
        <v>0</v>
      </c>
      <c r="N148" s="3">
        <v>0</v>
      </c>
      <c r="O148" s="3">
        <f>1</f>
        <v>1</v>
      </c>
      <c r="P148" s="3">
        <v>0</v>
      </c>
      <c r="Q148" s="3"/>
      <c r="R148" s="3">
        <v>250</v>
      </c>
      <c r="S148" s="3">
        <v>0</v>
      </c>
      <c r="T148" s="17">
        <f t="shared" si="15"/>
        <v>0</v>
      </c>
      <c r="U148" s="3">
        <f>O148*250</f>
        <v>250</v>
      </c>
      <c r="V148" s="7"/>
      <c r="W148" s="7">
        <f t="shared" si="14"/>
        <v>250</v>
      </c>
    </row>
    <row r="149" spans="1:26" x14ac:dyDescent="0.25">
      <c r="A149" s="10"/>
      <c r="B149" s="2">
        <v>44489</v>
      </c>
      <c r="C149" t="s">
        <v>247</v>
      </c>
      <c r="D149" s="10" t="s">
        <v>145</v>
      </c>
      <c r="E149" s="10">
        <v>0</v>
      </c>
      <c r="F149" s="3">
        <v>0</v>
      </c>
      <c r="G149" s="3">
        <v>0</v>
      </c>
      <c r="H149" s="3">
        <v>0</v>
      </c>
      <c r="I149" s="3">
        <v>0</v>
      </c>
      <c r="J149" s="8">
        <v>0</v>
      </c>
      <c r="K149" s="8">
        <v>0</v>
      </c>
      <c r="L149" s="10">
        <f>90</f>
        <v>90</v>
      </c>
      <c r="M149" s="3">
        <v>0</v>
      </c>
      <c r="N149" s="3">
        <v>0</v>
      </c>
      <c r="O149" s="3">
        <v>0</v>
      </c>
      <c r="P149" s="3">
        <v>0</v>
      </c>
      <c r="Q149" s="10"/>
      <c r="R149" s="10">
        <v>38700</v>
      </c>
      <c r="S149" s="3">
        <v>64785</v>
      </c>
      <c r="T149" s="17">
        <f t="shared" si="15"/>
        <v>0</v>
      </c>
      <c r="U149" s="10">
        <f>L149*430</f>
        <v>38700</v>
      </c>
      <c r="V149" s="10">
        <f>64785</f>
        <v>64785</v>
      </c>
      <c r="W149" s="7">
        <f t="shared" si="14"/>
        <v>-26085</v>
      </c>
      <c r="X149" t="s">
        <v>248</v>
      </c>
    </row>
    <row r="150" spans="1:26" x14ac:dyDescent="0.25">
      <c r="A150" s="10"/>
      <c r="B150" s="2">
        <v>44489</v>
      </c>
      <c r="C150" t="s">
        <v>249</v>
      </c>
      <c r="D150" s="3" t="s">
        <v>250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8">
        <v>0</v>
      </c>
      <c r="K150" s="8">
        <v>0</v>
      </c>
      <c r="L150" s="3">
        <f>1</f>
        <v>1</v>
      </c>
      <c r="M150" s="3">
        <v>0</v>
      </c>
      <c r="N150" s="3">
        <v>0</v>
      </c>
      <c r="O150" s="3">
        <v>0</v>
      </c>
      <c r="P150" s="3">
        <v>0</v>
      </c>
      <c r="Q150" s="3"/>
      <c r="R150" s="3">
        <v>580</v>
      </c>
      <c r="S150" s="3">
        <v>0</v>
      </c>
      <c r="T150" s="17">
        <f t="shared" si="15"/>
        <v>0</v>
      </c>
      <c r="U150" s="3">
        <f>L150*580</f>
        <v>580</v>
      </c>
      <c r="V150" s="7"/>
      <c r="W150" s="7">
        <f t="shared" si="14"/>
        <v>580</v>
      </c>
    </row>
    <row r="151" spans="1:26" x14ac:dyDescent="0.25">
      <c r="A151" s="10"/>
      <c r="B151" s="2">
        <v>44489</v>
      </c>
      <c r="C151" t="s">
        <v>251</v>
      </c>
      <c r="D151" s="3" t="s">
        <v>252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8">
        <v>0</v>
      </c>
      <c r="K151" s="8">
        <v>0</v>
      </c>
      <c r="L151" s="3">
        <f>3</f>
        <v>3</v>
      </c>
      <c r="M151" s="3">
        <v>0</v>
      </c>
      <c r="N151" s="3">
        <v>0</v>
      </c>
      <c r="O151" s="3">
        <v>4</v>
      </c>
      <c r="P151" s="3">
        <v>0</v>
      </c>
      <c r="Q151" s="3"/>
      <c r="R151" s="3">
        <v>2900</v>
      </c>
      <c r="S151" s="3">
        <v>0</v>
      </c>
      <c r="T151" s="17">
        <f t="shared" si="15"/>
        <v>0</v>
      </c>
      <c r="U151" s="3">
        <f>L151*580+O151*290</f>
        <v>2900</v>
      </c>
      <c r="V151" s="7"/>
      <c r="W151" s="7">
        <f t="shared" si="14"/>
        <v>2900</v>
      </c>
    </row>
    <row r="152" spans="1:26" x14ac:dyDescent="0.25">
      <c r="A152" s="10"/>
      <c r="B152" s="2">
        <v>44489</v>
      </c>
      <c r="C152" t="s">
        <v>253</v>
      </c>
      <c r="D152" s="3" t="s">
        <v>210</v>
      </c>
      <c r="E152" s="3">
        <v>0</v>
      </c>
      <c r="F152" s="3">
        <f>161</f>
        <v>161</v>
      </c>
      <c r="G152" s="3">
        <v>0</v>
      </c>
      <c r="H152" s="3">
        <v>0</v>
      </c>
      <c r="I152" s="3">
        <v>0</v>
      </c>
      <c r="J152" s="8">
        <v>0</v>
      </c>
      <c r="K152" s="8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/>
      <c r="R152" s="3">
        <v>8537</v>
      </c>
      <c r="S152" s="3">
        <v>0</v>
      </c>
      <c r="T152" s="17">
        <f t="shared" si="15"/>
        <v>0</v>
      </c>
      <c r="U152" s="3">
        <f>8537</f>
        <v>8537</v>
      </c>
      <c r="V152" s="7"/>
      <c r="W152" s="7">
        <f t="shared" si="14"/>
        <v>8537</v>
      </c>
    </row>
    <row r="153" spans="1:26" x14ac:dyDescent="0.25">
      <c r="A153" s="10"/>
      <c r="B153" s="2">
        <v>44489</v>
      </c>
      <c r="C153" t="s">
        <v>254</v>
      </c>
      <c r="D153" s="3" t="s">
        <v>210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8">
        <v>0</v>
      </c>
      <c r="K153" s="8">
        <v>0</v>
      </c>
      <c r="L153" s="3">
        <f>10</f>
        <v>10</v>
      </c>
      <c r="M153" s="3">
        <v>0</v>
      </c>
      <c r="N153" s="3">
        <v>0</v>
      </c>
      <c r="O153" s="3">
        <v>0</v>
      </c>
      <c r="P153" s="3">
        <v>0</v>
      </c>
      <c r="Q153" s="3"/>
      <c r="R153" s="3">
        <v>3480</v>
      </c>
      <c r="S153" s="3">
        <v>0</v>
      </c>
      <c r="T153" s="17">
        <f t="shared" si="15"/>
        <v>0</v>
      </c>
      <c r="U153" s="3">
        <f>3480</f>
        <v>3480</v>
      </c>
      <c r="V153" s="7"/>
      <c r="W153" s="7">
        <f t="shared" si="14"/>
        <v>3480</v>
      </c>
    </row>
    <row r="154" spans="1:26" x14ac:dyDescent="0.25">
      <c r="A154" s="10"/>
      <c r="B154" s="2">
        <v>44489</v>
      </c>
      <c r="C154" t="s">
        <v>255</v>
      </c>
      <c r="D154" s="3" t="s">
        <v>85</v>
      </c>
      <c r="E154" s="3">
        <v>0</v>
      </c>
      <c r="F154" s="3">
        <v>50</v>
      </c>
      <c r="G154" s="3">
        <v>0</v>
      </c>
      <c r="H154" s="3">
        <v>0</v>
      </c>
      <c r="I154" s="3">
        <v>0</v>
      </c>
      <c r="J154" s="8">
        <v>0</v>
      </c>
      <c r="K154" s="8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/>
      <c r="R154" s="3">
        <v>3000</v>
      </c>
      <c r="S154" s="3">
        <v>0</v>
      </c>
      <c r="T154" s="17">
        <f t="shared" si="15"/>
        <v>0</v>
      </c>
      <c r="U154" s="3">
        <f>F154*60</f>
        <v>3000</v>
      </c>
      <c r="V154" s="7"/>
      <c r="W154" s="7">
        <f t="shared" si="14"/>
        <v>3000</v>
      </c>
      <c r="Y154" t="s">
        <v>25</v>
      </c>
      <c r="Z154" t="s">
        <v>215</v>
      </c>
    </row>
    <row r="155" spans="1:26" x14ac:dyDescent="0.25">
      <c r="A155" s="3"/>
      <c r="B155" s="2">
        <v>44490</v>
      </c>
      <c r="C155" t="s">
        <v>256</v>
      </c>
      <c r="D155" s="3" t="s">
        <v>217</v>
      </c>
      <c r="E155" s="3">
        <v>0</v>
      </c>
      <c r="F155" s="3">
        <f>20*2</f>
        <v>40</v>
      </c>
      <c r="G155" s="3">
        <f>40*2</f>
        <v>80</v>
      </c>
      <c r="H155" s="3">
        <f>30</f>
        <v>30</v>
      </c>
      <c r="I155" s="3">
        <v>0</v>
      </c>
      <c r="J155" s="8">
        <v>0</v>
      </c>
      <c r="K155" s="8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/>
      <c r="R155" s="3">
        <v>8400</v>
      </c>
      <c r="S155" s="3">
        <v>0</v>
      </c>
      <c r="T155" s="17">
        <f t="shared" si="15"/>
        <v>0</v>
      </c>
      <c r="U155" s="3">
        <f>(F155+G155+H155)*56</f>
        <v>8400</v>
      </c>
      <c r="V155" s="7"/>
      <c r="W155" s="7">
        <f t="shared" si="14"/>
        <v>8400</v>
      </c>
    </row>
    <row r="156" spans="1:26" x14ac:dyDescent="0.25">
      <c r="A156" s="3"/>
      <c r="B156" s="2">
        <v>44490</v>
      </c>
      <c r="C156" t="s">
        <v>257</v>
      </c>
      <c r="D156" s="3" t="s">
        <v>212</v>
      </c>
      <c r="E156" s="3">
        <v>0</v>
      </c>
      <c r="F156" s="3">
        <v>1.5</v>
      </c>
      <c r="G156" s="3">
        <v>0</v>
      </c>
      <c r="H156" s="3">
        <v>0</v>
      </c>
      <c r="I156" s="3">
        <v>0</v>
      </c>
      <c r="J156" s="8">
        <v>0</v>
      </c>
      <c r="K156" s="8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/>
      <c r="R156" s="3">
        <v>90</v>
      </c>
      <c r="S156" s="3">
        <v>0</v>
      </c>
      <c r="T156" s="17">
        <f t="shared" si="15"/>
        <v>0</v>
      </c>
      <c r="U156" s="3">
        <f>F156*60</f>
        <v>90</v>
      </c>
      <c r="V156" s="7"/>
      <c r="W156" s="7">
        <f t="shared" si="14"/>
        <v>90</v>
      </c>
    </row>
    <row r="157" spans="1:26" x14ac:dyDescent="0.25">
      <c r="A157" s="3"/>
      <c r="B157" s="2">
        <v>44490</v>
      </c>
      <c r="C157" t="s">
        <v>258</v>
      </c>
      <c r="D157" s="3" t="s">
        <v>212</v>
      </c>
      <c r="E157" s="3">
        <v>0</v>
      </c>
      <c r="F157" s="3">
        <v>1</v>
      </c>
      <c r="G157" s="3">
        <v>0</v>
      </c>
      <c r="H157" s="3">
        <v>0</v>
      </c>
      <c r="I157" s="3">
        <v>0</v>
      </c>
      <c r="J157" s="8">
        <v>0</v>
      </c>
      <c r="K157" s="8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/>
      <c r="R157" s="3">
        <v>60</v>
      </c>
      <c r="S157" s="3">
        <v>0</v>
      </c>
      <c r="T157" s="17">
        <f t="shared" si="15"/>
        <v>0</v>
      </c>
      <c r="U157" s="3">
        <f>F157*60</f>
        <v>60</v>
      </c>
      <c r="V157" s="7"/>
      <c r="W157" s="7">
        <f t="shared" si="14"/>
        <v>60</v>
      </c>
    </row>
    <row r="158" spans="1:26" x14ac:dyDescent="0.25">
      <c r="A158" s="3"/>
      <c r="B158" s="2">
        <v>44490</v>
      </c>
      <c r="C158" t="s">
        <v>259</v>
      </c>
      <c r="D158" s="3" t="s">
        <v>212</v>
      </c>
      <c r="E158" s="3">
        <v>0</v>
      </c>
      <c r="F158" s="3">
        <f>12</f>
        <v>12</v>
      </c>
      <c r="G158" s="3">
        <v>0</v>
      </c>
      <c r="H158" s="3">
        <v>0</v>
      </c>
      <c r="I158" s="3">
        <v>0</v>
      </c>
      <c r="J158" s="8">
        <v>0</v>
      </c>
      <c r="K158" s="8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/>
      <c r="R158" s="3">
        <v>720</v>
      </c>
      <c r="S158" s="3">
        <v>0</v>
      </c>
      <c r="T158" s="17">
        <f t="shared" si="15"/>
        <v>0</v>
      </c>
      <c r="U158" s="3">
        <f>F158*60</f>
        <v>720</v>
      </c>
      <c r="V158" s="7"/>
      <c r="W158" s="7">
        <f t="shared" si="14"/>
        <v>720</v>
      </c>
    </row>
    <row r="159" spans="1:26" x14ac:dyDescent="0.25">
      <c r="A159" s="3"/>
      <c r="B159" s="2">
        <v>44490</v>
      </c>
      <c r="C159" t="s">
        <v>260</v>
      </c>
      <c r="D159" s="3" t="s">
        <v>261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8">
        <v>0</v>
      </c>
      <c r="K159" s="8">
        <v>0</v>
      </c>
      <c r="L159" s="3">
        <v>0</v>
      </c>
      <c r="M159" s="3">
        <v>0</v>
      </c>
      <c r="N159" s="3">
        <v>0</v>
      </c>
      <c r="O159" s="3">
        <v>1</v>
      </c>
      <c r="P159" s="3">
        <v>0</v>
      </c>
      <c r="Q159" s="3"/>
      <c r="R159" s="3">
        <v>290</v>
      </c>
      <c r="S159" s="3">
        <v>0</v>
      </c>
      <c r="T159" s="17">
        <f t="shared" si="15"/>
        <v>0</v>
      </c>
      <c r="U159" s="3">
        <f>O159*290</f>
        <v>290</v>
      </c>
      <c r="V159" s="7"/>
      <c r="W159" s="7">
        <f t="shared" si="14"/>
        <v>290</v>
      </c>
    </row>
    <row r="160" spans="1:26" x14ac:dyDescent="0.25">
      <c r="A160" s="3"/>
      <c r="B160" s="2">
        <v>44490</v>
      </c>
      <c r="C160" t="s">
        <v>262</v>
      </c>
      <c r="D160" s="3" t="s">
        <v>217</v>
      </c>
      <c r="E160" s="3">
        <v>0</v>
      </c>
      <c r="F160" s="3">
        <v>2</v>
      </c>
      <c r="G160" s="3">
        <v>0</v>
      </c>
      <c r="H160" s="3">
        <v>0</v>
      </c>
      <c r="I160" s="3">
        <v>0</v>
      </c>
      <c r="J160" s="8">
        <v>0</v>
      </c>
      <c r="K160" s="8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/>
      <c r="R160" s="3">
        <v>120</v>
      </c>
      <c r="S160" s="3">
        <v>0</v>
      </c>
      <c r="T160" s="17">
        <f t="shared" si="15"/>
        <v>0</v>
      </c>
      <c r="U160" s="3">
        <f>F160*60</f>
        <v>120</v>
      </c>
      <c r="V160" s="7"/>
      <c r="W160" s="7">
        <f t="shared" si="14"/>
        <v>120</v>
      </c>
    </row>
    <row r="161" spans="1:26" x14ac:dyDescent="0.25">
      <c r="A161" s="3"/>
      <c r="B161" s="2">
        <v>44490</v>
      </c>
      <c r="C161" t="s">
        <v>263</v>
      </c>
      <c r="D161" s="3" t="s">
        <v>264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8">
        <v>0</v>
      </c>
      <c r="K161" s="8">
        <v>0</v>
      </c>
      <c r="L161" s="3">
        <v>0</v>
      </c>
      <c r="M161" s="3">
        <f>1</f>
        <v>1</v>
      </c>
      <c r="N161" s="3">
        <v>0</v>
      </c>
      <c r="O161" s="3">
        <v>0</v>
      </c>
      <c r="P161" s="3">
        <v>0</v>
      </c>
      <c r="Q161" s="3"/>
      <c r="R161" s="3">
        <v>800</v>
      </c>
      <c r="S161" s="3">
        <v>0</v>
      </c>
      <c r="T161" s="17">
        <f t="shared" si="15"/>
        <v>0</v>
      </c>
      <c r="U161" s="3">
        <f>M161*800</f>
        <v>800</v>
      </c>
      <c r="V161" s="7"/>
      <c r="W161" s="7">
        <f t="shared" si="14"/>
        <v>800</v>
      </c>
    </row>
    <row r="162" spans="1:26" x14ac:dyDescent="0.25">
      <c r="A162" s="3"/>
      <c r="B162" s="2">
        <v>44490</v>
      </c>
      <c r="C162" t="s">
        <v>265</v>
      </c>
      <c r="D162" s="3" t="s">
        <v>237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8">
        <v>0</v>
      </c>
      <c r="K162" s="8">
        <v>0</v>
      </c>
      <c r="L162" s="3">
        <v>10</v>
      </c>
      <c r="M162" s="3">
        <v>0</v>
      </c>
      <c r="N162" s="3">
        <v>0</v>
      </c>
      <c r="O162" s="3">
        <v>0</v>
      </c>
      <c r="P162" s="3">
        <v>0</v>
      </c>
      <c r="Q162" s="3"/>
      <c r="R162" s="3">
        <v>5800</v>
      </c>
      <c r="S162" s="3">
        <v>0</v>
      </c>
      <c r="T162" s="17">
        <f t="shared" si="15"/>
        <v>0</v>
      </c>
      <c r="U162" s="3">
        <f>L162*580</f>
        <v>5800</v>
      </c>
      <c r="V162" s="7"/>
      <c r="W162" s="7">
        <f t="shared" si="14"/>
        <v>5800</v>
      </c>
    </row>
    <row r="163" spans="1:26" x14ac:dyDescent="0.25">
      <c r="A163" s="3"/>
      <c r="B163" s="2">
        <v>44490</v>
      </c>
      <c r="C163" t="s">
        <v>266</v>
      </c>
      <c r="D163" s="3" t="s">
        <v>267</v>
      </c>
      <c r="E163" s="3">
        <v>0</v>
      </c>
      <c r="F163" s="3">
        <f>160</f>
        <v>160</v>
      </c>
      <c r="G163" s="3">
        <v>0</v>
      </c>
      <c r="H163" s="3">
        <v>0</v>
      </c>
      <c r="I163" s="3">
        <v>0</v>
      </c>
      <c r="J163" s="8">
        <v>0</v>
      </c>
      <c r="K163" s="8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/>
      <c r="R163" s="3">
        <v>7780</v>
      </c>
      <c r="S163" s="3">
        <v>0</v>
      </c>
      <c r="T163" s="17">
        <f t="shared" si="15"/>
        <v>0</v>
      </c>
      <c r="U163" s="3">
        <v>7780</v>
      </c>
      <c r="V163" s="7"/>
      <c r="W163" s="7">
        <f t="shared" si="14"/>
        <v>7780</v>
      </c>
    </row>
    <row r="164" spans="1:26" x14ac:dyDescent="0.25">
      <c r="A164" s="3"/>
      <c r="B164" s="2">
        <v>44490</v>
      </c>
      <c r="C164" t="s">
        <v>268</v>
      </c>
      <c r="D164" s="3" t="s">
        <v>237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8">
        <v>0</v>
      </c>
      <c r="K164" s="8">
        <v>0</v>
      </c>
      <c r="L164" s="3">
        <v>3</v>
      </c>
      <c r="M164" s="3">
        <v>0</v>
      </c>
      <c r="N164" s="3">
        <v>0</v>
      </c>
      <c r="O164" s="3">
        <v>0</v>
      </c>
      <c r="P164" s="3">
        <v>0</v>
      </c>
      <c r="Q164" s="3"/>
      <c r="R164" s="3">
        <v>1740</v>
      </c>
      <c r="S164" s="3">
        <v>0</v>
      </c>
      <c r="T164" s="17">
        <f t="shared" si="15"/>
        <v>0</v>
      </c>
      <c r="U164" s="3">
        <f>L164*580</f>
        <v>1740</v>
      </c>
      <c r="V164" s="7"/>
      <c r="W164" s="7">
        <f t="shared" si="14"/>
        <v>1740</v>
      </c>
    </row>
    <row r="165" spans="1:26" x14ac:dyDescent="0.25">
      <c r="A165" s="3"/>
      <c r="B165" s="2">
        <v>44491</v>
      </c>
      <c r="C165" t="s">
        <v>269</v>
      </c>
      <c r="D165" s="3" t="s">
        <v>217</v>
      </c>
      <c r="E165" s="3">
        <v>0</v>
      </c>
      <c r="F165" s="3">
        <f>20</f>
        <v>20</v>
      </c>
      <c r="G165" s="3">
        <v>0</v>
      </c>
      <c r="H165" s="3">
        <v>0</v>
      </c>
      <c r="I165" s="3">
        <v>0</v>
      </c>
      <c r="J165" s="8">
        <v>0</v>
      </c>
      <c r="K165" s="8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/>
      <c r="R165" s="3">
        <v>1120</v>
      </c>
      <c r="S165" s="3">
        <v>0</v>
      </c>
      <c r="T165" s="17">
        <f t="shared" si="15"/>
        <v>0</v>
      </c>
      <c r="U165" s="3">
        <f>F165*56</f>
        <v>1120</v>
      </c>
      <c r="V165" s="7"/>
      <c r="W165" s="7">
        <f t="shared" si="14"/>
        <v>1120</v>
      </c>
    </row>
    <row r="166" spans="1:26" x14ac:dyDescent="0.25">
      <c r="A166" s="3"/>
      <c r="B166" s="2">
        <v>44491</v>
      </c>
      <c r="C166" t="s">
        <v>270</v>
      </c>
      <c r="D166" s="3" t="s">
        <v>217</v>
      </c>
      <c r="E166" s="3">
        <v>0</v>
      </c>
      <c r="F166" s="3">
        <v>0</v>
      </c>
      <c r="G166" s="3">
        <f>40</f>
        <v>40</v>
      </c>
      <c r="H166" s="3"/>
      <c r="I166" s="3">
        <v>0</v>
      </c>
      <c r="J166" s="8">
        <v>0</v>
      </c>
      <c r="K166" s="8">
        <v>0</v>
      </c>
      <c r="L166" s="3">
        <v>4</v>
      </c>
      <c r="M166" s="3">
        <v>0</v>
      </c>
      <c r="N166" s="3">
        <v>0</v>
      </c>
      <c r="O166" s="3">
        <v>0</v>
      </c>
      <c r="P166" s="3">
        <v>0</v>
      </c>
      <c r="Q166" s="3"/>
      <c r="R166" s="3">
        <v>3840</v>
      </c>
      <c r="S166" s="3">
        <v>0</v>
      </c>
      <c r="T166" s="17">
        <f t="shared" si="15"/>
        <v>0</v>
      </c>
      <c r="U166" s="3">
        <f>G166*56+L166*400</f>
        <v>3840</v>
      </c>
      <c r="V166" s="7"/>
      <c r="W166" s="7">
        <f t="shared" si="14"/>
        <v>3840</v>
      </c>
    </row>
    <row r="167" spans="1:26" x14ac:dyDescent="0.25">
      <c r="A167" s="3"/>
      <c r="B167" s="2">
        <v>44491</v>
      </c>
      <c r="C167" t="s">
        <v>271</v>
      </c>
      <c r="D167" s="3" t="s">
        <v>229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8">
        <v>0</v>
      </c>
      <c r="K167" s="8">
        <v>0</v>
      </c>
      <c r="L167" s="3">
        <f>6</f>
        <v>6</v>
      </c>
      <c r="M167" s="3">
        <v>1</v>
      </c>
      <c r="N167" s="3">
        <v>0</v>
      </c>
      <c r="O167" s="3">
        <v>3</v>
      </c>
      <c r="P167" s="3">
        <v>0</v>
      </c>
      <c r="Q167" s="3"/>
      <c r="R167" s="3">
        <v>5540</v>
      </c>
      <c r="S167" s="3">
        <v>0</v>
      </c>
      <c r="T167" s="17">
        <f t="shared" si="15"/>
        <v>0</v>
      </c>
      <c r="U167" s="3">
        <f>L167*600+M167*1040+O167*300</f>
        <v>5540</v>
      </c>
      <c r="V167" s="7"/>
      <c r="W167" s="7">
        <f t="shared" si="14"/>
        <v>5540</v>
      </c>
    </row>
    <row r="168" spans="1:26" x14ac:dyDescent="0.25">
      <c r="A168" s="3"/>
      <c r="B168" s="2">
        <v>44491</v>
      </c>
      <c r="C168" t="s">
        <v>272</v>
      </c>
      <c r="D168" s="3" t="s">
        <v>212</v>
      </c>
      <c r="E168" s="3">
        <v>0</v>
      </c>
      <c r="F168" s="3">
        <v>2</v>
      </c>
      <c r="G168" s="3">
        <v>0</v>
      </c>
      <c r="H168" s="3">
        <v>0</v>
      </c>
      <c r="I168" s="3">
        <v>0</v>
      </c>
      <c r="J168" s="8">
        <v>0</v>
      </c>
      <c r="K168" s="8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/>
      <c r="R168" s="3">
        <v>120</v>
      </c>
      <c r="S168" s="3">
        <v>0</v>
      </c>
      <c r="T168" s="17">
        <f t="shared" si="15"/>
        <v>0</v>
      </c>
      <c r="U168" s="3">
        <f>F168*60</f>
        <v>120</v>
      </c>
      <c r="V168" s="7"/>
      <c r="W168" s="7">
        <f t="shared" si="14"/>
        <v>120</v>
      </c>
    </row>
    <row r="169" spans="1:26" x14ac:dyDescent="0.25">
      <c r="A169" s="3"/>
      <c r="B169" s="2">
        <v>44491</v>
      </c>
      <c r="C169" t="s">
        <v>273</v>
      </c>
      <c r="D169" s="3" t="s">
        <v>212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8">
        <v>0</v>
      </c>
      <c r="K169" s="8">
        <v>0</v>
      </c>
      <c r="L169" s="3">
        <v>0</v>
      </c>
      <c r="M169" s="3">
        <v>0</v>
      </c>
      <c r="N169" s="3">
        <v>0</v>
      </c>
      <c r="O169" s="3">
        <v>1</v>
      </c>
      <c r="P169" s="3">
        <v>0</v>
      </c>
      <c r="Q169" s="3"/>
      <c r="R169" s="3">
        <v>250</v>
      </c>
      <c r="S169" s="3">
        <v>0</v>
      </c>
      <c r="T169" s="17">
        <f t="shared" si="15"/>
        <v>0</v>
      </c>
      <c r="U169" s="3">
        <f>O169*250</f>
        <v>250</v>
      </c>
      <c r="V169" s="7"/>
      <c r="W169" s="7">
        <f t="shared" si="14"/>
        <v>250</v>
      </c>
    </row>
    <row r="170" spans="1:26" x14ac:dyDescent="0.25">
      <c r="A170" s="3"/>
      <c r="B170" s="2">
        <v>44491</v>
      </c>
      <c r="C170" t="s">
        <v>274</v>
      </c>
      <c r="D170" s="3" t="s">
        <v>217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8">
        <v>0</v>
      </c>
      <c r="K170" s="8">
        <v>0</v>
      </c>
      <c r="L170" s="3">
        <v>1</v>
      </c>
      <c r="M170" s="3">
        <v>0</v>
      </c>
      <c r="N170" s="3">
        <v>0</v>
      </c>
      <c r="O170" s="3">
        <v>2</v>
      </c>
      <c r="P170" s="3">
        <v>0</v>
      </c>
      <c r="Q170" s="3"/>
      <c r="R170" s="3">
        <v>980</v>
      </c>
      <c r="S170" s="3">
        <v>0</v>
      </c>
      <c r="T170" s="17">
        <f t="shared" si="15"/>
        <v>0</v>
      </c>
      <c r="U170" s="3">
        <f>L170*400+O170*290</f>
        <v>980</v>
      </c>
      <c r="V170" s="7"/>
      <c r="W170" s="7">
        <f t="shared" si="14"/>
        <v>980</v>
      </c>
    </row>
    <row r="171" spans="1:26" x14ac:dyDescent="0.25">
      <c r="A171" s="3"/>
      <c r="B171" s="2">
        <v>44491</v>
      </c>
      <c r="C171" t="s">
        <v>275</v>
      </c>
      <c r="D171" s="3" t="s">
        <v>85</v>
      </c>
      <c r="E171" s="3">
        <v>0</v>
      </c>
      <c r="F171" s="3">
        <f>20</f>
        <v>20</v>
      </c>
      <c r="G171" s="3">
        <v>0</v>
      </c>
      <c r="H171" s="3">
        <v>0</v>
      </c>
      <c r="I171" s="3">
        <v>0</v>
      </c>
      <c r="J171" s="8">
        <v>0</v>
      </c>
      <c r="K171" s="8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/>
      <c r="R171" s="3">
        <v>1200</v>
      </c>
      <c r="S171" s="3">
        <v>0</v>
      </c>
      <c r="T171" s="17">
        <f t="shared" si="15"/>
        <v>0</v>
      </c>
      <c r="U171" s="3">
        <f>F171*60</f>
        <v>1200</v>
      </c>
      <c r="V171" s="7"/>
      <c r="W171" s="7">
        <f t="shared" si="14"/>
        <v>1200</v>
      </c>
      <c r="Y171" t="s">
        <v>25</v>
      </c>
      <c r="Z171" t="s">
        <v>215</v>
      </c>
    </row>
    <row r="172" spans="1:26" x14ac:dyDescent="0.25">
      <c r="A172" s="3"/>
      <c r="B172" s="2">
        <v>44491</v>
      </c>
      <c r="C172" t="s">
        <v>276</v>
      </c>
      <c r="D172" s="3" t="s">
        <v>242</v>
      </c>
      <c r="E172" s="3">
        <v>0</v>
      </c>
      <c r="F172" s="3">
        <f>200</f>
        <v>200</v>
      </c>
      <c r="G172" s="3">
        <v>0</v>
      </c>
      <c r="H172" s="3">
        <v>0</v>
      </c>
      <c r="I172" s="3">
        <v>0</v>
      </c>
      <c r="J172" s="8">
        <v>0</v>
      </c>
      <c r="K172" s="8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/>
      <c r="R172" s="3">
        <v>12000</v>
      </c>
      <c r="S172" s="3">
        <v>12000</v>
      </c>
      <c r="T172" s="17">
        <f t="shared" si="15"/>
        <v>0</v>
      </c>
      <c r="U172" s="3">
        <f>F172*60</f>
        <v>12000</v>
      </c>
      <c r="V172" s="7">
        <f>U172</f>
        <v>12000</v>
      </c>
      <c r="W172" s="7">
        <f t="shared" si="14"/>
        <v>0</v>
      </c>
      <c r="Y172" t="s">
        <v>25</v>
      </c>
      <c r="Z172" t="s">
        <v>237</v>
      </c>
    </row>
    <row r="173" spans="1:26" x14ac:dyDescent="0.25">
      <c r="A173" s="3"/>
      <c r="B173" s="2">
        <v>44492</v>
      </c>
      <c r="C173" t="s">
        <v>277</v>
      </c>
      <c r="D173" s="3" t="s">
        <v>217</v>
      </c>
      <c r="E173" s="3">
        <v>0</v>
      </c>
      <c r="F173" s="3">
        <f>70</f>
        <v>70</v>
      </c>
      <c r="G173" s="3">
        <v>0</v>
      </c>
      <c r="H173" s="3">
        <v>0</v>
      </c>
      <c r="I173" s="3">
        <v>0</v>
      </c>
      <c r="J173" s="8">
        <v>0</v>
      </c>
      <c r="K173" s="8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/>
      <c r="R173" s="3">
        <v>3920</v>
      </c>
      <c r="S173" s="3">
        <v>0</v>
      </c>
      <c r="T173" s="17">
        <f t="shared" si="15"/>
        <v>0</v>
      </c>
      <c r="U173" s="3">
        <f>F173*56</f>
        <v>3920</v>
      </c>
      <c r="V173" s="7"/>
      <c r="W173" s="7">
        <f t="shared" si="14"/>
        <v>3920</v>
      </c>
    </row>
    <row r="174" spans="1:26" x14ac:dyDescent="0.25">
      <c r="A174" s="3"/>
      <c r="B174" s="2">
        <v>44492</v>
      </c>
      <c r="C174" t="s">
        <v>278</v>
      </c>
      <c r="D174" s="3" t="s">
        <v>212</v>
      </c>
      <c r="E174" s="3">
        <v>0</v>
      </c>
      <c r="F174" s="3">
        <v>2</v>
      </c>
      <c r="G174" s="3">
        <v>0</v>
      </c>
      <c r="H174" s="3">
        <v>0</v>
      </c>
      <c r="I174" s="3">
        <v>0</v>
      </c>
      <c r="J174" s="8">
        <v>0</v>
      </c>
      <c r="K174" s="8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/>
      <c r="R174" s="3">
        <v>120</v>
      </c>
      <c r="S174" s="3">
        <v>0</v>
      </c>
      <c r="T174" s="17">
        <f t="shared" si="15"/>
        <v>0</v>
      </c>
      <c r="U174" s="3">
        <f>F174*60</f>
        <v>120</v>
      </c>
      <c r="V174" s="7"/>
      <c r="W174" s="7">
        <f t="shared" si="14"/>
        <v>120</v>
      </c>
    </row>
    <row r="175" spans="1:26" x14ac:dyDescent="0.25">
      <c r="A175" s="3"/>
      <c r="B175" s="2">
        <v>44492</v>
      </c>
      <c r="C175" t="s">
        <v>279</v>
      </c>
      <c r="D175" s="3" t="s">
        <v>280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8">
        <v>0</v>
      </c>
      <c r="K175" s="8">
        <v>0</v>
      </c>
      <c r="L175" s="3">
        <f>4</f>
        <v>4</v>
      </c>
      <c r="M175" s="3">
        <v>0</v>
      </c>
      <c r="N175" s="3">
        <v>0</v>
      </c>
      <c r="O175" s="3">
        <v>2</v>
      </c>
      <c r="P175" s="3">
        <v>0</v>
      </c>
      <c r="Q175" s="3"/>
      <c r="R175" s="3">
        <v>2820</v>
      </c>
      <c r="S175" s="3">
        <v>0</v>
      </c>
      <c r="T175" s="17">
        <f t="shared" si="15"/>
        <v>0</v>
      </c>
      <c r="U175" s="3">
        <f>L175*560+O175*290</f>
        <v>2820</v>
      </c>
      <c r="V175" s="7"/>
      <c r="W175" s="7">
        <f t="shared" si="14"/>
        <v>2820</v>
      </c>
    </row>
    <row r="176" spans="1:26" x14ac:dyDescent="0.25">
      <c r="A176" s="3"/>
      <c r="B176" s="2">
        <v>44492</v>
      </c>
      <c r="C176" t="s">
        <v>281</v>
      </c>
      <c r="D176" s="3" t="s">
        <v>242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8">
        <v>0</v>
      </c>
      <c r="K176" s="8">
        <v>0</v>
      </c>
      <c r="L176" s="3">
        <f>5</f>
        <v>5</v>
      </c>
      <c r="M176" s="3">
        <f>1</f>
        <v>1</v>
      </c>
      <c r="N176" s="3">
        <v>0</v>
      </c>
      <c r="O176" s="3">
        <f>10</f>
        <v>10</v>
      </c>
      <c r="P176" s="3">
        <v>0</v>
      </c>
      <c r="Q176" s="3"/>
      <c r="R176" s="3">
        <v>6940</v>
      </c>
      <c r="S176" s="3">
        <v>6940</v>
      </c>
      <c r="T176" s="17">
        <f t="shared" si="15"/>
        <v>0</v>
      </c>
      <c r="U176" s="3">
        <f>L176*580+M176*1040+O176*300</f>
        <v>6940</v>
      </c>
      <c r="V176" s="7">
        <f>U176</f>
        <v>6940</v>
      </c>
      <c r="W176" s="7">
        <f>U176-V176</f>
        <v>0</v>
      </c>
      <c r="Y176" t="s">
        <v>25</v>
      </c>
      <c r="Z176" t="s">
        <v>237</v>
      </c>
    </row>
    <row r="177" spans="1:26" x14ac:dyDescent="0.25">
      <c r="A177" s="3"/>
      <c r="B177" s="2">
        <v>44492</v>
      </c>
      <c r="C177" t="s">
        <v>282</v>
      </c>
      <c r="D177" s="3" t="s">
        <v>229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8">
        <v>0</v>
      </c>
      <c r="K177" s="8">
        <v>0</v>
      </c>
      <c r="L177" s="3">
        <v>0</v>
      </c>
      <c r="M177" s="3">
        <v>0</v>
      </c>
      <c r="N177" s="3">
        <v>0</v>
      </c>
      <c r="O177" s="3">
        <v>2</v>
      </c>
      <c r="P177" s="3">
        <v>0</v>
      </c>
      <c r="Q177" s="3"/>
      <c r="R177" s="3">
        <v>600</v>
      </c>
      <c r="S177" s="3">
        <v>0</v>
      </c>
      <c r="T177" s="17">
        <f t="shared" si="15"/>
        <v>0</v>
      </c>
      <c r="U177" s="3">
        <f>O177*300</f>
        <v>600</v>
      </c>
      <c r="V177" s="7"/>
      <c r="W177" s="7">
        <f t="shared" ref="W177:W240" si="16">U177-V177</f>
        <v>600</v>
      </c>
    </row>
    <row r="178" spans="1:26" x14ac:dyDescent="0.25">
      <c r="A178" s="3"/>
      <c r="B178" s="2">
        <v>44492</v>
      </c>
      <c r="C178" t="s">
        <v>283</v>
      </c>
      <c r="D178" s="3" t="s">
        <v>229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8">
        <v>0</v>
      </c>
      <c r="K178" s="8">
        <v>0</v>
      </c>
      <c r="L178" s="3">
        <v>0</v>
      </c>
      <c r="M178" s="3">
        <v>0</v>
      </c>
      <c r="N178" s="3">
        <v>0</v>
      </c>
      <c r="O178" s="3">
        <v>1</v>
      </c>
      <c r="P178" s="3">
        <v>0</v>
      </c>
      <c r="Q178" s="3"/>
      <c r="R178" s="3">
        <v>300</v>
      </c>
      <c r="S178" s="3">
        <v>0</v>
      </c>
      <c r="T178" s="17">
        <f t="shared" si="15"/>
        <v>0</v>
      </c>
      <c r="U178" s="3">
        <f>O178*300</f>
        <v>300</v>
      </c>
      <c r="V178" s="7"/>
      <c r="W178" s="7">
        <f t="shared" si="16"/>
        <v>300</v>
      </c>
    </row>
    <row r="179" spans="1:26" x14ac:dyDescent="0.25">
      <c r="A179" s="3"/>
      <c r="B179" s="2">
        <v>44492</v>
      </c>
      <c r="C179" t="s">
        <v>284</v>
      </c>
      <c r="D179" s="3" t="s">
        <v>285</v>
      </c>
      <c r="E179" s="3">
        <v>0</v>
      </c>
      <c r="F179" s="3">
        <f>60</f>
        <v>60</v>
      </c>
      <c r="G179" s="3">
        <v>0</v>
      </c>
      <c r="H179" s="3">
        <v>0</v>
      </c>
      <c r="I179" s="3">
        <v>0</v>
      </c>
      <c r="J179" s="8">
        <v>0</v>
      </c>
      <c r="K179" s="8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/>
      <c r="R179" s="3">
        <v>3360</v>
      </c>
      <c r="S179" s="3">
        <v>0</v>
      </c>
      <c r="T179" s="17">
        <f t="shared" si="15"/>
        <v>0</v>
      </c>
      <c r="U179" s="3">
        <f>F179*56</f>
        <v>3360</v>
      </c>
      <c r="V179" s="7"/>
      <c r="W179" s="7">
        <f t="shared" si="16"/>
        <v>3360</v>
      </c>
    </row>
    <row r="180" spans="1:26" x14ac:dyDescent="0.25">
      <c r="A180" s="3"/>
      <c r="B180" s="2">
        <v>44492</v>
      </c>
      <c r="C180" t="s">
        <v>286</v>
      </c>
      <c r="D180" s="3" t="s">
        <v>287</v>
      </c>
      <c r="E180" s="3">
        <v>0</v>
      </c>
      <c r="F180" s="3">
        <f>20</f>
        <v>20</v>
      </c>
      <c r="G180" s="3">
        <v>0</v>
      </c>
      <c r="H180" s="3">
        <v>0</v>
      </c>
      <c r="I180" s="3">
        <v>0</v>
      </c>
      <c r="J180" s="8">
        <v>0</v>
      </c>
      <c r="K180" s="8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/>
      <c r="R180" s="3">
        <v>1120</v>
      </c>
      <c r="S180" s="3">
        <v>0</v>
      </c>
      <c r="T180" s="17">
        <f t="shared" si="15"/>
        <v>0</v>
      </c>
      <c r="U180" s="3">
        <f>F180*56</f>
        <v>1120</v>
      </c>
      <c r="V180" s="7"/>
      <c r="W180" s="7">
        <f t="shared" si="16"/>
        <v>1120</v>
      </c>
    </row>
    <row r="181" spans="1:26" x14ac:dyDescent="0.25">
      <c r="A181" s="3"/>
      <c r="B181" s="2">
        <v>44492</v>
      </c>
      <c r="C181" t="s">
        <v>288</v>
      </c>
      <c r="D181" s="3" t="s">
        <v>234</v>
      </c>
      <c r="E181" s="3">
        <v>0</v>
      </c>
      <c r="F181" s="3">
        <f>20</f>
        <v>20</v>
      </c>
      <c r="G181" s="3">
        <v>0</v>
      </c>
      <c r="H181" s="3">
        <v>0</v>
      </c>
      <c r="I181" s="3">
        <v>0</v>
      </c>
      <c r="J181" s="8">
        <v>0</v>
      </c>
      <c r="K181" s="8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/>
      <c r="R181" s="3">
        <v>1120</v>
      </c>
      <c r="S181" s="3">
        <v>0</v>
      </c>
      <c r="T181" s="17">
        <f t="shared" si="15"/>
        <v>0</v>
      </c>
      <c r="U181" s="3">
        <f>F181*56</f>
        <v>1120</v>
      </c>
      <c r="V181" s="7"/>
      <c r="W181" s="7">
        <f t="shared" si="16"/>
        <v>1120</v>
      </c>
    </row>
    <row r="182" spans="1:26" x14ac:dyDescent="0.25">
      <c r="A182" s="3"/>
      <c r="B182" s="2">
        <v>44492</v>
      </c>
      <c r="C182" t="s">
        <v>289</v>
      </c>
      <c r="D182" s="3" t="s">
        <v>290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8">
        <v>0</v>
      </c>
      <c r="K182" s="8">
        <v>0</v>
      </c>
      <c r="L182" s="3">
        <f>4</f>
        <v>4</v>
      </c>
      <c r="M182" s="3">
        <v>0</v>
      </c>
      <c r="N182" s="3">
        <v>0</v>
      </c>
      <c r="O182" s="3">
        <v>0</v>
      </c>
      <c r="P182" s="3">
        <v>0</v>
      </c>
      <c r="Q182" s="3"/>
      <c r="R182" s="3">
        <v>1600</v>
      </c>
      <c r="S182" s="3">
        <v>0</v>
      </c>
      <c r="T182" s="17">
        <f t="shared" si="15"/>
        <v>0</v>
      </c>
      <c r="U182" s="3">
        <f>L182*400</f>
        <v>1600</v>
      </c>
      <c r="V182" s="7"/>
      <c r="W182" s="7">
        <f t="shared" si="16"/>
        <v>1600</v>
      </c>
    </row>
    <row r="183" spans="1:26" x14ac:dyDescent="0.25">
      <c r="A183" s="3"/>
      <c r="B183" s="2">
        <v>44492</v>
      </c>
      <c r="C183" t="s">
        <v>291</v>
      </c>
      <c r="D183" s="3" t="s">
        <v>292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8">
        <v>0</v>
      </c>
      <c r="K183" s="8">
        <v>0</v>
      </c>
      <c r="L183" s="3">
        <f>2</f>
        <v>2</v>
      </c>
      <c r="M183" s="3">
        <v>0</v>
      </c>
      <c r="N183" s="3">
        <v>0</v>
      </c>
      <c r="O183" s="3">
        <v>0</v>
      </c>
      <c r="P183" s="3">
        <v>0</v>
      </c>
      <c r="Q183" s="3"/>
      <c r="R183" s="3">
        <v>960</v>
      </c>
      <c r="S183" s="3">
        <v>0</v>
      </c>
      <c r="T183" s="17">
        <f t="shared" si="15"/>
        <v>0</v>
      </c>
      <c r="U183" s="3">
        <f>L183*480</f>
        <v>960</v>
      </c>
      <c r="V183" s="7"/>
      <c r="W183" s="7">
        <f t="shared" si="16"/>
        <v>960</v>
      </c>
    </row>
    <row r="184" spans="1:26" x14ac:dyDescent="0.25">
      <c r="A184" s="3"/>
      <c r="B184" s="2">
        <v>44492</v>
      </c>
      <c r="C184" t="s">
        <v>293</v>
      </c>
      <c r="D184" s="3" t="s">
        <v>212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8">
        <v>0</v>
      </c>
      <c r="K184" s="8">
        <v>0</v>
      </c>
      <c r="L184" s="3">
        <v>0</v>
      </c>
      <c r="M184" s="3">
        <v>0</v>
      </c>
      <c r="N184" s="3">
        <v>0</v>
      </c>
      <c r="O184" s="3">
        <f>1</f>
        <v>1</v>
      </c>
      <c r="P184" s="3">
        <v>0</v>
      </c>
      <c r="Q184" s="3"/>
      <c r="R184" s="3">
        <v>300</v>
      </c>
      <c r="S184" s="3">
        <v>0</v>
      </c>
      <c r="T184" s="17">
        <f t="shared" si="15"/>
        <v>0</v>
      </c>
      <c r="U184" s="3">
        <f>O184*300</f>
        <v>300</v>
      </c>
      <c r="V184" s="7"/>
      <c r="W184" s="7">
        <f t="shared" si="16"/>
        <v>300</v>
      </c>
    </row>
    <row r="185" spans="1:26" x14ac:dyDescent="0.25">
      <c r="A185" s="3"/>
      <c r="B185" s="2">
        <v>44492</v>
      </c>
      <c r="C185" t="s">
        <v>294</v>
      </c>
      <c r="D185" s="3" t="s">
        <v>252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8">
        <v>0</v>
      </c>
      <c r="K185" s="8">
        <v>0</v>
      </c>
      <c r="L185" s="3">
        <f>4</f>
        <v>4</v>
      </c>
      <c r="M185" s="3">
        <v>0</v>
      </c>
      <c r="N185" s="3">
        <v>0</v>
      </c>
      <c r="O185" s="3">
        <v>0</v>
      </c>
      <c r="P185" s="3">
        <v>0</v>
      </c>
      <c r="Q185" s="3"/>
      <c r="R185" s="3">
        <v>2320</v>
      </c>
      <c r="S185" s="3">
        <v>0</v>
      </c>
      <c r="T185" s="17">
        <f t="shared" si="15"/>
        <v>0</v>
      </c>
      <c r="U185" s="3">
        <f>L185*580</f>
        <v>2320</v>
      </c>
      <c r="V185" s="7"/>
      <c r="W185" s="7">
        <f t="shared" si="16"/>
        <v>2320</v>
      </c>
    </row>
    <row r="186" spans="1:26" x14ac:dyDescent="0.25">
      <c r="A186" s="3"/>
      <c r="B186" s="2">
        <v>44492</v>
      </c>
      <c r="C186" t="s">
        <v>295</v>
      </c>
      <c r="D186" s="3" t="s">
        <v>26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8">
        <v>0</v>
      </c>
      <c r="K186" s="8">
        <v>0</v>
      </c>
      <c r="L186" s="3">
        <v>0</v>
      </c>
      <c r="M186" s="3">
        <v>0</v>
      </c>
      <c r="N186" s="3">
        <v>0</v>
      </c>
      <c r="O186" s="3">
        <f>1</f>
        <v>1</v>
      </c>
      <c r="P186" s="3">
        <v>0</v>
      </c>
      <c r="Q186" s="3"/>
      <c r="R186" s="3">
        <v>290</v>
      </c>
      <c r="S186" s="3">
        <v>0</v>
      </c>
      <c r="T186" s="17">
        <f t="shared" si="15"/>
        <v>0</v>
      </c>
      <c r="U186" s="3">
        <f>O186*290</f>
        <v>290</v>
      </c>
      <c r="V186" s="7"/>
      <c r="W186" s="7">
        <f t="shared" si="16"/>
        <v>290</v>
      </c>
    </row>
    <row r="187" spans="1:26" x14ac:dyDescent="0.25">
      <c r="A187" s="3"/>
      <c r="B187" s="2">
        <v>44492</v>
      </c>
      <c r="C187" t="s">
        <v>296</v>
      </c>
      <c r="D187" s="3" t="s">
        <v>297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8">
        <v>0</v>
      </c>
      <c r="K187" s="8">
        <v>0</v>
      </c>
      <c r="L187" s="3">
        <v>0</v>
      </c>
      <c r="M187" s="3">
        <v>0</v>
      </c>
      <c r="N187" s="3">
        <v>0</v>
      </c>
      <c r="O187" s="3">
        <v>1</v>
      </c>
      <c r="P187" s="3">
        <v>0</v>
      </c>
      <c r="Q187" s="3"/>
      <c r="R187" s="3">
        <v>280</v>
      </c>
      <c r="S187" s="3">
        <v>0</v>
      </c>
      <c r="T187" s="17">
        <f t="shared" si="15"/>
        <v>0</v>
      </c>
      <c r="U187" s="3">
        <f>O187*280</f>
        <v>280</v>
      </c>
      <c r="V187" s="7"/>
      <c r="W187" s="7">
        <f t="shared" si="16"/>
        <v>280</v>
      </c>
    </row>
    <row r="188" spans="1:26" x14ac:dyDescent="0.25">
      <c r="A188" s="3"/>
      <c r="B188" s="2">
        <v>44492</v>
      </c>
      <c r="C188" t="s">
        <v>298</v>
      </c>
      <c r="D188" s="3" t="s">
        <v>220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8">
        <v>0</v>
      </c>
      <c r="K188" s="8">
        <v>0</v>
      </c>
      <c r="L188" s="3">
        <f>15</f>
        <v>15</v>
      </c>
      <c r="M188" s="3">
        <v>0</v>
      </c>
      <c r="N188" s="3">
        <v>0</v>
      </c>
      <c r="O188" s="3">
        <v>10</v>
      </c>
      <c r="P188" s="3">
        <v>0</v>
      </c>
      <c r="Q188" s="3"/>
      <c r="R188" s="3">
        <v>10600</v>
      </c>
      <c r="S188" s="3">
        <v>0</v>
      </c>
      <c r="T188" s="17">
        <f t="shared" si="15"/>
        <v>0</v>
      </c>
      <c r="U188" s="3">
        <f>O188*265+L188*530</f>
        <v>10600</v>
      </c>
      <c r="V188" s="7"/>
      <c r="W188" s="7">
        <f t="shared" si="16"/>
        <v>10600</v>
      </c>
    </row>
    <row r="189" spans="1:26" x14ac:dyDescent="0.25">
      <c r="A189" s="3"/>
      <c r="B189" s="2">
        <v>44492</v>
      </c>
      <c r="C189" t="s">
        <v>299</v>
      </c>
      <c r="D189" s="3" t="s">
        <v>220</v>
      </c>
      <c r="E189" s="3">
        <v>0</v>
      </c>
      <c r="F189" s="3">
        <f>669.9</f>
        <v>669.9</v>
      </c>
      <c r="G189" s="3">
        <v>0</v>
      </c>
      <c r="H189" s="3">
        <v>0</v>
      </c>
      <c r="I189" s="3">
        <v>0</v>
      </c>
      <c r="J189" s="8">
        <v>0</v>
      </c>
      <c r="K189" s="8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/>
      <c r="R189" s="3">
        <v>31330</v>
      </c>
      <c r="S189" s="3">
        <v>0</v>
      </c>
      <c r="T189" s="17">
        <f t="shared" si="15"/>
        <v>0</v>
      </c>
      <c r="U189" s="3">
        <f>31330</f>
        <v>31330</v>
      </c>
      <c r="V189" s="7"/>
      <c r="W189" s="7">
        <f t="shared" si="16"/>
        <v>31330</v>
      </c>
    </row>
    <row r="190" spans="1:26" x14ac:dyDescent="0.25">
      <c r="A190" s="3"/>
      <c r="B190" s="2">
        <v>44492</v>
      </c>
      <c r="C190" t="s">
        <v>300</v>
      </c>
      <c r="D190" s="3" t="s">
        <v>229</v>
      </c>
      <c r="E190" s="3">
        <v>0</v>
      </c>
      <c r="F190" s="3">
        <v>15</v>
      </c>
      <c r="G190" s="3">
        <v>0</v>
      </c>
      <c r="H190" s="3">
        <v>0</v>
      </c>
      <c r="I190" s="3">
        <v>0</v>
      </c>
      <c r="J190" s="8">
        <v>0</v>
      </c>
      <c r="K190" s="8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/>
      <c r="R190" s="3">
        <v>900</v>
      </c>
      <c r="S190" s="3">
        <v>0</v>
      </c>
      <c r="T190" s="17">
        <f t="shared" si="15"/>
        <v>0</v>
      </c>
      <c r="U190" s="3">
        <f>F190*60</f>
        <v>900</v>
      </c>
      <c r="V190" s="7"/>
      <c r="W190" s="7">
        <f t="shared" si="16"/>
        <v>900</v>
      </c>
    </row>
    <row r="191" spans="1:26" x14ac:dyDescent="0.25">
      <c r="A191" s="3"/>
      <c r="B191" s="2">
        <v>44492</v>
      </c>
      <c r="C191" t="s">
        <v>301</v>
      </c>
      <c r="D191" s="3" t="s">
        <v>302</v>
      </c>
      <c r="E191" s="3">
        <v>0</v>
      </c>
      <c r="F191" s="3">
        <f>30</f>
        <v>30</v>
      </c>
      <c r="G191" s="3">
        <v>0</v>
      </c>
      <c r="H191" s="3">
        <v>0</v>
      </c>
      <c r="I191" s="3">
        <v>0</v>
      </c>
      <c r="J191" s="8">
        <v>0</v>
      </c>
      <c r="K191" s="8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/>
      <c r="R191" s="3">
        <v>1680</v>
      </c>
      <c r="S191" s="3">
        <v>0</v>
      </c>
      <c r="T191" s="17">
        <f t="shared" si="15"/>
        <v>0</v>
      </c>
      <c r="U191" s="3">
        <f>F191*56</f>
        <v>1680</v>
      </c>
      <c r="V191" s="7"/>
      <c r="W191" s="7">
        <f t="shared" si="16"/>
        <v>1680</v>
      </c>
    </row>
    <row r="192" spans="1:26" x14ac:dyDescent="0.25">
      <c r="A192" s="3"/>
      <c r="B192" s="2">
        <v>44492</v>
      </c>
      <c r="C192" t="s">
        <v>303</v>
      </c>
      <c r="D192" s="3" t="s">
        <v>242</v>
      </c>
      <c r="E192" s="3">
        <v>0</v>
      </c>
      <c r="F192" s="3">
        <f>70</f>
        <v>70</v>
      </c>
      <c r="G192" s="3">
        <v>0</v>
      </c>
      <c r="H192" s="3">
        <v>0</v>
      </c>
      <c r="I192" s="3">
        <v>0</v>
      </c>
      <c r="J192" s="8">
        <v>0</v>
      </c>
      <c r="K192" s="8">
        <v>0</v>
      </c>
      <c r="L192" s="3">
        <v>10</v>
      </c>
      <c r="M192" s="3">
        <v>0</v>
      </c>
      <c r="N192" s="3">
        <v>0</v>
      </c>
      <c r="O192" s="3">
        <v>0</v>
      </c>
      <c r="P192" s="3">
        <v>0</v>
      </c>
      <c r="Q192" s="3"/>
      <c r="R192" s="3">
        <v>10000</v>
      </c>
      <c r="S192" s="3">
        <v>10000</v>
      </c>
      <c r="T192" s="17">
        <f t="shared" si="15"/>
        <v>0</v>
      </c>
      <c r="U192" s="3">
        <f>L192*580+F192*60</f>
        <v>10000</v>
      </c>
      <c r="V192" s="7">
        <f>U192</f>
        <v>10000</v>
      </c>
      <c r="W192" s="7">
        <f t="shared" si="16"/>
        <v>0</v>
      </c>
      <c r="Y192" t="s">
        <v>25</v>
      </c>
      <c r="Z192" t="s">
        <v>237</v>
      </c>
    </row>
    <row r="193" spans="1:26" x14ac:dyDescent="0.25">
      <c r="A193" s="3"/>
      <c r="B193" s="2">
        <v>44493</v>
      </c>
      <c r="C193" t="s">
        <v>304</v>
      </c>
      <c r="D193" s="3" t="s">
        <v>242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8">
        <v>0</v>
      </c>
      <c r="K193" s="8">
        <v>0</v>
      </c>
      <c r="L193" s="3">
        <v>8</v>
      </c>
      <c r="M193" s="3">
        <v>0</v>
      </c>
      <c r="N193" s="3">
        <v>0</v>
      </c>
      <c r="O193" s="3">
        <v>7</v>
      </c>
      <c r="P193" s="3">
        <v>0</v>
      </c>
      <c r="Q193" s="3"/>
      <c r="R193" s="3">
        <v>6740</v>
      </c>
      <c r="S193" s="3">
        <v>6740</v>
      </c>
      <c r="T193" s="17">
        <f t="shared" si="15"/>
        <v>0</v>
      </c>
      <c r="U193" s="3">
        <f>L193*580+O193*300</f>
        <v>6740</v>
      </c>
      <c r="V193" s="7">
        <f>U193</f>
        <v>6740</v>
      </c>
      <c r="W193" s="7">
        <f t="shared" si="16"/>
        <v>0</v>
      </c>
      <c r="Y193" t="s">
        <v>25</v>
      </c>
      <c r="Z193" t="s">
        <v>237</v>
      </c>
    </row>
    <row r="194" spans="1:26" x14ac:dyDescent="0.25">
      <c r="A194" s="3"/>
      <c r="B194" s="2">
        <v>44493</v>
      </c>
      <c r="C194" t="s">
        <v>305</v>
      </c>
      <c r="D194" s="3" t="s">
        <v>280</v>
      </c>
      <c r="E194" s="3">
        <v>0</v>
      </c>
      <c r="F194" s="3">
        <v>0</v>
      </c>
      <c r="G194" s="3">
        <f>40*1</f>
        <v>40</v>
      </c>
      <c r="H194" s="3">
        <f>30</f>
        <v>30</v>
      </c>
      <c r="I194" s="3">
        <v>0</v>
      </c>
      <c r="J194" s="8">
        <v>0</v>
      </c>
      <c r="K194" s="8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/>
      <c r="R194" s="3">
        <v>4200</v>
      </c>
      <c r="S194" s="3">
        <v>0</v>
      </c>
      <c r="T194" s="17">
        <f t="shared" si="15"/>
        <v>0</v>
      </c>
      <c r="U194" s="3">
        <f>(G194+H194)*60</f>
        <v>4200</v>
      </c>
      <c r="V194" s="7"/>
      <c r="W194" s="7">
        <f t="shared" si="16"/>
        <v>4200</v>
      </c>
    </row>
    <row r="195" spans="1:26" x14ac:dyDescent="0.25">
      <c r="A195" s="3"/>
      <c r="B195" s="2">
        <v>44493</v>
      </c>
      <c r="C195" t="s">
        <v>306</v>
      </c>
      <c r="D195" s="3" t="s">
        <v>229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8">
        <v>0</v>
      </c>
      <c r="K195" s="8">
        <v>0</v>
      </c>
      <c r="L195" s="3">
        <v>0</v>
      </c>
      <c r="M195" s="3">
        <f>2</f>
        <v>2</v>
      </c>
      <c r="N195" s="3">
        <v>0</v>
      </c>
      <c r="O195" s="3">
        <v>0</v>
      </c>
      <c r="P195" s="3">
        <v>0</v>
      </c>
      <c r="Q195" s="3"/>
      <c r="R195" s="3">
        <v>2080</v>
      </c>
      <c r="S195" s="3">
        <v>0</v>
      </c>
      <c r="T195" s="17">
        <f t="shared" si="15"/>
        <v>0</v>
      </c>
      <c r="U195" s="3">
        <f>M195*1040</f>
        <v>2080</v>
      </c>
      <c r="V195" s="7"/>
      <c r="W195" s="7">
        <f t="shared" si="16"/>
        <v>2080</v>
      </c>
    </row>
    <row r="196" spans="1:26" x14ac:dyDescent="0.25">
      <c r="A196" s="3"/>
      <c r="B196" s="2">
        <v>44493</v>
      </c>
      <c r="C196" t="s">
        <v>307</v>
      </c>
      <c r="D196" s="3" t="s">
        <v>290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8">
        <v>0</v>
      </c>
      <c r="K196" s="8">
        <v>0</v>
      </c>
      <c r="L196" s="3">
        <f>5</f>
        <v>5</v>
      </c>
      <c r="M196" s="3">
        <v>0</v>
      </c>
      <c r="N196" s="3">
        <v>0</v>
      </c>
      <c r="O196" s="3">
        <v>0</v>
      </c>
      <c r="P196" s="3">
        <v>0</v>
      </c>
      <c r="Q196" s="3"/>
      <c r="R196" s="3">
        <v>2400</v>
      </c>
      <c r="S196" s="3">
        <v>0</v>
      </c>
      <c r="T196" s="17">
        <f t="shared" ref="T196:T259" si="17">+V196-S196</f>
        <v>0</v>
      </c>
      <c r="U196" s="3">
        <f>L196*480</f>
        <v>2400</v>
      </c>
      <c r="V196" s="7"/>
      <c r="W196" s="7">
        <f t="shared" si="16"/>
        <v>2400</v>
      </c>
    </row>
    <row r="197" spans="1:26" x14ac:dyDescent="0.25">
      <c r="A197" s="3"/>
      <c r="B197" s="2">
        <v>44493</v>
      </c>
      <c r="C197" t="s">
        <v>308</v>
      </c>
      <c r="D197" s="3" t="s">
        <v>302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8">
        <v>0</v>
      </c>
      <c r="K197" s="8">
        <v>0</v>
      </c>
      <c r="L197" s="3">
        <f>7</f>
        <v>7</v>
      </c>
      <c r="M197" s="3">
        <v>0</v>
      </c>
      <c r="N197" s="3">
        <v>0</v>
      </c>
      <c r="O197" s="3">
        <v>0</v>
      </c>
      <c r="P197" s="3">
        <v>0</v>
      </c>
      <c r="Q197" s="3"/>
      <c r="R197" s="3">
        <v>3360</v>
      </c>
      <c r="S197" s="3">
        <v>0</v>
      </c>
      <c r="T197" s="17">
        <f t="shared" si="17"/>
        <v>0</v>
      </c>
      <c r="U197" s="3">
        <f>L197*480</f>
        <v>3360</v>
      </c>
      <c r="V197" s="7"/>
      <c r="W197" s="7">
        <f t="shared" si="16"/>
        <v>3360</v>
      </c>
    </row>
    <row r="198" spans="1:26" x14ac:dyDescent="0.25">
      <c r="A198" s="3"/>
      <c r="B198" s="2">
        <v>44493</v>
      </c>
      <c r="C198" t="s">
        <v>309</v>
      </c>
      <c r="D198" s="3" t="s">
        <v>234</v>
      </c>
      <c r="E198" s="3">
        <v>0</v>
      </c>
      <c r="F198" s="3">
        <f>20</f>
        <v>20</v>
      </c>
      <c r="G198" s="3">
        <v>0</v>
      </c>
      <c r="H198" s="3">
        <v>0</v>
      </c>
      <c r="I198" s="3">
        <v>0</v>
      </c>
      <c r="J198" s="8">
        <v>0</v>
      </c>
      <c r="K198" s="8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/>
      <c r="R198" s="3">
        <v>1120</v>
      </c>
      <c r="S198" s="3">
        <v>0</v>
      </c>
      <c r="T198" s="17">
        <f t="shared" si="17"/>
        <v>0</v>
      </c>
      <c r="U198" s="3">
        <f>F198*56</f>
        <v>1120</v>
      </c>
      <c r="V198" s="7"/>
      <c r="W198" s="7">
        <f t="shared" si="16"/>
        <v>1120</v>
      </c>
    </row>
    <row r="199" spans="1:26" x14ac:dyDescent="0.25">
      <c r="A199" s="3"/>
      <c r="B199" s="2">
        <v>44493</v>
      </c>
      <c r="C199" t="s">
        <v>310</v>
      </c>
      <c r="D199" s="3" t="s">
        <v>287</v>
      </c>
      <c r="E199" s="3">
        <v>0</v>
      </c>
      <c r="F199" s="3">
        <f>20</f>
        <v>20</v>
      </c>
      <c r="G199" s="3">
        <v>0</v>
      </c>
      <c r="H199" s="3">
        <v>0</v>
      </c>
      <c r="I199" s="3">
        <v>0</v>
      </c>
      <c r="J199" s="8">
        <v>0</v>
      </c>
      <c r="K199" s="8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/>
      <c r="R199" s="3">
        <v>1120</v>
      </c>
      <c r="S199" s="3">
        <v>0</v>
      </c>
      <c r="T199" s="17">
        <f t="shared" si="17"/>
        <v>0</v>
      </c>
      <c r="U199" s="3">
        <f>F199*56</f>
        <v>1120</v>
      </c>
      <c r="V199" s="7"/>
      <c r="W199" s="7">
        <f t="shared" si="16"/>
        <v>1120</v>
      </c>
    </row>
    <row r="200" spans="1:26" x14ac:dyDescent="0.25">
      <c r="A200" s="3"/>
      <c r="B200" s="2">
        <v>44493</v>
      </c>
      <c r="C200" t="s">
        <v>311</v>
      </c>
      <c r="D200" s="3" t="s">
        <v>212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8">
        <v>0</v>
      </c>
      <c r="K200" s="8">
        <v>0</v>
      </c>
      <c r="L200" s="3">
        <f>1</f>
        <v>1</v>
      </c>
      <c r="M200" s="3">
        <v>0</v>
      </c>
      <c r="N200" s="3">
        <v>0</v>
      </c>
      <c r="O200" s="3">
        <v>0</v>
      </c>
      <c r="P200" s="3">
        <v>0</v>
      </c>
      <c r="Q200" s="3"/>
      <c r="R200" s="3">
        <v>600</v>
      </c>
      <c r="S200" s="3">
        <v>0</v>
      </c>
      <c r="T200" s="17">
        <f t="shared" si="17"/>
        <v>0</v>
      </c>
      <c r="U200" s="3">
        <f>L200*600</f>
        <v>600</v>
      </c>
      <c r="V200" s="7"/>
      <c r="W200" s="7">
        <f t="shared" si="16"/>
        <v>600</v>
      </c>
    </row>
    <row r="201" spans="1:26" x14ac:dyDescent="0.25">
      <c r="A201" s="3"/>
      <c r="B201" s="2">
        <v>44493</v>
      </c>
      <c r="C201" t="s">
        <v>312</v>
      </c>
      <c r="D201" s="3" t="s">
        <v>212</v>
      </c>
      <c r="E201" s="3">
        <v>0</v>
      </c>
      <c r="F201" s="3">
        <v>2</v>
      </c>
      <c r="G201" s="3">
        <v>0</v>
      </c>
      <c r="H201" s="3">
        <v>0</v>
      </c>
      <c r="I201" s="3">
        <v>0</v>
      </c>
      <c r="J201" s="8">
        <v>0</v>
      </c>
      <c r="K201" s="8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/>
      <c r="R201" s="3">
        <v>120</v>
      </c>
      <c r="S201" s="3">
        <v>0</v>
      </c>
      <c r="T201" s="17">
        <f t="shared" si="17"/>
        <v>0</v>
      </c>
      <c r="U201" s="3">
        <f>F201*60</f>
        <v>120</v>
      </c>
      <c r="V201" s="7"/>
      <c r="W201" s="7">
        <f t="shared" si="16"/>
        <v>120</v>
      </c>
    </row>
    <row r="202" spans="1:26" x14ac:dyDescent="0.25">
      <c r="A202" s="3"/>
      <c r="B202" s="2">
        <v>44493</v>
      </c>
      <c r="C202" t="s">
        <v>313</v>
      </c>
      <c r="D202" s="3" t="s">
        <v>314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8">
        <v>0</v>
      </c>
      <c r="K202" s="8">
        <v>0</v>
      </c>
      <c r="L202" s="3">
        <f>3</f>
        <v>3</v>
      </c>
      <c r="M202" s="3">
        <v>0</v>
      </c>
      <c r="N202" s="3">
        <v>0</v>
      </c>
      <c r="O202" s="3">
        <v>0</v>
      </c>
      <c r="P202" s="3">
        <v>0</v>
      </c>
      <c r="Q202" s="3"/>
      <c r="R202" s="3">
        <v>1740</v>
      </c>
      <c r="S202" s="3">
        <v>0</v>
      </c>
      <c r="T202" s="17">
        <f t="shared" si="17"/>
        <v>0</v>
      </c>
      <c r="U202" s="3">
        <f>L202*580</f>
        <v>1740</v>
      </c>
      <c r="V202" s="7"/>
      <c r="W202" s="7">
        <f t="shared" si="16"/>
        <v>1740</v>
      </c>
    </row>
    <row r="203" spans="1:26" x14ac:dyDescent="0.25">
      <c r="A203" s="3"/>
      <c r="B203" s="2">
        <v>44493</v>
      </c>
      <c r="C203" t="s">
        <v>315</v>
      </c>
      <c r="D203" s="3" t="s">
        <v>229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8">
        <v>0</v>
      </c>
      <c r="K203" s="8">
        <v>0</v>
      </c>
      <c r="L203" s="3">
        <v>0</v>
      </c>
      <c r="M203" s="3">
        <v>0</v>
      </c>
      <c r="N203" s="3">
        <v>0</v>
      </c>
      <c r="O203" s="3">
        <f>28</f>
        <v>28</v>
      </c>
      <c r="P203" s="3">
        <v>0</v>
      </c>
      <c r="Q203" s="3"/>
      <c r="R203" s="3">
        <v>8400</v>
      </c>
      <c r="S203" s="3">
        <v>0</v>
      </c>
      <c r="T203" s="17">
        <f t="shared" si="17"/>
        <v>0</v>
      </c>
      <c r="U203" s="3">
        <f>O203*300</f>
        <v>8400</v>
      </c>
      <c r="V203" s="7"/>
      <c r="W203" s="7">
        <f t="shared" si="16"/>
        <v>8400</v>
      </c>
    </row>
    <row r="204" spans="1:26" x14ac:dyDescent="0.25">
      <c r="A204" s="3"/>
      <c r="B204" s="2">
        <v>44493</v>
      </c>
      <c r="C204" t="s">
        <v>316</v>
      </c>
      <c r="D204" s="3" t="s">
        <v>252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8">
        <v>0</v>
      </c>
      <c r="K204" s="8">
        <v>0</v>
      </c>
      <c r="L204" s="3">
        <f>2</f>
        <v>2</v>
      </c>
      <c r="M204" s="3">
        <v>0</v>
      </c>
      <c r="N204" s="3">
        <v>0</v>
      </c>
      <c r="O204" s="3">
        <v>0</v>
      </c>
      <c r="P204" s="3">
        <v>0</v>
      </c>
      <c r="Q204" s="3"/>
      <c r="R204" s="3">
        <v>1160</v>
      </c>
      <c r="S204" s="3">
        <v>0</v>
      </c>
      <c r="T204" s="17">
        <f t="shared" si="17"/>
        <v>0</v>
      </c>
      <c r="U204" s="3">
        <f>L204*580</f>
        <v>1160</v>
      </c>
      <c r="V204" s="7"/>
      <c r="W204" s="7">
        <f t="shared" si="16"/>
        <v>1160</v>
      </c>
    </row>
    <row r="205" spans="1:26" x14ac:dyDescent="0.25">
      <c r="A205" s="3"/>
      <c r="B205" s="2">
        <v>44493</v>
      </c>
      <c r="C205" t="s">
        <v>317</v>
      </c>
      <c r="D205" s="3" t="s">
        <v>26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8">
        <v>0</v>
      </c>
      <c r="K205" s="8">
        <v>0</v>
      </c>
      <c r="L205" s="3">
        <v>0</v>
      </c>
      <c r="M205" s="3">
        <v>0</v>
      </c>
      <c r="N205" s="3">
        <v>0</v>
      </c>
      <c r="O205" s="3">
        <f>1</f>
        <v>1</v>
      </c>
      <c r="P205" s="3">
        <v>0</v>
      </c>
      <c r="Q205" s="3"/>
      <c r="R205" s="3">
        <v>290</v>
      </c>
      <c r="S205" s="3">
        <v>0</v>
      </c>
      <c r="T205" s="17">
        <f t="shared" si="17"/>
        <v>0</v>
      </c>
      <c r="U205" s="3">
        <f>O205*290</f>
        <v>290</v>
      </c>
      <c r="V205" s="7"/>
      <c r="W205" s="7">
        <f t="shared" si="16"/>
        <v>290</v>
      </c>
    </row>
    <row r="206" spans="1:26" x14ac:dyDescent="0.25">
      <c r="A206" s="10"/>
      <c r="B206" s="2">
        <v>44493</v>
      </c>
      <c r="C206" t="s">
        <v>318</v>
      </c>
      <c r="D206" s="10" t="s">
        <v>145</v>
      </c>
      <c r="E206" s="10">
        <v>0</v>
      </c>
      <c r="F206" s="3">
        <v>0</v>
      </c>
      <c r="G206" s="3">
        <v>0</v>
      </c>
      <c r="H206" s="3">
        <v>0</v>
      </c>
      <c r="I206" s="3">
        <v>0</v>
      </c>
      <c r="J206" s="8">
        <v>0</v>
      </c>
      <c r="K206" s="8">
        <v>0</v>
      </c>
      <c r="L206" s="10">
        <v>59</v>
      </c>
      <c r="M206" s="3">
        <v>0</v>
      </c>
      <c r="N206" s="3">
        <v>0</v>
      </c>
      <c r="O206" s="3">
        <v>0</v>
      </c>
      <c r="P206" s="3">
        <v>0</v>
      </c>
      <c r="Q206" s="10"/>
      <c r="R206" s="10">
        <v>25370</v>
      </c>
      <c r="S206" s="3">
        <v>25370</v>
      </c>
      <c r="T206" s="17">
        <f t="shared" si="17"/>
        <v>0</v>
      </c>
      <c r="U206" s="10">
        <f>L206*430</f>
        <v>25370</v>
      </c>
      <c r="V206" s="7">
        <v>25370</v>
      </c>
      <c r="W206" s="7">
        <f t="shared" si="16"/>
        <v>0</v>
      </c>
      <c r="X206" t="s">
        <v>319</v>
      </c>
      <c r="Y206" t="s">
        <v>106</v>
      </c>
    </row>
    <row r="207" spans="1:26" x14ac:dyDescent="0.25">
      <c r="A207" s="3"/>
      <c r="B207" s="2">
        <v>44493</v>
      </c>
      <c r="C207" t="s">
        <v>320</v>
      </c>
      <c r="D207" s="3" t="s">
        <v>314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8">
        <v>0</v>
      </c>
      <c r="K207" s="8">
        <v>0</v>
      </c>
      <c r="L207" s="3">
        <v>30</v>
      </c>
      <c r="M207" s="3">
        <v>0</v>
      </c>
      <c r="N207" s="3">
        <v>0</v>
      </c>
      <c r="O207" s="3">
        <v>0</v>
      </c>
      <c r="P207" s="3">
        <v>0</v>
      </c>
      <c r="Q207" s="3"/>
      <c r="R207" s="3">
        <v>17400</v>
      </c>
      <c r="S207" s="3">
        <v>0</v>
      </c>
      <c r="T207" s="17">
        <f t="shared" si="17"/>
        <v>0</v>
      </c>
      <c r="U207" s="3">
        <f>L207*580</f>
        <v>17400</v>
      </c>
      <c r="V207" s="7"/>
      <c r="W207" s="7">
        <f t="shared" si="16"/>
        <v>17400</v>
      </c>
    </row>
    <row r="208" spans="1:26" x14ac:dyDescent="0.25">
      <c r="A208" s="3"/>
      <c r="B208" s="2">
        <v>44493</v>
      </c>
      <c r="C208" t="s">
        <v>321</v>
      </c>
      <c r="D208" s="3" t="s">
        <v>252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8">
        <v>0</v>
      </c>
      <c r="K208" s="8">
        <v>0</v>
      </c>
      <c r="L208" s="3">
        <f>7</f>
        <v>7</v>
      </c>
      <c r="M208" s="3">
        <v>0</v>
      </c>
      <c r="N208" s="3">
        <v>0</v>
      </c>
      <c r="O208" s="3">
        <v>0</v>
      </c>
      <c r="P208" s="3">
        <v>0</v>
      </c>
      <c r="Q208" s="3"/>
      <c r="R208" s="3">
        <v>4060</v>
      </c>
      <c r="S208" s="3">
        <v>10000</v>
      </c>
      <c r="T208" s="17">
        <f t="shared" si="17"/>
        <v>0</v>
      </c>
      <c r="U208" s="3">
        <f>L208*580</f>
        <v>4060</v>
      </c>
      <c r="V208" s="7">
        <v>10000</v>
      </c>
      <c r="W208" s="7">
        <f t="shared" si="16"/>
        <v>-5940</v>
      </c>
      <c r="X208" t="s">
        <v>322</v>
      </c>
      <c r="Y208" t="s">
        <v>106</v>
      </c>
      <c r="Z208" t="s">
        <v>323</v>
      </c>
    </row>
    <row r="209" spans="1:26" x14ac:dyDescent="0.25">
      <c r="A209" s="3"/>
      <c r="B209" s="2">
        <v>44493</v>
      </c>
      <c r="C209" t="s">
        <v>324</v>
      </c>
      <c r="D209" s="3" t="s">
        <v>234</v>
      </c>
      <c r="E209" s="3">
        <v>0</v>
      </c>
      <c r="F209" s="3">
        <f>20</f>
        <v>20</v>
      </c>
      <c r="G209" s="3">
        <v>0</v>
      </c>
      <c r="H209" s="3">
        <v>0</v>
      </c>
      <c r="I209" s="3">
        <v>0</v>
      </c>
      <c r="J209" s="8">
        <v>0</v>
      </c>
      <c r="K209" s="8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/>
      <c r="R209" s="3">
        <v>1120</v>
      </c>
      <c r="S209" s="3">
        <v>0</v>
      </c>
      <c r="T209" s="17">
        <f t="shared" si="17"/>
        <v>0</v>
      </c>
      <c r="U209" s="3">
        <f>F209*56</f>
        <v>1120</v>
      </c>
      <c r="V209" s="7"/>
      <c r="W209" s="7">
        <f t="shared" si="16"/>
        <v>1120</v>
      </c>
    </row>
    <row r="210" spans="1:26" x14ac:dyDescent="0.25">
      <c r="A210" s="3"/>
      <c r="B210" s="2">
        <v>44493</v>
      </c>
      <c r="C210" t="s">
        <v>325</v>
      </c>
      <c r="D210" s="3" t="s">
        <v>287</v>
      </c>
      <c r="E210" s="3">
        <v>0</v>
      </c>
      <c r="F210" s="3">
        <v>20</v>
      </c>
      <c r="G210" s="3">
        <v>0</v>
      </c>
      <c r="H210" s="3">
        <v>0</v>
      </c>
      <c r="I210" s="3">
        <v>0</v>
      </c>
      <c r="J210" s="8">
        <v>0</v>
      </c>
      <c r="K210" s="8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/>
      <c r="R210" s="3">
        <v>1120</v>
      </c>
      <c r="S210" s="3">
        <v>0</v>
      </c>
      <c r="T210" s="17">
        <f t="shared" si="17"/>
        <v>0</v>
      </c>
      <c r="U210" s="3">
        <f>F210*56</f>
        <v>1120</v>
      </c>
      <c r="V210" s="7"/>
      <c r="W210" s="7">
        <f t="shared" si="16"/>
        <v>1120</v>
      </c>
    </row>
    <row r="211" spans="1:26" x14ac:dyDescent="0.25">
      <c r="A211" s="3"/>
      <c r="B211" s="2">
        <v>44493</v>
      </c>
      <c r="C211" t="s">
        <v>326</v>
      </c>
      <c r="D211" s="3" t="s">
        <v>302</v>
      </c>
      <c r="E211" s="3">
        <v>0</v>
      </c>
      <c r="F211" s="3">
        <v>0</v>
      </c>
      <c r="G211" s="3">
        <f>40</f>
        <v>40</v>
      </c>
      <c r="H211" s="3"/>
      <c r="I211" s="3">
        <v>0</v>
      </c>
      <c r="J211" s="8">
        <v>0</v>
      </c>
      <c r="K211" s="8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/>
      <c r="R211" s="3">
        <v>2240</v>
      </c>
      <c r="S211" s="3">
        <v>0</v>
      </c>
      <c r="T211" s="17">
        <f t="shared" si="17"/>
        <v>0</v>
      </c>
      <c r="U211" s="3">
        <f>G211*56</f>
        <v>2240</v>
      </c>
      <c r="V211" s="7"/>
      <c r="W211" s="7">
        <f t="shared" si="16"/>
        <v>2240</v>
      </c>
    </row>
    <row r="212" spans="1:26" x14ac:dyDescent="0.25">
      <c r="A212" s="3"/>
      <c r="B212" s="2">
        <v>44493</v>
      </c>
      <c r="C212" t="s">
        <v>327</v>
      </c>
      <c r="D212" s="3" t="s">
        <v>26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8">
        <v>0</v>
      </c>
      <c r="K212" s="8">
        <v>0</v>
      </c>
      <c r="L212" s="3">
        <v>9</v>
      </c>
      <c r="M212" s="3">
        <v>0</v>
      </c>
      <c r="N212" s="3">
        <v>0</v>
      </c>
      <c r="O212" s="3">
        <v>0</v>
      </c>
      <c r="P212" s="3">
        <v>0</v>
      </c>
      <c r="Q212" s="3"/>
      <c r="R212" s="3">
        <v>5220</v>
      </c>
      <c r="S212" s="3">
        <v>0</v>
      </c>
      <c r="T212" s="17">
        <f t="shared" si="17"/>
        <v>0</v>
      </c>
      <c r="U212" s="3">
        <f>L212*580</f>
        <v>5220</v>
      </c>
      <c r="V212" s="7"/>
      <c r="W212" s="7">
        <f t="shared" si="16"/>
        <v>5220</v>
      </c>
    </row>
    <row r="213" spans="1:26" x14ac:dyDescent="0.25">
      <c r="A213" s="3"/>
      <c r="B213" s="2">
        <v>44494</v>
      </c>
      <c r="C213" t="s">
        <v>328</v>
      </c>
      <c r="D213" s="3" t="s">
        <v>290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8">
        <v>0</v>
      </c>
      <c r="K213" s="8">
        <v>0</v>
      </c>
      <c r="L213" s="3">
        <v>0</v>
      </c>
      <c r="M213" s="3">
        <v>2</v>
      </c>
      <c r="N213" s="3">
        <v>0</v>
      </c>
      <c r="O213" s="3">
        <v>0</v>
      </c>
      <c r="P213" s="3">
        <v>0</v>
      </c>
      <c r="Q213" s="3"/>
      <c r="R213" s="3">
        <v>1600</v>
      </c>
      <c r="S213" s="3">
        <v>0</v>
      </c>
      <c r="T213" s="17">
        <f t="shared" si="17"/>
        <v>0</v>
      </c>
      <c r="U213" s="3">
        <f>M213*800</f>
        <v>1600</v>
      </c>
      <c r="V213" s="7"/>
      <c r="W213" s="7">
        <f t="shared" si="16"/>
        <v>1600</v>
      </c>
    </row>
    <row r="214" spans="1:26" x14ac:dyDescent="0.25">
      <c r="A214" s="3"/>
      <c r="B214" s="2">
        <v>44494</v>
      </c>
      <c r="C214" t="s">
        <v>329</v>
      </c>
      <c r="D214" s="8" t="s">
        <v>330</v>
      </c>
      <c r="E214" s="8">
        <v>0</v>
      </c>
      <c r="F214" s="3">
        <v>0</v>
      </c>
      <c r="G214" s="3">
        <v>0</v>
      </c>
      <c r="H214" s="8">
        <f>12</f>
        <v>12</v>
      </c>
      <c r="I214" s="3">
        <v>0</v>
      </c>
      <c r="J214" s="8">
        <v>0</v>
      </c>
      <c r="K214" s="8">
        <v>0</v>
      </c>
      <c r="L214" s="3">
        <v>0</v>
      </c>
      <c r="M214" s="8">
        <v>2</v>
      </c>
      <c r="N214" s="3">
        <v>0</v>
      </c>
      <c r="O214" s="3">
        <v>0</v>
      </c>
      <c r="P214" s="3">
        <v>0</v>
      </c>
      <c r="Q214" s="8"/>
      <c r="R214" s="8">
        <v>2160</v>
      </c>
      <c r="S214" s="3">
        <v>0</v>
      </c>
      <c r="T214" s="17">
        <f t="shared" si="17"/>
        <v>0</v>
      </c>
      <c r="U214" s="3">
        <f>H214*40+(M214*20*42)</f>
        <v>2160</v>
      </c>
      <c r="V214" s="7"/>
      <c r="W214" s="7">
        <f t="shared" si="16"/>
        <v>2160</v>
      </c>
    </row>
    <row r="215" spans="1:26" x14ac:dyDescent="0.25">
      <c r="A215" s="3"/>
      <c r="B215" s="2">
        <v>44494</v>
      </c>
      <c r="C215" t="s">
        <v>331</v>
      </c>
      <c r="D215" s="8" t="s">
        <v>332</v>
      </c>
      <c r="E215" s="8">
        <v>0</v>
      </c>
      <c r="F215" s="3">
        <f>20</f>
        <v>20</v>
      </c>
      <c r="G215" s="3">
        <v>0</v>
      </c>
      <c r="H215" s="3">
        <v>0</v>
      </c>
      <c r="I215" s="3">
        <v>0</v>
      </c>
      <c r="J215" s="8">
        <v>0</v>
      </c>
      <c r="K215" s="8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8"/>
      <c r="R215" s="8">
        <v>1200</v>
      </c>
      <c r="S215" s="3">
        <v>0</v>
      </c>
      <c r="T215" s="17">
        <f t="shared" si="17"/>
        <v>0</v>
      </c>
      <c r="U215" s="3">
        <f>F215*60</f>
        <v>1200</v>
      </c>
      <c r="V215" s="7"/>
      <c r="W215" s="7">
        <f t="shared" si="16"/>
        <v>1200</v>
      </c>
    </row>
    <row r="216" spans="1:26" x14ac:dyDescent="0.25">
      <c r="A216" s="3"/>
      <c r="B216" s="2">
        <v>44494</v>
      </c>
      <c r="C216" t="s">
        <v>333</v>
      </c>
      <c r="D216" s="8" t="s">
        <v>212</v>
      </c>
      <c r="E216" s="8">
        <v>0</v>
      </c>
      <c r="F216" s="3">
        <f>2</f>
        <v>2</v>
      </c>
      <c r="G216" s="3">
        <v>0</v>
      </c>
      <c r="H216" s="3">
        <v>0</v>
      </c>
      <c r="I216" s="3">
        <v>0</v>
      </c>
      <c r="J216" s="8">
        <v>0</v>
      </c>
      <c r="K216" s="8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8"/>
      <c r="R216" s="8">
        <v>120</v>
      </c>
      <c r="S216" s="3">
        <v>0</v>
      </c>
      <c r="T216" s="17">
        <f t="shared" si="17"/>
        <v>0</v>
      </c>
      <c r="U216" s="3">
        <f>F216*60</f>
        <v>120</v>
      </c>
      <c r="V216" s="7"/>
      <c r="W216" s="7">
        <f t="shared" si="16"/>
        <v>120</v>
      </c>
    </row>
    <row r="217" spans="1:26" x14ac:dyDescent="0.25">
      <c r="A217" s="3"/>
      <c r="B217" s="2">
        <v>44494</v>
      </c>
      <c r="C217" t="s">
        <v>334</v>
      </c>
      <c r="D217" s="3" t="s">
        <v>242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8">
        <v>0</v>
      </c>
      <c r="K217" s="8">
        <v>0</v>
      </c>
      <c r="L217" s="3">
        <v>2</v>
      </c>
      <c r="M217" s="3">
        <f>1</f>
        <v>1</v>
      </c>
      <c r="N217" s="3">
        <v>0</v>
      </c>
      <c r="O217" s="3">
        <v>0</v>
      </c>
      <c r="P217" s="3">
        <v>0</v>
      </c>
      <c r="Q217" s="3"/>
      <c r="R217" s="3">
        <v>2200</v>
      </c>
      <c r="S217" s="3">
        <v>2200</v>
      </c>
      <c r="T217" s="17">
        <f t="shared" si="17"/>
        <v>0</v>
      </c>
      <c r="U217" s="3">
        <f>L217*580+M217*1040</f>
        <v>2200</v>
      </c>
      <c r="V217" s="7">
        <f>U217</f>
        <v>2200</v>
      </c>
      <c r="W217" s="7">
        <f t="shared" si="16"/>
        <v>0</v>
      </c>
      <c r="Y217" t="s">
        <v>25</v>
      </c>
      <c r="Z217" t="s">
        <v>237</v>
      </c>
    </row>
    <row r="218" spans="1:26" x14ac:dyDescent="0.25">
      <c r="A218" s="3"/>
      <c r="B218" s="2">
        <v>44494</v>
      </c>
      <c r="C218" t="s">
        <v>335</v>
      </c>
      <c r="D218" s="3" t="s">
        <v>229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8">
        <v>0</v>
      </c>
      <c r="K218" s="8">
        <v>0</v>
      </c>
      <c r="L218" s="3">
        <v>3</v>
      </c>
      <c r="M218" s="3">
        <v>0</v>
      </c>
      <c r="N218" s="3">
        <v>0</v>
      </c>
      <c r="O218" s="3">
        <v>0</v>
      </c>
      <c r="P218" s="3">
        <v>0</v>
      </c>
      <c r="Q218" s="3"/>
      <c r="R218" s="3">
        <v>1800</v>
      </c>
      <c r="S218" s="3">
        <v>0</v>
      </c>
      <c r="T218" s="17">
        <f t="shared" si="17"/>
        <v>0</v>
      </c>
      <c r="U218" s="3">
        <f>L218*600</f>
        <v>1800</v>
      </c>
      <c r="V218" s="7"/>
      <c r="W218" s="7">
        <f t="shared" si="16"/>
        <v>1800</v>
      </c>
    </row>
    <row r="219" spans="1:26" x14ac:dyDescent="0.25">
      <c r="A219" s="3"/>
      <c r="B219" s="2">
        <v>44494</v>
      </c>
      <c r="C219" t="s">
        <v>336</v>
      </c>
      <c r="D219" s="3" t="s">
        <v>337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8">
        <v>0</v>
      </c>
      <c r="K219" s="8">
        <v>0</v>
      </c>
      <c r="L219" s="3">
        <f>2</f>
        <v>2</v>
      </c>
      <c r="M219" s="3">
        <v>0</v>
      </c>
      <c r="N219" s="3">
        <v>0</v>
      </c>
      <c r="O219" s="3">
        <v>0</v>
      </c>
      <c r="P219" s="3">
        <v>0</v>
      </c>
      <c r="Q219" s="3"/>
      <c r="R219" s="3">
        <v>1160</v>
      </c>
      <c r="S219" s="3">
        <v>0</v>
      </c>
      <c r="T219" s="17">
        <f t="shared" si="17"/>
        <v>0</v>
      </c>
      <c r="U219" s="3">
        <f>L219*580</f>
        <v>1160</v>
      </c>
      <c r="V219" s="7">
        <v>0</v>
      </c>
      <c r="W219" s="11">
        <f>U219-V219</f>
        <v>1160</v>
      </c>
    </row>
    <row r="220" spans="1:26" x14ac:dyDescent="0.25">
      <c r="A220" s="3"/>
      <c r="B220" s="2">
        <v>44494</v>
      </c>
      <c r="C220" t="s">
        <v>338</v>
      </c>
      <c r="D220" s="3" t="s">
        <v>252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8">
        <v>0</v>
      </c>
      <c r="K220" s="8">
        <v>0</v>
      </c>
      <c r="L220" s="3">
        <v>1</v>
      </c>
      <c r="M220" s="3">
        <v>0</v>
      </c>
      <c r="N220" s="3">
        <v>0</v>
      </c>
      <c r="O220" s="3">
        <v>2</v>
      </c>
      <c r="P220" s="3">
        <v>0</v>
      </c>
      <c r="Q220" s="3"/>
      <c r="R220" s="3">
        <v>1160</v>
      </c>
      <c r="S220" s="3">
        <v>0</v>
      </c>
      <c r="T220" s="17">
        <f t="shared" si="17"/>
        <v>0</v>
      </c>
      <c r="U220" s="3">
        <f>L220*580+O220*290</f>
        <v>1160</v>
      </c>
      <c r="V220" s="7"/>
      <c r="W220" s="7">
        <f t="shared" si="16"/>
        <v>1160</v>
      </c>
    </row>
    <row r="221" spans="1:26" x14ac:dyDescent="0.25">
      <c r="A221" s="3"/>
      <c r="B221" s="2">
        <v>44494</v>
      </c>
      <c r="C221" t="s">
        <v>339</v>
      </c>
      <c r="D221" s="3" t="s">
        <v>330</v>
      </c>
      <c r="E221" s="3">
        <v>0</v>
      </c>
      <c r="F221" s="3">
        <v>0</v>
      </c>
      <c r="G221" s="3">
        <v>0</v>
      </c>
      <c r="H221" s="3">
        <f>10</f>
        <v>10</v>
      </c>
      <c r="I221" s="3">
        <v>0</v>
      </c>
      <c r="J221" s="8">
        <v>0</v>
      </c>
      <c r="K221" s="8">
        <v>0</v>
      </c>
      <c r="L221" s="3">
        <v>0</v>
      </c>
      <c r="M221" s="3">
        <f>3</f>
        <v>3</v>
      </c>
      <c r="N221" s="3">
        <v>0</v>
      </c>
      <c r="O221" s="3">
        <v>0</v>
      </c>
      <c r="P221" s="3">
        <v>0</v>
      </c>
      <c r="Q221" s="3"/>
      <c r="R221" s="3">
        <v>2920</v>
      </c>
      <c r="S221" s="3">
        <v>0</v>
      </c>
      <c r="T221" s="17">
        <f t="shared" si="17"/>
        <v>0</v>
      </c>
      <c r="U221" s="3">
        <f>H221*40+(M221*20)*42</f>
        <v>2920</v>
      </c>
      <c r="V221" s="7"/>
      <c r="W221" s="7">
        <f t="shared" si="16"/>
        <v>2920</v>
      </c>
    </row>
    <row r="222" spans="1:26" x14ac:dyDescent="0.25">
      <c r="A222" s="3"/>
      <c r="B222" s="2">
        <v>44494</v>
      </c>
      <c r="C222" t="s">
        <v>340</v>
      </c>
      <c r="D222" s="3" t="s">
        <v>302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8">
        <v>0</v>
      </c>
      <c r="K222" s="8">
        <v>0</v>
      </c>
      <c r="L222" s="3">
        <v>0</v>
      </c>
      <c r="M222" s="3">
        <v>1</v>
      </c>
      <c r="N222" s="3">
        <v>0</v>
      </c>
      <c r="O222" s="3">
        <v>0</v>
      </c>
      <c r="P222" s="3">
        <v>0</v>
      </c>
      <c r="Q222" s="3"/>
      <c r="R222" s="3">
        <v>800</v>
      </c>
      <c r="S222" s="3">
        <v>0</v>
      </c>
      <c r="T222" s="17">
        <f t="shared" si="17"/>
        <v>0</v>
      </c>
      <c r="U222" s="3">
        <f>M222*800</f>
        <v>800</v>
      </c>
      <c r="V222" s="7"/>
      <c r="W222" s="7">
        <f t="shared" si="16"/>
        <v>800</v>
      </c>
    </row>
    <row r="223" spans="1:26" x14ac:dyDescent="0.25">
      <c r="A223" s="3"/>
      <c r="B223" s="2">
        <v>44494</v>
      </c>
      <c r="C223" t="s">
        <v>341</v>
      </c>
      <c r="D223" s="3" t="s">
        <v>210</v>
      </c>
      <c r="E223" s="3">
        <v>0</v>
      </c>
      <c r="F223" s="3">
        <v>600</v>
      </c>
      <c r="G223" s="3">
        <v>0</v>
      </c>
      <c r="H223" s="3">
        <v>0</v>
      </c>
      <c r="I223" s="3">
        <v>0</v>
      </c>
      <c r="J223" s="8">
        <v>0</v>
      </c>
      <c r="K223" s="8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/>
      <c r="R223" s="3">
        <v>29786</v>
      </c>
      <c r="S223" s="3">
        <v>0</v>
      </c>
      <c r="T223" s="17">
        <f t="shared" si="17"/>
        <v>0</v>
      </c>
      <c r="U223" s="3">
        <f>29786</f>
        <v>29786</v>
      </c>
      <c r="V223" s="7"/>
      <c r="W223" s="7">
        <f t="shared" si="16"/>
        <v>29786</v>
      </c>
    </row>
    <row r="224" spans="1:26" x14ac:dyDescent="0.25">
      <c r="A224" s="3"/>
      <c r="B224" s="2">
        <v>44494</v>
      </c>
      <c r="C224" t="s">
        <v>342</v>
      </c>
      <c r="D224" s="3" t="s">
        <v>212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8">
        <v>0</v>
      </c>
      <c r="K224" s="8">
        <v>0</v>
      </c>
      <c r="L224" s="3">
        <v>1</v>
      </c>
      <c r="M224" s="3">
        <v>0</v>
      </c>
      <c r="N224" s="3">
        <v>0</v>
      </c>
      <c r="O224" s="3">
        <v>0</v>
      </c>
      <c r="P224" s="3">
        <v>0</v>
      </c>
      <c r="Q224" s="3"/>
      <c r="R224" s="3">
        <v>700</v>
      </c>
      <c r="S224" s="3">
        <v>0</v>
      </c>
      <c r="T224" s="17">
        <f t="shared" si="17"/>
        <v>0</v>
      </c>
      <c r="U224" s="3">
        <f>L224*700</f>
        <v>700</v>
      </c>
      <c r="V224" s="7"/>
      <c r="W224" s="7">
        <f t="shared" si="16"/>
        <v>700</v>
      </c>
    </row>
    <row r="225" spans="1:26" x14ac:dyDescent="0.25">
      <c r="A225" s="3"/>
      <c r="B225" s="2">
        <v>44494</v>
      </c>
      <c r="C225" t="s">
        <v>343</v>
      </c>
      <c r="D225" s="3" t="s">
        <v>210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8">
        <v>0</v>
      </c>
      <c r="K225" s="8">
        <v>0</v>
      </c>
      <c r="L225" s="3">
        <v>0</v>
      </c>
      <c r="M225" s="3">
        <v>0</v>
      </c>
      <c r="N225" s="3">
        <v>0</v>
      </c>
      <c r="O225" s="3">
        <v>3</v>
      </c>
      <c r="P225" s="3">
        <v>0</v>
      </c>
      <c r="Q225" s="3"/>
      <c r="R225" s="3">
        <v>1125</v>
      </c>
      <c r="S225" s="3">
        <v>0</v>
      </c>
      <c r="T225" s="17">
        <f t="shared" si="17"/>
        <v>0</v>
      </c>
      <c r="U225" s="3">
        <f>O225*375</f>
        <v>1125</v>
      </c>
      <c r="V225" s="7"/>
      <c r="W225" s="7">
        <f t="shared" si="16"/>
        <v>1125</v>
      </c>
    </row>
    <row r="226" spans="1:26" x14ac:dyDescent="0.25">
      <c r="A226" s="3"/>
      <c r="B226" s="2">
        <v>44494</v>
      </c>
      <c r="C226" t="s">
        <v>344</v>
      </c>
      <c r="D226" s="3" t="s">
        <v>217</v>
      </c>
      <c r="E226" s="3">
        <v>0</v>
      </c>
      <c r="F226" s="3">
        <v>2</v>
      </c>
      <c r="G226" s="3">
        <v>0</v>
      </c>
      <c r="H226" s="3">
        <v>0</v>
      </c>
      <c r="I226" s="3">
        <v>0</v>
      </c>
      <c r="J226" s="8">
        <v>0</v>
      </c>
      <c r="K226" s="8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/>
      <c r="R226" s="3">
        <v>120</v>
      </c>
      <c r="S226" s="3">
        <v>0</v>
      </c>
      <c r="T226" s="17">
        <f t="shared" si="17"/>
        <v>0</v>
      </c>
      <c r="U226" s="3">
        <f>F226*60</f>
        <v>120</v>
      </c>
      <c r="V226" s="7"/>
      <c r="W226" s="7">
        <f t="shared" si="16"/>
        <v>120</v>
      </c>
    </row>
    <row r="227" spans="1:26" x14ac:dyDescent="0.25">
      <c r="A227" s="3"/>
      <c r="B227" s="2">
        <v>44494</v>
      </c>
      <c r="C227" t="s">
        <v>345</v>
      </c>
      <c r="D227" s="3" t="s">
        <v>210</v>
      </c>
      <c r="E227" s="3">
        <v>0</v>
      </c>
      <c r="F227" s="3">
        <f>511</f>
        <v>511</v>
      </c>
      <c r="G227" s="3">
        <v>0</v>
      </c>
      <c r="H227" s="3">
        <v>0</v>
      </c>
      <c r="I227" s="3">
        <v>0</v>
      </c>
      <c r="J227" s="8">
        <v>0</v>
      </c>
      <c r="K227" s="8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/>
      <c r="R227" s="3">
        <v>26098</v>
      </c>
      <c r="S227" s="3">
        <v>0</v>
      </c>
      <c r="T227" s="17">
        <f t="shared" si="17"/>
        <v>0</v>
      </c>
      <c r="U227" s="3">
        <f>26098</f>
        <v>26098</v>
      </c>
      <c r="V227" s="7"/>
      <c r="W227" s="7">
        <f t="shared" si="16"/>
        <v>26098</v>
      </c>
    </row>
    <row r="228" spans="1:26" x14ac:dyDescent="0.25">
      <c r="A228" s="3"/>
      <c r="B228" s="2">
        <v>44495</v>
      </c>
      <c r="C228" t="s">
        <v>346</v>
      </c>
      <c r="D228" s="3" t="s">
        <v>242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8">
        <v>0</v>
      </c>
      <c r="K228" s="8">
        <v>0</v>
      </c>
      <c r="L228" s="3">
        <v>2</v>
      </c>
      <c r="M228" s="3">
        <v>0</v>
      </c>
      <c r="N228" s="3">
        <v>0</v>
      </c>
      <c r="O228" s="3">
        <v>0</v>
      </c>
      <c r="P228" s="3">
        <v>0</v>
      </c>
      <c r="Q228" s="3"/>
      <c r="R228" s="3">
        <v>1160</v>
      </c>
      <c r="S228" s="3">
        <v>1160</v>
      </c>
      <c r="T228" s="17">
        <f t="shared" si="17"/>
        <v>0</v>
      </c>
      <c r="U228" s="3">
        <f>L228*580</f>
        <v>1160</v>
      </c>
      <c r="V228" s="7">
        <f>U228</f>
        <v>1160</v>
      </c>
      <c r="W228" s="7">
        <f t="shared" si="16"/>
        <v>0</v>
      </c>
      <c r="Y228" t="s">
        <v>25</v>
      </c>
      <c r="Z228" t="s">
        <v>237</v>
      </c>
    </row>
    <row r="229" spans="1:26" x14ac:dyDescent="0.25">
      <c r="A229" s="3"/>
      <c r="B229" s="2">
        <v>44495</v>
      </c>
      <c r="C229" t="s">
        <v>347</v>
      </c>
      <c r="D229" s="8" t="s">
        <v>292</v>
      </c>
      <c r="E229" s="8">
        <v>0</v>
      </c>
      <c r="F229" s="3">
        <v>0</v>
      </c>
      <c r="G229" s="3">
        <v>0</v>
      </c>
      <c r="H229" s="3">
        <v>0</v>
      </c>
      <c r="I229" s="3">
        <v>0</v>
      </c>
      <c r="J229" s="8">
        <v>0</v>
      </c>
      <c r="K229" s="8">
        <v>0</v>
      </c>
      <c r="L229" s="8">
        <v>1</v>
      </c>
      <c r="M229" s="3">
        <v>0</v>
      </c>
      <c r="N229" s="3">
        <v>0</v>
      </c>
      <c r="O229" s="3">
        <v>0</v>
      </c>
      <c r="P229" s="3">
        <v>0</v>
      </c>
      <c r="Q229" s="8"/>
      <c r="R229" s="8">
        <v>480</v>
      </c>
      <c r="S229" s="3">
        <v>0</v>
      </c>
      <c r="T229" s="17">
        <f t="shared" si="17"/>
        <v>0</v>
      </c>
      <c r="U229" s="8">
        <f>L229*480</f>
        <v>480</v>
      </c>
      <c r="V229" s="7"/>
      <c r="W229" s="7">
        <f t="shared" si="16"/>
        <v>480</v>
      </c>
    </row>
    <row r="230" spans="1:26" x14ac:dyDescent="0.25">
      <c r="A230" s="3"/>
      <c r="B230" s="2">
        <v>44495</v>
      </c>
      <c r="C230" t="s">
        <v>348</v>
      </c>
      <c r="D230" s="8" t="s">
        <v>210</v>
      </c>
      <c r="E230" s="8">
        <v>0</v>
      </c>
      <c r="F230" s="3">
        <v>160</v>
      </c>
      <c r="G230" s="3">
        <v>0</v>
      </c>
      <c r="H230" s="3">
        <v>0</v>
      </c>
      <c r="I230" s="3">
        <v>0</v>
      </c>
      <c r="J230" s="8">
        <v>0</v>
      </c>
      <c r="K230" s="8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8"/>
      <c r="R230" s="8">
        <v>7942</v>
      </c>
      <c r="S230" s="3">
        <v>0</v>
      </c>
      <c r="T230" s="17">
        <f t="shared" si="17"/>
        <v>0</v>
      </c>
      <c r="U230" s="8">
        <f>7942</f>
        <v>7942</v>
      </c>
      <c r="V230" s="7"/>
      <c r="W230" s="7">
        <f t="shared" si="16"/>
        <v>7942</v>
      </c>
    </row>
    <row r="231" spans="1:26" x14ac:dyDescent="0.25">
      <c r="A231" s="3"/>
      <c r="B231" s="2">
        <v>44495</v>
      </c>
      <c r="C231" t="s">
        <v>349</v>
      </c>
      <c r="D231" s="8" t="s">
        <v>237</v>
      </c>
      <c r="E231" s="8">
        <v>0</v>
      </c>
      <c r="F231" s="3">
        <v>0</v>
      </c>
      <c r="G231" s="3">
        <v>0</v>
      </c>
      <c r="H231" s="3">
        <v>0</v>
      </c>
      <c r="I231" s="3">
        <v>0</v>
      </c>
      <c r="J231" s="8">
        <v>0</v>
      </c>
      <c r="K231" s="8">
        <v>0</v>
      </c>
      <c r="L231" s="8">
        <v>2</v>
      </c>
      <c r="M231" s="3">
        <v>0</v>
      </c>
      <c r="N231" s="3">
        <v>0</v>
      </c>
      <c r="O231" s="3">
        <v>0</v>
      </c>
      <c r="P231" s="3">
        <v>0</v>
      </c>
      <c r="Q231" s="8"/>
      <c r="R231" s="8">
        <v>1160</v>
      </c>
      <c r="S231" s="3">
        <v>0</v>
      </c>
      <c r="T231" s="17">
        <f t="shared" si="17"/>
        <v>0</v>
      </c>
      <c r="U231" s="8">
        <f>L231*580</f>
        <v>1160</v>
      </c>
      <c r="V231" s="7"/>
      <c r="W231" s="7">
        <f t="shared" si="16"/>
        <v>1160</v>
      </c>
    </row>
    <row r="232" spans="1:26" x14ac:dyDescent="0.25">
      <c r="A232" s="3"/>
      <c r="B232" s="2">
        <v>44495</v>
      </c>
      <c r="C232" t="s">
        <v>350</v>
      </c>
      <c r="D232" s="3" t="s">
        <v>330</v>
      </c>
      <c r="E232" s="3">
        <v>0</v>
      </c>
      <c r="F232" s="3">
        <v>0</v>
      </c>
      <c r="G232" s="3">
        <v>0</v>
      </c>
      <c r="H232" s="3">
        <v>15</v>
      </c>
      <c r="I232" s="3">
        <v>0</v>
      </c>
      <c r="J232" s="8">
        <v>0</v>
      </c>
      <c r="K232" s="8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/>
      <c r="R232" s="3">
        <v>600</v>
      </c>
      <c r="S232" s="3">
        <v>0</v>
      </c>
      <c r="T232" s="17">
        <f t="shared" si="17"/>
        <v>0</v>
      </c>
      <c r="U232" s="3">
        <f>H232*40</f>
        <v>600</v>
      </c>
      <c r="V232" s="7"/>
      <c r="W232" s="7">
        <f t="shared" si="16"/>
        <v>600</v>
      </c>
    </row>
    <row r="233" spans="1:26" x14ac:dyDescent="0.25">
      <c r="A233" s="3"/>
      <c r="B233" s="2">
        <v>44495</v>
      </c>
      <c r="C233" t="s">
        <v>351</v>
      </c>
      <c r="D233" s="3" t="s">
        <v>287</v>
      </c>
      <c r="E233" s="3">
        <v>0</v>
      </c>
      <c r="F233" s="3">
        <v>20</v>
      </c>
      <c r="G233" s="3">
        <v>0</v>
      </c>
      <c r="H233" s="3">
        <v>0</v>
      </c>
      <c r="I233" s="3">
        <v>0</v>
      </c>
      <c r="J233" s="8">
        <v>0</v>
      </c>
      <c r="K233" s="8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/>
      <c r="R233" s="3">
        <v>1120</v>
      </c>
      <c r="S233" s="3">
        <v>0</v>
      </c>
      <c r="T233" s="17">
        <f t="shared" si="17"/>
        <v>0</v>
      </c>
      <c r="U233" s="3">
        <f>F233*56</f>
        <v>1120</v>
      </c>
      <c r="V233" s="7"/>
      <c r="W233" s="7">
        <f t="shared" si="16"/>
        <v>1120</v>
      </c>
    </row>
    <row r="234" spans="1:26" x14ac:dyDescent="0.25">
      <c r="A234" s="3"/>
      <c r="B234" s="2">
        <v>44495</v>
      </c>
      <c r="C234" t="s">
        <v>352</v>
      </c>
      <c r="D234" s="3" t="s">
        <v>212</v>
      </c>
      <c r="E234" s="3">
        <v>0</v>
      </c>
      <c r="F234" s="3">
        <v>3</v>
      </c>
      <c r="G234" s="3">
        <v>0</v>
      </c>
      <c r="H234" s="3">
        <v>0</v>
      </c>
      <c r="I234" s="3">
        <v>0</v>
      </c>
      <c r="J234" s="8">
        <v>0</v>
      </c>
      <c r="K234" s="8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/>
      <c r="R234" s="3">
        <v>180</v>
      </c>
      <c r="S234" s="3">
        <v>0</v>
      </c>
      <c r="T234" s="17">
        <f t="shared" si="17"/>
        <v>0</v>
      </c>
      <c r="U234" s="3">
        <f>F234*60</f>
        <v>180</v>
      </c>
      <c r="V234" s="7"/>
      <c r="W234" s="7">
        <f t="shared" si="16"/>
        <v>180</v>
      </c>
    </row>
    <row r="235" spans="1:26" x14ac:dyDescent="0.25">
      <c r="A235" s="3"/>
      <c r="B235" s="2">
        <v>44495</v>
      </c>
      <c r="C235" t="s">
        <v>353</v>
      </c>
      <c r="D235" s="3" t="s">
        <v>330</v>
      </c>
      <c r="E235" s="3">
        <v>0</v>
      </c>
      <c r="F235" s="3">
        <v>15</v>
      </c>
      <c r="G235" s="3">
        <v>0</v>
      </c>
      <c r="H235" s="3">
        <v>0</v>
      </c>
      <c r="I235" s="3">
        <v>0</v>
      </c>
      <c r="J235" s="8">
        <v>0</v>
      </c>
      <c r="K235" s="8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/>
      <c r="R235" s="3">
        <v>600</v>
      </c>
      <c r="S235" s="3">
        <v>0</v>
      </c>
      <c r="T235" s="17">
        <f t="shared" si="17"/>
        <v>0</v>
      </c>
      <c r="U235" s="3">
        <f>F235*40</f>
        <v>600</v>
      </c>
      <c r="V235" s="7"/>
      <c r="W235" s="7">
        <f t="shared" si="16"/>
        <v>600</v>
      </c>
    </row>
    <row r="236" spans="1:26" x14ac:dyDescent="0.25">
      <c r="A236" s="3"/>
      <c r="B236" s="2">
        <v>44495</v>
      </c>
      <c r="C236" t="s">
        <v>354</v>
      </c>
      <c r="D236" s="3" t="s">
        <v>355</v>
      </c>
      <c r="E236" s="3">
        <v>0</v>
      </c>
      <c r="F236" s="3">
        <v>0</v>
      </c>
      <c r="G236" s="3">
        <v>0</v>
      </c>
      <c r="H236" s="3">
        <f>100</f>
        <v>100</v>
      </c>
      <c r="I236" s="3">
        <v>0</v>
      </c>
      <c r="J236" s="8">
        <v>0</v>
      </c>
      <c r="K236" s="8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/>
      <c r="R236" s="3">
        <v>6000</v>
      </c>
      <c r="S236" s="3">
        <v>0</v>
      </c>
      <c r="T236" s="17">
        <f t="shared" si="17"/>
        <v>0</v>
      </c>
      <c r="U236" s="3">
        <f>H236*60</f>
        <v>6000</v>
      </c>
      <c r="V236" s="7"/>
      <c r="W236" s="7">
        <f t="shared" si="16"/>
        <v>6000</v>
      </c>
    </row>
    <row r="237" spans="1:26" x14ac:dyDescent="0.25">
      <c r="A237" s="3"/>
      <c r="B237" s="2">
        <v>44495</v>
      </c>
      <c r="C237" t="s">
        <v>356</v>
      </c>
      <c r="D237" s="3" t="s">
        <v>330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8">
        <v>0</v>
      </c>
      <c r="K237" s="8">
        <v>0</v>
      </c>
      <c r="L237" s="3">
        <v>0</v>
      </c>
      <c r="M237" s="3">
        <v>3</v>
      </c>
      <c r="N237" s="3">
        <v>0</v>
      </c>
      <c r="O237" s="3">
        <v>0</v>
      </c>
      <c r="P237" s="3">
        <v>0</v>
      </c>
      <c r="Q237" s="3"/>
      <c r="R237" s="3">
        <v>2520</v>
      </c>
      <c r="S237" s="3">
        <v>0</v>
      </c>
      <c r="T237" s="17">
        <f t="shared" si="17"/>
        <v>0</v>
      </c>
      <c r="U237" s="3">
        <f>(3*20)*42</f>
        <v>2520</v>
      </c>
      <c r="V237" s="7"/>
      <c r="W237" s="7">
        <f t="shared" si="16"/>
        <v>2520</v>
      </c>
    </row>
    <row r="238" spans="1:26" x14ac:dyDescent="0.25">
      <c r="A238" s="3"/>
      <c r="B238" s="2">
        <v>44495</v>
      </c>
      <c r="C238" t="s">
        <v>357</v>
      </c>
      <c r="D238" s="3" t="s">
        <v>26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8">
        <v>0</v>
      </c>
      <c r="K238" s="8">
        <v>0</v>
      </c>
      <c r="L238" s="3">
        <v>0</v>
      </c>
      <c r="M238" s="3">
        <v>2</v>
      </c>
      <c r="N238" s="3">
        <v>0</v>
      </c>
      <c r="O238" s="3">
        <v>0</v>
      </c>
      <c r="P238" s="3">
        <v>0</v>
      </c>
      <c r="Q238" s="3"/>
      <c r="R238" s="3">
        <v>1600</v>
      </c>
      <c r="S238" s="3">
        <v>0</v>
      </c>
      <c r="T238" s="17">
        <f t="shared" si="17"/>
        <v>0</v>
      </c>
      <c r="U238" s="3">
        <f>M238*800</f>
        <v>1600</v>
      </c>
      <c r="V238" s="7"/>
      <c r="W238" s="7">
        <f t="shared" si="16"/>
        <v>1600</v>
      </c>
    </row>
    <row r="239" spans="1:26" x14ac:dyDescent="0.25">
      <c r="A239" s="3"/>
      <c r="B239" s="2">
        <v>44495</v>
      </c>
      <c r="C239" t="s">
        <v>358</v>
      </c>
      <c r="D239" s="3" t="s">
        <v>359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8">
        <v>0</v>
      </c>
      <c r="K239" s="8">
        <v>0</v>
      </c>
      <c r="L239" s="3">
        <v>0</v>
      </c>
      <c r="M239" s="3">
        <f>1</f>
        <v>1</v>
      </c>
      <c r="N239" s="3">
        <v>0</v>
      </c>
      <c r="O239" s="3">
        <v>0</v>
      </c>
      <c r="P239" s="3">
        <v>0</v>
      </c>
      <c r="Q239" s="3"/>
      <c r="R239" s="3">
        <v>1040</v>
      </c>
      <c r="S239" s="3">
        <v>1040</v>
      </c>
      <c r="T239" s="17">
        <f t="shared" si="17"/>
        <v>0</v>
      </c>
      <c r="U239" s="3">
        <f>M239*1040</f>
        <v>1040</v>
      </c>
      <c r="V239" s="7">
        <v>1040</v>
      </c>
      <c r="W239" s="7">
        <f t="shared" si="16"/>
        <v>0</v>
      </c>
      <c r="X239" t="s">
        <v>360</v>
      </c>
      <c r="Y239" t="s">
        <v>25</v>
      </c>
      <c r="Z239" t="s">
        <v>26</v>
      </c>
    </row>
    <row r="240" spans="1:26" x14ac:dyDescent="0.25">
      <c r="A240" s="3"/>
      <c r="B240" s="2">
        <v>44495</v>
      </c>
      <c r="C240" t="s">
        <v>361</v>
      </c>
      <c r="D240" s="3" t="s">
        <v>362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8">
        <v>0</v>
      </c>
      <c r="K240" s="8">
        <v>0</v>
      </c>
      <c r="L240" s="3">
        <f>1</f>
        <v>1</v>
      </c>
      <c r="M240" s="3">
        <v>1</v>
      </c>
      <c r="N240" s="3">
        <v>0</v>
      </c>
      <c r="O240" s="3">
        <v>1</v>
      </c>
      <c r="P240" s="3">
        <v>0</v>
      </c>
      <c r="Q240" s="3"/>
      <c r="R240" s="3">
        <v>1680</v>
      </c>
      <c r="S240" s="3">
        <v>1680</v>
      </c>
      <c r="T240" s="17">
        <f t="shared" si="17"/>
        <v>0</v>
      </c>
      <c r="U240" s="3">
        <f>L240*550+M240*840+O240*290</f>
        <v>1680</v>
      </c>
      <c r="V240" s="7">
        <v>1680</v>
      </c>
      <c r="W240" s="7">
        <f t="shared" si="16"/>
        <v>0</v>
      </c>
      <c r="X240" t="s">
        <v>232</v>
      </c>
      <c r="Y240" t="s">
        <v>25</v>
      </c>
      <c r="Z240" t="s">
        <v>26</v>
      </c>
    </row>
    <row r="241" spans="1:26" x14ac:dyDescent="0.25">
      <c r="A241" s="3"/>
      <c r="B241" s="2">
        <v>44495</v>
      </c>
      <c r="C241" t="s">
        <v>363</v>
      </c>
      <c r="D241" s="3" t="s">
        <v>330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8">
        <v>0</v>
      </c>
      <c r="K241" s="8">
        <v>0</v>
      </c>
      <c r="L241" s="3">
        <v>0</v>
      </c>
      <c r="M241" s="3">
        <v>3</v>
      </c>
      <c r="N241" s="3">
        <v>0</v>
      </c>
      <c r="O241" s="3">
        <v>0</v>
      </c>
      <c r="P241" s="3">
        <v>0</v>
      </c>
      <c r="Q241" s="3"/>
      <c r="R241" s="3">
        <v>2520</v>
      </c>
      <c r="S241" s="3">
        <v>0</v>
      </c>
      <c r="T241" s="17">
        <f t="shared" si="17"/>
        <v>0</v>
      </c>
      <c r="U241" s="3">
        <f>M241*20*42</f>
        <v>2520</v>
      </c>
      <c r="V241" s="7"/>
      <c r="W241" s="7">
        <f t="shared" ref="W241:W304" si="18">U241-V241</f>
        <v>2520</v>
      </c>
    </row>
    <row r="242" spans="1:26" x14ac:dyDescent="0.25">
      <c r="A242" s="3"/>
      <c r="B242" s="2">
        <v>44495</v>
      </c>
      <c r="C242" t="s">
        <v>364</v>
      </c>
      <c r="D242" s="3" t="s">
        <v>237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8">
        <v>0</v>
      </c>
      <c r="K242" s="8">
        <v>0</v>
      </c>
      <c r="L242" s="3">
        <v>7</v>
      </c>
      <c r="M242" s="3">
        <v>0</v>
      </c>
      <c r="N242" s="3">
        <v>0</v>
      </c>
      <c r="O242" s="3">
        <v>0</v>
      </c>
      <c r="P242" s="3">
        <v>0</v>
      </c>
      <c r="Q242" s="3"/>
      <c r="R242" s="3">
        <v>4060</v>
      </c>
      <c r="S242" s="3">
        <v>0</v>
      </c>
      <c r="T242" s="17">
        <f t="shared" si="17"/>
        <v>0</v>
      </c>
      <c r="U242" s="3">
        <f>L242*580</f>
        <v>4060</v>
      </c>
      <c r="V242" s="7"/>
      <c r="W242" s="7">
        <f t="shared" si="18"/>
        <v>4060</v>
      </c>
    </row>
    <row r="243" spans="1:26" x14ac:dyDescent="0.25">
      <c r="A243" s="3"/>
      <c r="B243" s="2">
        <v>44496</v>
      </c>
      <c r="C243" t="s">
        <v>365</v>
      </c>
      <c r="D243" s="3" t="s">
        <v>359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8">
        <v>0</v>
      </c>
      <c r="K243" s="8">
        <v>0</v>
      </c>
      <c r="L243" s="3">
        <v>0</v>
      </c>
      <c r="M243" s="3">
        <f>4</f>
        <v>4</v>
      </c>
      <c r="N243" s="3">
        <v>0</v>
      </c>
      <c r="O243" s="3">
        <v>0</v>
      </c>
      <c r="P243" s="3">
        <v>0</v>
      </c>
      <c r="Q243" s="3"/>
      <c r="R243" s="3">
        <v>4160</v>
      </c>
      <c r="S243" s="3">
        <v>4160</v>
      </c>
      <c r="T243" s="17">
        <f t="shared" si="17"/>
        <v>0</v>
      </c>
      <c r="U243" s="3">
        <f>M243*1040</f>
        <v>4160</v>
      </c>
      <c r="V243" s="7">
        <v>4160</v>
      </c>
      <c r="W243" s="7">
        <f t="shared" si="18"/>
        <v>0</v>
      </c>
      <c r="X243" t="s">
        <v>232</v>
      </c>
      <c r="Y243" t="s">
        <v>25</v>
      </c>
      <c r="Z243" t="s">
        <v>237</v>
      </c>
    </row>
    <row r="244" spans="1:26" x14ac:dyDescent="0.25">
      <c r="A244" s="3"/>
      <c r="B244" s="2">
        <v>44496</v>
      </c>
      <c r="C244" t="s">
        <v>366</v>
      </c>
      <c r="D244" s="8" t="s">
        <v>290</v>
      </c>
      <c r="E244" s="8">
        <v>0</v>
      </c>
      <c r="F244" s="3">
        <v>0</v>
      </c>
      <c r="G244" s="3">
        <v>0</v>
      </c>
      <c r="H244" s="3">
        <v>0</v>
      </c>
      <c r="I244" s="3">
        <v>0</v>
      </c>
      <c r="J244" s="8">
        <v>0</v>
      </c>
      <c r="K244" s="8">
        <v>0</v>
      </c>
      <c r="L244" s="3">
        <v>0</v>
      </c>
      <c r="M244" s="8">
        <v>2</v>
      </c>
      <c r="N244" s="3">
        <v>0</v>
      </c>
      <c r="O244" s="3">
        <v>0</v>
      </c>
      <c r="P244" s="3">
        <v>0</v>
      </c>
      <c r="Q244" s="8"/>
      <c r="R244" s="8">
        <v>1600</v>
      </c>
      <c r="S244" s="3">
        <v>0</v>
      </c>
      <c r="T244" s="17">
        <f t="shared" si="17"/>
        <v>0</v>
      </c>
      <c r="U244" s="8">
        <f>M244*800</f>
        <v>1600</v>
      </c>
      <c r="V244" s="7"/>
      <c r="W244" s="7">
        <f t="shared" si="18"/>
        <v>1600</v>
      </c>
    </row>
    <row r="245" spans="1:26" x14ac:dyDescent="0.25">
      <c r="A245" s="3"/>
      <c r="B245" s="2">
        <v>44496</v>
      </c>
      <c r="C245" t="s">
        <v>367</v>
      </c>
      <c r="D245" s="8" t="s">
        <v>362</v>
      </c>
      <c r="E245" s="8">
        <v>0</v>
      </c>
      <c r="F245" s="3">
        <v>0</v>
      </c>
      <c r="G245" s="3">
        <v>0</v>
      </c>
      <c r="H245" s="3">
        <v>0</v>
      </c>
      <c r="I245" s="3">
        <v>0</v>
      </c>
      <c r="J245" s="8">
        <v>0</v>
      </c>
      <c r="K245" s="8">
        <v>0</v>
      </c>
      <c r="L245" s="3">
        <v>0</v>
      </c>
      <c r="M245" s="8">
        <v>1</v>
      </c>
      <c r="N245" s="3">
        <v>0</v>
      </c>
      <c r="O245" s="3">
        <v>0</v>
      </c>
      <c r="P245" s="3">
        <v>0</v>
      </c>
      <c r="Q245" s="8"/>
      <c r="R245" s="8">
        <v>840</v>
      </c>
      <c r="S245" s="3">
        <v>840</v>
      </c>
      <c r="T245" s="17">
        <f t="shared" si="17"/>
        <v>0</v>
      </c>
      <c r="U245" s="3">
        <f>L245*550+M245*840+O245*290</f>
        <v>840</v>
      </c>
      <c r="V245" s="7">
        <v>840</v>
      </c>
      <c r="W245" s="7">
        <f t="shared" si="18"/>
        <v>0</v>
      </c>
      <c r="X245" t="s">
        <v>232</v>
      </c>
      <c r="Y245" t="s">
        <v>25</v>
      </c>
      <c r="Z245" t="s">
        <v>26</v>
      </c>
    </row>
    <row r="246" spans="1:26" x14ac:dyDescent="0.25">
      <c r="A246" s="3"/>
      <c r="B246" s="2">
        <v>44496</v>
      </c>
      <c r="C246" t="s">
        <v>368</v>
      </c>
      <c r="D246" s="8" t="s">
        <v>292</v>
      </c>
      <c r="E246" s="8">
        <v>0</v>
      </c>
      <c r="F246" s="3">
        <v>0</v>
      </c>
      <c r="G246" s="3">
        <v>0</v>
      </c>
      <c r="H246" s="3">
        <v>0</v>
      </c>
      <c r="I246" s="3">
        <v>0</v>
      </c>
      <c r="J246" s="8">
        <v>0</v>
      </c>
      <c r="K246" s="8">
        <v>0</v>
      </c>
      <c r="L246" s="8">
        <v>1</v>
      </c>
      <c r="M246" s="3">
        <v>0</v>
      </c>
      <c r="N246" s="3">
        <v>0</v>
      </c>
      <c r="O246" s="3">
        <v>0</v>
      </c>
      <c r="P246" s="3">
        <v>0</v>
      </c>
      <c r="Q246" s="8"/>
      <c r="R246" s="8">
        <v>480</v>
      </c>
      <c r="S246" s="3">
        <v>0</v>
      </c>
      <c r="T246" s="17">
        <f t="shared" si="17"/>
        <v>0</v>
      </c>
      <c r="U246" s="8">
        <f>L246*480</f>
        <v>480</v>
      </c>
      <c r="V246" s="7"/>
      <c r="W246" s="7">
        <f t="shared" si="18"/>
        <v>480</v>
      </c>
    </row>
    <row r="247" spans="1:26" x14ac:dyDescent="0.25">
      <c r="A247" s="3"/>
      <c r="B247" s="2">
        <v>44496</v>
      </c>
      <c r="C247" t="s">
        <v>369</v>
      </c>
      <c r="D247" s="3" t="s">
        <v>330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8">
        <v>0</v>
      </c>
      <c r="K247" s="8">
        <v>0</v>
      </c>
      <c r="L247" s="3">
        <v>0</v>
      </c>
      <c r="M247" s="3">
        <f>2</f>
        <v>2</v>
      </c>
      <c r="N247" s="3">
        <v>0</v>
      </c>
      <c r="O247" s="3">
        <v>0</v>
      </c>
      <c r="P247" s="3">
        <v>0</v>
      </c>
      <c r="Q247" s="3"/>
      <c r="R247" s="3">
        <v>1680</v>
      </c>
      <c r="S247" s="3">
        <v>0</v>
      </c>
      <c r="T247" s="17">
        <f t="shared" si="17"/>
        <v>0</v>
      </c>
      <c r="U247" s="3">
        <f>M247*20*42</f>
        <v>1680</v>
      </c>
      <c r="V247" s="7"/>
      <c r="W247" s="7">
        <f t="shared" si="18"/>
        <v>1680</v>
      </c>
    </row>
    <row r="248" spans="1:26" x14ac:dyDescent="0.25">
      <c r="A248" s="3"/>
      <c r="B248" s="2">
        <v>44496</v>
      </c>
      <c r="C248" t="s">
        <v>370</v>
      </c>
      <c r="D248" s="3" t="s">
        <v>280</v>
      </c>
      <c r="E248" s="3">
        <v>0</v>
      </c>
      <c r="F248" s="3">
        <v>0</v>
      </c>
      <c r="G248" s="3">
        <v>0</v>
      </c>
      <c r="H248" s="3">
        <v>60</v>
      </c>
      <c r="I248" s="3">
        <v>0</v>
      </c>
      <c r="J248" s="8">
        <v>0</v>
      </c>
      <c r="K248" s="8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/>
      <c r="R248" s="3">
        <v>3600</v>
      </c>
      <c r="S248" s="3">
        <v>0</v>
      </c>
      <c r="T248" s="17">
        <f t="shared" si="17"/>
        <v>0</v>
      </c>
      <c r="U248" s="3">
        <f>H248*60</f>
        <v>3600</v>
      </c>
      <c r="V248" s="7"/>
      <c r="W248" s="7">
        <f t="shared" si="18"/>
        <v>3600</v>
      </c>
    </row>
    <row r="249" spans="1:26" x14ac:dyDescent="0.25">
      <c r="A249" s="3"/>
      <c r="B249" s="2">
        <v>44496</v>
      </c>
      <c r="C249" t="s">
        <v>371</v>
      </c>
      <c r="D249" s="3" t="s">
        <v>287</v>
      </c>
      <c r="E249" s="3">
        <v>0</v>
      </c>
      <c r="F249" s="3">
        <v>20</v>
      </c>
      <c r="G249" s="3">
        <v>0</v>
      </c>
      <c r="H249" s="3">
        <v>0</v>
      </c>
      <c r="I249" s="3">
        <v>0</v>
      </c>
      <c r="J249" s="8">
        <v>0</v>
      </c>
      <c r="K249" s="8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/>
      <c r="R249" s="3">
        <v>1120</v>
      </c>
      <c r="S249" s="3">
        <v>0</v>
      </c>
      <c r="T249" s="17">
        <f t="shared" si="17"/>
        <v>0</v>
      </c>
      <c r="U249" s="3">
        <f>F249*56</f>
        <v>1120</v>
      </c>
      <c r="V249" s="7"/>
      <c r="W249" s="7">
        <f t="shared" si="18"/>
        <v>1120</v>
      </c>
    </row>
    <row r="250" spans="1:26" x14ac:dyDescent="0.25">
      <c r="A250" s="3"/>
      <c r="B250" s="2">
        <v>44496</v>
      </c>
      <c r="C250" t="s">
        <v>372</v>
      </c>
      <c r="D250" s="3" t="s">
        <v>330</v>
      </c>
      <c r="E250" s="3">
        <v>0</v>
      </c>
      <c r="F250" s="3">
        <v>0</v>
      </c>
      <c r="G250" s="3">
        <v>0</v>
      </c>
      <c r="H250" s="3">
        <v>15</v>
      </c>
      <c r="I250" s="3">
        <v>0</v>
      </c>
      <c r="J250" s="8">
        <v>0</v>
      </c>
      <c r="K250" s="8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/>
      <c r="R250" s="3">
        <v>600</v>
      </c>
      <c r="S250" s="3">
        <v>0</v>
      </c>
      <c r="T250" s="17">
        <f t="shared" si="17"/>
        <v>0</v>
      </c>
      <c r="U250" s="3">
        <f>H250*40</f>
        <v>600</v>
      </c>
      <c r="V250" s="7"/>
      <c r="W250" s="7">
        <f t="shared" si="18"/>
        <v>600</v>
      </c>
    </row>
    <row r="251" spans="1:26" x14ac:dyDescent="0.25">
      <c r="A251" s="3"/>
      <c r="B251" s="2">
        <v>44496</v>
      </c>
      <c r="C251" t="s">
        <v>373</v>
      </c>
      <c r="D251" s="3" t="s">
        <v>374</v>
      </c>
      <c r="E251" s="3">
        <v>0</v>
      </c>
      <c r="F251" s="3">
        <v>0</v>
      </c>
      <c r="G251" s="3">
        <v>40</v>
      </c>
      <c r="H251" s="3"/>
      <c r="I251" s="3">
        <v>0</v>
      </c>
      <c r="J251" s="8">
        <v>0</v>
      </c>
      <c r="K251" s="8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/>
      <c r="R251" s="3">
        <v>2240</v>
      </c>
      <c r="S251" s="3">
        <v>0</v>
      </c>
      <c r="T251" s="17">
        <f t="shared" si="17"/>
        <v>0</v>
      </c>
      <c r="U251" s="3">
        <f>G251*56</f>
        <v>2240</v>
      </c>
      <c r="V251" s="7"/>
      <c r="W251" s="7">
        <f t="shared" si="18"/>
        <v>2240</v>
      </c>
    </row>
    <row r="252" spans="1:26" x14ac:dyDescent="0.25">
      <c r="A252" s="3"/>
      <c r="B252" s="2">
        <v>44496</v>
      </c>
      <c r="C252" t="s">
        <v>375</v>
      </c>
      <c r="D252" s="3" t="s">
        <v>376</v>
      </c>
      <c r="E252" s="3">
        <v>0</v>
      </c>
      <c r="F252" s="3">
        <v>0</v>
      </c>
      <c r="G252" s="3">
        <v>40</v>
      </c>
      <c r="H252" s="3"/>
      <c r="I252" s="3">
        <v>0</v>
      </c>
      <c r="J252" s="8">
        <v>0</v>
      </c>
      <c r="K252" s="8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/>
      <c r="R252" s="3">
        <v>2240</v>
      </c>
      <c r="S252" s="3">
        <v>0</v>
      </c>
      <c r="T252" s="17">
        <f t="shared" si="17"/>
        <v>0</v>
      </c>
      <c r="U252" s="3">
        <f>G252*56</f>
        <v>2240</v>
      </c>
      <c r="V252" s="7"/>
      <c r="W252" s="7">
        <f t="shared" si="18"/>
        <v>2240</v>
      </c>
    </row>
    <row r="253" spans="1:26" x14ac:dyDescent="0.25">
      <c r="A253" s="3"/>
      <c r="B253" s="2">
        <v>44496</v>
      </c>
      <c r="C253" t="s">
        <v>377</v>
      </c>
      <c r="D253" s="3" t="s">
        <v>210</v>
      </c>
      <c r="E253" s="3">
        <v>0</v>
      </c>
      <c r="F253" s="3">
        <v>0</v>
      </c>
      <c r="G253" s="3">
        <v>0</v>
      </c>
      <c r="H253" s="3">
        <v>360</v>
      </c>
      <c r="I253" s="3">
        <v>0</v>
      </c>
      <c r="J253" s="8">
        <v>0</v>
      </c>
      <c r="K253" s="8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/>
      <c r="R253" s="3">
        <v>17613</v>
      </c>
      <c r="S253" s="3">
        <v>0</v>
      </c>
      <c r="T253" s="17">
        <f t="shared" si="17"/>
        <v>0</v>
      </c>
      <c r="U253" s="3">
        <v>17613</v>
      </c>
      <c r="V253" s="7"/>
      <c r="W253" s="7">
        <f t="shared" si="18"/>
        <v>17613</v>
      </c>
    </row>
    <row r="254" spans="1:26" x14ac:dyDescent="0.25">
      <c r="A254" s="3"/>
      <c r="B254" s="2">
        <v>44496</v>
      </c>
      <c r="C254" t="s">
        <v>378</v>
      </c>
      <c r="D254" s="3" t="s">
        <v>217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8">
        <v>0</v>
      </c>
      <c r="K254" s="8">
        <v>0</v>
      </c>
      <c r="L254" s="3">
        <v>0</v>
      </c>
      <c r="M254" s="3">
        <v>0</v>
      </c>
      <c r="N254" s="3">
        <v>0</v>
      </c>
      <c r="O254" s="3">
        <v>1</v>
      </c>
      <c r="P254" s="3">
        <v>0</v>
      </c>
      <c r="Q254" s="3"/>
      <c r="R254" s="3">
        <v>290</v>
      </c>
      <c r="S254" s="3">
        <v>0</v>
      </c>
      <c r="T254" s="17">
        <f t="shared" si="17"/>
        <v>0</v>
      </c>
      <c r="U254" s="3">
        <f>O254*290</f>
        <v>290</v>
      </c>
      <c r="V254" s="7"/>
      <c r="W254" s="7">
        <f t="shared" si="18"/>
        <v>290</v>
      </c>
    </row>
    <row r="255" spans="1:26" x14ac:dyDescent="0.25">
      <c r="A255" s="3"/>
      <c r="B255" s="2">
        <v>44496</v>
      </c>
      <c r="C255" t="s">
        <v>379</v>
      </c>
      <c r="D255" s="3" t="s">
        <v>330</v>
      </c>
      <c r="E255" s="3">
        <v>0</v>
      </c>
      <c r="F255" s="3">
        <v>0</v>
      </c>
      <c r="G255" s="3">
        <v>0</v>
      </c>
      <c r="H255" s="3">
        <v>12</v>
      </c>
      <c r="I255" s="3">
        <v>0</v>
      </c>
      <c r="J255" s="8">
        <v>0</v>
      </c>
      <c r="K255" s="8">
        <v>0</v>
      </c>
      <c r="L255" s="3">
        <v>0</v>
      </c>
      <c r="M255" s="3">
        <v>3</v>
      </c>
      <c r="N255" s="3">
        <v>0</v>
      </c>
      <c r="O255" s="3">
        <v>0</v>
      </c>
      <c r="P255" s="3">
        <v>0</v>
      </c>
      <c r="Q255" s="3"/>
      <c r="R255" s="3">
        <v>3000</v>
      </c>
      <c r="S255" s="3">
        <v>0</v>
      </c>
      <c r="T255" s="17">
        <f t="shared" si="17"/>
        <v>0</v>
      </c>
      <c r="U255" s="3">
        <f>M255*20*42+H255*40</f>
        <v>3000</v>
      </c>
      <c r="V255" s="7"/>
      <c r="W255" s="7">
        <f t="shared" si="18"/>
        <v>3000</v>
      </c>
    </row>
    <row r="256" spans="1:26" x14ac:dyDescent="0.25">
      <c r="A256" s="3"/>
      <c r="B256" s="2">
        <v>44496</v>
      </c>
      <c r="C256" t="s">
        <v>380</v>
      </c>
      <c r="D256" s="3" t="s">
        <v>381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8">
        <v>0</v>
      </c>
      <c r="K256" s="8">
        <v>0</v>
      </c>
      <c r="L256" s="3">
        <v>5</v>
      </c>
      <c r="M256" s="3">
        <v>0</v>
      </c>
      <c r="N256" s="3">
        <v>0</v>
      </c>
      <c r="O256" s="3">
        <v>0</v>
      </c>
      <c r="P256" s="3">
        <v>0</v>
      </c>
      <c r="Q256" s="3"/>
      <c r="R256" s="3">
        <v>2750</v>
      </c>
      <c r="S256" s="3">
        <v>0</v>
      </c>
      <c r="T256" s="17">
        <f t="shared" si="17"/>
        <v>0</v>
      </c>
      <c r="U256" s="3">
        <f>L256*550</f>
        <v>2750</v>
      </c>
      <c r="V256" s="7"/>
      <c r="W256" s="7">
        <f t="shared" si="18"/>
        <v>2750</v>
      </c>
    </row>
    <row r="257" spans="1:26" x14ac:dyDescent="0.25">
      <c r="A257" s="3"/>
      <c r="B257" s="2">
        <v>44496</v>
      </c>
      <c r="C257" t="s">
        <v>382</v>
      </c>
      <c r="D257" s="3" t="s">
        <v>212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8">
        <v>0</v>
      </c>
      <c r="K257" s="8">
        <v>0</v>
      </c>
      <c r="L257" s="3">
        <v>1</v>
      </c>
      <c r="M257" s="3">
        <v>0</v>
      </c>
      <c r="N257" s="3">
        <v>1</v>
      </c>
      <c r="O257" s="3">
        <v>0</v>
      </c>
      <c r="P257" s="3">
        <v>0</v>
      </c>
      <c r="Q257" s="3"/>
      <c r="R257" s="3">
        <v>900</v>
      </c>
      <c r="S257" s="3">
        <v>0</v>
      </c>
      <c r="T257" s="17">
        <f t="shared" si="17"/>
        <v>0</v>
      </c>
      <c r="U257" s="3">
        <f>L257*600+N257*300</f>
        <v>900</v>
      </c>
      <c r="V257" s="7"/>
      <c r="W257" s="7">
        <f t="shared" si="18"/>
        <v>900</v>
      </c>
    </row>
    <row r="258" spans="1:26" x14ac:dyDescent="0.25">
      <c r="A258" s="3"/>
      <c r="B258" s="2">
        <v>44496</v>
      </c>
      <c r="C258" t="s">
        <v>383</v>
      </c>
      <c r="D258" s="3" t="s">
        <v>212</v>
      </c>
      <c r="E258" s="3">
        <v>0</v>
      </c>
      <c r="F258" s="3">
        <v>0</v>
      </c>
      <c r="G258" s="3">
        <v>0</v>
      </c>
      <c r="H258" s="3">
        <v>2</v>
      </c>
      <c r="I258" s="3">
        <v>0</v>
      </c>
      <c r="J258" s="8">
        <v>0</v>
      </c>
      <c r="K258" s="8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/>
      <c r="R258" s="3">
        <v>120</v>
      </c>
      <c r="S258" s="3">
        <v>0</v>
      </c>
      <c r="T258" s="17">
        <f t="shared" si="17"/>
        <v>0</v>
      </c>
      <c r="U258" s="3">
        <f>H258*60</f>
        <v>120</v>
      </c>
      <c r="V258" s="7"/>
      <c r="W258" s="7">
        <f t="shared" si="18"/>
        <v>120</v>
      </c>
    </row>
    <row r="259" spans="1:26" x14ac:dyDescent="0.25">
      <c r="A259" s="3"/>
      <c r="B259" s="2">
        <v>44496</v>
      </c>
      <c r="C259" t="s">
        <v>384</v>
      </c>
      <c r="D259" s="3" t="s">
        <v>210</v>
      </c>
      <c r="E259" s="3">
        <v>0</v>
      </c>
      <c r="F259" s="3">
        <v>930</v>
      </c>
      <c r="G259" s="3">
        <v>0</v>
      </c>
      <c r="H259" s="3">
        <v>0</v>
      </c>
      <c r="I259" s="3">
        <v>0</v>
      </c>
      <c r="J259" s="8">
        <v>0</v>
      </c>
      <c r="K259" s="8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/>
      <c r="R259" s="3">
        <v>47497</v>
      </c>
      <c r="S259" s="3">
        <v>0</v>
      </c>
      <c r="T259" s="17">
        <f t="shared" si="17"/>
        <v>0</v>
      </c>
      <c r="U259" s="3">
        <f>47497</f>
        <v>47497</v>
      </c>
      <c r="V259" s="7"/>
      <c r="W259" s="7">
        <f t="shared" si="18"/>
        <v>47497</v>
      </c>
    </row>
    <row r="260" spans="1:26" x14ac:dyDescent="0.25">
      <c r="A260" s="3"/>
      <c r="B260" s="2">
        <v>44496</v>
      </c>
      <c r="C260" t="s">
        <v>385</v>
      </c>
      <c r="D260" s="8" t="s">
        <v>386</v>
      </c>
      <c r="E260" s="8">
        <v>0</v>
      </c>
      <c r="F260" s="3">
        <v>0</v>
      </c>
      <c r="G260" s="3">
        <v>0</v>
      </c>
      <c r="H260" s="3">
        <v>0</v>
      </c>
      <c r="I260" s="3">
        <v>0</v>
      </c>
      <c r="J260" s="8">
        <v>0</v>
      </c>
      <c r="K260" s="8">
        <v>0</v>
      </c>
      <c r="L260" s="8">
        <v>1</v>
      </c>
      <c r="M260" s="3">
        <v>0</v>
      </c>
      <c r="N260" s="3">
        <v>0</v>
      </c>
      <c r="O260" s="3">
        <v>0</v>
      </c>
      <c r="P260" s="3">
        <v>0</v>
      </c>
      <c r="Q260" s="8"/>
      <c r="R260" s="8">
        <v>600</v>
      </c>
      <c r="S260" s="3">
        <v>0</v>
      </c>
      <c r="T260" s="17">
        <f t="shared" ref="T260:T323" si="19">+V260-S260</f>
        <v>0</v>
      </c>
      <c r="U260" s="8">
        <f>L260*600</f>
        <v>600</v>
      </c>
      <c r="V260" s="7"/>
      <c r="W260" s="7">
        <f t="shared" si="18"/>
        <v>600</v>
      </c>
    </row>
    <row r="261" spans="1:26" x14ac:dyDescent="0.25">
      <c r="A261" s="3"/>
      <c r="B261" s="2">
        <v>44497</v>
      </c>
      <c r="C261" t="s">
        <v>387</v>
      </c>
      <c r="D261" s="8" t="s">
        <v>210</v>
      </c>
      <c r="E261" s="8">
        <v>0</v>
      </c>
      <c r="F261" s="3">
        <v>320</v>
      </c>
      <c r="G261" s="3">
        <v>0</v>
      </c>
      <c r="H261" s="3">
        <v>0</v>
      </c>
      <c r="I261" s="3">
        <v>0</v>
      </c>
      <c r="J261" s="8">
        <v>0</v>
      </c>
      <c r="K261" s="8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8"/>
      <c r="R261" s="8">
        <v>16114</v>
      </c>
      <c r="S261" s="3">
        <v>0</v>
      </c>
      <c r="T261" s="17">
        <f t="shared" si="19"/>
        <v>0</v>
      </c>
      <c r="U261" s="8">
        <f>16114</f>
        <v>16114</v>
      </c>
      <c r="V261" s="12"/>
      <c r="W261" s="7">
        <f t="shared" si="18"/>
        <v>16114</v>
      </c>
    </row>
    <row r="262" spans="1:26" x14ac:dyDescent="0.25">
      <c r="A262" s="3"/>
      <c r="B262" s="2">
        <v>44497</v>
      </c>
      <c r="C262" t="s">
        <v>388</v>
      </c>
      <c r="D262" s="8" t="s">
        <v>290</v>
      </c>
      <c r="E262" s="8">
        <v>0</v>
      </c>
      <c r="F262" s="3">
        <v>0</v>
      </c>
      <c r="G262" s="3">
        <v>0</v>
      </c>
      <c r="H262" s="3">
        <v>0</v>
      </c>
      <c r="I262" s="3">
        <v>0</v>
      </c>
      <c r="J262" s="8">
        <v>0</v>
      </c>
      <c r="K262" s="8">
        <v>0</v>
      </c>
      <c r="L262" s="3">
        <v>0</v>
      </c>
      <c r="M262" s="8">
        <v>2</v>
      </c>
      <c r="N262" s="3">
        <v>0</v>
      </c>
      <c r="O262" s="3">
        <v>0</v>
      </c>
      <c r="P262" s="3">
        <v>0</v>
      </c>
      <c r="Q262" s="8"/>
      <c r="R262" s="8">
        <v>1600</v>
      </c>
      <c r="S262" s="3">
        <v>0</v>
      </c>
      <c r="T262" s="17">
        <f t="shared" si="19"/>
        <v>0</v>
      </c>
      <c r="U262" s="8">
        <f>M262*800</f>
        <v>1600</v>
      </c>
      <c r="W262" s="7">
        <f t="shared" si="18"/>
        <v>1600</v>
      </c>
    </row>
    <row r="263" spans="1:26" x14ac:dyDescent="0.25">
      <c r="A263" s="3"/>
      <c r="B263" s="2">
        <v>44497</v>
      </c>
      <c r="C263" t="s">
        <v>389</v>
      </c>
      <c r="D263" s="8" t="s">
        <v>359</v>
      </c>
      <c r="E263" s="8">
        <v>0</v>
      </c>
      <c r="F263" s="3">
        <v>0</v>
      </c>
      <c r="G263" s="3">
        <v>0</v>
      </c>
      <c r="H263" s="3">
        <v>0</v>
      </c>
      <c r="I263" s="3">
        <v>0</v>
      </c>
      <c r="J263" s="8">
        <v>0</v>
      </c>
      <c r="K263" s="8">
        <v>0</v>
      </c>
      <c r="L263" s="3">
        <v>0</v>
      </c>
      <c r="M263" s="8">
        <v>4</v>
      </c>
      <c r="N263" s="3">
        <v>0</v>
      </c>
      <c r="O263" s="3">
        <v>0</v>
      </c>
      <c r="P263" s="3">
        <v>0</v>
      </c>
      <c r="Q263" s="8"/>
      <c r="R263" s="8">
        <v>4160</v>
      </c>
      <c r="S263" s="3">
        <v>4160</v>
      </c>
      <c r="T263" s="17">
        <f t="shared" si="19"/>
        <v>0</v>
      </c>
      <c r="U263" s="8">
        <f>M263*1040</f>
        <v>4160</v>
      </c>
      <c r="V263">
        <v>4160</v>
      </c>
      <c r="W263" s="7">
        <f t="shared" si="18"/>
        <v>0</v>
      </c>
      <c r="X263" t="s">
        <v>390</v>
      </c>
      <c r="Y263" t="s">
        <v>25</v>
      </c>
      <c r="Z263" t="s">
        <v>26</v>
      </c>
    </row>
    <row r="264" spans="1:26" x14ac:dyDescent="0.25">
      <c r="A264" s="3"/>
      <c r="B264" s="2">
        <v>44497</v>
      </c>
      <c r="C264" t="s">
        <v>391</v>
      </c>
      <c r="D264" s="8" t="s">
        <v>242</v>
      </c>
      <c r="E264" s="8">
        <v>0</v>
      </c>
      <c r="F264" s="3">
        <v>0</v>
      </c>
      <c r="G264" s="3">
        <v>0</v>
      </c>
      <c r="H264" s="3">
        <v>0</v>
      </c>
      <c r="I264" s="3">
        <v>0</v>
      </c>
      <c r="J264" s="8">
        <v>0</v>
      </c>
      <c r="K264" s="8">
        <v>0</v>
      </c>
      <c r="L264" s="3">
        <v>0</v>
      </c>
      <c r="M264" s="8">
        <v>1</v>
      </c>
      <c r="N264" s="3">
        <v>0</v>
      </c>
      <c r="O264" s="3">
        <v>1</v>
      </c>
      <c r="P264" s="3">
        <v>0</v>
      </c>
      <c r="Q264" s="8"/>
      <c r="R264" s="8">
        <v>1340</v>
      </c>
      <c r="S264" s="3">
        <v>1340</v>
      </c>
      <c r="T264" s="17">
        <f t="shared" si="19"/>
        <v>0</v>
      </c>
      <c r="U264" s="8">
        <f>M264*1040+O264*300</f>
        <v>1340</v>
      </c>
      <c r="V264" s="7">
        <f>U264</f>
        <v>1340</v>
      </c>
      <c r="W264" s="7">
        <f t="shared" si="18"/>
        <v>0</v>
      </c>
      <c r="Y264" t="s">
        <v>25</v>
      </c>
      <c r="Z264" t="s">
        <v>237</v>
      </c>
    </row>
    <row r="265" spans="1:26" x14ac:dyDescent="0.25">
      <c r="A265" s="3"/>
      <c r="B265" s="2">
        <v>44497</v>
      </c>
      <c r="C265" t="s">
        <v>392</v>
      </c>
      <c r="D265" s="3" t="s">
        <v>330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8">
        <v>0</v>
      </c>
      <c r="K265" s="8">
        <v>0</v>
      </c>
      <c r="L265" s="3">
        <v>0</v>
      </c>
      <c r="M265" s="3">
        <v>2</v>
      </c>
      <c r="N265" s="3">
        <v>0</v>
      </c>
      <c r="O265" s="3">
        <v>0</v>
      </c>
      <c r="P265" s="3">
        <v>0</v>
      </c>
      <c r="Q265" s="3"/>
      <c r="R265" s="3">
        <v>1680</v>
      </c>
      <c r="S265" s="3">
        <v>0</v>
      </c>
      <c r="T265" s="17">
        <f t="shared" si="19"/>
        <v>0</v>
      </c>
      <c r="U265" s="3">
        <f>M265*20*42</f>
        <v>1680</v>
      </c>
      <c r="W265" s="7">
        <f t="shared" si="18"/>
        <v>1680</v>
      </c>
    </row>
    <row r="266" spans="1:26" x14ac:dyDescent="0.25">
      <c r="A266" s="3"/>
      <c r="B266" s="2">
        <v>44497</v>
      </c>
      <c r="C266" t="s">
        <v>393</v>
      </c>
      <c r="D266" s="3" t="s">
        <v>292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8">
        <v>0</v>
      </c>
      <c r="K266" s="8">
        <v>0</v>
      </c>
      <c r="L266" s="3">
        <v>8</v>
      </c>
      <c r="M266" s="3">
        <v>0</v>
      </c>
      <c r="N266" s="3">
        <v>0</v>
      </c>
      <c r="O266" s="3">
        <v>0</v>
      </c>
      <c r="P266" s="3">
        <v>0</v>
      </c>
      <c r="Q266" s="3"/>
      <c r="R266" s="3">
        <v>3840</v>
      </c>
      <c r="S266" s="3">
        <v>4320</v>
      </c>
      <c r="T266" s="17">
        <f t="shared" si="19"/>
        <v>0</v>
      </c>
      <c r="U266" s="3">
        <f>L266*480</f>
        <v>3840</v>
      </c>
      <c r="V266">
        <v>4320</v>
      </c>
      <c r="W266" s="7">
        <f t="shared" si="18"/>
        <v>-480</v>
      </c>
      <c r="X266" t="s">
        <v>390</v>
      </c>
      <c r="Y266" t="s">
        <v>25</v>
      </c>
      <c r="Z266" t="s">
        <v>237</v>
      </c>
    </row>
    <row r="267" spans="1:26" x14ac:dyDescent="0.25">
      <c r="A267" s="3"/>
      <c r="B267" s="2">
        <v>44497</v>
      </c>
      <c r="C267" t="s">
        <v>394</v>
      </c>
      <c r="D267" s="3" t="s">
        <v>395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8">
        <v>0</v>
      </c>
      <c r="K267" s="8">
        <v>0</v>
      </c>
      <c r="L267" s="3">
        <v>1</v>
      </c>
      <c r="M267" s="3">
        <v>0</v>
      </c>
      <c r="N267" s="3">
        <v>0</v>
      </c>
      <c r="O267" s="3">
        <v>0</v>
      </c>
      <c r="P267" s="3">
        <v>0</v>
      </c>
      <c r="Q267" s="3"/>
      <c r="R267" s="3">
        <v>600</v>
      </c>
      <c r="S267" s="3">
        <v>0</v>
      </c>
      <c r="T267" s="17">
        <f t="shared" si="19"/>
        <v>0</v>
      </c>
      <c r="U267" s="3">
        <f>600</f>
        <v>600</v>
      </c>
      <c r="W267" s="7">
        <f t="shared" si="18"/>
        <v>600</v>
      </c>
    </row>
    <row r="268" spans="1:26" x14ac:dyDescent="0.25">
      <c r="A268" s="3"/>
      <c r="B268" s="2">
        <v>44497</v>
      </c>
      <c r="C268" t="s">
        <v>396</v>
      </c>
      <c r="D268" s="3" t="s">
        <v>242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8">
        <v>0</v>
      </c>
      <c r="K268" s="8">
        <v>0</v>
      </c>
      <c r="L268" s="3">
        <v>0</v>
      </c>
      <c r="M268" s="3">
        <v>0</v>
      </c>
      <c r="N268" s="3">
        <v>0</v>
      </c>
      <c r="O268" s="3">
        <v>3</v>
      </c>
      <c r="P268" s="3">
        <v>0</v>
      </c>
      <c r="Q268" s="3"/>
      <c r="R268" s="3">
        <v>900</v>
      </c>
      <c r="S268" s="3">
        <v>900</v>
      </c>
      <c r="T268" s="17">
        <f t="shared" si="19"/>
        <v>0</v>
      </c>
      <c r="U268" s="3">
        <f>O268*300</f>
        <v>900</v>
      </c>
      <c r="V268" s="7">
        <f>U268</f>
        <v>900</v>
      </c>
      <c r="W268" s="7">
        <f t="shared" si="18"/>
        <v>0</v>
      </c>
      <c r="Y268" t="s">
        <v>25</v>
      </c>
      <c r="Z268" t="s">
        <v>237</v>
      </c>
    </row>
    <row r="269" spans="1:26" x14ac:dyDescent="0.25">
      <c r="A269" s="3"/>
      <c r="B269" s="2">
        <v>44497</v>
      </c>
      <c r="C269" t="s">
        <v>397</v>
      </c>
      <c r="D269" s="3" t="s">
        <v>398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8">
        <v>0</v>
      </c>
      <c r="K269" s="8">
        <v>0</v>
      </c>
      <c r="L269" s="3">
        <v>0</v>
      </c>
      <c r="M269" s="3">
        <v>0</v>
      </c>
      <c r="N269" s="3">
        <v>0</v>
      </c>
      <c r="O269" s="3">
        <v>1</v>
      </c>
      <c r="P269" s="3">
        <v>0</v>
      </c>
      <c r="Q269" s="3"/>
      <c r="R269" s="3">
        <v>300</v>
      </c>
      <c r="S269" s="3">
        <v>0</v>
      </c>
      <c r="T269" s="17">
        <f t="shared" si="19"/>
        <v>0</v>
      </c>
      <c r="U269" s="3">
        <f>O269*300</f>
        <v>300</v>
      </c>
      <c r="W269" s="7">
        <f t="shared" si="18"/>
        <v>300</v>
      </c>
    </row>
    <row r="270" spans="1:26" x14ac:dyDescent="0.25">
      <c r="A270" s="3"/>
      <c r="B270" s="2">
        <v>44497</v>
      </c>
      <c r="C270" t="s">
        <v>399</v>
      </c>
      <c r="D270" s="3" t="s">
        <v>237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8">
        <v>0</v>
      </c>
      <c r="K270" s="8">
        <v>0</v>
      </c>
      <c r="L270" s="3">
        <v>2</v>
      </c>
      <c r="M270" s="3">
        <v>0</v>
      </c>
      <c r="N270" s="3">
        <v>0</v>
      </c>
      <c r="O270" s="3">
        <v>0</v>
      </c>
      <c r="P270" s="3">
        <v>0</v>
      </c>
      <c r="Q270" s="3"/>
      <c r="R270" s="3">
        <v>1100</v>
      </c>
      <c r="S270" s="3">
        <v>0</v>
      </c>
      <c r="T270" s="17">
        <f t="shared" si="19"/>
        <v>0</v>
      </c>
      <c r="U270" s="3">
        <f>L270*550</f>
        <v>1100</v>
      </c>
      <c r="W270" s="7">
        <f t="shared" si="18"/>
        <v>1100</v>
      </c>
    </row>
    <row r="271" spans="1:26" x14ac:dyDescent="0.25">
      <c r="A271" s="3"/>
      <c r="B271" s="2">
        <v>44497</v>
      </c>
      <c r="C271" t="s">
        <v>400</v>
      </c>
      <c r="D271" s="3" t="s">
        <v>401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8">
        <v>0</v>
      </c>
      <c r="K271" s="8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/>
      <c r="R271" s="3">
        <v>550</v>
      </c>
      <c r="S271" s="3">
        <v>0</v>
      </c>
      <c r="T271" s="17">
        <f t="shared" si="19"/>
        <v>0</v>
      </c>
      <c r="U271" s="3">
        <f>L271*550</f>
        <v>550</v>
      </c>
      <c r="W271" s="7">
        <f t="shared" si="18"/>
        <v>550</v>
      </c>
    </row>
    <row r="272" spans="1:26" x14ac:dyDescent="0.25">
      <c r="A272" s="3"/>
      <c r="B272" s="2">
        <v>44497</v>
      </c>
      <c r="C272" t="s">
        <v>402</v>
      </c>
      <c r="D272" s="3" t="s">
        <v>403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8">
        <v>0</v>
      </c>
      <c r="K272" s="8">
        <v>0</v>
      </c>
      <c r="L272" s="3">
        <v>1</v>
      </c>
      <c r="M272" s="3">
        <v>0</v>
      </c>
      <c r="N272" s="3">
        <v>0</v>
      </c>
      <c r="O272" s="3">
        <v>0</v>
      </c>
      <c r="P272" s="3">
        <v>0</v>
      </c>
      <c r="Q272" s="3"/>
      <c r="R272" s="3">
        <v>600</v>
      </c>
      <c r="S272" s="3">
        <v>0</v>
      </c>
      <c r="T272" s="17">
        <f t="shared" si="19"/>
        <v>0</v>
      </c>
      <c r="U272" s="3">
        <f>L272*600</f>
        <v>600</v>
      </c>
      <c r="W272" s="7">
        <f t="shared" si="18"/>
        <v>600</v>
      </c>
    </row>
    <row r="273" spans="1:26" x14ac:dyDescent="0.25">
      <c r="A273" s="3"/>
      <c r="B273" s="2">
        <v>44497</v>
      </c>
      <c r="C273" t="s">
        <v>404</v>
      </c>
      <c r="D273" s="3" t="s">
        <v>405</v>
      </c>
      <c r="E273" s="3">
        <v>0</v>
      </c>
      <c r="F273" s="3">
        <v>0</v>
      </c>
      <c r="G273" s="3">
        <v>0</v>
      </c>
      <c r="H273" s="3">
        <f>80</f>
        <v>80</v>
      </c>
      <c r="I273" s="3">
        <v>0</v>
      </c>
      <c r="J273" s="8">
        <v>0</v>
      </c>
      <c r="K273" s="8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/>
      <c r="R273" s="3">
        <v>3200</v>
      </c>
      <c r="S273" s="3">
        <v>0</v>
      </c>
      <c r="T273" s="17">
        <f t="shared" si="19"/>
        <v>0</v>
      </c>
      <c r="U273" s="3">
        <f>H273*40</f>
        <v>3200</v>
      </c>
      <c r="W273" s="7">
        <f t="shared" si="18"/>
        <v>3200</v>
      </c>
    </row>
    <row r="274" spans="1:26" x14ac:dyDescent="0.25">
      <c r="A274" s="3"/>
      <c r="B274" s="2">
        <v>44497</v>
      </c>
      <c r="C274" t="s">
        <v>406</v>
      </c>
      <c r="D274" s="3" t="s">
        <v>407</v>
      </c>
      <c r="E274" s="3">
        <v>0</v>
      </c>
      <c r="F274" s="3">
        <v>0</v>
      </c>
      <c r="G274" s="3">
        <v>0</v>
      </c>
      <c r="H274" s="3">
        <f>36</f>
        <v>36</v>
      </c>
      <c r="I274" s="3">
        <v>0</v>
      </c>
      <c r="J274" s="8">
        <v>0</v>
      </c>
      <c r="K274" s="8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/>
      <c r="R274" s="3">
        <v>1440</v>
      </c>
      <c r="S274" s="3">
        <v>0</v>
      </c>
      <c r="T274" s="17">
        <f t="shared" si="19"/>
        <v>0</v>
      </c>
      <c r="U274" s="3">
        <f>H274*40</f>
        <v>1440</v>
      </c>
      <c r="W274" s="7">
        <f t="shared" si="18"/>
        <v>1440</v>
      </c>
    </row>
    <row r="275" spans="1:26" x14ac:dyDescent="0.25">
      <c r="A275" s="3"/>
      <c r="B275" s="2">
        <v>44497</v>
      </c>
      <c r="C275" t="s">
        <v>408</v>
      </c>
      <c r="D275" s="3" t="s">
        <v>330</v>
      </c>
      <c r="E275" s="3">
        <v>0</v>
      </c>
      <c r="F275" s="3">
        <v>0</v>
      </c>
      <c r="G275" s="3">
        <v>0</v>
      </c>
      <c r="H275" s="3">
        <v>12</v>
      </c>
      <c r="I275" s="3">
        <v>0</v>
      </c>
      <c r="J275" s="8">
        <v>0</v>
      </c>
      <c r="K275" s="8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/>
      <c r="R275" s="3">
        <v>480</v>
      </c>
      <c r="S275" s="3">
        <v>0</v>
      </c>
      <c r="T275" s="17">
        <f t="shared" si="19"/>
        <v>0</v>
      </c>
      <c r="U275" s="3">
        <f>H275*40</f>
        <v>480</v>
      </c>
      <c r="W275" s="7">
        <f t="shared" si="18"/>
        <v>480</v>
      </c>
    </row>
    <row r="276" spans="1:26" x14ac:dyDescent="0.25">
      <c r="A276" s="3"/>
      <c r="B276" s="2">
        <v>44497</v>
      </c>
      <c r="C276" t="s">
        <v>409</v>
      </c>
      <c r="D276" s="3" t="s">
        <v>410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8">
        <v>0</v>
      </c>
      <c r="K276" s="8">
        <v>0</v>
      </c>
      <c r="L276" s="3">
        <v>1</v>
      </c>
      <c r="M276" s="3">
        <v>0</v>
      </c>
      <c r="N276" s="3">
        <v>0</v>
      </c>
      <c r="O276" s="3">
        <v>0</v>
      </c>
      <c r="P276" s="3">
        <v>0</v>
      </c>
      <c r="Q276" s="3"/>
      <c r="R276" s="3">
        <v>580</v>
      </c>
      <c r="S276" s="3">
        <v>0</v>
      </c>
      <c r="T276" s="17">
        <f t="shared" si="19"/>
        <v>0</v>
      </c>
      <c r="U276" s="3">
        <f>L276*580</f>
        <v>580</v>
      </c>
      <c r="W276" s="7">
        <f t="shared" si="18"/>
        <v>580</v>
      </c>
    </row>
    <row r="277" spans="1:26" x14ac:dyDescent="0.25">
      <c r="A277" s="3"/>
      <c r="B277" s="2">
        <v>44497</v>
      </c>
      <c r="C277" t="s">
        <v>411</v>
      </c>
      <c r="D277" s="3" t="s">
        <v>229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8">
        <v>0</v>
      </c>
      <c r="K277" s="8">
        <v>0</v>
      </c>
      <c r="L277" s="3">
        <v>0</v>
      </c>
      <c r="M277" s="3">
        <v>3</v>
      </c>
      <c r="N277" s="3">
        <v>0</v>
      </c>
      <c r="O277" s="3">
        <v>0</v>
      </c>
      <c r="P277" s="3">
        <v>0</v>
      </c>
      <c r="Q277" s="3"/>
      <c r="R277" s="3">
        <v>3120</v>
      </c>
      <c r="S277" s="3">
        <v>0</v>
      </c>
      <c r="T277" s="17">
        <f t="shared" si="19"/>
        <v>0</v>
      </c>
      <c r="U277" s="3">
        <f>M277*1040</f>
        <v>3120</v>
      </c>
      <c r="W277" s="7">
        <f t="shared" si="18"/>
        <v>3120</v>
      </c>
    </row>
    <row r="278" spans="1:26" x14ac:dyDescent="0.25">
      <c r="A278" s="3"/>
      <c r="B278" s="2">
        <v>44497</v>
      </c>
      <c r="C278" t="s">
        <v>412</v>
      </c>
      <c r="D278" s="8" t="s">
        <v>217</v>
      </c>
      <c r="E278" s="8">
        <v>0</v>
      </c>
      <c r="F278" s="3">
        <v>0</v>
      </c>
      <c r="G278" s="3">
        <v>0</v>
      </c>
      <c r="H278" s="8">
        <v>2</v>
      </c>
      <c r="I278" s="3">
        <v>0</v>
      </c>
      <c r="J278" s="8">
        <v>0</v>
      </c>
      <c r="K278" s="8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8"/>
      <c r="R278" s="8">
        <v>120</v>
      </c>
      <c r="S278" s="3">
        <v>0</v>
      </c>
      <c r="T278" s="17">
        <f t="shared" si="19"/>
        <v>0</v>
      </c>
      <c r="U278" s="8">
        <f>H278*60</f>
        <v>120</v>
      </c>
      <c r="W278" s="7">
        <f t="shared" si="18"/>
        <v>120</v>
      </c>
    </row>
    <row r="279" spans="1:26" x14ac:dyDescent="0.25">
      <c r="A279" s="3"/>
      <c r="B279" s="2">
        <v>44497</v>
      </c>
      <c r="C279" t="s">
        <v>413</v>
      </c>
      <c r="D279" s="8" t="s">
        <v>212</v>
      </c>
      <c r="E279" s="8">
        <v>0</v>
      </c>
      <c r="F279" s="3">
        <v>0</v>
      </c>
      <c r="G279" s="3">
        <v>0</v>
      </c>
      <c r="H279" s="8">
        <v>2</v>
      </c>
      <c r="I279" s="3">
        <v>0</v>
      </c>
      <c r="J279" s="8">
        <v>0</v>
      </c>
      <c r="K279" s="8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8"/>
      <c r="R279" s="8">
        <v>120</v>
      </c>
      <c r="S279" s="3">
        <v>0</v>
      </c>
      <c r="T279" s="17">
        <f t="shared" si="19"/>
        <v>0</v>
      </c>
      <c r="U279" s="8">
        <f>H279*60</f>
        <v>120</v>
      </c>
      <c r="W279" s="7">
        <f t="shared" si="18"/>
        <v>120</v>
      </c>
    </row>
    <row r="280" spans="1:26" x14ac:dyDescent="0.25">
      <c r="A280" s="3"/>
      <c r="B280" s="2">
        <v>44497</v>
      </c>
      <c r="C280" t="s">
        <v>414</v>
      </c>
      <c r="D280" s="8" t="s">
        <v>212</v>
      </c>
      <c r="E280" s="8">
        <v>0</v>
      </c>
      <c r="F280" s="3">
        <v>0</v>
      </c>
      <c r="G280" s="3">
        <v>0</v>
      </c>
      <c r="H280" s="3">
        <v>0</v>
      </c>
      <c r="I280" s="3">
        <v>0</v>
      </c>
      <c r="J280" s="8">
        <v>0</v>
      </c>
      <c r="K280" s="8">
        <v>0</v>
      </c>
      <c r="L280" s="8">
        <v>6</v>
      </c>
      <c r="M280" s="3">
        <v>0</v>
      </c>
      <c r="N280" s="3">
        <v>0</v>
      </c>
      <c r="O280" s="3">
        <v>0</v>
      </c>
      <c r="P280" s="3">
        <v>0</v>
      </c>
      <c r="Q280" s="8"/>
      <c r="R280" s="8">
        <v>3480</v>
      </c>
      <c r="S280" s="3">
        <v>0</v>
      </c>
      <c r="T280" s="17">
        <f t="shared" si="19"/>
        <v>0</v>
      </c>
      <c r="U280" s="8">
        <f>L280*580</f>
        <v>3480</v>
      </c>
      <c r="W280" s="7">
        <f t="shared" si="18"/>
        <v>3480</v>
      </c>
    </row>
    <row r="281" spans="1:26" x14ac:dyDescent="0.25">
      <c r="A281" s="3"/>
      <c r="B281" s="2">
        <v>44497</v>
      </c>
      <c r="C281" t="s">
        <v>415</v>
      </c>
      <c r="D281" s="8" t="s">
        <v>237</v>
      </c>
      <c r="E281" s="8">
        <v>0</v>
      </c>
      <c r="F281" s="3">
        <v>0</v>
      </c>
      <c r="G281" s="3">
        <v>0</v>
      </c>
      <c r="H281" s="3">
        <v>0</v>
      </c>
      <c r="I281" s="3">
        <v>0</v>
      </c>
      <c r="J281" s="8">
        <v>0</v>
      </c>
      <c r="K281" s="8">
        <v>0</v>
      </c>
      <c r="L281" s="8">
        <v>3</v>
      </c>
      <c r="M281" s="3">
        <v>0</v>
      </c>
      <c r="N281" s="8">
        <v>1</v>
      </c>
      <c r="O281" s="3">
        <v>0</v>
      </c>
      <c r="P281" s="3">
        <v>0</v>
      </c>
      <c r="Q281" s="8"/>
      <c r="R281" s="8">
        <v>3820</v>
      </c>
      <c r="S281" s="3">
        <v>0</v>
      </c>
      <c r="T281" s="17">
        <f t="shared" si="19"/>
        <v>0</v>
      </c>
      <c r="U281" s="8">
        <f>L281*580+N281*40*52</f>
        <v>3820</v>
      </c>
      <c r="W281" s="7">
        <f t="shared" si="18"/>
        <v>3820</v>
      </c>
    </row>
    <row r="282" spans="1:26" x14ac:dyDescent="0.25">
      <c r="A282" s="3"/>
      <c r="B282" s="2">
        <v>44497</v>
      </c>
      <c r="C282" t="s">
        <v>416</v>
      </c>
      <c r="D282" s="8" t="s">
        <v>330</v>
      </c>
      <c r="E282" s="8">
        <v>0</v>
      </c>
      <c r="F282" s="3">
        <v>0</v>
      </c>
      <c r="G282" s="3">
        <v>0</v>
      </c>
      <c r="H282" s="8">
        <v>12</v>
      </c>
      <c r="I282" s="3">
        <v>0</v>
      </c>
      <c r="J282" s="8">
        <v>0</v>
      </c>
      <c r="K282" s="8">
        <v>0</v>
      </c>
      <c r="L282" s="3">
        <v>0</v>
      </c>
      <c r="M282" s="8">
        <v>3</v>
      </c>
      <c r="N282" s="3">
        <v>0</v>
      </c>
      <c r="O282" s="3">
        <v>0</v>
      </c>
      <c r="P282" s="3">
        <v>0</v>
      </c>
      <c r="Q282" s="8"/>
      <c r="R282" s="8">
        <v>3000</v>
      </c>
      <c r="S282" s="3">
        <v>0</v>
      </c>
      <c r="T282" s="17">
        <f t="shared" si="19"/>
        <v>0</v>
      </c>
      <c r="U282" s="8">
        <f>M282*20*42+H282*40</f>
        <v>3000</v>
      </c>
      <c r="W282" s="7">
        <f t="shared" si="18"/>
        <v>3000</v>
      </c>
    </row>
    <row r="283" spans="1:26" x14ac:dyDescent="0.25">
      <c r="A283" s="3"/>
      <c r="B283" s="2">
        <v>44497</v>
      </c>
      <c r="C283" t="s">
        <v>417</v>
      </c>
      <c r="D283" s="8" t="s">
        <v>418</v>
      </c>
      <c r="E283" s="8">
        <v>0</v>
      </c>
      <c r="F283" s="3">
        <v>0</v>
      </c>
      <c r="G283" s="3">
        <v>0</v>
      </c>
      <c r="H283" s="3">
        <v>0</v>
      </c>
      <c r="I283" s="3">
        <v>0</v>
      </c>
      <c r="J283" s="8">
        <v>0</v>
      </c>
      <c r="K283" s="8">
        <v>0</v>
      </c>
      <c r="L283" s="8">
        <v>5</v>
      </c>
      <c r="M283" s="3">
        <v>0</v>
      </c>
      <c r="N283" s="3">
        <v>0</v>
      </c>
      <c r="O283" s="3">
        <v>0</v>
      </c>
      <c r="P283" s="3">
        <v>0</v>
      </c>
      <c r="Q283" s="8"/>
      <c r="R283" s="8">
        <v>2700</v>
      </c>
      <c r="S283" s="3">
        <v>0</v>
      </c>
      <c r="T283" s="17">
        <f t="shared" si="19"/>
        <v>0</v>
      </c>
      <c r="U283" s="8">
        <f>L283*540</f>
        <v>2700</v>
      </c>
      <c r="W283" s="7">
        <f t="shared" si="18"/>
        <v>2700</v>
      </c>
    </row>
    <row r="284" spans="1:26" x14ac:dyDescent="0.25">
      <c r="A284" s="3"/>
      <c r="B284" s="2">
        <v>44497</v>
      </c>
      <c r="C284" t="s">
        <v>419</v>
      </c>
      <c r="D284" s="8" t="s">
        <v>26</v>
      </c>
      <c r="E284" s="8">
        <v>0</v>
      </c>
      <c r="F284" s="3">
        <v>0</v>
      </c>
      <c r="G284" s="3">
        <v>0</v>
      </c>
      <c r="H284" s="8">
        <v>3</v>
      </c>
      <c r="I284" s="3">
        <v>0</v>
      </c>
      <c r="J284" s="8">
        <v>0</v>
      </c>
      <c r="K284" s="8">
        <v>0</v>
      </c>
      <c r="L284" s="3">
        <v>0</v>
      </c>
      <c r="M284" s="3">
        <v>0</v>
      </c>
      <c r="N284" s="3">
        <v>0</v>
      </c>
      <c r="O284" s="3">
        <v>1</v>
      </c>
      <c r="P284" s="3">
        <v>0</v>
      </c>
      <c r="Q284" s="8"/>
      <c r="R284" s="8">
        <v>480</v>
      </c>
      <c r="S284" s="3">
        <v>0</v>
      </c>
      <c r="T284" s="17">
        <f t="shared" si="19"/>
        <v>0</v>
      </c>
      <c r="U284" s="8">
        <f>O284*300+H284*60</f>
        <v>480</v>
      </c>
      <c r="W284" s="7">
        <f t="shared" si="18"/>
        <v>480</v>
      </c>
    </row>
    <row r="285" spans="1:26" x14ac:dyDescent="0.25">
      <c r="A285" s="3"/>
      <c r="B285" s="2">
        <v>44497</v>
      </c>
      <c r="C285" t="s">
        <v>420</v>
      </c>
      <c r="D285" s="3" t="s">
        <v>395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8">
        <v>0</v>
      </c>
      <c r="K285" s="8">
        <v>0</v>
      </c>
      <c r="L285" s="3">
        <v>1</v>
      </c>
      <c r="M285" s="3">
        <v>0</v>
      </c>
      <c r="N285" s="3">
        <v>0</v>
      </c>
      <c r="O285" s="3">
        <v>0</v>
      </c>
      <c r="P285" s="3">
        <v>0</v>
      </c>
      <c r="Q285" s="3"/>
      <c r="R285" s="3">
        <v>600</v>
      </c>
      <c r="S285" s="3">
        <v>0</v>
      </c>
      <c r="T285" s="17">
        <f t="shared" si="19"/>
        <v>0</v>
      </c>
      <c r="U285" s="3">
        <f>L285*600</f>
        <v>600</v>
      </c>
      <c r="W285" s="7">
        <f t="shared" si="18"/>
        <v>600</v>
      </c>
    </row>
    <row r="286" spans="1:26" x14ac:dyDescent="0.25">
      <c r="A286" s="3"/>
      <c r="B286" s="2">
        <v>44497</v>
      </c>
      <c r="C286" t="s">
        <v>421</v>
      </c>
      <c r="D286" s="3" t="s">
        <v>210</v>
      </c>
      <c r="E286" s="3">
        <v>0</v>
      </c>
      <c r="F286" s="3">
        <v>0</v>
      </c>
      <c r="G286" s="3">
        <v>0</v>
      </c>
      <c r="H286" s="3">
        <v>600</v>
      </c>
      <c r="I286" s="3">
        <v>0</v>
      </c>
      <c r="J286" s="8">
        <v>0</v>
      </c>
      <c r="K286" s="8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/>
      <c r="R286" s="3">
        <v>30215</v>
      </c>
      <c r="S286" s="3">
        <v>0</v>
      </c>
      <c r="T286" s="17">
        <f t="shared" si="19"/>
        <v>0</v>
      </c>
      <c r="U286" s="3">
        <f>30215</f>
        <v>30215</v>
      </c>
      <c r="W286" s="7">
        <f t="shared" si="18"/>
        <v>30215</v>
      </c>
    </row>
    <row r="287" spans="1:26" x14ac:dyDescent="0.25">
      <c r="A287" s="3"/>
      <c r="B287" s="2">
        <v>44498</v>
      </c>
      <c r="C287" t="s">
        <v>422</v>
      </c>
      <c r="D287" s="3" t="s">
        <v>210</v>
      </c>
      <c r="E287" s="3">
        <v>0</v>
      </c>
      <c r="F287" s="3">
        <v>0</v>
      </c>
      <c r="G287" s="3">
        <v>0</v>
      </c>
      <c r="H287" s="3">
        <v>600</v>
      </c>
      <c r="I287" s="3">
        <v>0</v>
      </c>
      <c r="J287" s="8">
        <v>0</v>
      </c>
      <c r="K287" s="8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/>
      <c r="R287" s="3">
        <v>30215</v>
      </c>
      <c r="S287" s="3">
        <v>0</v>
      </c>
      <c r="T287" s="17">
        <f t="shared" si="19"/>
        <v>0</v>
      </c>
      <c r="U287" s="3">
        <v>30215</v>
      </c>
      <c r="W287" s="7">
        <f t="shared" si="18"/>
        <v>30215</v>
      </c>
    </row>
    <row r="288" spans="1:26" x14ac:dyDescent="0.25">
      <c r="A288" s="3"/>
      <c r="B288" s="2">
        <v>44498</v>
      </c>
      <c r="C288" t="s">
        <v>423</v>
      </c>
      <c r="D288" s="3" t="s">
        <v>359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8">
        <v>0</v>
      </c>
      <c r="K288" s="8">
        <v>0</v>
      </c>
      <c r="L288" s="3">
        <v>0</v>
      </c>
      <c r="M288" s="3">
        <v>0</v>
      </c>
      <c r="N288" s="3">
        <f>2</f>
        <v>2</v>
      </c>
      <c r="O288" s="3">
        <v>0</v>
      </c>
      <c r="P288" s="3">
        <v>0</v>
      </c>
      <c r="Q288" s="3"/>
      <c r="R288" s="3">
        <v>4160</v>
      </c>
      <c r="S288" s="3">
        <v>4160</v>
      </c>
      <c r="T288" s="17">
        <f t="shared" si="19"/>
        <v>0</v>
      </c>
      <c r="U288" s="3">
        <f>N288*40*52</f>
        <v>4160</v>
      </c>
      <c r="V288">
        <v>4160</v>
      </c>
      <c r="W288" s="7">
        <f t="shared" si="18"/>
        <v>0</v>
      </c>
      <c r="X288" t="s">
        <v>424</v>
      </c>
      <c r="Y288" t="s">
        <v>25</v>
      </c>
      <c r="Z288" t="s">
        <v>26</v>
      </c>
    </row>
    <row r="289" spans="1:26" x14ac:dyDescent="0.25">
      <c r="A289" s="3"/>
      <c r="B289" s="2">
        <v>44498</v>
      </c>
      <c r="C289" t="s">
        <v>425</v>
      </c>
      <c r="D289" s="3" t="s">
        <v>426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8">
        <v>0</v>
      </c>
      <c r="K289" s="8">
        <v>0</v>
      </c>
      <c r="L289" s="3">
        <v>8</v>
      </c>
      <c r="M289" s="3">
        <v>0</v>
      </c>
      <c r="N289" s="3">
        <v>0</v>
      </c>
      <c r="O289" s="3">
        <v>0</v>
      </c>
      <c r="P289" s="3">
        <v>0</v>
      </c>
      <c r="Q289" s="3"/>
      <c r="R289" s="3">
        <v>4640</v>
      </c>
      <c r="S289" s="3">
        <v>0</v>
      </c>
      <c r="T289" s="17">
        <f t="shared" si="19"/>
        <v>0</v>
      </c>
      <c r="U289" s="3">
        <f>L289*580</f>
        <v>4640</v>
      </c>
      <c r="W289" s="7">
        <f t="shared" si="18"/>
        <v>4640</v>
      </c>
    </row>
    <row r="290" spans="1:26" x14ac:dyDescent="0.25">
      <c r="A290" s="3"/>
      <c r="B290" s="2">
        <v>44498</v>
      </c>
      <c r="C290" t="s">
        <v>427</v>
      </c>
      <c r="D290" s="3" t="s">
        <v>407</v>
      </c>
      <c r="E290" s="3">
        <v>0</v>
      </c>
      <c r="F290" s="3">
        <v>0</v>
      </c>
      <c r="G290" s="3">
        <v>0</v>
      </c>
      <c r="H290" s="3">
        <v>24</v>
      </c>
      <c r="I290" s="3">
        <v>0</v>
      </c>
      <c r="J290" s="8">
        <v>0</v>
      </c>
      <c r="K290" s="8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/>
      <c r="R290" s="3">
        <v>960</v>
      </c>
      <c r="S290" s="3">
        <v>0</v>
      </c>
      <c r="T290" s="17">
        <f t="shared" si="19"/>
        <v>0</v>
      </c>
      <c r="U290" s="3">
        <f>H290*40</f>
        <v>960</v>
      </c>
      <c r="W290" s="7">
        <f t="shared" si="18"/>
        <v>960</v>
      </c>
    </row>
    <row r="291" spans="1:26" x14ac:dyDescent="0.25">
      <c r="A291" s="3"/>
      <c r="B291" s="2">
        <v>44498</v>
      </c>
      <c r="C291" t="s">
        <v>428</v>
      </c>
      <c r="D291" s="3" t="s">
        <v>405</v>
      </c>
      <c r="E291" s="3">
        <v>0</v>
      </c>
      <c r="F291" s="3">
        <v>0</v>
      </c>
      <c r="G291" s="3">
        <v>0</v>
      </c>
      <c r="H291" s="3">
        <v>80</v>
      </c>
      <c r="I291" s="3">
        <v>0</v>
      </c>
      <c r="J291" s="8">
        <v>0</v>
      </c>
      <c r="K291" s="8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/>
      <c r="R291" s="3">
        <v>3200</v>
      </c>
      <c r="S291" s="3">
        <v>0</v>
      </c>
      <c r="T291" s="17">
        <f t="shared" si="19"/>
        <v>0</v>
      </c>
      <c r="U291" s="3">
        <f>H291*40</f>
        <v>3200</v>
      </c>
      <c r="W291" s="7">
        <f t="shared" si="18"/>
        <v>3200</v>
      </c>
    </row>
    <row r="292" spans="1:26" x14ac:dyDescent="0.25">
      <c r="A292" s="3"/>
      <c r="B292" s="2">
        <v>44498</v>
      </c>
      <c r="C292" t="s">
        <v>429</v>
      </c>
      <c r="D292" s="3" t="s">
        <v>242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8">
        <v>0</v>
      </c>
      <c r="K292" s="8">
        <v>0</v>
      </c>
      <c r="L292" s="3">
        <v>3</v>
      </c>
      <c r="M292" s="3">
        <v>0</v>
      </c>
      <c r="N292" s="3">
        <v>0</v>
      </c>
      <c r="O292" s="3">
        <v>0</v>
      </c>
      <c r="P292" s="3">
        <v>0</v>
      </c>
      <c r="Q292" s="3"/>
      <c r="R292" s="3">
        <v>1740</v>
      </c>
      <c r="S292" s="3">
        <v>1740</v>
      </c>
      <c r="T292" s="17">
        <f t="shared" si="19"/>
        <v>0</v>
      </c>
      <c r="U292" s="3">
        <f>L292*580</f>
        <v>1740</v>
      </c>
      <c r="V292" s="7">
        <f>U292</f>
        <v>1740</v>
      </c>
      <c r="W292" s="7">
        <f t="shared" si="18"/>
        <v>0</v>
      </c>
      <c r="Y292" t="s">
        <v>25</v>
      </c>
      <c r="Z292" t="s">
        <v>237</v>
      </c>
    </row>
    <row r="293" spans="1:26" x14ac:dyDescent="0.25">
      <c r="A293" s="3"/>
      <c r="B293" s="2">
        <v>44498</v>
      </c>
      <c r="C293" t="s">
        <v>430</v>
      </c>
      <c r="D293" s="3" t="s">
        <v>290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8">
        <v>0</v>
      </c>
      <c r="K293" s="8">
        <v>0</v>
      </c>
      <c r="L293" s="3">
        <v>0</v>
      </c>
      <c r="M293" s="3">
        <v>2</v>
      </c>
      <c r="N293" s="3">
        <v>0</v>
      </c>
      <c r="O293" s="3">
        <v>0</v>
      </c>
      <c r="P293" s="3">
        <v>0</v>
      </c>
      <c r="Q293" s="3"/>
      <c r="R293" s="3">
        <v>1600</v>
      </c>
      <c r="S293" s="3">
        <v>0</v>
      </c>
      <c r="T293" s="17">
        <f t="shared" si="19"/>
        <v>0</v>
      </c>
      <c r="U293" s="3">
        <f>M293*800</f>
        <v>1600</v>
      </c>
      <c r="W293" s="7">
        <f t="shared" si="18"/>
        <v>1600</v>
      </c>
    </row>
    <row r="294" spans="1:26" x14ac:dyDescent="0.25">
      <c r="A294" s="3"/>
      <c r="B294" s="2">
        <v>44498</v>
      </c>
      <c r="C294" t="s">
        <v>431</v>
      </c>
      <c r="D294" s="3" t="s">
        <v>302</v>
      </c>
      <c r="E294" s="3">
        <v>0</v>
      </c>
      <c r="F294" s="3">
        <v>0</v>
      </c>
      <c r="G294" s="3">
        <v>0</v>
      </c>
      <c r="H294" s="3">
        <v>30</v>
      </c>
      <c r="I294" s="3">
        <v>0</v>
      </c>
      <c r="J294" s="8">
        <v>0</v>
      </c>
      <c r="K294" s="8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/>
      <c r="R294" s="3">
        <v>1680</v>
      </c>
      <c r="S294" s="3">
        <v>0</v>
      </c>
      <c r="T294" s="17">
        <f t="shared" si="19"/>
        <v>0</v>
      </c>
      <c r="U294" s="3">
        <f>H294*56</f>
        <v>1680</v>
      </c>
      <c r="W294" s="7">
        <f t="shared" si="18"/>
        <v>1680</v>
      </c>
    </row>
    <row r="295" spans="1:26" x14ac:dyDescent="0.25">
      <c r="A295" s="3"/>
      <c r="B295" s="2">
        <v>44498</v>
      </c>
      <c r="C295" t="s">
        <v>432</v>
      </c>
      <c r="D295" s="3" t="s">
        <v>287</v>
      </c>
      <c r="E295" s="3">
        <v>0</v>
      </c>
      <c r="F295" s="3">
        <v>0</v>
      </c>
      <c r="G295" s="3">
        <v>0</v>
      </c>
      <c r="H295" s="3">
        <v>20</v>
      </c>
      <c r="I295" s="3">
        <v>0</v>
      </c>
      <c r="J295" s="8">
        <v>0</v>
      </c>
      <c r="K295" s="8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/>
      <c r="R295" s="3">
        <v>1120</v>
      </c>
      <c r="S295" s="3">
        <v>0</v>
      </c>
      <c r="T295" s="17">
        <f t="shared" si="19"/>
        <v>0</v>
      </c>
      <c r="U295" s="3">
        <f>H295*56</f>
        <v>1120</v>
      </c>
      <c r="W295" s="7">
        <f t="shared" si="18"/>
        <v>1120</v>
      </c>
    </row>
    <row r="296" spans="1:26" x14ac:dyDescent="0.25">
      <c r="A296" s="3"/>
      <c r="B296" s="2">
        <v>44498</v>
      </c>
      <c r="C296" t="s">
        <v>433</v>
      </c>
      <c r="D296" s="3" t="s">
        <v>292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8">
        <v>0</v>
      </c>
      <c r="K296" s="8">
        <v>0</v>
      </c>
      <c r="L296" s="3">
        <v>1</v>
      </c>
      <c r="M296" s="3">
        <v>0</v>
      </c>
      <c r="N296" s="3">
        <v>0</v>
      </c>
      <c r="O296" s="3">
        <v>0</v>
      </c>
      <c r="P296" s="3">
        <v>0</v>
      </c>
      <c r="Q296" s="3"/>
      <c r="R296" s="3">
        <v>480</v>
      </c>
      <c r="S296" s="3">
        <v>0</v>
      </c>
      <c r="T296" s="17">
        <f t="shared" si="19"/>
        <v>0</v>
      </c>
      <c r="U296" s="3">
        <f>L296*480</f>
        <v>480</v>
      </c>
      <c r="W296" s="7">
        <f t="shared" si="18"/>
        <v>480</v>
      </c>
    </row>
    <row r="297" spans="1:26" x14ac:dyDescent="0.25">
      <c r="A297" s="3"/>
      <c r="B297" s="2">
        <v>44498</v>
      </c>
      <c r="C297" t="s">
        <v>434</v>
      </c>
      <c r="D297" s="8" t="s">
        <v>330</v>
      </c>
      <c r="E297" s="8">
        <v>0</v>
      </c>
      <c r="F297" s="3">
        <v>0</v>
      </c>
      <c r="G297" s="3">
        <v>0</v>
      </c>
      <c r="H297" s="8">
        <v>12</v>
      </c>
      <c r="I297" s="3">
        <v>0</v>
      </c>
      <c r="J297" s="8">
        <v>0</v>
      </c>
      <c r="K297" s="8">
        <v>0</v>
      </c>
      <c r="L297" s="3">
        <v>0</v>
      </c>
      <c r="M297" s="8">
        <v>3</v>
      </c>
      <c r="N297" s="3">
        <v>0</v>
      </c>
      <c r="O297" s="3">
        <v>0</v>
      </c>
      <c r="P297" s="3">
        <v>0</v>
      </c>
      <c r="Q297" s="8"/>
      <c r="R297" s="8">
        <v>3000</v>
      </c>
      <c r="S297" s="3">
        <v>0</v>
      </c>
      <c r="T297" s="17">
        <f t="shared" si="19"/>
        <v>0</v>
      </c>
      <c r="U297" s="3">
        <f>H297*40+M297*20*42</f>
        <v>3000</v>
      </c>
      <c r="W297" s="7">
        <f t="shared" si="18"/>
        <v>3000</v>
      </c>
    </row>
    <row r="298" spans="1:26" x14ac:dyDescent="0.25">
      <c r="A298" s="3"/>
      <c r="B298" s="2">
        <v>44498</v>
      </c>
      <c r="C298" t="s">
        <v>435</v>
      </c>
      <c r="D298" s="8" t="s">
        <v>436</v>
      </c>
      <c r="E298" s="8">
        <v>0</v>
      </c>
      <c r="F298" s="3">
        <v>0</v>
      </c>
      <c r="G298" s="3">
        <v>0</v>
      </c>
      <c r="H298" s="3">
        <v>0</v>
      </c>
      <c r="I298" s="3">
        <v>0</v>
      </c>
      <c r="J298" s="8">
        <v>0</v>
      </c>
      <c r="K298" s="8">
        <v>0</v>
      </c>
      <c r="L298" s="3">
        <v>0</v>
      </c>
      <c r="M298" s="3">
        <v>0</v>
      </c>
      <c r="N298" s="3">
        <v>0</v>
      </c>
      <c r="O298" s="8">
        <v>1</v>
      </c>
      <c r="P298" s="3">
        <v>0</v>
      </c>
      <c r="Q298" s="8"/>
      <c r="R298" s="8">
        <v>300</v>
      </c>
      <c r="S298" s="3">
        <v>0</v>
      </c>
      <c r="T298" s="17">
        <f t="shared" si="19"/>
        <v>0</v>
      </c>
      <c r="U298" s="3">
        <f>O298*300</f>
        <v>300</v>
      </c>
      <c r="W298" s="7">
        <f t="shared" si="18"/>
        <v>300</v>
      </c>
    </row>
    <row r="299" spans="1:26" x14ac:dyDescent="0.25">
      <c r="A299" s="3"/>
      <c r="B299" s="2">
        <v>44498</v>
      </c>
      <c r="C299" t="s">
        <v>437</v>
      </c>
      <c r="D299" s="8" t="s">
        <v>395</v>
      </c>
      <c r="E299" s="8">
        <v>0</v>
      </c>
      <c r="F299" s="3">
        <v>0</v>
      </c>
      <c r="G299" s="3">
        <v>0</v>
      </c>
      <c r="H299" s="3">
        <v>0</v>
      </c>
      <c r="I299" s="3">
        <v>0</v>
      </c>
      <c r="J299" s="8">
        <v>0</v>
      </c>
      <c r="K299" s="8">
        <v>0</v>
      </c>
      <c r="L299" s="8">
        <v>1</v>
      </c>
      <c r="M299" s="3">
        <v>0</v>
      </c>
      <c r="N299" s="3">
        <v>0</v>
      </c>
      <c r="O299" s="3">
        <v>0</v>
      </c>
      <c r="P299" s="3">
        <v>0</v>
      </c>
      <c r="Q299" s="8"/>
      <c r="R299" s="8">
        <v>580</v>
      </c>
      <c r="S299" s="3">
        <v>0</v>
      </c>
      <c r="T299" s="17">
        <f t="shared" si="19"/>
        <v>0</v>
      </c>
      <c r="U299" s="3">
        <f>L299*580</f>
        <v>580</v>
      </c>
      <c r="W299" s="7">
        <f t="shared" si="18"/>
        <v>580</v>
      </c>
    </row>
    <row r="300" spans="1:26" x14ac:dyDescent="0.25">
      <c r="A300" s="3"/>
      <c r="B300" s="2">
        <v>44498</v>
      </c>
      <c r="C300" t="s">
        <v>438</v>
      </c>
      <c r="D300" s="8" t="s">
        <v>401</v>
      </c>
      <c r="E300" s="8">
        <v>0</v>
      </c>
      <c r="F300" s="3">
        <v>0</v>
      </c>
      <c r="G300" s="3">
        <v>0</v>
      </c>
      <c r="H300" s="3">
        <v>0</v>
      </c>
      <c r="I300" s="3">
        <v>0</v>
      </c>
      <c r="J300" s="8">
        <v>0</v>
      </c>
      <c r="K300" s="8">
        <v>0</v>
      </c>
      <c r="L300" s="8">
        <v>1</v>
      </c>
      <c r="M300" s="3">
        <v>0</v>
      </c>
      <c r="N300" s="3">
        <v>0</v>
      </c>
      <c r="O300" s="3">
        <v>0</v>
      </c>
      <c r="P300" s="3">
        <v>0</v>
      </c>
      <c r="Q300" s="8"/>
      <c r="R300" s="8">
        <v>580</v>
      </c>
      <c r="S300" s="3">
        <v>0</v>
      </c>
      <c r="T300" s="17">
        <f t="shared" si="19"/>
        <v>0</v>
      </c>
      <c r="U300" s="3">
        <f>L300*580</f>
        <v>580</v>
      </c>
      <c r="W300" s="7">
        <f t="shared" si="18"/>
        <v>580</v>
      </c>
    </row>
    <row r="301" spans="1:26" x14ac:dyDescent="0.25">
      <c r="A301" s="3"/>
      <c r="B301" s="2">
        <v>44498</v>
      </c>
      <c r="C301" t="s">
        <v>439</v>
      </c>
      <c r="D301" s="8" t="s">
        <v>440</v>
      </c>
      <c r="E301" s="8">
        <v>0</v>
      </c>
      <c r="F301" s="3">
        <v>0</v>
      </c>
      <c r="G301" s="3">
        <v>0</v>
      </c>
      <c r="H301" s="3">
        <v>0</v>
      </c>
      <c r="I301" s="3">
        <v>0</v>
      </c>
      <c r="J301" s="8">
        <v>0</v>
      </c>
      <c r="K301" s="8">
        <v>0</v>
      </c>
      <c r="L301" s="8">
        <v>1</v>
      </c>
      <c r="M301" s="3">
        <v>0</v>
      </c>
      <c r="N301" s="3">
        <v>0</v>
      </c>
      <c r="O301" s="3">
        <v>0</v>
      </c>
      <c r="P301" s="3">
        <v>0</v>
      </c>
      <c r="Q301" s="8"/>
      <c r="R301" s="8">
        <v>580</v>
      </c>
      <c r="S301" s="3">
        <v>0</v>
      </c>
      <c r="T301" s="17">
        <f t="shared" si="19"/>
        <v>0</v>
      </c>
      <c r="U301" s="3">
        <f>L301*580</f>
        <v>580</v>
      </c>
      <c r="W301" s="7">
        <f t="shared" si="18"/>
        <v>580</v>
      </c>
    </row>
    <row r="302" spans="1:26" x14ac:dyDescent="0.25">
      <c r="A302" s="3"/>
      <c r="B302" s="2">
        <v>44498</v>
      </c>
      <c r="C302" t="s">
        <v>441</v>
      </c>
      <c r="D302" s="8" t="s">
        <v>403</v>
      </c>
      <c r="E302" s="8">
        <v>0</v>
      </c>
      <c r="F302" s="3">
        <v>0</v>
      </c>
      <c r="G302" s="3">
        <v>0</v>
      </c>
      <c r="H302" s="3">
        <v>0</v>
      </c>
      <c r="I302" s="3">
        <v>0</v>
      </c>
      <c r="J302" s="8">
        <v>0</v>
      </c>
      <c r="K302" s="8">
        <v>0</v>
      </c>
      <c r="L302" s="8">
        <v>1</v>
      </c>
      <c r="M302" s="3">
        <v>0</v>
      </c>
      <c r="N302" s="3">
        <v>0</v>
      </c>
      <c r="O302" s="3">
        <v>0</v>
      </c>
      <c r="P302" s="3">
        <v>0</v>
      </c>
      <c r="Q302" s="8"/>
      <c r="R302" s="8">
        <v>580</v>
      </c>
      <c r="S302" s="3">
        <v>0</v>
      </c>
      <c r="T302" s="17">
        <f t="shared" si="19"/>
        <v>0</v>
      </c>
      <c r="U302" s="3">
        <f>L302*580</f>
        <v>580</v>
      </c>
      <c r="W302" s="7">
        <f t="shared" si="18"/>
        <v>580</v>
      </c>
    </row>
    <row r="303" spans="1:26" x14ac:dyDescent="0.25">
      <c r="A303" s="3"/>
      <c r="B303" s="2">
        <v>44498</v>
      </c>
      <c r="C303" t="s">
        <v>442</v>
      </c>
      <c r="D303" s="8" t="s">
        <v>443</v>
      </c>
      <c r="E303" s="8">
        <v>0</v>
      </c>
      <c r="F303" s="3">
        <v>0</v>
      </c>
      <c r="G303" s="3">
        <v>0</v>
      </c>
      <c r="H303" s="3">
        <v>0</v>
      </c>
      <c r="I303" s="3">
        <v>0</v>
      </c>
      <c r="J303" s="8">
        <v>0</v>
      </c>
      <c r="K303" s="8">
        <v>0</v>
      </c>
      <c r="L303" s="8">
        <v>1</v>
      </c>
      <c r="M303" s="3">
        <v>0</v>
      </c>
      <c r="N303" s="3">
        <v>0</v>
      </c>
      <c r="O303" s="3">
        <v>0</v>
      </c>
      <c r="P303" s="3">
        <v>0</v>
      </c>
      <c r="Q303" s="8"/>
      <c r="R303" s="8">
        <v>550</v>
      </c>
      <c r="S303" s="3">
        <v>0</v>
      </c>
      <c r="T303" s="17">
        <f t="shared" si="19"/>
        <v>0</v>
      </c>
      <c r="U303" s="3">
        <f>L303*550</f>
        <v>550</v>
      </c>
      <c r="W303" s="7">
        <f t="shared" si="18"/>
        <v>550</v>
      </c>
    </row>
    <row r="304" spans="1:26" x14ac:dyDescent="0.25">
      <c r="A304" s="3"/>
      <c r="B304" s="2">
        <v>44498</v>
      </c>
      <c r="C304" t="s">
        <v>444</v>
      </c>
      <c r="D304" s="8" t="s">
        <v>330</v>
      </c>
      <c r="E304" s="8">
        <v>0</v>
      </c>
      <c r="F304" s="3">
        <v>0</v>
      </c>
      <c r="G304" s="3">
        <v>0</v>
      </c>
      <c r="H304" s="8">
        <v>10</v>
      </c>
      <c r="I304" s="3">
        <v>0</v>
      </c>
      <c r="J304" s="8">
        <v>0</v>
      </c>
      <c r="K304" s="8">
        <v>0</v>
      </c>
      <c r="L304" s="3">
        <v>0</v>
      </c>
      <c r="M304" s="8">
        <v>3</v>
      </c>
      <c r="N304" s="3">
        <v>0</v>
      </c>
      <c r="O304" s="3">
        <v>0</v>
      </c>
      <c r="P304" s="3">
        <v>0</v>
      </c>
      <c r="Q304" s="8"/>
      <c r="R304" s="8">
        <v>526</v>
      </c>
      <c r="S304" s="3">
        <v>0</v>
      </c>
      <c r="T304" s="17">
        <f t="shared" si="19"/>
        <v>0</v>
      </c>
      <c r="U304" s="3">
        <f>H304*40+M304*42</f>
        <v>526</v>
      </c>
      <c r="W304" s="7">
        <f t="shared" si="18"/>
        <v>526</v>
      </c>
    </row>
    <row r="305" spans="1:26" x14ac:dyDescent="0.25">
      <c r="A305" s="3"/>
      <c r="B305" s="2">
        <v>44498</v>
      </c>
      <c r="C305" t="s">
        <v>445</v>
      </c>
      <c r="D305" s="8" t="s">
        <v>398</v>
      </c>
      <c r="E305" s="8">
        <v>0</v>
      </c>
      <c r="F305" s="3">
        <v>0</v>
      </c>
      <c r="G305" s="3">
        <v>0</v>
      </c>
      <c r="H305" s="3">
        <v>0</v>
      </c>
      <c r="I305" s="3">
        <v>0</v>
      </c>
      <c r="J305" s="8">
        <v>0</v>
      </c>
      <c r="K305" s="8">
        <v>0</v>
      </c>
      <c r="L305" s="3">
        <v>0</v>
      </c>
      <c r="M305" s="3">
        <v>0</v>
      </c>
      <c r="N305" s="3">
        <v>0</v>
      </c>
      <c r="O305" s="8">
        <v>1</v>
      </c>
      <c r="P305" s="3">
        <v>0</v>
      </c>
      <c r="Q305" s="8"/>
      <c r="R305" s="8">
        <v>300</v>
      </c>
      <c r="S305" s="3">
        <v>0</v>
      </c>
      <c r="T305" s="17">
        <f t="shared" si="19"/>
        <v>0</v>
      </c>
      <c r="U305" s="3">
        <f>O305*300</f>
        <v>300</v>
      </c>
      <c r="W305" s="7">
        <f t="shared" ref="W305:W348" si="20">U305-V305</f>
        <v>300</v>
      </c>
    </row>
    <row r="306" spans="1:26" x14ac:dyDescent="0.25">
      <c r="A306" s="3"/>
      <c r="B306" s="2">
        <v>44498</v>
      </c>
      <c r="C306" t="s">
        <v>446</v>
      </c>
      <c r="D306" s="8" t="s">
        <v>212</v>
      </c>
      <c r="E306" s="8">
        <v>0</v>
      </c>
      <c r="F306" s="3">
        <v>0</v>
      </c>
      <c r="G306" s="3">
        <v>0</v>
      </c>
      <c r="H306" s="8">
        <v>1</v>
      </c>
      <c r="I306" s="3">
        <v>0</v>
      </c>
      <c r="J306" s="8">
        <v>0</v>
      </c>
      <c r="K306" s="8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8"/>
      <c r="R306" s="8">
        <v>60</v>
      </c>
      <c r="S306" s="3">
        <v>0</v>
      </c>
      <c r="T306" s="17">
        <f t="shared" si="19"/>
        <v>0</v>
      </c>
      <c r="U306" s="3">
        <f>H306*60</f>
        <v>60</v>
      </c>
      <c r="W306" s="7">
        <f t="shared" si="20"/>
        <v>60</v>
      </c>
    </row>
    <row r="307" spans="1:26" x14ac:dyDescent="0.25">
      <c r="A307" s="3"/>
      <c r="B307" s="2">
        <v>44498</v>
      </c>
      <c r="C307" t="s">
        <v>447</v>
      </c>
      <c r="D307" s="8" t="s">
        <v>210</v>
      </c>
      <c r="E307" s="8">
        <v>0</v>
      </c>
      <c r="F307" s="3">
        <v>0</v>
      </c>
      <c r="G307" s="3">
        <v>0</v>
      </c>
      <c r="H307" s="3">
        <v>0</v>
      </c>
      <c r="I307" s="3">
        <v>0</v>
      </c>
      <c r="J307" s="8">
        <v>0</v>
      </c>
      <c r="K307" s="8">
        <v>0</v>
      </c>
      <c r="L307" s="3">
        <v>0</v>
      </c>
      <c r="M307" s="8">
        <v>5</v>
      </c>
      <c r="N307" s="3">
        <v>0</v>
      </c>
      <c r="O307" s="3">
        <v>0</v>
      </c>
      <c r="P307" s="3">
        <v>0</v>
      </c>
      <c r="Q307" s="8"/>
      <c r="R307" s="8">
        <v>5200</v>
      </c>
      <c r="S307" s="3">
        <v>0</v>
      </c>
      <c r="T307" s="17">
        <f t="shared" si="19"/>
        <v>0</v>
      </c>
      <c r="U307" s="3">
        <f>M307*20*52</f>
        <v>5200</v>
      </c>
      <c r="W307" s="7">
        <f t="shared" si="20"/>
        <v>5200</v>
      </c>
    </row>
    <row r="308" spans="1:26" x14ac:dyDescent="0.25">
      <c r="A308" s="10"/>
      <c r="B308" s="2">
        <v>44498</v>
      </c>
      <c r="C308" t="s">
        <v>448</v>
      </c>
      <c r="D308" s="13" t="s">
        <v>449</v>
      </c>
      <c r="E308" s="13">
        <v>0</v>
      </c>
      <c r="F308" s="3">
        <v>0</v>
      </c>
      <c r="G308" s="3">
        <v>0</v>
      </c>
      <c r="H308" s="3">
        <v>0</v>
      </c>
      <c r="I308" s="3">
        <v>0</v>
      </c>
      <c r="J308" s="8">
        <v>0</v>
      </c>
      <c r="K308" s="8">
        <v>0</v>
      </c>
      <c r="L308" s="13">
        <v>2</v>
      </c>
      <c r="M308" s="3">
        <v>0</v>
      </c>
      <c r="N308" s="3">
        <v>0</v>
      </c>
      <c r="O308" s="13">
        <v>10</v>
      </c>
      <c r="P308" s="3">
        <v>0</v>
      </c>
      <c r="Q308" s="13"/>
      <c r="R308" s="13">
        <v>0</v>
      </c>
      <c r="S308" s="3">
        <v>0</v>
      </c>
      <c r="T308" s="17">
        <f t="shared" si="19"/>
        <v>0</v>
      </c>
      <c r="U308" s="10">
        <f>M308*20*52</f>
        <v>0</v>
      </c>
      <c r="W308" s="7">
        <f t="shared" si="20"/>
        <v>0</v>
      </c>
    </row>
    <row r="309" spans="1:26" x14ac:dyDescent="0.25">
      <c r="A309" s="3"/>
      <c r="B309" s="2">
        <v>44499</v>
      </c>
      <c r="C309" t="s">
        <v>450</v>
      </c>
      <c r="D309" s="8" t="s">
        <v>330</v>
      </c>
      <c r="E309" s="8">
        <v>0</v>
      </c>
      <c r="F309" s="3">
        <v>0</v>
      </c>
      <c r="G309" s="3">
        <v>0</v>
      </c>
      <c r="H309" s="8">
        <v>12</v>
      </c>
      <c r="I309" s="3">
        <v>0</v>
      </c>
      <c r="J309" s="8">
        <v>0</v>
      </c>
      <c r="K309" s="8">
        <v>0</v>
      </c>
      <c r="L309" s="3">
        <v>0</v>
      </c>
      <c r="M309" s="8">
        <v>2</v>
      </c>
      <c r="N309" s="3">
        <v>0</v>
      </c>
      <c r="O309" s="3">
        <v>0</v>
      </c>
      <c r="P309" s="3">
        <v>0</v>
      </c>
      <c r="Q309" s="8"/>
      <c r="R309" s="8">
        <v>2160</v>
      </c>
      <c r="S309" s="3">
        <v>0</v>
      </c>
      <c r="T309" s="17">
        <f t="shared" si="19"/>
        <v>0</v>
      </c>
      <c r="U309" s="3">
        <f>H309*40+M309*20*42</f>
        <v>2160</v>
      </c>
      <c r="W309" s="7">
        <f t="shared" si="20"/>
        <v>2160</v>
      </c>
    </row>
    <row r="310" spans="1:26" x14ac:dyDescent="0.25">
      <c r="A310" s="3"/>
      <c r="B310" s="2">
        <v>44499</v>
      </c>
      <c r="C310" t="s">
        <v>451</v>
      </c>
      <c r="D310" s="8" t="s">
        <v>398</v>
      </c>
      <c r="E310" s="8">
        <v>0</v>
      </c>
      <c r="F310" s="3">
        <v>0</v>
      </c>
      <c r="G310" s="3">
        <v>0</v>
      </c>
      <c r="H310" s="3">
        <v>0</v>
      </c>
      <c r="I310" s="3">
        <v>0</v>
      </c>
      <c r="J310" s="8">
        <v>0</v>
      </c>
      <c r="K310" s="8">
        <v>0</v>
      </c>
      <c r="L310" s="3">
        <v>0</v>
      </c>
      <c r="M310" s="3">
        <v>0</v>
      </c>
      <c r="N310" s="3">
        <v>0</v>
      </c>
      <c r="O310" s="8">
        <v>1</v>
      </c>
      <c r="P310" s="3">
        <v>0</v>
      </c>
      <c r="Q310" s="8"/>
      <c r="R310" s="8">
        <v>300</v>
      </c>
      <c r="S310" s="3">
        <v>0</v>
      </c>
      <c r="T310" s="17">
        <f t="shared" si="19"/>
        <v>0</v>
      </c>
      <c r="U310" s="3">
        <f>O310*300</f>
        <v>300</v>
      </c>
      <c r="W310" s="7">
        <f t="shared" si="20"/>
        <v>300</v>
      </c>
    </row>
    <row r="311" spans="1:26" x14ac:dyDescent="0.25">
      <c r="A311" s="3"/>
      <c r="B311" s="2">
        <v>44499</v>
      </c>
      <c r="C311" t="s">
        <v>452</v>
      </c>
      <c r="D311" s="8" t="s">
        <v>359</v>
      </c>
      <c r="E311" s="8">
        <v>0</v>
      </c>
      <c r="F311" s="3">
        <v>0</v>
      </c>
      <c r="G311" s="3">
        <v>0</v>
      </c>
      <c r="H311" s="3">
        <v>0</v>
      </c>
      <c r="I311" s="3">
        <v>0</v>
      </c>
      <c r="J311" s="8">
        <v>0</v>
      </c>
      <c r="K311" s="8">
        <v>0</v>
      </c>
      <c r="L311" s="3">
        <v>0</v>
      </c>
      <c r="M311" s="8">
        <v>4</v>
      </c>
      <c r="N311" s="3">
        <v>0</v>
      </c>
      <c r="O311" s="3">
        <v>0</v>
      </c>
      <c r="P311" s="3">
        <v>0</v>
      </c>
      <c r="Q311" s="8"/>
      <c r="R311" s="8">
        <v>4160</v>
      </c>
      <c r="S311" s="3">
        <v>4160</v>
      </c>
      <c r="T311" s="17">
        <f t="shared" si="19"/>
        <v>0</v>
      </c>
      <c r="U311" s="3">
        <f>M311*20*52+N311*40*52</f>
        <v>4160</v>
      </c>
      <c r="V311">
        <v>4160</v>
      </c>
      <c r="W311" s="7">
        <f t="shared" si="20"/>
        <v>0</v>
      </c>
      <c r="X311" t="s">
        <v>453</v>
      </c>
      <c r="Y311" t="s">
        <v>25</v>
      </c>
      <c r="Z311" t="s">
        <v>26</v>
      </c>
    </row>
    <row r="312" spans="1:26" x14ac:dyDescent="0.25">
      <c r="A312" s="3"/>
      <c r="B312" s="2">
        <v>44499</v>
      </c>
      <c r="C312" t="s">
        <v>454</v>
      </c>
      <c r="D312" s="8" t="s">
        <v>290</v>
      </c>
      <c r="E312" s="8">
        <v>0</v>
      </c>
      <c r="F312" s="3">
        <v>0</v>
      </c>
      <c r="G312" s="3">
        <v>0</v>
      </c>
      <c r="H312" s="3">
        <v>0</v>
      </c>
      <c r="I312" s="3">
        <v>0</v>
      </c>
      <c r="J312" s="8">
        <v>0</v>
      </c>
      <c r="K312" s="8">
        <v>0</v>
      </c>
      <c r="L312" s="3">
        <v>0</v>
      </c>
      <c r="M312" s="8">
        <v>2</v>
      </c>
      <c r="N312" s="3">
        <v>0</v>
      </c>
      <c r="O312" s="3">
        <v>0</v>
      </c>
      <c r="P312" s="3">
        <v>0</v>
      </c>
      <c r="Q312" s="8"/>
      <c r="R312" s="8">
        <v>1600</v>
      </c>
      <c r="S312" s="3">
        <v>0</v>
      </c>
      <c r="T312" s="17">
        <f t="shared" si="19"/>
        <v>0</v>
      </c>
      <c r="U312" s="3">
        <f>M312*20*40</f>
        <v>1600</v>
      </c>
      <c r="W312" s="7">
        <f t="shared" si="20"/>
        <v>1600</v>
      </c>
    </row>
    <row r="313" spans="1:26" x14ac:dyDescent="0.25">
      <c r="A313" s="3"/>
      <c r="B313" s="2">
        <v>44499</v>
      </c>
      <c r="C313" t="s">
        <v>455</v>
      </c>
      <c r="D313" s="3" t="s">
        <v>292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8">
        <v>0</v>
      </c>
      <c r="K313" s="8">
        <v>0</v>
      </c>
      <c r="L313" s="3">
        <v>1</v>
      </c>
      <c r="M313" s="3">
        <v>0</v>
      </c>
      <c r="N313" s="3">
        <v>0</v>
      </c>
      <c r="O313" s="3">
        <v>0</v>
      </c>
      <c r="P313" s="3">
        <v>0</v>
      </c>
      <c r="Q313" s="3"/>
      <c r="R313" s="3">
        <v>480</v>
      </c>
      <c r="S313" s="3">
        <v>0</v>
      </c>
      <c r="T313" s="17">
        <f t="shared" si="19"/>
        <v>0</v>
      </c>
      <c r="U313" s="3">
        <f>L313*480</f>
        <v>480</v>
      </c>
      <c r="W313" s="7">
        <f t="shared" si="20"/>
        <v>480</v>
      </c>
    </row>
    <row r="314" spans="1:26" x14ac:dyDescent="0.25">
      <c r="A314" s="3"/>
      <c r="B314" s="2">
        <v>44499</v>
      </c>
      <c r="C314" t="s">
        <v>456</v>
      </c>
      <c r="D314" s="3" t="s">
        <v>405</v>
      </c>
      <c r="E314" s="3">
        <v>0</v>
      </c>
      <c r="F314" s="3">
        <v>0</v>
      </c>
      <c r="G314" s="3">
        <v>0</v>
      </c>
      <c r="H314" s="3">
        <v>80</v>
      </c>
      <c r="I314" s="3">
        <v>0</v>
      </c>
      <c r="J314" s="8">
        <v>0</v>
      </c>
      <c r="K314" s="8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/>
      <c r="R314" s="3">
        <v>3200</v>
      </c>
      <c r="S314" s="3">
        <v>0</v>
      </c>
      <c r="T314" s="17">
        <f t="shared" si="19"/>
        <v>0</v>
      </c>
      <c r="U314" s="3">
        <f>H314*40</f>
        <v>3200</v>
      </c>
      <c r="W314" s="7">
        <f t="shared" si="20"/>
        <v>3200</v>
      </c>
    </row>
    <row r="315" spans="1:26" x14ac:dyDescent="0.25">
      <c r="A315" s="3"/>
      <c r="B315" s="2">
        <v>44499</v>
      </c>
      <c r="C315" t="s">
        <v>457</v>
      </c>
      <c r="D315" s="3" t="s">
        <v>407</v>
      </c>
      <c r="E315" s="3">
        <v>0</v>
      </c>
      <c r="F315" s="3">
        <v>0</v>
      </c>
      <c r="G315" s="3">
        <v>0</v>
      </c>
      <c r="H315" s="3">
        <v>24</v>
      </c>
      <c r="I315" s="3">
        <v>0</v>
      </c>
      <c r="J315" s="8">
        <v>0</v>
      </c>
      <c r="K315" s="8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/>
      <c r="R315" s="3">
        <v>960</v>
      </c>
      <c r="S315" s="3">
        <v>0</v>
      </c>
      <c r="T315" s="17">
        <f t="shared" si="19"/>
        <v>0</v>
      </c>
      <c r="U315" s="3">
        <f>H315*40</f>
        <v>960</v>
      </c>
      <c r="W315" s="7">
        <f t="shared" si="20"/>
        <v>960</v>
      </c>
    </row>
    <row r="316" spans="1:26" x14ac:dyDescent="0.25">
      <c r="A316" s="3"/>
      <c r="B316" s="2">
        <v>44499</v>
      </c>
      <c r="C316" t="s">
        <v>458</v>
      </c>
      <c r="D316" s="3" t="s">
        <v>287</v>
      </c>
      <c r="E316" s="3">
        <v>0</v>
      </c>
      <c r="F316" s="3">
        <v>0</v>
      </c>
      <c r="G316" s="3">
        <v>0</v>
      </c>
      <c r="H316" s="3">
        <v>20</v>
      </c>
      <c r="I316" s="3">
        <v>0</v>
      </c>
      <c r="J316" s="8">
        <v>0</v>
      </c>
      <c r="K316" s="8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/>
      <c r="R316" s="3">
        <v>1120</v>
      </c>
      <c r="S316" s="3">
        <v>0</v>
      </c>
      <c r="T316" s="17">
        <f t="shared" si="19"/>
        <v>0</v>
      </c>
      <c r="U316" s="3">
        <f>H316*56</f>
        <v>1120</v>
      </c>
      <c r="W316" s="7">
        <f t="shared" si="20"/>
        <v>1120</v>
      </c>
    </row>
    <row r="317" spans="1:26" x14ac:dyDescent="0.25">
      <c r="A317" s="3"/>
      <c r="B317" s="2">
        <v>44499</v>
      </c>
      <c r="C317" t="s">
        <v>459</v>
      </c>
      <c r="D317" s="3" t="s">
        <v>229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8">
        <v>0</v>
      </c>
      <c r="K317" s="8">
        <v>0</v>
      </c>
      <c r="L317" s="3">
        <v>0</v>
      </c>
      <c r="M317" s="3">
        <v>0</v>
      </c>
      <c r="N317" s="3">
        <v>0</v>
      </c>
      <c r="O317" s="3">
        <v>4</v>
      </c>
      <c r="P317" s="3">
        <v>0</v>
      </c>
      <c r="Q317" s="3"/>
      <c r="R317" s="3">
        <v>1200</v>
      </c>
      <c r="S317" s="3">
        <v>0</v>
      </c>
      <c r="T317" s="17">
        <f t="shared" si="19"/>
        <v>0</v>
      </c>
      <c r="U317" s="3">
        <f>O317*300</f>
        <v>1200</v>
      </c>
      <c r="W317" s="7">
        <f t="shared" si="20"/>
        <v>1200</v>
      </c>
    </row>
    <row r="318" spans="1:26" x14ac:dyDescent="0.25">
      <c r="A318" s="3"/>
      <c r="B318" s="2">
        <v>44499</v>
      </c>
      <c r="C318" t="s">
        <v>460</v>
      </c>
      <c r="D318" s="3" t="s">
        <v>395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8">
        <v>0</v>
      </c>
      <c r="K318" s="8">
        <v>0</v>
      </c>
      <c r="L318" s="3">
        <v>1</v>
      </c>
      <c r="M318" s="3">
        <v>0</v>
      </c>
      <c r="N318" s="3">
        <v>0</v>
      </c>
      <c r="O318" s="3">
        <v>0</v>
      </c>
      <c r="P318" s="3">
        <v>0</v>
      </c>
      <c r="Q318" s="3"/>
      <c r="R318" s="3">
        <v>580</v>
      </c>
      <c r="S318" s="3">
        <v>0</v>
      </c>
      <c r="T318" s="17">
        <f t="shared" si="19"/>
        <v>0</v>
      </c>
      <c r="U318" s="3">
        <f>L318*580</f>
        <v>580</v>
      </c>
      <c r="W318" s="7">
        <f t="shared" si="20"/>
        <v>580</v>
      </c>
    </row>
    <row r="319" spans="1:26" x14ac:dyDescent="0.25">
      <c r="A319" s="3"/>
      <c r="B319" s="2">
        <v>44499</v>
      </c>
      <c r="C319" t="s">
        <v>461</v>
      </c>
      <c r="D319" s="3" t="s">
        <v>403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8">
        <v>0</v>
      </c>
      <c r="K319" s="8">
        <v>0</v>
      </c>
      <c r="L319" s="3">
        <v>1</v>
      </c>
      <c r="M319" s="3">
        <v>0</v>
      </c>
      <c r="N319" s="3">
        <v>0</v>
      </c>
      <c r="O319" s="3">
        <v>0</v>
      </c>
      <c r="P319" s="3">
        <v>0</v>
      </c>
      <c r="Q319" s="3"/>
      <c r="R319" s="3">
        <v>580</v>
      </c>
      <c r="S319" s="3">
        <v>0</v>
      </c>
      <c r="T319" s="17">
        <f t="shared" si="19"/>
        <v>0</v>
      </c>
      <c r="U319" s="3">
        <f>L319*580</f>
        <v>580</v>
      </c>
      <c r="W319" s="7">
        <f t="shared" si="20"/>
        <v>580</v>
      </c>
    </row>
    <row r="320" spans="1:26" x14ac:dyDescent="0.25">
      <c r="A320" s="3"/>
      <c r="B320" s="2">
        <v>44499</v>
      </c>
      <c r="C320" t="s">
        <v>462</v>
      </c>
      <c r="D320" s="3" t="s">
        <v>292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8">
        <v>0</v>
      </c>
      <c r="K320" s="8">
        <v>0</v>
      </c>
      <c r="L320" s="3">
        <v>1</v>
      </c>
      <c r="M320" s="3">
        <v>0</v>
      </c>
      <c r="N320" s="3">
        <v>0</v>
      </c>
      <c r="O320" s="3">
        <v>0</v>
      </c>
      <c r="P320" s="3">
        <v>0</v>
      </c>
      <c r="Q320" s="3"/>
      <c r="R320" s="3">
        <v>480</v>
      </c>
      <c r="S320" s="3">
        <v>550</v>
      </c>
      <c r="T320" s="17">
        <f t="shared" si="19"/>
        <v>0</v>
      </c>
      <c r="U320" s="3">
        <f>L320*480</f>
        <v>480</v>
      </c>
      <c r="V320">
        <v>550</v>
      </c>
      <c r="W320" s="7">
        <f t="shared" si="20"/>
        <v>-70</v>
      </c>
      <c r="X320" t="s">
        <v>453</v>
      </c>
      <c r="Y320" t="s">
        <v>25</v>
      </c>
      <c r="Z320" t="s">
        <v>26</v>
      </c>
    </row>
    <row r="321" spans="1:26" x14ac:dyDescent="0.25">
      <c r="A321" s="3"/>
      <c r="B321" s="2">
        <v>44500</v>
      </c>
      <c r="C321" t="s">
        <v>463</v>
      </c>
      <c r="D321" s="3" t="s">
        <v>464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8">
        <v>0</v>
      </c>
      <c r="K321" s="8">
        <v>0</v>
      </c>
      <c r="L321" s="3">
        <v>0</v>
      </c>
      <c r="M321" s="3">
        <v>0</v>
      </c>
      <c r="N321" s="3">
        <v>0</v>
      </c>
      <c r="O321" s="3">
        <v>1</v>
      </c>
      <c r="P321" s="3">
        <v>0</v>
      </c>
      <c r="Q321" s="3"/>
      <c r="R321" s="3">
        <v>300</v>
      </c>
      <c r="S321" s="3">
        <v>0</v>
      </c>
      <c r="T321" s="17">
        <f t="shared" si="19"/>
        <v>0</v>
      </c>
      <c r="U321" s="3">
        <f>O321*300</f>
        <v>300</v>
      </c>
      <c r="W321" s="7">
        <f t="shared" si="20"/>
        <v>300</v>
      </c>
    </row>
    <row r="322" spans="1:26" x14ac:dyDescent="0.25">
      <c r="A322" s="3"/>
      <c r="B322" s="2">
        <v>44500</v>
      </c>
      <c r="C322" t="s">
        <v>465</v>
      </c>
      <c r="D322" s="3" t="s">
        <v>330</v>
      </c>
      <c r="E322" s="3">
        <v>0</v>
      </c>
      <c r="F322" s="3">
        <v>0</v>
      </c>
      <c r="G322" s="3">
        <v>0</v>
      </c>
      <c r="H322" s="3">
        <v>15</v>
      </c>
      <c r="I322" s="3">
        <v>0</v>
      </c>
      <c r="J322" s="8">
        <v>0</v>
      </c>
      <c r="K322" s="8">
        <v>0</v>
      </c>
      <c r="L322" s="3">
        <v>0</v>
      </c>
      <c r="M322" s="3">
        <f>4</f>
        <v>4</v>
      </c>
      <c r="N322" s="3">
        <v>0</v>
      </c>
      <c r="O322" s="3">
        <v>0</v>
      </c>
      <c r="P322" s="3">
        <v>0</v>
      </c>
      <c r="Q322" s="3"/>
      <c r="R322" s="3">
        <v>3960</v>
      </c>
      <c r="S322" s="3">
        <v>0</v>
      </c>
      <c r="T322" s="17">
        <f t="shared" si="19"/>
        <v>0</v>
      </c>
      <c r="U322" s="3">
        <f>H322*40+M322*20*42</f>
        <v>3960</v>
      </c>
      <c r="W322" s="7">
        <f t="shared" si="20"/>
        <v>3960</v>
      </c>
    </row>
    <row r="323" spans="1:26" x14ac:dyDescent="0.25">
      <c r="A323" s="3"/>
      <c r="B323" s="2">
        <v>44500</v>
      </c>
      <c r="C323" t="s">
        <v>466</v>
      </c>
      <c r="D323" s="3" t="s">
        <v>242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8">
        <v>0</v>
      </c>
      <c r="K323" s="8">
        <v>0</v>
      </c>
      <c r="L323" s="3">
        <v>0</v>
      </c>
      <c r="M323" s="3">
        <v>0</v>
      </c>
      <c r="N323" s="3">
        <v>0</v>
      </c>
      <c r="O323" s="3">
        <v>3</v>
      </c>
      <c r="P323" s="3">
        <v>0</v>
      </c>
      <c r="Q323" s="3"/>
      <c r="R323" s="3">
        <v>1350</v>
      </c>
      <c r="S323" s="3">
        <v>1350</v>
      </c>
      <c r="T323" s="17">
        <f t="shared" si="19"/>
        <v>0</v>
      </c>
      <c r="U323" s="3">
        <f>O323*450</f>
        <v>1350</v>
      </c>
      <c r="V323" s="7">
        <f>U323</f>
        <v>1350</v>
      </c>
      <c r="W323" s="7">
        <f t="shared" si="20"/>
        <v>0</v>
      </c>
      <c r="Y323" t="s">
        <v>25</v>
      </c>
      <c r="Z323" t="s">
        <v>237</v>
      </c>
    </row>
    <row r="324" spans="1:26" x14ac:dyDescent="0.25">
      <c r="A324" s="3"/>
      <c r="B324" s="2">
        <v>44500</v>
      </c>
      <c r="C324" t="s">
        <v>467</v>
      </c>
      <c r="D324" s="3" t="s">
        <v>297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8">
        <v>0</v>
      </c>
      <c r="K324" s="8">
        <v>0</v>
      </c>
      <c r="L324" s="3">
        <v>1</v>
      </c>
      <c r="M324" s="3">
        <v>0</v>
      </c>
      <c r="N324" s="3">
        <v>0</v>
      </c>
      <c r="O324" s="3">
        <v>0</v>
      </c>
      <c r="P324" s="3">
        <v>0</v>
      </c>
      <c r="Q324" s="3"/>
      <c r="R324" s="3">
        <v>580</v>
      </c>
      <c r="S324" s="3">
        <v>0</v>
      </c>
      <c r="T324" s="17">
        <f t="shared" ref="T324:T346" si="21">+V324-S324</f>
        <v>0</v>
      </c>
      <c r="U324" s="3">
        <f>L324*580</f>
        <v>580</v>
      </c>
      <c r="W324" s="7">
        <f t="shared" si="20"/>
        <v>580</v>
      </c>
    </row>
    <row r="325" spans="1:26" x14ac:dyDescent="0.25">
      <c r="A325" s="3"/>
      <c r="B325" s="2">
        <v>44500</v>
      </c>
      <c r="C325" t="s">
        <v>468</v>
      </c>
      <c r="D325" s="8" t="s">
        <v>398</v>
      </c>
      <c r="E325" s="8">
        <v>0</v>
      </c>
      <c r="F325" s="3">
        <v>0</v>
      </c>
      <c r="G325" s="3">
        <v>0</v>
      </c>
      <c r="H325" s="3">
        <v>0</v>
      </c>
      <c r="I325" s="3">
        <v>0</v>
      </c>
      <c r="J325" s="8">
        <v>0</v>
      </c>
      <c r="K325" s="8">
        <v>0</v>
      </c>
      <c r="L325" s="3">
        <v>0</v>
      </c>
      <c r="M325" s="3">
        <v>0</v>
      </c>
      <c r="N325" s="3">
        <v>0</v>
      </c>
      <c r="O325" s="3">
        <v>1</v>
      </c>
      <c r="P325" s="3">
        <v>0</v>
      </c>
      <c r="Q325" s="8"/>
      <c r="R325" s="8">
        <v>300</v>
      </c>
      <c r="S325" s="3">
        <v>0</v>
      </c>
      <c r="T325" s="17">
        <f t="shared" si="21"/>
        <v>0</v>
      </c>
      <c r="U325" s="8">
        <f>O325*300</f>
        <v>300</v>
      </c>
      <c r="W325" s="7">
        <f t="shared" si="20"/>
        <v>300</v>
      </c>
    </row>
    <row r="326" spans="1:26" x14ac:dyDescent="0.25">
      <c r="A326" s="3"/>
      <c r="B326" s="2">
        <v>44500</v>
      </c>
      <c r="C326" t="s">
        <v>469</v>
      </c>
      <c r="D326" s="3" t="s">
        <v>405</v>
      </c>
      <c r="E326" s="3">
        <v>0</v>
      </c>
      <c r="F326" s="3">
        <v>0</v>
      </c>
      <c r="G326" s="3">
        <v>0</v>
      </c>
      <c r="H326" s="8">
        <v>80</v>
      </c>
      <c r="I326" s="3">
        <v>0</v>
      </c>
      <c r="J326" s="8">
        <v>0</v>
      </c>
      <c r="K326" s="8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8"/>
      <c r="R326" s="8">
        <v>3200</v>
      </c>
      <c r="S326" s="3">
        <v>0</v>
      </c>
      <c r="T326" s="17">
        <f t="shared" si="21"/>
        <v>0</v>
      </c>
      <c r="U326" s="8">
        <f>H326*40</f>
        <v>3200</v>
      </c>
      <c r="W326" s="7">
        <f t="shared" si="20"/>
        <v>3200</v>
      </c>
    </row>
    <row r="327" spans="1:26" x14ac:dyDescent="0.25">
      <c r="A327" s="3"/>
      <c r="B327" s="2">
        <v>44500</v>
      </c>
      <c r="C327" t="s">
        <v>470</v>
      </c>
      <c r="D327" s="3" t="s">
        <v>407</v>
      </c>
      <c r="E327" s="3">
        <v>0</v>
      </c>
      <c r="F327" s="3">
        <v>0</v>
      </c>
      <c r="G327" s="3">
        <v>0</v>
      </c>
      <c r="H327" s="8">
        <v>24</v>
      </c>
      <c r="I327" s="3">
        <v>0</v>
      </c>
      <c r="J327" s="8">
        <v>0</v>
      </c>
      <c r="K327" s="8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8"/>
      <c r="R327" s="8">
        <v>960</v>
      </c>
      <c r="S327" s="3">
        <v>0</v>
      </c>
      <c r="T327" s="17">
        <f t="shared" si="21"/>
        <v>0</v>
      </c>
      <c r="U327" s="8">
        <f>H327*40</f>
        <v>960</v>
      </c>
      <c r="W327" s="7">
        <f t="shared" si="20"/>
        <v>960</v>
      </c>
    </row>
    <row r="328" spans="1:26" x14ac:dyDescent="0.25">
      <c r="A328" s="3"/>
      <c r="B328" s="2">
        <v>44500</v>
      </c>
      <c r="C328" t="s">
        <v>471</v>
      </c>
      <c r="D328" s="8" t="s">
        <v>292</v>
      </c>
      <c r="E328" s="8">
        <v>0</v>
      </c>
      <c r="F328" s="3">
        <v>0</v>
      </c>
      <c r="G328" s="3">
        <v>0</v>
      </c>
      <c r="H328" s="3">
        <v>0</v>
      </c>
      <c r="I328" s="3">
        <v>0</v>
      </c>
      <c r="J328" s="8">
        <v>0</v>
      </c>
      <c r="K328" s="8">
        <v>0</v>
      </c>
      <c r="L328" s="8">
        <v>1</v>
      </c>
      <c r="M328" s="3">
        <v>0</v>
      </c>
      <c r="N328" s="3">
        <v>0</v>
      </c>
      <c r="O328" s="3">
        <v>0</v>
      </c>
      <c r="P328" s="3">
        <v>0</v>
      </c>
      <c r="Q328" s="8"/>
      <c r="R328" s="8">
        <v>480</v>
      </c>
      <c r="S328" s="3">
        <v>1100</v>
      </c>
      <c r="T328" s="17">
        <f t="shared" si="21"/>
        <v>0</v>
      </c>
      <c r="U328" s="8">
        <f>L328*480</f>
        <v>480</v>
      </c>
      <c r="V328">
        <v>1100</v>
      </c>
      <c r="W328" s="7">
        <f t="shared" si="20"/>
        <v>-620</v>
      </c>
      <c r="X328" t="s">
        <v>472</v>
      </c>
      <c r="Y328" t="s">
        <v>25</v>
      </c>
      <c r="Z328" t="s">
        <v>26</v>
      </c>
    </row>
    <row r="329" spans="1:26" x14ac:dyDescent="0.25">
      <c r="A329" s="3"/>
      <c r="B329" s="2">
        <v>44500</v>
      </c>
      <c r="C329" t="s">
        <v>473</v>
      </c>
      <c r="D329" s="8" t="s">
        <v>290</v>
      </c>
      <c r="E329" s="8">
        <v>0</v>
      </c>
      <c r="F329" s="3">
        <v>0</v>
      </c>
      <c r="G329" s="3">
        <v>0</v>
      </c>
      <c r="H329" s="8">
        <v>6</v>
      </c>
      <c r="I329" s="3">
        <v>0</v>
      </c>
      <c r="J329" s="8">
        <v>0</v>
      </c>
      <c r="K329" s="8">
        <v>0</v>
      </c>
      <c r="L329" s="3">
        <v>0</v>
      </c>
      <c r="M329" s="8">
        <v>3</v>
      </c>
      <c r="N329" s="3">
        <v>0</v>
      </c>
      <c r="O329" s="3">
        <v>0</v>
      </c>
      <c r="P329" s="3">
        <v>0</v>
      </c>
      <c r="Q329" s="8"/>
      <c r="R329" s="8">
        <v>2640</v>
      </c>
      <c r="S329" s="3">
        <v>0</v>
      </c>
      <c r="T329" s="17">
        <f t="shared" si="21"/>
        <v>0</v>
      </c>
      <c r="U329" s="8">
        <f>H329*40+M329*800</f>
        <v>2640</v>
      </c>
      <c r="W329" s="7">
        <f t="shared" si="20"/>
        <v>2640</v>
      </c>
    </row>
    <row r="330" spans="1:26" x14ac:dyDescent="0.25">
      <c r="A330" s="3"/>
      <c r="B330" s="2">
        <v>44500</v>
      </c>
      <c r="C330" t="s">
        <v>474</v>
      </c>
      <c r="D330" s="8" t="s">
        <v>359</v>
      </c>
      <c r="E330" s="8">
        <v>0</v>
      </c>
      <c r="F330" s="3">
        <v>0</v>
      </c>
      <c r="G330" s="3">
        <v>0</v>
      </c>
      <c r="H330" s="3">
        <v>0</v>
      </c>
      <c r="I330" s="3">
        <v>0</v>
      </c>
      <c r="J330" s="8">
        <v>0</v>
      </c>
      <c r="K330" s="8">
        <v>0</v>
      </c>
      <c r="L330" s="3">
        <v>0</v>
      </c>
      <c r="M330" s="8">
        <v>4</v>
      </c>
      <c r="N330" s="3">
        <v>0</v>
      </c>
      <c r="O330" s="3">
        <v>0</v>
      </c>
      <c r="P330" s="3">
        <v>0</v>
      </c>
      <c r="Q330" s="8"/>
      <c r="R330" s="8">
        <v>4160</v>
      </c>
      <c r="S330" s="3">
        <v>4160</v>
      </c>
      <c r="T330" s="17">
        <f t="shared" si="21"/>
        <v>0</v>
      </c>
      <c r="U330" s="8">
        <f>M330*20*52</f>
        <v>4160</v>
      </c>
      <c r="V330">
        <v>4160</v>
      </c>
      <c r="W330" s="7">
        <f t="shared" si="20"/>
        <v>0</v>
      </c>
      <c r="X330" t="s">
        <v>472</v>
      </c>
      <c r="Y330" t="s">
        <v>25</v>
      </c>
      <c r="Z330" t="s">
        <v>26</v>
      </c>
    </row>
    <row r="331" spans="1:26" x14ac:dyDescent="0.25">
      <c r="A331" s="3"/>
      <c r="B331" s="2">
        <v>44500</v>
      </c>
      <c r="C331" t="s">
        <v>475</v>
      </c>
      <c r="D331" s="8" t="s">
        <v>287</v>
      </c>
      <c r="E331" s="8">
        <v>0</v>
      </c>
      <c r="F331" s="3">
        <v>0</v>
      </c>
      <c r="G331" s="3">
        <v>0</v>
      </c>
      <c r="H331" s="8">
        <v>20</v>
      </c>
      <c r="I331" s="3">
        <v>0</v>
      </c>
      <c r="J331" s="8">
        <v>0</v>
      </c>
      <c r="K331" s="8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8"/>
      <c r="R331" s="8">
        <v>1120</v>
      </c>
      <c r="S331" s="3">
        <v>0</v>
      </c>
      <c r="T331" s="17">
        <f t="shared" si="21"/>
        <v>0</v>
      </c>
      <c r="U331" s="8">
        <f>H331*56</f>
        <v>1120</v>
      </c>
      <c r="W331" s="7">
        <f t="shared" si="20"/>
        <v>1120</v>
      </c>
    </row>
    <row r="332" spans="1:26" x14ac:dyDescent="0.25">
      <c r="A332" s="3"/>
      <c r="B332" s="2">
        <v>44500</v>
      </c>
      <c r="C332" t="s">
        <v>476</v>
      </c>
      <c r="D332" s="8" t="s">
        <v>410</v>
      </c>
      <c r="E332" s="8">
        <v>0</v>
      </c>
      <c r="F332" s="3">
        <v>0</v>
      </c>
      <c r="G332" s="3">
        <v>0</v>
      </c>
      <c r="H332" s="3">
        <v>0</v>
      </c>
      <c r="I332" s="3">
        <v>0</v>
      </c>
      <c r="J332" s="8">
        <v>0</v>
      </c>
      <c r="K332" s="8">
        <v>0</v>
      </c>
      <c r="L332" s="8">
        <v>4</v>
      </c>
      <c r="M332" s="3">
        <v>0</v>
      </c>
      <c r="N332" s="3">
        <v>0</v>
      </c>
      <c r="O332" s="3">
        <v>0</v>
      </c>
      <c r="P332" s="3">
        <v>0</v>
      </c>
      <c r="Q332" s="8"/>
      <c r="R332" s="8">
        <v>2320</v>
      </c>
      <c r="S332" s="3">
        <v>0</v>
      </c>
      <c r="T332" s="17">
        <f t="shared" si="21"/>
        <v>0</v>
      </c>
      <c r="U332" s="8">
        <f>L332*580</f>
        <v>2320</v>
      </c>
      <c r="W332" s="7">
        <f t="shared" si="20"/>
        <v>2320</v>
      </c>
    </row>
    <row r="333" spans="1:26" x14ac:dyDescent="0.25">
      <c r="A333" s="3"/>
      <c r="B333" s="2">
        <v>44500</v>
      </c>
      <c r="C333" t="s">
        <v>477</v>
      </c>
      <c r="D333" s="8" t="s">
        <v>376</v>
      </c>
      <c r="E333" s="8">
        <v>0</v>
      </c>
      <c r="F333" s="3">
        <v>0</v>
      </c>
      <c r="G333" s="8">
        <v>40</v>
      </c>
      <c r="H333" s="8"/>
      <c r="I333" s="3">
        <v>0</v>
      </c>
      <c r="J333" s="8">
        <v>0</v>
      </c>
      <c r="K333" s="8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8"/>
      <c r="R333" s="8">
        <v>2240</v>
      </c>
      <c r="S333" s="3">
        <v>0</v>
      </c>
      <c r="T333" s="17">
        <f t="shared" si="21"/>
        <v>0</v>
      </c>
      <c r="U333" s="8">
        <f>G333*56</f>
        <v>2240</v>
      </c>
      <c r="W333" s="7">
        <f t="shared" si="20"/>
        <v>2240</v>
      </c>
    </row>
    <row r="334" spans="1:26" x14ac:dyDescent="0.25">
      <c r="A334" s="3"/>
      <c r="B334" s="2">
        <v>44500</v>
      </c>
      <c r="C334" t="s">
        <v>478</v>
      </c>
      <c r="D334" s="8" t="s">
        <v>395</v>
      </c>
      <c r="E334" s="8">
        <v>0</v>
      </c>
      <c r="F334" s="3">
        <v>0</v>
      </c>
      <c r="G334" s="3">
        <v>0</v>
      </c>
      <c r="H334" s="3">
        <v>0</v>
      </c>
      <c r="I334" s="3">
        <v>0</v>
      </c>
      <c r="J334" s="8">
        <v>0</v>
      </c>
      <c r="K334" s="8">
        <v>0</v>
      </c>
      <c r="L334" s="8">
        <v>1</v>
      </c>
      <c r="M334" s="3">
        <v>0</v>
      </c>
      <c r="N334" s="3">
        <v>0</v>
      </c>
      <c r="O334" s="3">
        <v>0</v>
      </c>
      <c r="P334" s="3">
        <v>0</v>
      </c>
      <c r="Q334" s="8"/>
      <c r="R334" s="8">
        <v>580</v>
      </c>
      <c r="S334" s="3">
        <v>0</v>
      </c>
      <c r="T334" s="17">
        <f t="shared" si="21"/>
        <v>0</v>
      </c>
      <c r="U334" s="8">
        <f>L334*580</f>
        <v>580</v>
      </c>
      <c r="W334" s="7">
        <f t="shared" si="20"/>
        <v>580</v>
      </c>
    </row>
    <row r="335" spans="1:26" x14ac:dyDescent="0.25">
      <c r="A335" s="3"/>
      <c r="B335" s="2">
        <v>44500</v>
      </c>
      <c r="C335" t="s">
        <v>479</v>
      </c>
      <c r="D335" s="8" t="s">
        <v>480</v>
      </c>
      <c r="E335" s="8">
        <v>0</v>
      </c>
      <c r="F335" s="3">
        <f>20</f>
        <v>20</v>
      </c>
      <c r="G335" s="3">
        <v>0</v>
      </c>
      <c r="H335" s="3">
        <v>0</v>
      </c>
      <c r="I335" s="3">
        <v>0</v>
      </c>
      <c r="J335" s="8">
        <v>0</v>
      </c>
      <c r="K335" s="8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8"/>
      <c r="R335" s="8">
        <v>1120</v>
      </c>
      <c r="S335" s="3">
        <v>0</v>
      </c>
      <c r="T335" s="17">
        <f t="shared" si="21"/>
        <v>0</v>
      </c>
      <c r="U335" s="8">
        <f>F335*56</f>
        <v>1120</v>
      </c>
      <c r="W335" s="7">
        <f t="shared" si="20"/>
        <v>1120</v>
      </c>
    </row>
    <row r="336" spans="1:26" x14ac:dyDescent="0.25">
      <c r="A336" s="3"/>
      <c r="B336" s="2">
        <v>44500</v>
      </c>
      <c r="C336" t="s">
        <v>481</v>
      </c>
      <c r="D336" s="3" t="s">
        <v>482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8">
        <v>0</v>
      </c>
      <c r="K336" s="8">
        <v>0</v>
      </c>
      <c r="L336" s="8">
        <v>1</v>
      </c>
      <c r="M336" s="3">
        <v>0</v>
      </c>
      <c r="N336" s="3">
        <v>0</v>
      </c>
      <c r="O336" s="3">
        <v>0</v>
      </c>
      <c r="P336" s="3">
        <v>0</v>
      </c>
      <c r="Q336" s="8"/>
      <c r="R336" s="8">
        <v>600</v>
      </c>
      <c r="S336" s="3">
        <v>0</v>
      </c>
      <c r="T336" s="17">
        <f t="shared" si="21"/>
        <v>0</v>
      </c>
      <c r="U336" s="8">
        <f>L336*600</f>
        <v>600</v>
      </c>
      <c r="W336" s="7">
        <f t="shared" si="20"/>
        <v>600</v>
      </c>
    </row>
    <row r="337" spans="1:26" x14ac:dyDescent="0.25">
      <c r="A337" s="3"/>
      <c r="B337" s="2">
        <v>44500</v>
      </c>
      <c r="C337" t="s">
        <v>483</v>
      </c>
      <c r="D337" s="8" t="s">
        <v>401</v>
      </c>
      <c r="E337" s="8">
        <v>0</v>
      </c>
      <c r="F337" s="3">
        <v>0</v>
      </c>
      <c r="G337" s="3">
        <v>0</v>
      </c>
      <c r="H337" s="3">
        <v>0</v>
      </c>
      <c r="I337" s="3">
        <v>0</v>
      </c>
      <c r="J337" s="8">
        <v>0</v>
      </c>
      <c r="K337" s="8">
        <v>0</v>
      </c>
      <c r="L337" s="8">
        <v>1</v>
      </c>
      <c r="M337" s="3">
        <v>0</v>
      </c>
      <c r="N337" s="3">
        <v>0</v>
      </c>
      <c r="O337" s="3">
        <v>0</v>
      </c>
      <c r="P337" s="3">
        <v>0</v>
      </c>
      <c r="Q337" s="8"/>
      <c r="R337" s="8">
        <v>580</v>
      </c>
      <c r="S337" s="3">
        <v>0</v>
      </c>
      <c r="T337" s="17">
        <f t="shared" si="21"/>
        <v>0</v>
      </c>
      <c r="U337" s="3">
        <f>L337*580</f>
        <v>580</v>
      </c>
      <c r="W337" s="7">
        <f t="shared" si="20"/>
        <v>580</v>
      </c>
    </row>
    <row r="338" spans="1:26" x14ac:dyDescent="0.25">
      <c r="A338" s="3"/>
      <c r="B338" s="2">
        <v>44500</v>
      </c>
      <c r="C338" t="s">
        <v>484</v>
      </c>
      <c r="D338" s="3" t="s">
        <v>403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8">
        <v>0</v>
      </c>
      <c r="K338" s="8">
        <v>0</v>
      </c>
      <c r="L338" s="3">
        <v>1</v>
      </c>
      <c r="M338" s="3">
        <v>0</v>
      </c>
      <c r="N338" s="3">
        <v>0</v>
      </c>
      <c r="O338" s="3">
        <v>0</v>
      </c>
      <c r="P338" s="3">
        <v>0</v>
      </c>
      <c r="Q338" s="3"/>
      <c r="R338" s="3">
        <v>580</v>
      </c>
      <c r="S338" s="3">
        <v>0</v>
      </c>
      <c r="T338" s="17">
        <f t="shared" si="21"/>
        <v>0</v>
      </c>
      <c r="U338" s="3">
        <f>L338*580</f>
        <v>580</v>
      </c>
      <c r="W338" s="7">
        <f t="shared" si="20"/>
        <v>580</v>
      </c>
    </row>
    <row r="339" spans="1:26" x14ac:dyDescent="0.25">
      <c r="A339" s="3"/>
      <c r="B339" s="2">
        <v>44500</v>
      </c>
      <c r="C339" t="s">
        <v>485</v>
      </c>
      <c r="D339" s="3" t="s">
        <v>242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8">
        <v>0</v>
      </c>
      <c r="K339" s="8">
        <v>0</v>
      </c>
      <c r="L339" s="3">
        <v>9</v>
      </c>
      <c r="M339" s="3">
        <v>2</v>
      </c>
      <c r="N339" s="3">
        <v>0</v>
      </c>
      <c r="O339" s="3">
        <v>3</v>
      </c>
      <c r="P339" s="3">
        <v>0</v>
      </c>
      <c r="Q339" s="3"/>
      <c r="R339" s="3">
        <v>8650</v>
      </c>
      <c r="S339" s="3">
        <v>8650</v>
      </c>
      <c r="T339" s="17">
        <f t="shared" si="21"/>
        <v>0</v>
      </c>
      <c r="U339" s="14">
        <f>L339*580+M339*1040+O339*450</f>
        <v>8650</v>
      </c>
      <c r="V339" s="7">
        <f>U339</f>
        <v>8650</v>
      </c>
      <c r="W339" s="7">
        <f t="shared" si="20"/>
        <v>0</v>
      </c>
      <c r="Y339" t="s">
        <v>25</v>
      </c>
      <c r="Z339" t="s">
        <v>237</v>
      </c>
    </row>
    <row r="340" spans="1:26" x14ac:dyDescent="0.25">
      <c r="A340" s="3"/>
      <c r="B340" s="2">
        <v>44500</v>
      </c>
      <c r="C340" t="s">
        <v>486</v>
      </c>
      <c r="D340" s="3" t="s">
        <v>302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8">
        <v>0</v>
      </c>
      <c r="K340" s="8">
        <v>0</v>
      </c>
      <c r="L340" s="3">
        <v>1</v>
      </c>
      <c r="M340" s="3">
        <v>0</v>
      </c>
      <c r="N340" s="3">
        <v>0</v>
      </c>
      <c r="O340" s="3">
        <v>1</v>
      </c>
      <c r="P340" s="3">
        <v>0</v>
      </c>
      <c r="Q340" s="3"/>
      <c r="R340" s="3">
        <v>290</v>
      </c>
      <c r="S340" s="3">
        <v>0</v>
      </c>
      <c r="T340" s="17">
        <f t="shared" si="21"/>
        <v>0</v>
      </c>
      <c r="U340" s="3">
        <f>O340*290</f>
        <v>290</v>
      </c>
      <c r="W340" s="7">
        <f t="shared" si="20"/>
        <v>290</v>
      </c>
    </row>
    <row r="341" spans="1:26" x14ac:dyDescent="0.25">
      <c r="A341" s="3"/>
      <c r="B341" s="2">
        <v>44500</v>
      </c>
      <c r="C341" t="s">
        <v>487</v>
      </c>
      <c r="D341" s="3" t="s">
        <v>488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8">
        <v>0</v>
      </c>
      <c r="K341" s="8">
        <v>0</v>
      </c>
      <c r="L341" s="3">
        <v>0</v>
      </c>
      <c r="M341" s="3">
        <v>0</v>
      </c>
      <c r="N341" s="3">
        <v>0</v>
      </c>
      <c r="O341" s="3">
        <v>2</v>
      </c>
      <c r="P341" s="3">
        <v>0</v>
      </c>
      <c r="Q341" s="3"/>
      <c r="R341" s="3">
        <v>900</v>
      </c>
      <c r="S341" s="3">
        <v>900</v>
      </c>
      <c r="T341" s="17">
        <f t="shared" si="21"/>
        <v>0</v>
      </c>
      <c r="U341" s="3">
        <f>O341*450</f>
        <v>900</v>
      </c>
      <c r="V341">
        <v>900</v>
      </c>
      <c r="W341" s="7">
        <f t="shared" si="20"/>
        <v>0</v>
      </c>
      <c r="X341" t="s">
        <v>322</v>
      </c>
      <c r="Y341" t="s">
        <v>25</v>
      </c>
      <c r="Z341" t="s">
        <v>26</v>
      </c>
    </row>
    <row r="342" spans="1:26" x14ac:dyDescent="0.25">
      <c r="A342" s="3"/>
      <c r="B342" s="2">
        <v>44500</v>
      </c>
      <c r="C342" t="s">
        <v>489</v>
      </c>
      <c r="D342" s="3" t="s">
        <v>330</v>
      </c>
      <c r="E342" s="3">
        <v>0</v>
      </c>
      <c r="F342" s="3">
        <v>0</v>
      </c>
      <c r="G342" s="3">
        <v>0</v>
      </c>
      <c r="H342" s="3">
        <v>12</v>
      </c>
      <c r="I342" s="3">
        <v>0</v>
      </c>
      <c r="J342" s="8">
        <v>0</v>
      </c>
      <c r="K342" s="8">
        <v>0</v>
      </c>
      <c r="L342" s="3">
        <v>0</v>
      </c>
      <c r="M342" s="3">
        <v>2</v>
      </c>
      <c r="N342" s="3">
        <v>0</v>
      </c>
      <c r="O342" s="3">
        <v>0</v>
      </c>
      <c r="P342" s="3">
        <v>0</v>
      </c>
      <c r="Q342" s="3"/>
      <c r="R342" s="3">
        <v>2160</v>
      </c>
      <c r="S342" s="3">
        <v>0</v>
      </c>
      <c r="T342" s="17">
        <f t="shared" si="21"/>
        <v>0</v>
      </c>
      <c r="U342" s="3">
        <f>H342*40+M342*20*42</f>
        <v>2160</v>
      </c>
      <c r="W342" s="7">
        <f t="shared" si="20"/>
        <v>2160</v>
      </c>
    </row>
    <row r="343" spans="1:26" x14ac:dyDescent="0.25">
      <c r="A343" s="3"/>
      <c r="B343" s="2">
        <v>44500</v>
      </c>
      <c r="C343" t="s">
        <v>490</v>
      </c>
      <c r="D343" s="3" t="s">
        <v>290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8">
        <v>0</v>
      </c>
      <c r="K343" s="8">
        <v>0</v>
      </c>
      <c r="L343" s="3">
        <v>0</v>
      </c>
      <c r="M343" s="3">
        <v>1</v>
      </c>
      <c r="N343" s="3">
        <v>0</v>
      </c>
      <c r="O343" s="3">
        <v>0</v>
      </c>
      <c r="P343" s="3">
        <v>0</v>
      </c>
      <c r="Q343" s="3"/>
      <c r="R343" s="3">
        <v>800</v>
      </c>
      <c r="S343" s="3">
        <v>0</v>
      </c>
      <c r="T343" s="17">
        <f t="shared" si="21"/>
        <v>0</v>
      </c>
      <c r="U343" s="3">
        <f>M343*800</f>
        <v>800</v>
      </c>
      <c r="W343" s="7">
        <f t="shared" si="20"/>
        <v>800</v>
      </c>
    </row>
    <row r="344" spans="1:26" x14ac:dyDescent="0.25">
      <c r="A344" s="3"/>
      <c r="B344" s="2">
        <v>44500</v>
      </c>
      <c r="C344" t="s">
        <v>491</v>
      </c>
      <c r="D344" s="3" t="s">
        <v>229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8">
        <v>0</v>
      </c>
      <c r="K344" s="8">
        <v>0</v>
      </c>
      <c r="L344" s="3">
        <v>1</v>
      </c>
      <c r="M344" s="3">
        <v>0</v>
      </c>
      <c r="N344" s="3">
        <v>1</v>
      </c>
      <c r="O344" s="3">
        <v>0</v>
      </c>
      <c r="P344" s="3">
        <v>0</v>
      </c>
      <c r="Q344" s="3"/>
      <c r="R344" s="3">
        <v>900</v>
      </c>
      <c r="S344" s="3">
        <v>0</v>
      </c>
      <c r="T344" s="17">
        <f t="shared" si="21"/>
        <v>0</v>
      </c>
      <c r="U344" s="3">
        <f>L344*600+N344*300</f>
        <v>900</v>
      </c>
      <c r="W344" s="7">
        <f t="shared" si="20"/>
        <v>900</v>
      </c>
    </row>
    <row r="345" spans="1:26" x14ac:dyDescent="0.25">
      <c r="A345" s="3"/>
      <c r="B345" s="2">
        <v>44500</v>
      </c>
      <c r="C345" t="s">
        <v>492</v>
      </c>
      <c r="D345" s="3" t="s">
        <v>252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8">
        <v>0</v>
      </c>
      <c r="K345" s="8">
        <v>0</v>
      </c>
      <c r="L345" s="3">
        <v>1</v>
      </c>
      <c r="M345" s="3">
        <v>0</v>
      </c>
      <c r="N345" s="3">
        <v>0</v>
      </c>
      <c r="O345" s="3">
        <v>0</v>
      </c>
      <c r="P345" s="3">
        <v>0</v>
      </c>
      <c r="Q345" s="3"/>
      <c r="R345" s="3">
        <v>580</v>
      </c>
      <c r="S345" s="3">
        <v>0</v>
      </c>
      <c r="T345" s="17">
        <f t="shared" si="21"/>
        <v>0</v>
      </c>
      <c r="U345" s="3">
        <f t="shared" ref="U345" si="22">L345*580</f>
        <v>580</v>
      </c>
      <c r="W345" s="7">
        <f t="shared" si="20"/>
        <v>580</v>
      </c>
    </row>
    <row r="346" spans="1:26" x14ac:dyDescent="0.25">
      <c r="A346" s="3"/>
      <c r="B346" s="2">
        <v>44500</v>
      </c>
      <c r="C346" t="s">
        <v>493</v>
      </c>
      <c r="D346" s="3" t="s">
        <v>210</v>
      </c>
      <c r="E346" s="3">
        <v>0</v>
      </c>
      <c r="F346" s="3">
        <v>400</v>
      </c>
      <c r="G346" s="3">
        <v>0</v>
      </c>
      <c r="H346" s="3">
        <v>0</v>
      </c>
      <c r="I346" s="3">
        <v>0</v>
      </c>
      <c r="J346" s="8">
        <v>0</v>
      </c>
      <c r="K346" s="8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/>
      <c r="R346" s="3">
        <v>19857</v>
      </c>
      <c r="S346" s="3">
        <v>0</v>
      </c>
      <c r="T346" s="17">
        <f t="shared" si="21"/>
        <v>0</v>
      </c>
      <c r="U346" s="3">
        <f>19857</f>
        <v>19857</v>
      </c>
      <c r="W346" s="7">
        <f t="shared" si="20"/>
        <v>19857</v>
      </c>
    </row>
    <row r="347" spans="1:26" x14ac:dyDescent="0.25">
      <c r="A347" s="3"/>
      <c r="B347" s="15"/>
      <c r="R347">
        <f>SUM(R3:R346)</f>
        <v>1349700</v>
      </c>
      <c r="S347">
        <f>SUM(S3:S346)</f>
        <v>640192</v>
      </c>
      <c r="U347" s="16">
        <f>SUM(U3:U346)</f>
        <v>1349700</v>
      </c>
      <c r="V347" s="16">
        <f>SUM(V3:V346)</f>
        <v>640192</v>
      </c>
      <c r="W347" s="7">
        <f t="shared" si="20"/>
        <v>709508</v>
      </c>
    </row>
    <row r="348" spans="1:26" x14ac:dyDescent="0.25">
      <c r="A348" s="3"/>
      <c r="B348" s="15"/>
      <c r="W348" s="7">
        <f t="shared" si="2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8"/>
  <sheetViews>
    <sheetView workbookViewId="0">
      <selection activeCell="E11" sqref="E11"/>
    </sheetView>
  </sheetViews>
  <sheetFormatPr defaultRowHeight="15" x14ac:dyDescent="0.25"/>
  <cols>
    <col min="2" max="2" width="10.42578125" bestFit="1" customWidth="1"/>
  </cols>
  <sheetData>
    <row r="1" spans="1:23" ht="30" x14ac:dyDescent="0.25">
      <c r="A1" s="1" t="s">
        <v>0</v>
      </c>
      <c r="B1" s="2" t="s">
        <v>1</v>
      </c>
      <c r="C1" t="s">
        <v>2</v>
      </c>
      <c r="D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"/>
      <c r="R1" s="5" t="s">
        <v>16</v>
      </c>
      <c r="S1" s="5" t="s">
        <v>17</v>
      </c>
      <c r="T1" s="5" t="s">
        <v>18</v>
      </c>
      <c r="U1" s="6" t="s">
        <v>1</v>
      </c>
      <c r="V1" s="6" t="s">
        <v>19</v>
      </c>
      <c r="W1" s="6" t="s">
        <v>20</v>
      </c>
    </row>
    <row r="2" spans="1:23" x14ac:dyDescent="0.25">
      <c r="A2" s="1"/>
      <c r="B2" s="2">
        <v>44469</v>
      </c>
      <c r="C2" t="s">
        <v>21</v>
      </c>
      <c r="D2" s="3" t="s">
        <v>22</v>
      </c>
      <c r="E2" s="3">
        <v>0</v>
      </c>
      <c r="F2" s="3">
        <v>0.9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6</v>
      </c>
      <c r="M2" s="3">
        <v>0</v>
      </c>
      <c r="N2" s="3">
        <v>0</v>
      </c>
      <c r="O2" s="3">
        <v>0</v>
      </c>
      <c r="P2" s="3"/>
      <c r="Q2" s="3">
        <f t="shared" ref="Q2:Q7" si="0">SUM(E2:P2)</f>
        <v>6.9</v>
      </c>
      <c r="R2" s="7">
        <f>0.9*1200</f>
        <v>1080</v>
      </c>
      <c r="S2" s="7"/>
      <c r="T2" s="7">
        <v>0</v>
      </c>
    </row>
    <row r="3" spans="1:23" x14ac:dyDescent="0.25">
      <c r="A3" s="1"/>
      <c r="B3" s="2">
        <v>44469</v>
      </c>
      <c r="C3" t="s">
        <v>23</v>
      </c>
      <c r="D3" s="3" t="s">
        <v>24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/>
      <c r="Q3" s="3">
        <f t="shared" si="0"/>
        <v>1</v>
      </c>
      <c r="R3" s="7">
        <f>G3*2400</f>
        <v>2400</v>
      </c>
      <c r="S3" s="7">
        <v>2290</v>
      </c>
      <c r="T3" s="7">
        <v>110</v>
      </c>
      <c r="V3" t="s">
        <v>25</v>
      </c>
      <c r="W3" t="s">
        <v>26</v>
      </c>
    </row>
    <row r="4" spans="1:23" x14ac:dyDescent="0.25">
      <c r="A4" s="1"/>
      <c r="B4" s="2">
        <v>44470</v>
      </c>
      <c r="C4" t="s">
        <v>27</v>
      </c>
      <c r="D4" s="3" t="s">
        <v>28</v>
      </c>
      <c r="E4" s="3">
        <v>0</v>
      </c>
      <c r="F4" s="3">
        <v>1</v>
      </c>
      <c r="G4" s="3">
        <v>16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/>
      <c r="Q4" s="3">
        <f t="shared" si="0"/>
        <v>17</v>
      </c>
      <c r="R4" s="7">
        <f>((1200*F4)+(2400*G4)+(600*L4)+(1200*M4)+(2400*N4)+(300*O4))</f>
        <v>39600</v>
      </c>
      <c r="S4" s="7">
        <v>37200</v>
      </c>
      <c r="T4" s="7">
        <v>2400</v>
      </c>
      <c r="W4" t="s">
        <v>26</v>
      </c>
    </row>
    <row r="5" spans="1:23" x14ac:dyDescent="0.25">
      <c r="A5" s="1"/>
      <c r="B5" s="2">
        <v>44470</v>
      </c>
      <c r="C5" t="s">
        <v>29</v>
      </c>
      <c r="D5" s="3" t="s">
        <v>30</v>
      </c>
      <c r="E5" s="3">
        <v>0</v>
      </c>
      <c r="F5" s="3">
        <v>0.5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/>
      <c r="Q5" s="3">
        <f t="shared" si="0"/>
        <v>0.5</v>
      </c>
      <c r="R5" s="7">
        <f>((1200*F5)+(2400*G5)+(600*L5)+(1200*M5)+(2400*N5)+(300*O5))</f>
        <v>600</v>
      </c>
      <c r="S5" s="7">
        <v>600</v>
      </c>
      <c r="T5" s="7">
        <v>0</v>
      </c>
      <c r="V5" t="s">
        <v>25</v>
      </c>
      <c r="W5" t="s">
        <v>26</v>
      </c>
    </row>
    <row r="6" spans="1:23" x14ac:dyDescent="0.25">
      <c r="A6" s="1"/>
      <c r="B6" s="2">
        <v>44471</v>
      </c>
      <c r="C6" t="s">
        <v>31</v>
      </c>
      <c r="D6" s="3" t="s">
        <v>28</v>
      </c>
      <c r="E6" s="3">
        <v>0</v>
      </c>
      <c r="F6" s="3">
        <v>0</v>
      </c>
      <c r="G6" s="3">
        <v>160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/>
      <c r="Q6" s="3">
        <f t="shared" si="0"/>
        <v>160</v>
      </c>
      <c r="R6" s="7">
        <f>G6*58</f>
        <v>9280</v>
      </c>
      <c r="S6" s="7">
        <v>9280</v>
      </c>
      <c r="T6" s="7">
        <v>0</v>
      </c>
      <c r="W6" t="s">
        <v>26</v>
      </c>
    </row>
    <row r="7" spans="1:23" x14ac:dyDescent="0.25">
      <c r="A7" s="1"/>
      <c r="B7" s="2">
        <v>44471</v>
      </c>
      <c r="C7" t="s">
        <v>32</v>
      </c>
      <c r="D7" s="3" t="s">
        <v>30</v>
      </c>
      <c r="E7" s="3">
        <v>0</v>
      </c>
      <c r="F7" s="3">
        <v>0.5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/>
      <c r="Q7" s="3">
        <f t="shared" si="0"/>
        <v>0.5</v>
      </c>
      <c r="R7" s="7">
        <f>((1200*F7)+(2400*G7)+(600*L7)+(1200*M7)+(2400*N7)+(300*O7))</f>
        <v>600</v>
      </c>
      <c r="S7" s="7">
        <v>600</v>
      </c>
      <c r="T7" s="7">
        <v>0</v>
      </c>
      <c r="V7" t="s">
        <v>25</v>
      </c>
      <c r="W7" t="s">
        <v>26</v>
      </c>
    </row>
    <row r="8" spans="1:23" x14ac:dyDescent="0.25">
      <c r="A8" s="1"/>
      <c r="B8" s="2">
        <v>44471</v>
      </c>
      <c r="C8" t="s">
        <v>33</v>
      </c>
      <c r="D8" s="3" t="s">
        <v>28</v>
      </c>
      <c r="E8" s="3">
        <v>0</v>
      </c>
      <c r="F8" s="3">
        <v>40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/>
      <c r="Q8" s="3">
        <f>SUM(E8:P8)</f>
        <v>40</v>
      </c>
      <c r="R8" s="7">
        <f>F8*58</f>
        <v>2320</v>
      </c>
      <c r="S8" s="7">
        <v>2320</v>
      </c>
      <c r="T8" s="7">
        <v>0</v>
      </c>
      <c r="W8" t="s">
        <v>26</v>
      </c>
    </row>
    <row r="9" spans="1:23" x14ac:dyDescent="0.25">
      <c r="A9" s="1"/>
      <c r="B9" s="2">
        <v>44472</v>
      </c>
      <c r="C9" t="s">
        <v>34</v>
      </c>
      <c r="D9" s="3" t="s">
        <v>24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f t="shared" ref="Q9:Q15" si="1">SUM(E9:P9)</f>
        <v>1</v>
      </c>
      <c r="R9" s="7">
        <f>((1200*F9)+(2400*G9)+(600*L9)+(1200*M9)+(2400*N9)+(300*O9))</f>
        <v>2400</v>
      </c>
      <c r="S9" s="7"/>
      <c r="T9" s="7">
        <v>0</v>
      </c>
    </row>
    <row r="10" spans="1:23" x14ac:dyDescent="0.25">
      <c r="A10" s="1"/>
      <c r="B10" s="2">
        <v>44472</v>
      </c>
      <c r="C10" t="s">
        <v>35</v>
      </c>
      <c r="D10" s="3" t="s">
        <v>30</v>
      </c>
      <c r="E10" s="3">
        <v>3.5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f t="shared" si="1"/>
        <v>3.5</v>
      </c>
      <c r="R10" s="7">
        <v>810</v>
      </c>
      <c r="S10" s="7">
        <v>2290</v>
      </c>
      <c r="T10" s="7">
        <v>110</v>
      </c>
      <c r="V10" t="s">
        <v>25</v>
      </c>
      <c r="W10" t="s">
        <v>26</v>
      </c>
    </row>
    <row r="11" spans="1:23" x14ac:dyDescent="0.25">
      <c r="A11" s="1"/>
      <c r="B11" s="2">
        <v>44472</v>
      </c>
      <c r="C11" t="s">
        <v>36</v>
      </c>
      <c r="D11" s="3" t="s">
        <v>28</v>
      </c>
      <c r="E11" s="3">
        <v>0</v>
      </c>
      <c r="F11" s="3">
        <v>20</v>
      </c>
      <c r="G11" s="3">
        <v>80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f t="shared" si="1"/>
        <v>100</v>
      </c>
      <c r="R11" s="7">
        <f>F11*58+G11*58</f>
        <v>5800</v>
      </c>
      <c r="S11" s="7">
        <v>37200</v>
      </c>
      <c r="T11" s="7">
        <v>2400</v>
      </c>
      <c r="W11" t="s">
        <v>26</v>
      </c>
    </row>
    <row r="12" spans="1:23" x14ac:dyDescent="0.25">
      <c r="A12" s="1"/>
      <c r="B12" s="2">
        <v>44472</v>
      </c>
      <c r="C12" t="s">
        <v>37</v>
      </c>
      <c r="D12" s="3" t="s">
        <v>38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f t="shared" si="1"/>
        <v>1</v>
      </c>
      <c r="R12" s="7">
        <f t="shared" ref="R12" si="2">((1200*F12)+(2400*G12)+(600*L12)+(1200*M12)+(2400*N12)+(300*O12))</f>
        <v>600</v>
      </c>
      <c r="S12" s="7">
        <v>600</v>
      </c>
      <c r="T12" s="7">
        <v>0</v>
      </c>
      <c r="V12" t="s">
        <v>25</v>
      </c>
      <c r="W12" t="s">
        <v>26</v>
      </c>
    </row>
    <row r="13" spans="1:23" x14ac:dyDescent="0.25">
      <c r="A13" s="1"/>
      <c r="B13" s="2">
        <v>44472</v>
      </c>
      <c r="C13" t="s">
        <v>39</v>
      </c>
      <c r="D13" s="3" t="s">
        <v>40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f t="shared" si="1"/>
        <v>1</v>
      </c>
      <c r="R13" s="7">
        <v>500</v>
      </c>
      <c r="S13" s="7">
        <v>9280</v>
      </c>
      <c r="T13" s="7">
        <v>0</v>
      </c>
      <c r="V13" t="s">
        <v>25</v>
      </c>
      <c r="W13" t="s">
        <v>26</v>
      </c>
    </row>
    <row r="14" spans="1:23" x14ac:dyDescent="0.25">
      <c r="A14" s="1"/>
      <c r="B14" s="2">
        <v>44472</v>
      </c>
      <c r="C14" t="s">
        <v>41</v>
      </c>
      <c r="D14" s="3" t="s">
        <v>42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O14" s="3">
        <v>0</v>
      </c>
      <c r="P14" s="3">
        <v>0</v>
      </c>
      <c r="Q14" s="3">
        <f t="shared" si="1"/>
        <v>2</v>
      </c>
      <c r="R14" s="7">
        <v>1430</v>
      </c>
      <c r="S14" s="7">
        <v>600</v>
      </c>
      <c r="T14" s="7">
        <v>0</v>
      </c>
      <c r="V14" t="s">
        <v>25</v>
      </c>
      <c r="W14" t="s">
        <v>26</v>
      </c>
    </row>
    <row r="15" spans="1:23" x14ac:dyDescent="0.25">
      <c r="A15" s="1"/>
      <c r="B15" s="2">
        <v>44472</v>
      </c>
      <c r="C15" t="s">
        <v>43</v>
      </c>
      <c r="D15" s="3" t="s">
        <v>44</v>
      </c>
      <c r="E15" s="3">
        <v>0</v>
      </c>
      <c r="F15" s="3">
        <v>0</v>
      </c>
      <c r="G15" s="3">
        <v>0</v>
      </c>
      <c r="H15" s="3">
        <v>70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f t="shared" si="1"/>
        <v>70</v>
      </c>
      <c r="R15" s="7">
        <v>4200</v>
      </c>
      <c r="S15" s="7">
        <v>2320</v>
      </c>
      <c r="T15" s="7">
        <v>0</v>
      </c>
      <c r="V15" t="s">
        <v>25</v>
      </c>
      <c r="W15" t="s">
        <v>26</v>
      </c>
    </row>
    <row r="16" spans="1:23" x14ac:dyDescent="0.25">
      <c r="A16" s="1"/>
      <c r="B16" s="2">
        <v>44473</v>
      </c>
      <c r="C16" t="s">
        <v>45</v>
      </c>
      <c r="D16" s="3" t="s">
        <v>46</v>
      </c>
      <c r="E16" s="3">
        <v>1</v>
      </c>
      <c r="F16" s="3">
        <v>6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f>SUM(E16:P16)</f>
        <v>7</v>
      </c>
      <c r="R16" s="7">
        <f>((1200*F16)+(2400*G16)+(600*L16)+(1200*M16)+(2400*N16)+(300*O16))</f>
        <v>7200</v>
      </c>
      <c r="S16" s="7">
        <v>7200</v>
      </c>
      <c r="T16" s="7">
        <v>0</v>
      </c>
      <c r="V16" t="s">
        <v>25</v>
      </c>
      <c r="W16" t="s">
        <v>26</v>
      </c>
    </row>
    <row r="17" spans="1:23" x14ac:dyDescent="0.25">
      <c r="A17" s="1"/>
      <c r="B17" s="2">
        <v>44473</v>
      </c>
      <c r="C17" t="s">
        <v>47</v>
      </c>
      <c r="D17" s="3" t="s">
        <v>46</v>
      </c>
      <c r="E17" s="3">
        <v>0</v>
      </c>
      <c r="F17" s="3">
        <v>0</v>
      </c>
      <c r="G17" s="3">
        <v>0</v>
      </c>
      <c r="H17" s="3">
        <v>13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f t="shared" ref="Q17:Q23" si="3">SUM(E17:P17)</f>
        <v>13</v>
      </c>
      <c r="R17" s="7">
        <v>810</v>
      </c>
      <c r="S17" s="7">
        <v>600</v>
      </c>
      <c r="T17" s="7">
        <v>210</v>
      </c>
      <c r="V17" t="s">
        <v>25</v>
      </c>
      <c r="W17" t="s">
        <v>26</v>
      </c>
    </row>
    <row r="18" spans="1:23" x14ac:dyDescent="0.25">
      <c r="A18" s="1"/>
      <c r="B18" s="2">
        <v>44473</v>
      </c>
      <c r="C18" t="s">
        <v>48</v>
      </c>
      <c r="D18" s="3" t="s">
        <v>49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5</v>
      </c>
      <c r="M18" s="3">
        <v>0</v>
      </c>
      <c r="N18" s="3">
        <v>0</v>
      </c>
      <c r="O18" s="3">
        <v>0</v>
      </c>
      <c r="P18" s="3">
        <v>0</v>
      </c>
      <c r="Q18" s="3">
        <f t="shared" si="3"/>
        <v>5</v>
      </c>
      <c r="R18" s="7">
        <v>3000</v>
      </c>
      <c r="S18" s="7">
        <v>3000</v>
      </c>
      <c r="T18" s="7">
        <v>0</v>
      </c>
      <c r="V18" t="s">
        <v>25</v>
      </c>
      <c r="W18" t="s">
        <v>26</v>
      </c>
    </row>
    <row r="19" spans="1:23" x14ac:dyDescent="0.25">
      <c r="A19" s="1"/>
      <c r="B19" s="2">
        <v>44473</v>
      </c>
      <c r="C19" t="s">
        <v>50</v>
      </c>
      <c r="D19" s="3" t="s">
        <v>51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f t="shared" si="3"/>
        <v>1</v>
      </c>
      <c r="R19" s="7">
        <v>1200</v>
      </c>
      <c r="S19" s="7">
        <v>1145</v>
      </c>
      <c r="T19" s="7">
        <v>55</v>
      </c>
      <c r="V19" t="s">
        <v>25</v>
      </c>
      <c r="W19" t="s">
        <v>26</v>
      </c>
    </row>
    <row r="20" spans="1:23" x14ac:dyDescent="0.25">
      <c r="A20" s="1"/>
      <c r="B20" s="2">
        <v>44473</v>
      </c>
      <c r="C20" t="s">
        <v>52</v>
      </c>
      <c r="D20" s="3" t="s">
        <v>28</v>
      </c>
      <c r="E20" s="3">
        <v>0</v>
      </c>
      <c r="F20" s="3">
        <v>20</v>
      </c>
      <c r="G20" s="3">
        <v>40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f t="shared" si="3"/>
        <v>60</v>
      </c>
      <c r="R20" s="7">
        <f>F20*58+G20*58</f>
        <v>3480</v>
      </c>
      <c r="S20" s="7">
        <v>3480</v>
      </c>
      <c r="T20" s="7">
        <v>0</v>
      </c>
      <c r="W20" t="s">
        <v>26</v>
      </c>
    </row>
    <row r="21" spans="1:23" x14ac:dyDescent="0.25">
      <c r="A21" s="1"/>
      <c r="B21" s="2">
        <v>44473</v>
      </c>
      <c r="C21" t="s">
        <v>53</v>
      </c>
      <c r="D21" s="3" t="s">
        <v>38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1</v>
      </c>
      <c r="M21" s="3">
        <v>0</v>
      </c>
      <c r="N21" s="3">
        <v>0</v>
      </c>
      <c r="O21" s="3">
        <v>0</v>
      </c>
      <c r="P21" s="3">
        <v>0</v>
      </c>
      <c r="Q21" s="3">
        <f t="shared" si="3"/>
        <v>1</v>
      </c>
      <c r="R21" s="7">
        <v>600</v>
      </c>
      <c r="S21" s="7">
        <v>600</v>
      </c>
      <c r="T21" s="7">
        <v>0</v>
      </c>
      <c r="V21" t="s">
        <v>25</v>
      </c>
      <c r="W21" t="s">
        <v>26</v>
      </c>
    </row>
    <row r="22" spans="1:23" x14ac:dyDescent="0.25">
      <c r="A22" s="1"/>
      <c r="B22" s="2">
        <v>44473</v>
      </c>
      <c r="C22" t="s">
        <v>54</v>
      </c>
      <c r="D22" s="3" t="s">
        <v>49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2</v>
      </c>
      <c r="M22" s="3">
        <v>2</v>
      </c>
      <c r="N22" s="3">
        <v>0</v>
      </c>
      <c r="O22" s="3">
        <v>0</v>
      </c>
      <c r="P22" s="3">
        <v>0</v>
      </c>
      <c r="Q22" s="3">
        <f t="shared" si="3"/>
        <v>4</v>
      </c>
      <c r="R22" s="7">
        <v>3000</v>
      </c>
      <c r="S22" s="7"/>
      <c r="T22" s="7">
        <v>3000</v>
      </c>
    </row>
    <row r="23" spans="1:23" x14ac:dyDescent="0.25">
      <c r="A23" s="1"/>
      <c r="B23" s="2">
        <v>44473</v>
      </c>
      <c r="C23" t="s">
        <v>55</v>
      </c>
      <c r="D23" s="3" t="s">
        <v>56</v>
      </c>
      <c r="E23" s="3">
        <v>0</v>
      </c>
      <c r="F23" s="3">
        <v>0</v>
      </c>
      <c r="G23" s="3">
        <v>0</v>
      </c>
      <c r="H23" s="3">
        <v>2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f t="shared" si="3"/>
        <v>2</v>
      </c>
      <c r="R23" s="7">
        <v>120</v>
      </c>
      <c r="S23" s="7">
        <v>120</v>
      </c>
      <c r="T23" s="7">
        <v>0</v>
      </c>
      <c r="V23" t="s">
        <v>25</v>
      </c>
      <c r="W23" t="s">
        <v>26</v>
      </c>
    </row>
    <row r="24" spans="1:23" x14ac:dyDescent="0.25">
      <c r="A24" s="1"/>
      <c r="B24" s="2">
        <v>44474</v>
      </c>
      <c r="C24" t="s">
        <v>57</v>
      </c>
      <c r="D24" s="3" t="s">
        <v>28</v>
      </c>
      <c r="E24" s="3">
        <v>0</v>
      </c>
      <c r="F24" s="3">
        <v>20</v>
      </c>
      <c r="G24" s="3">
        <v>80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f>SUM(E24:P24)</f>
        <v>100</v>
      </c>
      <c r="R24" s="7">
        <f>F24*58+G24*58</f>
        <v>5800</v>
      </c>
      <c r="S24" s="7">
        <v>5800</v>
      </c>
      <c r="T24" s="7">
        <v>0</v>
      </c>
      <c r="W24" t="s">
        <v>26</v>
      </c>
    </row>
    <row r="25" spans="1:23" x14ac:dyDescent="0.25">
      <c r="A25" s="1"/>
      <c r="B25" s="2">
        <v>44474</v>
      </c>
      <c r="C25" t="s">
        <v>58</v>
      </c>
      <c r="D25" s="3" t="s">
        <v>38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1</v>
      </c>
      <c r="M25" s="3">
        <v>0</v>
      </c>
      <c r="N25" s="3">
        <v>0</v>
      </c>
      <c r="O25" s="3">
        <v>0</v>
      </c>
      <c r="P25" s="3">
        <v>0</v>
      </c>
      <c r="Q25" s="3">
        <f t="shared" ref="Q25:Q26" si="4">SUM(E25:P25)</f>
        <v>2</v>
      </c>
      <c r="R25" s="7">
        <v>1150</v>
      </c>
      <c r="S25" s="7">
        <v>1150</v>
      </c>
      <c r="T25" s="7">
        <v>0</v>
      </c>
      <c r="V25" t="s">
        <v>25</v>
      </c>
      <c r="W25" t="s">
        <v>26</v>
      </c>
    </row>
    <row r="26" spans="1:23" x14ac:dyDescent="0.25">
      <c r="A26" s="1"/>
      <c r="B26" s="2">
        <v>44474</v>
      </c>
      <c r="C26" t="s">
        <v>59</v>
      </c>
      <c r="D26" s="3" t="s">
        <v>22</v>
      </c>
      <c r="E26" s="3">
        <v>0</v>
      </c>
      <c r="F26" s="3">
        <v>0</v>
      </c>
      <c r="G26" s="3">
        <v>0</v>
      </c>
      <c r="H26" s="3">
        <v>0</v>
      </c>
      <c r="I26" s="3">
        <v>0.5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f t="shared" si="4"/>
        <v>0.5</v>
      </c>
      <c r="R26" s="7">
        <v>300</v>
      </c>
      <c r="S26" s="7">
        <v>300</v>
      </c>
      <c r="T26" s="7">
        <v>0</v>
      </c>
      <c r="V26" t="s">
        <v>25</v>
      </c>
      <c r="W26" t="s">
        <v>26</v>
      </c>
    </row>
    <row r="27" spans="1:23" x14ac:dyDescent="0.25">
      <c r="A27" s="1"/>
      <c r="B27" s="2">
        <v>44475</v>
      </c>
      <c r="C27" t="s">
        <v>60</v>
      </c>
      <c r="D27" s="3" t="s">
        <v>61</v>
      </c>
      <c r="E27" s="3">
        <v>0</v>
      </c>
      <c r="F27" s="3">
        <v>0</v>
      </c>
      <c r="G27" s="3">
        <v>0</v>
      </c>
      <c r="H27" s="3">
        <v>4</v>
      </c>
      <c r="I27" s="3">
        <v>0</v>
      </c>
      <c r="J27" s="3">
        <v>0</v>
      </c>
      <c r="K27" s="3">
        <v>0</v>
      </c>
      <c r="L27" s="3">
        <v>1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7">
        <v>840</v>
      </c>
      <c r="S27" s="7">
        <v>840</v>
      </c>
      <c r="T27" s="7">
        <v>0</v>
      </c>
      <c r="V27" t="s">
        <v>25</v>
      </c>
      <c r="W27" t="s">
        <v>26</v>
      </c>
    </row>
    <row r="28" spans="1:23" x14ac:dyDescent="0.25">
      <c r="A28" s="1"/>
      <c r="B28" s="2">
        <v>44475</v>
      </c>
      <c r="C28" t="s">
        <v>62</v>
      </c>
      <c r="D28" s="3" t="s">
        <v>38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1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7">
        <v>600</v>
      </c>
      <c r="S28" s="7">
        <v>600</v>
      </c>
      <c r="T28" s="7">
        <v>0</v>
      </c>
      <c r="V28" t="s">
        <v>25</v>
      </c>
      <c r="W28" t="s">
        <v>26</v>
      </c>
    </row>
    <row r="29" spans="1:23" x14ac:dyDescent="0.25">
      <c r="A29" s="1"/>
      <c r="B29" s="2">
        <v>44475</v>
      </c>
      <c r="C29" t="s">
        <v>63</v>
      </c>
      <c r="D29" s="3" t="s">
        <v>49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</v>
      </c>
      <c r="N29" s="3">
        <v>0</v>
      </c>
      <c r="O29" s="3">
        <v>0</v>
      </c>
      <c r="P29" s="3">
        <v>0</v>
      </c>
      <c r="Q29" s="3">
        <v>0</v>
      </c>
      <c r="R29" s="7">
        <v>1000</v>
      </c>
      <c r="S29" s="7">
        <v>1000</v>
      </c>
      <c r="T29" s="7">
        <v>0</v>
      </c>
      <c r="V29" t="s">
        <v>25</v>
      </c>
      <c r="W29" t="s">
        <v>26</v>
      </c>
    </row>
    <row r="30" spans="1:23" x14ac:dyDescent="0.25">
      <c r="A30" s="1"/>
      <c r="B30" s="2">
        <v>44475</v>
      </c>
      <c r="C30" t="s">
        <v>64</v>
      </c>
      <c r="D30" s="3" t="s">
        <v>22</v>
      </c>
      <c r="E30" s="3">
        <v>0</v>
      </c>
      <c r="F30" s="3">
        <v>0</v>
      </c>
      <c r="G30" s="3">
        <v>0</v>
      </c>
      <c r="H30" s="3">
        <v>0</v>
      </c>
      <c r="I30" s="3">
        <v>1.5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f t="shared" ref="Q30:Q33" si="5">SUM(F30:P30)</f>
        <v>1.5</v>
      </c>
      <c r="R30" s="7">
        <v>900</v>
      </c>
      <c r="S30" s="7">
        <v>900</v>
      </c>
      <c r="T30" s="7">
        <v>0</v>
      </c>
      <c r="V30" t="s">
        <v>25</v>
      </c>
      <c r="W30" t="s">
        <v>26</v>
      </c>
    </row>
    <row r="31" spans="1:23" x14ac:dyDescent="0.25">
      <c r="A31" s="1"/>
      <c r="B31" s="2">
        <v>44475</v>
      </c>
      <c r="C31" t="s">
        <v>65</v>
      </c>
      <c r="D31" s="3" t="s">
        <v>66</v>
      </c>
      <c r="E31" s="3">
        <v>0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f t="shared" si="5"/>
        <v>2</v>
      </c>
      <c r="R31" s="7">
        <v>1800</v>
      </c>
      <c r="S31" s="7">
        <v>1800</v>
      </c>
      <c r="T31" s="7">
        <v>0</v>
      </c>
      <c r="V31" t="s">
        <v>25</v>
      </c>
      <c r="W31" t="s">
        <v>26</v>
      </c>
    </row>
    <row r="32" spans="1:23" x14ac:dyDescent="0.25">
      <c r="A32" s="1"/>
      <c r="B32" s="2">
        <v>44475</v>
      </c>
      <c r="C32" t="s">
        <v>67</v>
      </c>
      <c r="D32" s="3" t="s">
        <v>22</v>
      </c>
      <c r="E32" s="3">
        <v>0</v>
      </c>
      <c r="F32" s="3">
        <v>0</v>
      </c>
      <c r="G32" s="3">
        <v>0</v>
      </c>
      <c r="H32" s="3">
        <v>2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/>
      <c r="O32" s="3">
        <v>0</v>
      </c>
      <c r="P32" s="3">
        <v>0</v>
      </c>
      <c r="Q32" s="3">
        <f t="shared" si="5"/>
        <v>2</v>
      </c>
      <c r="R32" s="7">
        <v>120</v>
      </c>
      <c r="S32" s="7">
        <v>120</v>
      </c>
      <c r="T32" s="7">
        <v>0</v>
      </c>
      <c r="V32" t="s">
        <v>25</v>
      </c>
      <c r="W32" t="s">
        <v>26</v>
      </c>
    </row>
    <row r="33" spans="1:23" x14ac:dyDescent="0.25">
      <c r="A33" s="1"/>
      <c r="B33" s="2">
        <v>44475</v>
      </c>
      <c r="C33" t="s">
        <v>68</v>
      </c>
      <c r="D33" s="3" t="s">
        <v>51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2</v>
      </c>
      <c r="M33" s="3">
        <v>2</v>
      </c>
      <c r="N33" s="3">
        <v>0</v>
      </c>
      <c r="O33" s="3">
        <v>0</v>
      </c>
      <c r="P33" s="3">
        <v>0</v>
      </c>
      <c r="Q33" s="3">
        <f t="shared" si="5"/>
        <v>5</v>
      </c>
      <c r="R33" s="7">
        <v>1200</v>
      </c>
      <c r="S33" s="7">
        <v>1145</v>
      </c>
      <c r="T33" s="7">
        <v>55</v>
      </c>
      <c r="V33" t="s">
        <v>25</v>
      </c>
      <c r="W33" t="s">
        <v>26</v>
      </c>
    </row>
    <row r="34" spans="1:23" x14ac:dyDescent="0.25">
      <c r="A34" s="1"/>
      <c r="B34" s="2">
        <v>44476</v>
      </c>
      <c r="C34" t="s">
        <v>69</v>
      </c>
      <c r="D34" s="3" t="s">
        <v>70</v>
      </c>
      <c r="E34" s="3">
        <v>0</v>
      </c>
      <c r="F34" s="3">
        <v>0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 s="7">
        <v>2320</v>
      </c>
      <c r="S34" s="7">
        <v>2000</v>
      </c>
      <c r="T34" s="7">
        <v>320</v>
      </c>
      <c r="V34" t="s">
        <v>25</v>
      </c>
      <c r="W34" t="s">
        <v>26</v>
      </c>
    </row>
    <row r="35" spans="1:23" x14ac:dyDescent="0.25">
      <c r="A35" s="1"/>
      <c r="B35" s="2">
        <v>44476</v>
      </c>
      <c r="C35" t="s">
        <v>71</v>
      </c>
      <c r="D35" s="3" t="s">
        <v>28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3</v>
      </c>
      <c r="N35" s="3">
        <v>2</v>
      </c>
      <c r="O35" s="3">
        <v>0</v>
      </c>
      <c r="P35" s="3">
        <v>0</v>
      </c>
      <c r="Q35" s="3">
        <v>5</v>
      </c>
      <c r="R35" s="7">
        <f>M35*800+N35*1600</f>
        <v>5600</v>
      </c>
      <c r="S35" s="7">
        <f>25840</f>
        <v>25840</v>
      </c>
      <c r="T35" s="7">
        <v>5800</v>
      </c>
      <c r="U35" t="s">
        <v>72</v>
      </c>
      <c r="V35" t="s">
        <v>25</v>
      </c>
      <c r="W35" t="s">
        <v>26</v>
      </c>
    </row>
    <row r="36" spans="1:23" x14ac:dyDescent="0.25">
      <c r="A36" s="1"/>
      <c r="B36" s="2">
        <v>44476</v>
      </c>
      <c r="C36" t="s">
        <v>73</v>
      </c>
      <c r="D36" s="3" t="s">
        <v>28</v>
      </c>
      <c r="E36" s="3">
        <v>0</v>
      </c>
      <c r="F36" s="3">
        <v>0</v>
      </c>
      <c r="G36" s="3">
        <v>80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2</v>
      </c>
      <c r="R36" s="7">
        <f>G36*56</f>
        <v>4480</v>
      </c>
      <c r="S36" s="7">
        <v>14980</v>
      </c>
      <c r="T36" s="7">
        <v>4640</v>
      </c>
      <c r="U36" t="s">
        <v>74</v>
      </c>
      <c r="V36" t="s">
        <v>25</v>
      </c>
      <c r="W36" t="s">
        <v>26</v>
      </c>
    </row>
    <row r="37" spans="1:23" x14ac:dyDescent="0.25">
      <c r="A37" s="1"/>
      <c r="B37" s="2">
        <v>44476</v>
      </c>
      <c r="C37" t="s">
        <v>75</v>
      </c>
      <c r="D37" s="3" t="s">
        <v>76</v>
      </c>
      <c r="E37" s="3">
        <v>0</v>
      </c>
      <c r="F37" s="3">
        <v>0</v>
      </c>
      <c r="G37" s="3">
        <v>1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</v>
      </c>
      <c r="R37" s="7">
        <v>2320</v>
      </c>
      <c r="S37" s="7">
        <v>2320</v>
      </c>
      <c r="T37" s="7"/>
      <c r="V37" t="s">
        <v>25</v>
      </c>
      <c r="W37" t="s">
        <v>26</v>
      </c>
    </row>
    <row r="38" spans="1:23" x14ac:dyDescent="0.25">
      <c r="A38" s="1"/>
      <c r="B38" s="2">
        <v>44476</v>
      </c>
      <c r="C38" t="s">
        <v>77</v>
      </c>
      <c r="D38" s="3" t="s">
        <v>51</v>
      </c>
      <c r="E38" s="3">
        <v>0</v>
      </c>
      <c r="F38" s="3">
        <v>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1</v>
      </c>
      <c r="R38" s="7">
        <v>1200</v>
      </c>
      <c r="S38" s="7">
        <v>1145</v>
      </c>
      <c r="T38" s="7">
        <v>55</v>
      </c>
      <c r="V38" t="s">
        <v>25</v>
      </c>
      <c r="W38" t="s">
        <v>26</v>
      </c>
    </row>
    <row r="39" spans="1:23" x14ac:dyDescent="0.25">
      <c r="A39" s="1"/>
      <c r="B39" s="2">
        <v>44476</v>
      </c>
      <c r="C39" t="s">
        <v>78</v>
      </c>
      <c r="D39" s="3" t="s">
        <v>79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1</v>
      </c>
      <c r="M39" s="3">
        <v>0</v>
      </c>
      <c r="N39" s="3">
        <v>0</v>
      </c>
      <c r="O39" s="3">
        <v>0</v>
      </c>
      <c r="P39" s="3">
        <v>0</v>
      </c>
      <c r="Q39" s="3">
        <v>1</v>
      </c>
      <c r="R39" s="7">
        <v>550</v>
      </c>
      <c r="S39" s="7"/>
      <c r="T39" s="7">
        <v>550</v>
      </c>
    </row>
    <row r="40" spans="1:23" x14ac:dyDescent="0.25">
      <c r="A40" s="1"/>
      <c r="B40" s="2">
        <v>44476</v>
      </c>
      <c r="C40" t="s">
        <v>80</v>
      </c>
      <c r="D40" s="3" t="s">
        <v>81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1</v>
      </c>
      <c r="M40" s="3">
        <v>0</v>
      </c>
      <c r="N40" s="3">
        <v>0</v>
      </c>
      <c r="O40" s="3">
        <v>0</v>
      </c>
      <c r="P40" s="3">
        <v>0</v>
      </c>
      <c r="Q40" s="3">
        <f>SUM(F40:P40)</f>
        <v>1</v>
      </c>
      <c r="R40" s="7">
        <v>550</v>
      </c>
      <c r="S40" s="7">
        <v>550</v>
      </c>
      <c r="T40" s="7"/>
      <c r="V40" t="s">
        <v>25</v>
      </c>
      <c r="W40" t="s">
        <v>26</v>
      </c>
    </row>
    <row r="41" spans="1:23" x14ac:dyDescent="0.25">
      <c r="A41" s="1"/>
      <c r="B41" s="2">
        <v>44476</v>
      </c>
      <c r="C41" t="s">
        <v>82</v>
      </c>
      <c r="D41" s="3" t="s">
        <v>38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0</v>
      </c>
      <c r="N41" s="3">
        <v>0</v>
      </c>
      <c r="O41" s="3">
        <v>0</v>
      </c>
      <c r="P41" s="3">
        <v>0</v>
      </c>
      <c r="Q41" s="3">
        <f>SUM(F41:P41)</f>
        <v>1</v>
      </c>
      <c r="R41" s="7">
        <v>600</v>
      </c>
      <c r="S41" s="7">
        <v>600</v>
      </c>
      <c r="T41" s="7">
        <v>0</v>
      </c>
      <c r="V41" t="s">
        <v>25</v>
      </c>
      <c r="W41" t="s">
        <v>26</v>
      </c>
    </row>
    <row r="42" spans="1:23" x14ac:dyDescent="0.25">
      <c r="A42" s="1"/>
      <c r="B42" s="2">
        <v>44476</v>
      </c>
      <c r="C42" t="s">
        <v>83</v>
      </c>
      <c r="D42" s="3" t="s">
        <v>22</v>
      </c>
      <c r="E42" s="3">
        <v>0</v>
      </c>
      <c r="F42" s="3">
        <v>0</v>
      </c>
      <c r="G42" s="3">
        <v>0</v>
      </c>
      <c r="H42" s="3">
        <v>2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f>SUM(F42:P42)</f>
        <v>2</v>
      </c>
      <c r="R42" s="7">
        <v>120</v>
      </c>
      <c r="S42" s="7">
        <v>120</v>
      </c>
      <c r="T42" s="7">
        <v>0</v>
      </c>
      <c r="V42" t="s">
        <v>25</v>
      </c>
      <c r="W42" t="s">
        <v>26</v>
      </c>
    </row>
    <row r="43" spans="1:23" x14ac:dyDescent="0.25">
      <c r="A43" s="1"/>
      <c r="B43" s="2">
        <v>44476</v>
      </c>
      <c r="C43" t="s">
        <v>84</v>
      </c>
      <c r="D43" s="3" t="s">
        <v>85</v>
      </c>
      <c r="E43" s="3">
        <v>0</v>
      </c>
      <c r="F43" s="3">
        <v>0</v>
      </c>
      <c r="G43" s="3">
        <v>0</v>
      </c>
      <c r="H43" s="3">
        <v>30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f>SUM(F43:P43)</f>
        <v>30</v>
      </c>
      <c r="R43" s="7">
        <v>1800</v>
      </c>
      <c r="S43" s="7">
        <v>1800</v>
      </c>
      <c r="T43" s="7">
        <v>0</v>
      </c>
      <c r="V43" t="s">
        <v>25</v>
      </c>
      <c r="W43" t="s">
        <v>26</v>
      </c>
    </row>
    <row r="44" spans="1:23" x14ac:dyDescent="0.25">
      <c r="A44" s="1"/>
      <c r="B44" s="2">
        <v>44476</v>
      </c>
      <c r="C44" t="s">
        <v>86</v>
      </c>
      <c r="D44" s="3" t="s">
        <v>49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</v>
      </c>
      <c r="N44" s="3">
        <v>0</v>
      </c>
      <c r="O44" s="3">
        <v>0</v>
      </c>
      <c r="P44" s="3">
        <v>0</v>
      </c>
      <c r="Q44" s="3">
        <f>SUM(F44:P44)</f>
        <v>1</v>
      </c>
      <c r="R44" s="7">
        <v>1000</v>
      </c>
      <c r="S44" s="7">
        <v>1000</v>
      </c>
      <c r="T44" s="7"/>
      <c r="V44" t="s">
        <v>25</v>
      </c>
      <c r="W44" t="s">
        <v>26</v>
      </c>
    </row>
    <row r="45" spans="1:23" x14ac:dyDescent="0.25">
      <c r="A45" s="1"/>
      <c r="B45" s="2">
        <v>44477</v>
      </c>
      <c r="C45" t="s">
        <v>87</v>
      </c>
      <c r="D45" s="3" t="s">
        <v>88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2</v>
      </c>
      <c r="M45" s="3">
        <v>0</v>
      </c>
      <c r="N45" s="3">
        <v>0</v>
      </c>
      <c r="O45" s="3">
        <v>4</v>
      </c>
      <c r="P45" s="3">
        <v>0</v>
      </c>
      <c r="Q45" s="3">
        <v>6</v>
      </c>
      <c r="R45" s="7">
        <v>2360</v>
      </c>
      <c r="S45" s="7">
        <v>2360</v>
      </c>
      <c r="T45" s="7"/>
      <c r="V45" t="s">
        <v>25</v>
      </c>
      <c r="W45" t="s">
        <v>26</v>
      </c>
    </row>
    <row r="46" spans="1:23" x14ac:dyDescent="0.25">
      <c r="A46" s="1"/>
      <c r="B46" s="2">
        <v>44477</v>
      </c>
      <c r="C46" t="s">
        <v>89</v>
      </c>
      <c r="D46" s="3" t="s">
        <v>90</v>
      </c>
      <c r="E46" s="3">
        <v>0</v>
      </c>
      <c r="F46" s="3">
        <v>0</v>
      </c>
      <c r="G46" s="3">
        <v>0</v>
      </c>
      <c r="H46" s="3">
        <v>60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60</v>
      </c>
      <c r="R46" s="7">
        <v>3480</v>
      </c>
      <c r="S46" s="7">
        <v>3480</v>
      </c>
      <c r="T46" s="7"/>
      <c r="V46" t="s">
        <v>25</v>
      </c>
      <c r="W46" t="s">
        <v>26</v>
      </c>
    </row>
    <row r="47" spans="1:23" x14ac:dyDescent="0.25">
      <c r="A47" s="1"/>
      <c r="B47" s="2">
        <v>44477</v>
      </c>
      <c r="C47" t="s">
        <v>91</v>
      </c>
      <c r="D47" s="3" t="s">
        <v>51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 s="7">
        <v>1200</v>
      </c>
      <c r="S47" s="7">
        <v>1145</v>
      </c>
      <c r="T47" s="7">
        <v>55</v>
      </c>
      <c r="V47" t="s">
        <v>25</v>
      </c>
      <c r="W47" t="s">
        <v>26</v>
      </c>
    </row>
    <row r="48" spans="1:23" x14ac:dyDescent="0.25">
      <c r="A48" s="1"/>
      <c r="B48" s="2">
        <v>44477</v>
      </c>
      <c r="C48" t="s">
        <v>92</v>
      </c>
      <c r="D48" s="3" t="s">
        <v>38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2</v>
      </c>
      <c r="M48" s="3">
        <v>0</v>
      </c>
      <c r="N48" s="3">
        <v>0</v>
      </c>
      <c r="O48" s="3">
        <v>0</v>
      </c>
      <c r="P48" s="3">
        <v>0</v>
      </c>
      <c r="Q48" s="3">
        <v>2</v>
      </c>
      <c r="R48" s="7">
        <v>1200</v>
      </c>
      <c r="S48" s="7">
        <v>1200</v>
      </c>
      <c r="T48" s="7">
        <v>0</v>
      </c>
      <c r="V48" t="s">
        <v>25</v>
      </c>
      <c r="W48" t="s">
        <v>26</v>
      </c>
    </row>
    <row r="49" spans="1:23" x14ac:dyDescent="0.25">
      <c r="A49" s="1"/>
      <c r="B49" s="2">
        <v>44477</v>
      </c>
      <c r="C49" t="s">
        <v>93</v>
      </c>
      <c r="D49" s="3" t="s">
        <v>79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1</v>
      </c>
      <c r="M49" s="3">
        <v>0</v>
      </c>
      <c r="N49" s="3">
        <v>0</v>
      </c>
      <c r="O49" s="3">
        <v>2</v>
      </c>
      <c r="P49" s="3">
        <v>0</v>
      </c>
      <c r="Q49" s="3">
        <v>3</v>
      </c>
      <c r="R49" s="7">
        <v>1100</v>
      </c>
      <c r="S49" s="7"/>
      <c r="T49" s="7">
        <v>1100</v>
      </c>
    </row>
    <row r="50" spans="1:23" x14ac:dyDescent="0.25">
      <c r="A50" s="1"/>
      <c r="B50" s="2">
        <v>44477</v>
      </c>
      <c r="C50" t="s">
        <v>94</v>
      </c>
      <c r="D50" s="3" t="s">
        <v>95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1</v>
      </c>
      <c r="M50" s="3">
        <v>0</v>
      </c>
      <c r="N50" s="3">
        <v>0</v>
      </c>
      <c r="O50" s="3">
        <v>0</v>
      </c>
      <c r="P50" s="3">
        <v>0</v>
      </c>
      <c r="Q50" s="3">
        <v>1</v>
      </c>
      <c r="R50" s="7">
        <v>550</v>
      </c>
      <c r="S50" s="7">
        <v>550</v>
      </c>
      <c r="T50" s="7">
        <v>0</v>
      </c>
      <c r="V50" t="s">
        <v>25</v>
      </c>
      <c r="W50" t="s">
        <v>26</v>
      </c>
    </row>
    <row r="51" spans="1:23" x14ac:dyDescent="0.25">
      <c r="A51" s="1"/>
      <c r="B51" s="2">
        <v>44477</v>
      </c>
      <c r="C51" t="s">
        <v>96</v>
      </c>
      <c r="D51" s="3" t="s">
        <v>97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1</v>
      </c>
      <c r="M51" s="3">
        <v>0</v>
      </c>
      <c r="N51" s="3">
        <v>0</v>
      </c>
      <c r="O51" s="3">
        <v>0</v>
      </c>
      <c r="P51" s="3">
        <v>0</v>
      </c>
      <c r="Q51" s="3">
        <v>1</v>
      </c>
      <c r="R51" s="7">
        <v>550</v>
      </c>
      <c r="S51" s="7">
        <v>0</v>
      </c>
      <c r="T51" s="7">
        <v>550</v>
      </c>
      <c r="U51" t="s">
        <v>98</v>
      </c>
    </row>
    <row r="52" spans="1:23" x14ac:dyDescent="0.25">
      <c r="A52" s="1"/>
      <c r="B52" s="2">
        <v>44477</v>
      </c>
      <c r="C52" t="s">
        <v>99</v>
      </c>
      <c r="D52" s="3" t="s">
        <v>100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1</v>
      </c>
      <c r="M52" s="3">
        <v>0</v>
      </c>
      <c r="N52" s="3">
        <v>0</v>
      </c>
      <c r="O52" s="3">
        <v>0</v>
      </c>
      <c r="P52" s="3">
        <v>0</v>
      </c>
      <c r="Q52" s="3">
        <v>1</v>
      </c>
      <c r="R52" s="7">
        <v>500</v>
      </c>
      <c r="S52" s="7">
        <v>500</v>
      </c>
      <c r="T52" s="7"/>
      <c r="V52" t="s">
        <v>25</v>
      </c>
      <c r="W52" t="s">
        <v>26</v>
      </c>
    </row>
    <row r="53" spans="1:23" x14ac:dyDescent="0.25">
      <c r="A53" s="1"/>
      <c r="B53" s="2">
        <v>44477</v>
      </c>
      <c r="C53" t="s">
        <v>101</v>
      </c>
      <c r="D53" s="3" t="s">
        <v>102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3</v>
      </c>
      <c r="M53" s="3">
        <v>0</v>
      </c>
      <c r="N53" s="3">
        <v>0</v>
      </c>
      <c r="O53" s="3">
        <v>0</v>
      </c>
      <c r="P53" s="3">
        <v>0</v>
      </c>
      <c r="Q53" s="3">
        <v>3</v>
      </c>
      <c r="R53" s="7">
        <v>1800</v>
      </c>
      <c r="S53" s="7"/>
      <c r="T53" s="7">
        <v>1800</v>
      </c>
    </row>
    <row r="54" spans="1:23" x14ac:dyDescent="0.25">
      <c r="A54" s="1"/>
      <c r="B54" s="2">
        <v>44477</v>
      </c>
      <c r="C54" t="s">
        <v>103</v>
      </c>
      <c r="D54" s="3" t="s">
        <v>104</v>
      </c>
      <c r="E54" s="3">
        <v>0</v>
      </c>
      <c r="F54" s="3">
        <v>20</v>
      </c>
      <c r="G54" s="3">
        <v>200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6</v>
      </c>
      <c r="R54" s="7">
        <f>F54*56+G54*56</f>
        <v>12320</v>
      </c>
      <c r="S54" s="7">
        <v>7100</v>
      </c>
      <c r="T54" s="7">
        <v>12320</v>
      </c>
      <c r="U54" t="s">
        <v>105</v>
      </c>
      <c r="V54" t="s">
        <v>106</v>
      </c>
      <c r="W54" t="s">
        <v>107</v>
      </c>
    </row>
    <row r="55" spans="1:23" x14ac:dyDescent="0.25">
      <c r="A55" s="1"/>
      <c r="B55" s="2">
        <v>44477</v>
      </c>
      <c r="C55" t="s">
        <v>108</v>
      </c>
      <c r="D55" s="3" t="s">
        <v>109</v>
      </c>
      <c r="E55" s="3">
        <v>0</v>
      </c>
      <c r="F55" s="3">
        <v>0</v>
      </c>
      <c r="G55" s="3">
        <v>0</v>
      </c>
      <c r="H55" s="3">
        <v>2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2</v>
      </c>
      <c r="P55" s="3">
        <v>0</v>
      </c>
      <c r="Q55" s="3">
        <v>4</v>
      </c>
      <c r="R55" s="7">
        <v>720</v>
      </c>
      <c r="S55" s="7"/>
      <c r="T55" s="7">
        <v>720</v>
      </c>
    </row>
    <row r="56" spans="1:23" x14ac:dyDescent="0.25">
      <c r="A56" s="1"/>
      <c r="B56" s="2">
        <v>44477</v>
      </c>
      <c r="C56" t="s">
        <v>110</v>
      </c>
      <c r="D56" s="3" t="s">
        <v>22</v>
      </c>
      <c r="E56" s="3">
        <v>0</v>
      </c>
      <c r="F56" s="3">
        <v>0</v>
      </c>
      <c r="G56" s="3">
        <v>0</v>
      </c>
      <c r="H56" s="3">
        <v>0</v>
      </c>
      <c r="I56" s="3">
        <v>0.5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</v>
      </c>
      <c r="R56" s="7">
        <v>300</v>
      </c>
      <c r="S56" s="7">
        <v>300</v>
      </c>
      <c r="T56" s="7"/>
      <c r="V56" t="s">
        <v>25</v>
      </c>
      <c r="W56" t="s">
        <v>26</v>
      </c>
    </row>
    <row r="57" spans="1:23" x14ac:dyDescent="0.25">
      <c r="A57" s="1"/>
      <c r="B57" s="2">
        <v>44477</v>
      </c>
      <c r="C57" t="s">
        <v>111</v>
      </c>
      <c r="D57" s="8" t="s">
        <v>49</v>
      </c>
      <c r="E57" s="3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6</v>
      </c>
      <c r="M57" s="3">
        <v>0</v>
      </c>
      <c r="N57" s="8">
        <v>1</v>
      </c>
      <c r="O57" s="8">
        <v>0</v>
      </c>
      <c r="P57" s="3">
        <v>0</v>
      </c>
      <c r="Q57" s="3">
        <v>7</v>
      </c>
      <c r="R57" s="9">
        <v>4000</v>
      </c>
      <c r="S57" s="7">
        <v>4000</v>
      </c>
      <c r="T57" s="7">
        <v>0</v>
      </c>
      <c r="V57" t="s">
        <v>25</v>
      </c>
      <c r="W57" t="s">
        <v>26</v>
      </c>
    </row>
    <row r="58" spans="1:23" x14ac:dyDescent="0.25">
      <c r="A58" s="1"/>
      <c r="B58" s="2">
        <v>44477</v>
      </c>
      <c r="C58" t="s">
        <v>112</v>
      </c>
      <c r="D58" s="8" t="s">
        <v>113</v>
      </c>
      <c r="E58" s="3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1</v>
      </c>
      <c r="M58" s="3">
        <v>0</v>
      </c>
      <c r="N58" s="8">
        <v>0</v>
      </c>
      <c r="O58" s="8">
        <v>0</v>
      </c>
      <c r="P58" s="3">
        <v>0</v>
      </c>
      <c r="Q58" s="3">
        <v>1</v>
      </c>
      <c r="R58" s="9">
        <v>550</v>
      </c>
      <c r="S58" s="7">
        <v>550</v>
      </c>
      <c r="T58" s="7"/>
      <c r="V58" t="s">
        <v>25</v>
      </c>
      <c r="W58" t="s">
        <v>26</v>
      </c>
    </row>
    <row r="59" spans="1:23" x14ac:dyDescent="0.25">
      <c r="A59" s="1"/>
      <c r="B59" s="2">
        <v>44477</v>
      </c>
      <c r="C59" t="s">
        <v>114</v>
      </c>
      <c r="D59" s="8" t="s">
        <v>115</v>
      </c>
      <c r="E59" s="3">
        <v>0</v>
      </c>
      <c r="F59" s="8">
        <v>1</v>
      </c>
      <c r="G59" s="8">
        <v>0</v>
      </c>
      <c r="H59" s="8">
        <v>0</v>
      </c>
      <c r="I59" s="8">
        <v>0</v>
      </c>
      <c r="J59" s="8">
        <v>2</v>
      </c>
      <c r="K59" s="8">
        <v>0</v>
      </c>
      <c r="L59" s="8">
        <v>0</v>
      </c>
      <c r="M59" s="3">
        <v>0</v>
      </c>
      <c r="N59" s="8">
        <v>0</v>
      </c>
      <c r="O59" s="8">
        <v>0</v>
      </c>
      <c r="P59" s="3">
        <v>0</v>
      </c>
      <c r="Q59" s="3">
        <v>3</v>
      </c>
      <c r="R59" s="9">
        <v>1900</v>
      </c>
      <c r="S59" s="7">
        <v>1900</v>
      </c>
      <c r="T59" s="7"/>
      <c r="V59" t="s">
        <v>25</v>
      </c>
      <c r="W59" t="s">
        <v>26</v>
      </c>
    </row>
    <row r="60" spans="1:23" x14ac:dyDescent="0.25">
      <c r="A60" s="1"/>
      <c r="B60" s="2">
        <v>44477</v>
      </c>
      <c r="C60" t="s">
        <v>116</v>
      </c>
      <c r="D60" s="8" t="s">
        <v>117</v>
      </c>
      <c r="E60" s="3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4</v>
      </c>
      <c r="M60" s="3">
        <v>0</v>
      </c>
      <c r="N60" s="8">
        <v>0</v>
      </c>
      <c r="O60" s="8">
        <v>0</v>
      </c>
      <c r="P60" s="3">
        <v>0</v>
      </c>
      <c r="Q60" s="3">
        <v>4</v>
      </c>
      <c r="R60" s="9">
        <v>2200</v>
      </c>
      <c r="S60" s="7"/>
      <c r="T60" s="7">
        <v>2200</v>
      </c>
    </row>
    <row r="61" spans="1:23" x14ac:dyDescent="0.25">
      <c r="A61" s="1"/>
      <c r="B61" s="2">
        <v>44477</v>
      </c>
      <c r="C61" t="s">
        <v>118</v>
      </c>
      <c r="D61" s="8" t="s">
        <v>119</v>
      </c>
      <c r="E61" s="3">
        <v>0</v>
      </c>
      <c r="F61" s="8">
        <v>0</v>
      </c>
      <c r="G61" s="8">
        <v>4</v>
      </c>
      <c r="H61" s="8">
        <v>0</v>
      </c>
      <c r="I61" s="8">
        <v>0</v>
      </c>
      <c r="J61" s="8"/>
      <c r="K61" s="8">
        <v>0</v>
      </c>
      <c r="L61" s="8">
        <v>0</v>
      </c>
      <c r="M61" s="3">
        <v>0</v>
      </c>
      <c r="N61" s="8">
        <v>0</v>
      </c>
      <c r="O61" s="8">
        <v>0</v>
      </c>
      <c r="P61" s="3">
        <v>0</v>
      </c>
      <c r="Q61" s="3">
        <v>4</v>
      </c>
      <c r="R61" s="9">
        <v>8100</v>
      </c>
      <c r="S61" s="7">
        <v>8100</v>
      </c>
      <c r="T61" s="7"/>
      <c r="V61" t="s">
        <v>25</v>
      </c>
      <c r="W61" t="s">
        <v>26</v>
      </c>
    </row>
    <row r="62" spans="1:23" x14ac:dyDescent="0.25">
      <c r="A62" s="1"/>
      <c r="B62" s="2">
        <v>44478</v>
      </c>
      <c r="C62" t="s">
        <v>120</v>
      </c>
      <c r="D62" s="3" t="s">
        <v>28</v>
      </c>
      <c r="E62" s="3">
        <v>0</v>
      </c>
      <c r="F62" s="3">
        <v>0</v>
      </c>
      <c r="G62" s="3">
        <v>40</v>
      </c>
      <c r="H62" s="3">
        <v>0</v>
      </c>
      <c r="I62" s="3">
        <v>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2</v>
      </c>
      <c r="R62" s="7">
        <f>G62*56+I62*550</f>
        <v>2790</v>
      </c>
      <c r="S62" s="7">
        <v>9350</v>
      </c>
      <c r="T62" s="7">
        <v>2790</v>
      </c>
      <c r="U62" t="s">
        <v>105</v>
      </c>
      <c r="V62" t="s">
        <v>25</v>
      </c>
      <c r="W62" t="s">
        <v>26</v>
      </c>
    </row>
    <row r="63" spans="1:23" x14ac:dyDescent="0.25">
      <c r="A63" s="1"/>
      <c r="B63" s="2">
        <v>44478</v>
      </c>
      <c r="C63" t="s">
        <v>121</v>
      </c>
      <c r="D63" s="3" t="s">
        <v>122</v>
      </c>
      <c r="E63" s="3">
        <v>0</v>
      </c>
      <c r="F63" s="3">
        <v>1</v>
      </c>
      <c r="G63" s="3">
        <v>0</v>
      </c>
      <c r="H63" s="3">
        <v>0</v>
      </c>
      <c r="I63" s="3">
        <v>1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2</v>
      </c>
      <c r="R63" s="7">
        <v>1200</v>
      </c>
      <c r="S63" s="7">
        <v>1145</v>
      </c>
      <c r="T63" s="7">
        <v>55</v>
      </c>
      <c r="V63" t="s">
        <v>25</v>
      </c>
      <c r="W63" t="s">
        <v>26</v>
      </c>
    </row>
    <row r="64" spans="1:23" x14ac:dyDescent="0.25">
      <c r="A64" s="1"/>
      <c r="B64" s="2">
        <v>44478</v>
      </c>
      <c r="C64" t="s">
        <v>123</v>
      </c>
      <c r="D64" s="3" t="s">
        <v>124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5</v>
      </c>
      <c r="M64" s="3">
        <v>0</v>
      </c>
      <c r="N64" s="3">
        <v>0</v>
      </c>
      <c r="O64" s="3">
        <v>6</v>
      </c>
      <c r="P64" s="3">
        <v>0</v>
      </c>
      <c r="Q64" s="3">
        <v>5</v>
      </c>
      <c r="R64" s="7">
        <v>4700</v>
      </c>
      <c r="S64" s="7">
        <v>4700</v>
      </c>
      <c r="T64" s="7">
        <v>0</v>
      </c>
      <c r="V64" t="s">
        <v>25</v>
      </c>
      <c r="W64" t="s">
        <v>26</v>
      </c>
    </row>
    <row r="65" spans="1:23" x14ac:dyDescent="0.25">
      <c r="A65" s="1"/>
      <c r="B65" s="2">
        <v>44478</v>
      </c>
      <c r="C65" t="s">
        <v>125</v>
      </c>
      <c r="D65" s="3" t="s">
        <v>126</v>
      </c>
      <c r="E65" s="3">
        <v>0</v>
      </c>
      <c r="F65" s="3">
        <v>0</v>
      </c>
      <c r="G65" s="3">
        <v>0</v>
      </c>
      <c r="H65" s="3">
        <v>12</v>
      </c>
      <c r="I65" s="3">
        <v>0</v>
      </c>
      <c r="J65" s="3">
        <v>0</v>
      </c>
      <c r="K65" s="3">
        <v>0</v>
      </c>
      <c r="L65" s="3">
        <v>6</v>
      </c>
      <c r="M65" s="3">
        <v>0</v>
      </c>
      <c r="N65" s="3">
        <v>0</v>
      </c>
      <c r="O65" s="3">
        <v>0</v>
      </c>
      <c r="P65" s="3">
        <v>0</v>
      </c>
      <c r="Q65" s="3">
        <v>18</v>
      </c>
      <c r="R65" s="7">
        <v>4320</v>
      </c>
      <c r="S65" s="7">
        <v>4320</v>
      </c>
      <c r="T65" s="7">
        <v>0</v>
      </c>
      <c r="V65" t="s">
        <v>25</v>
      </c>
      <c r="W65" t="s">
        <v>26</v>
      </c>
    </row>
    <row r="66" spans="1:23" x14ac:dyDescent="0.25">
      <c r="A66" s="1"/>
      <c r="B66" s="2">
        <v>44478</v>
      </c>
      <c r="C66" t="s">
        <v>127</v>
      </c>
      <c r="D66" s="3" t="s">
        <v>38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1</v>
      </c>
      <c r="M66" s="3">
        <v>0</v>
      </c>
      <c r="N66" s="3">
        <v>0</v>
      </c>
      <c r="O66" s="3">
        <v>0</v>
      </c>
      <c r="P66" s="3">
        <v>0</v>
      </c>
      <c r="Q66" s="3">
        <v>1</v>
      </c>
      <c r="R66" s="7">
        <v>600</v>
      </c>
      <c r="S66" s="7">
        <v>600</v>
      </c>
      <c r="T66" s="7">
        <v>0</v>
      </c>
      <c r="V66" t="s">
        <v>25</v>
      </c>
      <c r="W66" t="s">
        <v>26</v>
      </c>
    </row>
    <row r="67" spans="1:23" x14ac:dyDescent="0.25">
      <c r="A67" s="1"/>
      <c r="B67" s="2">
        <v>44478</v>
      </c>
      <c r="C67" t="s">
        <v>128</v>
      </c>
      <c r="D67" s="3" t="s">
        <v>115</v>
      </c>
      <c r="E67" s="3">
        <v>0</v>
      </c>
      <c r="F67" s="3">
        <v>0</v>
      </c>
      <c r="G67" s="3">
        <v>0</v>
      </c>
      <c r="H67" s="3">
        <v>70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70</v>
      </c>
      <c r="R67" s="7">
        <v>4200</v>
      </c>
      <c r="S67" s="7">
        <v>4200</v>
      </c>
      <c r="T67" s="7">
        <v>0</v>
      </c>
      <c r="V67" t="s">
        <v>25</v>
      </c>
      <c r="W67" t="s">
        <v>26</v>
      </c>
    </row>
    <row r="68" spans="1:23" x14ac:dyDescent="0.25">
      <c r="A68" s="1"/>
      <c r="B68" s="2">
        <v>44478</v>
      </c>
      <c r="C68" t="s">
        <v>129</v>
      </c>
      <c r="D68" s="3" t="s">
        <v>130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2</v>
      </c>
      <c r="M68" s="3">
        <v>0</v>
      </c>
      <c r="N68" s="3">
        <v>0</v>
      </c>
      <c r="O68" s="3">
        <v>2</v>
      </c>
      <c r="P68" s="3">
        <v>0</v>
      </c>
      <c r="Q68" s="3">
        <v>4</v>
      </c>
      <c r="R68" s="7">
        <v>1800</v>
      </c>
      <c r="S68" s="7"/>
      <c r="T68" s="7"/>
    </row>
    <row r="69" spans="1:23" x14ac:dyDescent="0.25">
      <c r="A69" s="1"/>
      <c r="B69" s="2">
        <v>44479</v>
      </c>
      <c r="C69" t="s">
        <v>131</v>
      </c>
      <c r="D69" s="3" t="s">
        <v>49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4</v>
      </c>
      <c r="M69" s="3">
        <v>0</v>
      </c>
      <c r="N69" s="3">
        <v>0</v>
      </c>
      <c r="O69" s="3">
        <v>0</v>
      </c>
      <c r="P69" s="3"/>
      <c r="Q69" s="3">
        <f>SUM(E69:P69)</f>
        <v>4</v>
      </c>
      <c r="R69" s="7">
        <v>1600</v>
      </c>
      <c r="S69" s="7">
        <v>1600</v>
      </c>
      <c r="T69" s="7">
        <v>0</v>
      </c>
      <c r="V69" t="s">
        <v>25</v>
      </c>
      <c r="W69" t="s">
        <v>26</v>
      </c>
    </row>
    <row r="70" spans="1:23" x14ac:dyDescent="0.25">
      <c r="A70" s="1"/>
      <c r="B70" s="2">
        <v>44479</v>
      </c>
      <c r="C70" t="s">
        <v>132</v>
      </c>
      <c r="D70" s="3" t="s">
        <v>28</v>
      </c>
      <c r="E70" s="3">
        <v>0</v>
      </c>
      <c r="F70" s="3">
        <v>40</v>
      </c>
      <c r="G70" s="3">
        <v>280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10</v>
      </c>
      <c r="N70" s="3">
        <v>0</v>
      </c>
      <c r="O70" s="3">
        <v>0</v>
      </c>
      <c r="P70" s="3"/>
      <c r="Q70" s="3">
        <f t="shared" ref="Q70:Q75" si="6">SUM(E70:P70)</f>
        <v>330</v>
      </c>
      <c r="R70" s="7">
        <f>F70*56+G70*56+M70*800</f>
        <v>25920</v>
      </c>
      <c r="S70" s="7">
        <v>12000</v>
      </c>
      <c r="T70" s="7">
        <v>29920</v>
      </c>
      <c r="U70" t="s">
        <v>133</v>
      </c>
      <c r="V70" t="s">
        <v>25</v>
      </c>
      <c r="W70" t="s">
        <v>26</v>
      </c>
    </row>
    <row r="71" spans="1:23" x14ac:dyDescent="0.25">
      <c r="A71" s="1"/>
      <c r="B71" s="2">
        <v>44479</v>
      </c>
      <c r="C71" t="s">
        <v>134</v>
      </c>
      <c r="D71" s="3" t="s">
        <v>135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1</v>
      </c>
      <c r="M71" s="3">
        <v>0</v>
      </c>
      <c r="N71" s="3">
        <v>0</v>
      </c>
      <c r="O71" s="3">
        <v>0</v>
      </c>
      <c r="P71" s="3"/>
      <c r="Q71" s="3">
        <f t="shared" si="6"/>
        <v>1</v>
      </c>
      <c r="R71" s="7">
        <v>550</v>
      </c>
      <c r="S71" s="7">
        <v>500</v>
      </c>
      <c r="T71" s="7">
        <v>0</v>
      </c>
      <c r="V71" t="s">
        <v>25</v>
      </c>
      <c r="W71" t="s">
        <v>26</v>
      </c>
    </row>
    <row r="72" spans="1:23" x14ac:dyDescent="0.25">
      <c r="A72" s="1"/>
      <c r="B72" s="2">
        <v>44479</v>
      </c>
      <c r="C72" t="s">
        <v>136</v>
      </c>
      <c r="D72" s="3" t="s">
        <v>137</v>
      </c>
      <c r="E72" s="3">
        <v>0</v>
      </c>
      <c r="F72" s="3">
        <v>0</v>
      </c>
      <c r="G72" s="3">
        <v>0</v>
      </c>
      <c r="H72" s="3">
        <v>0</v>
      </c>
      <c r="I72" s="3">
        <v>1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/>
      <c r="Q72" s="3">
        <f t="shared" si="6"/>
        <v>1</v>
      </c>
      <c r="R72" s="7">
        <v>550</v>
      </c>
      <c r="S72" s="7"/>
      <c r="T72" s="7">
        <v>550</v>
      </c>
    </row>
    <row r="73" spans="1:23" x14ac:dyDescent="0.25">
      <c r="A73" s="1"/>
      <c r="B73" s="2">
        <v>44479</v>
      </c>
      <c r="C73" t="s">
        <v>138</v>
      </c>
      <c r="D73" s="3" t="s">
        <v>139</v>
      </c>
      <c r="E73" s="3">
        <v>0</v>
      </c>
      <c r="F73" s="3">
        <v>0</v>
      </c>
      <c r="G73" s="3">
        <v>0</v>
      </c>
      <c r="H73" s="3">
        <v>60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/>
      <c r="Q73" s="3">
        <f t="shared" si="6"/>
        <v>60</v>
      </c>
      <c r="R73" s="7">
        <v>3600</v>
      </c>
      <c r="S73" s="7">
        <v>3600</v>
      </c>
      <c r="T73" s="7">
        <v>0</v>
      </c>
      <c r="V73" t="s">
        <v>25</v>
      </c>
      <c r="W73" t="s">
        <v>26</v>
      </c>
    </row>
    <row r="74" spans="1:23" x14ac:dyDescent="0.25">
      <c r="A74" s="1"/>
      <c r="B74" s="2">
        <v>44479</v>
      </c>
      <c r="C74" t="s">
        <v>140</v>
      </c>
      <c r="D74" s="3" t="s">
        <v>141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/>
      <c r="Q74" s="3">
        <f t="shared" si="6"/>
        <v>0</v>
      </c>
      <c r="R74" s="7">
        <v>600</v>
      </c>
      <c r="S74" s="7">
        <v>600</v>
      </c>
      <c r="T74" s="7">
        <v>0</v>
      </c>
      <c r="V74" t="s">
        <v>25</v>
      </c>
      <c r="W74" t="s">
        <v>26</v>
      </c>
    </row>
    <row r="75" spans="1:23" x14ac:dyDescent="0.25">
      <c r="A75" s="1"/>
      <c r="B75" s="2">
        <v>44479</v>
      </c>
      <c r="C75" t="s">
        <v>142</v>
      </c>
      <c r="D75" s="3" t="s">
        <v>143</v>
      </c>
      <c r="E75" s="3">
        <v>0</v>
      </c>
      <c r="F75" s="3">
        <v>0</v>
      </c>
      <c r="G75" s="3">
        <v>16.14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/>
      <c r="Q75" s="3">
        <f t="shared" si="6"/>
        <v>16.14</v>
      </c>
      <c r="R75" s="7">
        <v>37154</v>
      </c>
      <c r="S75" s="7">
        <v>37154</v>
      </c>
      <c r="T75" s="7"/>
      <c r="V75" t="s">
        <v>25</v>
      </c>
      <c r="W75" t="s">
        <v>26</v>
      </c>
    </row>
    <row r="76" spans="1:23" x14ac:dyDescent="0.25">
      <c r="A76" s="1"/>
      <c r="B76" s="2">
        <v>44479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/>
      <c r="Q76" s="3">
        <v>0</v>
      </c>
      <c r="R76" s="7"/>
      <c r="S76" s="7"/>
      <c r="T76" s="7">
        <v>0</v>
      </c>
    </row>
    <row r="77" spans="1:23" x14ac:dyDescent="0.25">
      <c r="A77" s="1"/>
      <c r="B77" s="2">
        <v>44479</v>
      </c>
      <c r="C77" t="s">
        <v>144</v>
      </c>
      <c r="D77" s="10" t="s">
        <v>145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50</v>
      </c>
      <c r="M77" s="3">
        <v>0</v>
      </c>
      <c r="N77" s="3">
        <v>0</v>
      </c>
      <c r="O77" s="3">
        <v>11</v>
      </c>
      <c r="P77" s="3"/>
      <c r="Q77" s="3">
        <v>0</v>
      </c>
      <c r="R77" s="7">
        <f>L77*470+O77*235</f>
        <v>26085</v>
      </c>
      <c r="S77" s="7"/>
      <c r="T77" s="7">
        <v>0</v>
      </c>
    </row>
    <row r="78" spans="1:23" x14ac:dyDescent="0.25">
      <c r="A78" s="1"/>
      <c r="B78" s="2">
        <v>44480</v>
      </c>
      <c r="C78" t="s">
        <v>146</v>
      </c>
      <c r="D78" s="3" t="s">
        <v>28</v>
      </c>
      <c r="E78" s="3">
        <v>0</v>
      </c>
      <c r="F78" s="3">
        <v>60</v>
      </c>
      <c r="G78" s="3">
        <v>160</v>
      </c>
      <c r="H78" s="3">
        <v>27</v>
      </c>
      <c r="I78" s="3">
        <v>0</v>
      </c>
      <c r="J78" s="3">
        <v>0</v>
      </c>
      <c r="K78" s="3">
        <v>0</v>
      </c>
      <c r="L78" s="3">
        <v>3</v>
      </c>
      <c r="M78" s="3">
        <v>8</v>
      </c>
      <c r="N78" s="3">
        <v>0</v>
      </c>
      <c r="O78" s="3">
        <v>1</v>
      </c>
      <c r="P78" s="3">
        <v>0</v>
      </c>
      <c r="Q78" s="3">
        <f>SUM(E78:P78)</f>
        <v>259</v>
      </c>
      <c r="R78" s="7">
        <f>F78*56+G78*56+H78*56+L78*480+M78*800+O78*290</f>
        <v>21962</v>
      </c>
      <c r="S78" s="7">
        <v>12000</v>
      </c>
      <c r="T78" s="7">
        <v>40100</v>
      </c>
      <c r="U78" t="s">
        <v>147</v>
      </c>
      <c r="V78" t="s">
        <v>106</v>
      </c>
      <c r="W78" t="s">
        <v>148</v>
      </c>
    </row>
    <row r="79" spans="1:23" x14ac:dyDescent="0.25">
      <c r="A79" s="1"/>
      <c r="B79" s="2">
        <v>44480</v>
      </c>
      <c r="C79" t="s">
        <v>149</v>
      </c>
      <c r="D79" s="3" t="s">
        <v>150</v>
      </c>
      <c r="E79" s="3">
        <v>0</v>
      </c>
      <c r="F79" s="3">
        <v>0</v>
      </c>
      <c r="G79" s="3">
        <v>0</v>
      </c>
      <c r="H79" s="3">
        <v>38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f t="shared" ref="Q79:Q82" si="7">SUM(E79:P79)</f>
        <v>38</v>
      </c>
      <c r="R79" s="7">
        <v>2240</v>
      </c>
      <c r="S79" s="7">
        <v>2200</v>
      </c>
      <c r="T79" s="7">
        <v>40</v>
      </c>
      <c r="V79" t="s">
        <v>25</v>
      </c>
      <c r="W79" t="s">
        <v>26</v>
      </c>
    </row>
    <row r="80" spans="1:23" x14ac:dyDescent="0.25">
      <c r="A80" s="1"/>
      <c r="B80" s="2">
        <v>44480</v>
      </c>
      <c r="C80" t="s">
        <v>151</v>
      </c>
      <c r="D80" s="3" t="s">
        <v>141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1</v>
      </c>
      <c r="M80" s="3">
        <v>0</v>
      </c>
      <c r="N80" s="3">
        <v>0</v>
      </c>
      <c r="O80" s="3">
        <v>0</v>
      </c>
      <c r="P80" s="3">
        <v>0</v>
      </c>
      <c r="Q80" s="3">
        <f t="shared" si="7"/>
        <v>1</v>
      </c>
      <c r="R80" s="7">
        <v>600</v>
      </c>
      <c r="S80" s="7">
        <v>600</v>
      </c>
      <c r="T80" s="7">
        <v>0</v>
      </c>
      <c r="V80" t="s">
        <v>25</v>
      </c>
      <c r="W80" t="s">
        <v>26</v>
      </c>
    </row>
    <row r="81" spans="1:23" x14ac:dyDescent="0.25">
      <c r="A81" s="1"/>
      <c r="B81" s="2">
        <v>44480</v>
      </c>
      <c r="C81" t="s">
        <v>152</v>
      </c>
      <c r="D81" s="3" t="s">
        <v>153</v>
      </c>
      <c r="E81" s="3">
        <v>0</v>
      </c>
      <c r="F81" s="3">
        <v>0</v>
      </c>
      <c r="G81" s="3">
        <v>0</v>
      </c>
      <c r="H81" s="3">
        <v>6</v>
      </c>
      <c r="I81" s="3">
        <v>0</v>
      </c>
      <c r="J81" s="3">
        <v>0</v>
      </c>
      <c r="K81" s="3">
        <v>0</v>
      </c>
      <c r="L81" s="3">
        <v>1</v>
      </c>
      <c r="M81" s="3">
        <v>0</v>
      </c>
      <c r="N81" s="3">
        <v>0</v>
      </c>
      <c r="O81" s="3">
        <v>1</v>
      </c>
      <c r="P81" s="3">
        <v>0</v>
      </c>
      <c r="Q81" s="3">
        <f t="shared" si="7"/>
        <v>8</v>
      </c>
      <c r="R81" s="7">
        <v>1260</v>
      </c>
      <c r="S81" s="7">
        <v>1260</v>
      </c>
      <c r="T81" s="7">
        <v>0</v>
      </c>
      <c r="V81" t="s">
        <v>25</v>
      </c>
      <c r="W81" t="s">
        <v>26</v>
      </c>
    </row>
    <row r="82" spans="1:23" x14ac:dyDescent="0.25">
      <c r="A82" s="1"/>
      <c r="B82" s="2">
        <v>44480</v>
      </c>
      <c r="C82" t="s">
        <v>154</v>
      </c>
      <c r="D82" s="3" t="s">
        <v>155</v>
      </c>
      <c r="E82" s="3">
        <v>0</v>
      </c>
      <c r="F82" s="3">
        <v>0</v>
      </c>
      <c r="G82" s="3">
        <v>1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f t="shared" si="7"/>
        <v>1</v>
      </c>
      <c r="R82" s="7">
        <v>2320</v>
      </c>
      <c r="S82" s="7">
        <v>2320</v>
      </c>
      <c r="T82" s="7"/>
      <c r="V82" t="s">
        <v>25</v>
      </c>
      <c r="W82" t="s">
        <v>26</v>
      </c>
    </row>
    <row r="83" spans="1:23" x14ac:dyDescent="0.25">
      <c r="A83" s="1"/>
      <c r="B83" s="2">
        <v>44481</v>
      </c>
      <c r="C83" t="s">
        <v>156</v>
      </c>
      <c r="D83" s="3" t="s">
        <v>28</v>
      </c>
      <c r="E83" s="3">
        <v>0</v>
      </c>
      <c r="F83" s="3">
        <v>0</v>
      </c>
      <c r="G83" s="3">
        <v>80</v>
      </c>
      <c r="H83" s="3">
        <v>25</v>
      </c>
      <c r="I83" s="3">
        <v>0</v>
      </c>
      <c r="J83" s="3">
        <v>0</v>
      </c>
      <c r="K83" s="3">
        <v>0</v>
      </c>
      <c r="L83" s="3">
        <v>3</v>
      </c>
      <c r="M83" s="3">
        <v>7</v>
      </c>
      <c r="N83" s="3">
        <v>0</v>
      </c>
      <c r="O83" s="3">
        <v>1</v>
      </c>
      <c r="P83" s="3">
        <v>0</v>
      </c>
      <c r="Q83" s="3">
        <f>SUM(E83:P83)</f>
        <v>116</v>
      </c>
      <c r="R83" s="7">
        <f>G83*56+H83*56+L83*480+M83*800+O83*290</f>
        <v>13210</v>
      </c>
      <c r="S83" s="7"/>
      <c r="T83" s="7">
        <v>11650</v>
      </c>
    </row>
    <row r="84" spans="1:23" x14ac:dyDescent="0.25">
      <c r="A84" s="1"/>
      <c r="B84" s="2">
        <v>44481</v>
      </c>
      <c r="C84" t="s">
        <v>157</v>
      </c>
      <c r="D84" s="3" t="s">
        <v>158</v>
      </c>
      <c r="E84" s="3">
        <v>0</v>
      </c>
      <c r="F84" s="3">
        <v>0</v>
      </c>
      <c r="G84" s="3">
        <v>0</v>
      </c>
      <c r="H84" s="3">
        <v>160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f t="shared" ref="Q84:Q90" si="8">SUM(E84:P84)</f>
        <v>160</v>
      </c>
      <c r="R84" s="7">
        <v>8360</v>
      </c>
      <c r="S84" s="7">
        <v>8360</v>
      </c>
      <c r="T84" s="7">
        <v>0</v>
      </c>
      <c r="V84" t="s">
        <v>25</v>
      </c>
      <c r="W84" t="s">
        <v>26</v>
      </c>
    </row>
    <row r="85" spans="1:23" x14ac:dyDescent="0.25">
      <c r="A85" s="1"/>
      <c r="B85" s="2">
        <v>44481</v>
      </c>
      <c r="C85" t="s">
        <v>159</v>
      </c>
      <c r="D85" s="3" t="s">
        <v>22</v>
      </c>
      <c r="E85" s="3">
        <v>0</v>
      </c>
      <c r="F85" s="3">
        <v>0</v>
      </c>
      <c r="G85" s="3">
        <v>0</v>
      </c>
      <c r="H85" s="3">
        <v>0</v>
      </c>
      <c r="I85" s="3">
        <v>7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f t="shared" si="8"/>
        <v>7</v>
      </c>
      <c r="R85" s="7">
        <v>2000</v>
      </c>
      <c r="S85" s="7">
        <v>2000</v>
      </c>
      <c r="T85" s="7">
        <v>0</v>
      </c>
      <c r="V85" t="s">
        <v>25</v>
      </c>
      <c r="W85" t="s">
        <v>26</v>
      </c>
    </row>
    <row r="86" spans="1:23" x14ac:dyDescent="0.25">
      <c r="A86" s="1"/>
      <c r="B86" s="2">
        <v>44481</v>
      </c>
      <c r="C86" t="s">
        <v>160</v>
      </c>
      <c r="D86" s="3" t="s">
        <v>22</v>
      </c>
      <c r="E86" s="3">
        <v>0</v>
      </c>
      <c r="F86" s="3">
        <v>0</v>
      </c>
      <c r="G86" s="3">
        <v>0</v>
      </c>
      <c r="H86" s="3">
        <v>2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f t="shared" si="8"/>
        <v>2</v>
      </c>
      <c r="R86" s="7">
        <v>120</v>
      </c>
      <c r="S86" s="7">
        <v>120</v>
      </c>
      <c r="T86" s="7">
        <v>0</v>
      </c>
      <c r="V86" t="s">
        <v>25</v>
      </c>
      <c r="W86" t="s">
        <v>26</v>
      </c>
    </row>
    <row r="87" spans="1:23" x14ac:dyDescent="0.25">
      <c r="A87" s="1"/>
      <c r="B87" s="2">
        <v>44481</v>
      </c>
      <c r="C87" t="s">
        <v>161</v>
      </c>
      <c r="D87" s="3" t="s">
        <v>155</v>
      </c>
      <c r="E87" s="3">
        <v>0</v>
      </c>
      <c r="F87" s="3">
        <v>0</v>
      </c>
      <c r="G87" s="3">
        <v>2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f t="shared" si="8"/>
        <v>2</v>
      </c>
      <c r="R87" s="7">
        <v>4640</v>
      </c>
      <c r="S87" s="7">
        <v>4640</v>
      </c>
      <c r="T87" s="7"/>
      <c r="V87" t="s">
        <v>25</v>
      </c>
      <c r="W87" t="s">
        <v>26</v>
      </c>
    </row>
    <row r="88" spans="1:23" x14ac:dyDescent="0.25">
      <c r="A88" s="1"/>
      <c r="B88" s="2">
        <v>44481</v>
      </c>
      <c r="C88" t="s">
        <v>162</v>
      </c>
      <c r="D88" s="3" t="s">
        <v>115</v>
      </c>
      <c r="E88" s="3">
        <v>0</v>
      </c>
      <c r="F88" s="3">
        <v>0</v>
      </c>
      <c r="G88" s="3">
        <v>0</v>
      </c>
      <c r="H88" s="3">
        <v>30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f t="shared" si="8"/>
        <v>30</v>
      </c>
      <c r="R88" s="7">
        <v>1800</v>
      </c>
      <c r="S88" s="7">
        <v>1800</v>
      </c>
      <c r="T88" s="7">
        <v>0</v>
      </c>
      <c r="V88" t="s">
        <v>25</v>
      </c>
      <c r="W88" t="s">
        <v>26</v>
      </c>
    </row>
    <row r="89" spans="1:23" x14ac:dyDescent="0.25">
      <c r="A89" s="1"/>
      <c r="B89" s="2">
        <v>44481</v>
      </c>
      <c r="C89" t="s">
        <v>163</v>
      </c>
      <c r="D89" s="3" t="s">
        <v>141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1</v>
      </c>
      <c r="M89" s="3">
        <v>0</v>
      </c>
      <c r="N89" s="3">
        <v>0</v>
      </c>
      <c r="O89" s="3">
        <v>0</v>
      </c>
      <c r="P89" s="3">
        <v>0</v>
      </c>
      <c r="Q89" s="3">
        <f t="shared" si="8"/>
        <v>1</v>
      </c>
      <c r="R89" s="7">
        <v>600</v>
      </c>
      <c r="S89" s="7">
        <v>600</v>
      </c>
      <c r="T89" s="7"/>
      <c r="V89" t="s">
        <v>25</v>
      </c>
      <c r="W89" t="s">
        <v>26</v>
      </c>
    </row>
    <row r="90" spans="1:23" x14ac:dyDescent="0.25">
      <c r="A90" s="1"/>
      <c r="B90" s="2">
        <v>44481</v>
      </c>
      <c r="C90" t="s">
        <v>164</v>
      </c>
      <c r="D90" s="3" t="s">
        <v>165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2</v>
      </c>
      <c r="M90" s="3">
        <v>0</v>
      </c>
      <c r="N90" s="3">
        <v>0</v>
      </c>
      <c r="O90" s="3">
        <v>0</v>
      </c>
      <c r="P90" s="3">
        <v>0</v>
      </c>
      <c r="Q90" s="3">
        <f t="shared" si="8"/>
        <v>2</v>
      </c>
      <c r="R90" s="7">
        <v>1200</v>
      </c>
      <c r="S90" s="7"/>
      <c r="T90" s="7">
        <v>1200</v>
      </c>
    </row>
    <row r="91" spans="1:23" x14ac:dyDescent="0.25">
      <c r="A91" s="1"/>
      <c r="B91" s="2">
        <v>44482</v>
      </c>
      <c r="C91" t="s">
        <v>166</v>
      </c>
      <c r="D91" s="3" t="s">
        <v>28</v>
      </c>
      <c r="E91" s="3">
        <v>0</v>
      </c>
      <c r="F91" s="3">
        <v>0</v>
      </c>
      <c r="G91" s="3">
        <v>40</v>
      </c>
      <c r="H91" s="3">
        <v>0</v>
      </c>
      <c r="I91" s="3">
        <v>0</v>
      </c>
      <c r="J91" s="3">
        <v>0</v>
      </c>
      <c r="K91" s="3">
        <v>0</v>
      </c>
      <c r="L91" s="3">
        <v>1</v>
      </c>
      <c r="M91" s="3">
        <v>4</v>
      </c>
      <c r="N91" s="3">
        <v>0</v>
      </c>
      <c r="O91" s="3">
        <v>0</v>
      </c>
      <c r="P91" s="3">
        <v>0</v>
      </c>
      <c r="Q91" s="3">
        <f>SUM(E91:P91)</f>
        <v>45</v>
      </c>
      <c r="R91" s="7">
        <f>G91*56+L91*480+M91*800</f>
        <v>5920</v>
      </c>
      <c r="S91" s="7"/>
      <c r="T91" s="7">
        <v>7720</v>
      </c>
    </row>
    <row r="92" spans="1:23" x14ac:dyDescent="0.25">
      <c r="A92" s="1"/>
      <c r="B92" s="2">
        <v>44482</v>
      </c>
      <c r="C92" t="s">
        <v>167</v>
      </c>
      <c r="D92" s="3" t="s">
        <v>49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8</v>
      </c>
      <c r="M92" s="3">
        <v>0</v>
      </c>
      <c r="N92" s="3">
        <v>0</v>
      </c>
      <c r="O92" s="3">
        <v>0</v>
      </c>
      <c r="P92" s="3">
        <v>0</v>
      </c>
      <c r="Q92" s="3">
        <f t="shared" ref="Q92:Q96" si="9">SUM(E92:P92)</f>
        <v>8</v>
      </c>
      <c r="R92" s="7">
        <v>4800</v>
      </c>
      <c r="S92" s="7"/>
      <c r="T92" s="7">
        <v>4800</v>
      </c>
    </row>
    <row r="93" spans="1:23" x14ac:dyDescent="0.25">
      <c r="A93" s="1"/>
      <c r="B93" s="2">
        <v>44482</v>
      </c>
      <c r="C93" t="s">
        <v>168</v>
      </c>
      <c r="D93" s="3" t="s">
        <v>169</v>
      </c>
      <c r="E93" s="3">
        <v>0</v>
      </c>
      <c r="F93" s="3">
        <v>0</v>
      </c>
      <c r="G93" s="3">
        <v>0</v>
      </c>
      <c r="H93" s="3">
        <v>168</v>
      </c>
      <c r="I93" s="3">
        <v>0</v>
      </c>
      <c r="J93" s="3">
        <v>0</v>
      </c>
      <c r="K93" s="3">
        <v>0</v>
      </c>
      <c r="L93" s="3">
        <v>4</v>
      </c>
      <c r="M93" s="3">
        <v>0</v>
      </c>
      <c r="N93" s="3">
        <v>0</v>
      </c>
      <c r="O93" s="3">
        <v>0</v>
      </c>
      <c r="P93" s="3">
        <v>0</v>
      </c>
      <c r="Q93" s="3">
        <f t="shared" si="9"/>
        <v>172</v>
      </c>
      <c r="R93" s="7">
        <v>10518</v>
      </c>
      <c r="S93" s="7">
        <v>10518</v>
      </c>
      <c r="T93" s="7">
        <v>0</v>
      </c>
      <c r="V93" t="s">
        <v>25</v>
      </c>
      <c r="W93" t="s">
        <v>26</v>
      </c>
    </row>
    <row r="94" spans="1:23" x14ac:dyDescent="0.25">
      <c r="A94" s="1"/>
      <c r="B94" s="2">
        <v>44482</v>
      </c>
      <c r="C94" t="s">
        <v>170</v>
      </c>
      <c r="D94" s="3" t="s">
        <v>22</v>
      </c>
      <c r="E94" s="3">
        <v>0</v>
      </c>
      <c r="F94" s="3">
        <v>0</v>
      </c>
      <c r="G94" s="3">
        <v>0</v>
      </c>
      <c r="H94" s="3">
        <v>0</v>
      </c>
      <c r="I94" s="3">
        <v>0.2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f t="shared" si="9"/>
        <v>0.2</v>
      </c>
      <c r="R94" s="7">
        <v>100</v>
      </c>
      <c r="S94" s="7">
        <v>100</v>
      </c>
      <c r="T94" s="7">
        <v>0</v>
      </c>
      <c r="V94" t="s">
        <v>25</v>
      </c>
      <c r="W94" t="s">
        <v>26</v>
      </c>
    </row>
    <row r="95" spans="1:23" x14ac:dyDescent="0.25">
      <c r="A95" s="1"/>
      <c r="B95" s="2">
        <v>44482</v>
      </c>
      <c r="C95" t="s">
        <v>171</v>
      </c>
      <c r="D95" s="3" t="s">
        <v>141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1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7">
        <v>600</v>
      </c>
      <c r="S95" s="7">
        <v>600</v>
      </c>
      <c r="T95" s="7">
        <v>0</v>
      </c>
      <c r="V95" t="s">
        <v>25</v>
      </c>
      <c r="W95" t="s">
        <v>26</v>
      </c>
    </row>
    <row r="96" spans="1:23" x14ac:dyDescent="0.25">
      <c r="A96" s="1"/>
      <c r="B96" s="2">
        <v>44482</v>
      </c>
      <c r="C96" t="s">
        <v>172</v>
      </c>
      <c r="D96" s="3" t="s">
        <v>22</v>
      </c>
      <c r="E96" s="3">
        <v>0</v>
      </c>
      <c r="F96" s="3">
        <v>0</v>
      </c>
      <c r="G96" s="3">
        <v>0</v>
      </c>
      <c r="H96" s="3">
        <v>0</v>
      </c>
      <c r="I96" s="3">
        <v>1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f t="shared" si="9"/>
        <v>1</v>
      </c>
      <c r="R96" s="7">
        <v>600</v>
      </c>
      <c r="S96" s="7">
        <v>600</v>
      </c>
      <c r="T96" s="7">
        <v>0</v>
      </c>
      <c r="V96" t="s">
        <v>25</v>
      </c>
      <c r="W96" t="s">
        <v>26</v>
      </c>
    </row>
    <row r="97" spans="1:23" x14ac:dyDescent="0.25">
      <c r="A97" s="1"/>
      <c r="B97" s="2">
        <v>44483</v>
      </c>
      <c r="C97" t="s">
        <v>173</v>
      </c>
      <c r="D97" s="3" t="s">
        <v>174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2</v>
      </c>
      <c r="P97" s="3">
        <v>0</v>
      </c>
      <c r="Q97" s="3">
        <f>SUM(E97:P97)</f>
        <v>2</v>
      </c>
      <c r="R97" s="7">
        <v>600</v>
      </c>
      <c r="S97" s="7"/>
      <c r="T97" s="7">
        <v>0</v>
      </c>
    </row>
    <row r="98" spans="1:23" x14ac:dyDescent="0.25">
      <c r="A98" s="1"/>
      <c r="B98" s="2">
        <v>44483</v>
      </c>
      <c r="C98" t="s">
        <v>175</v>
      </c>
      <c r="D98" s="3" t="s">
        <v>28</v>
      </c>
      <c r="E98" s="3">
        <v>0</v>
      </c>
      <c r="F98" s="3">
        <v>0</v>
      </c>
      <c r="G98" s="3">
        <v>40</v>
      </c>
      <c r="H98" s="3">
        <v>25</v>
      </c>
      <c r="I98" s="3">
        <v>0</v>
      </c>
      <c r="J98" s="3">
        <v>0</v>
      </c>
      <c r="K98" s="3">
        <v>0</v>
      </c>
      <c r="L98" s="3">
        <v>10</v>
      </c>
      <c r="M98" s="3">
        <v>4</v>
      </c>
      <c r="N98" s="3">
        <v>0</v>
      </c>
      <c r="O98" s="3">
        <v>0</v>
      </c>
      <c r="P98" s="3">
        <v>0</v>
      </c>
      <c r="Q98" s="3">
        <f t="shared" ref="Q98:Q102" si="10">SUM(E98:P98)</f>
        <v>79</v>
      </c>
      <c r="R98" s="7">
        <f>G98*56+H98*56+L98*480+M98*800</f>
        <v>11640</v>
      </c>
      <c r="S98" s="7"/>
      <c r="T98" s="7">
        <v>0</v>
      </c>
    </row>
    <row r="99" spans="1:23" x14ac:dyDescent="0.25">
      <c r="A99" s="1"/>
      <c r="B99" s="2">
        <v>44483</v>
      </c>
      <c r="C99" t="s">
        <v>176</v>
      </c>
      <c r="D99" s="3" t="s">
        <v>177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1</v>
      </c>
      <c r="P99" s="3">
        <v>0</v>
      </c>
      <c r="Q99" s="3">
        <f t="shared" si="10"/>
        <v>1</v>
      </c>
      <c r="R99" s="7">
        <v>300</v>
      </c>
      <c r="S99" s="7"/>
      <c r="T99" s="7">
        <v>0</v>
      </c>
    </row>
    <row r="100" spans="1:23" x14ac:dyDescent="0.25">
      <c r="A100" s="1"/>
      <c r="B100" s="2">
        <v>44483</v>
      </c>
      <c r="C100" t="s">
        <v>178</v>
      </c>
      <c r="D100" s="3" t="s">
        <v>49</v>
      </c>
      <c r="E100" s="3">
        <v>0</v>
      </c>
      <c r="F100" s="3">
        <v>0</v>
      </c>
      <c r="G100" s="3">
        <v>0</v>
      </c>
      <c r="H100" s="3">
        <v>160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f t="shared" si="10"/>
        <v>160</v>
      </c>
      <c r="R100" s="7">
        <v>8600</v>
      </c>
      <c r="S100" s="7">
        <v>8600</v>
      </c>
      <c r="T100" s="7">
        <v>0</v>
      </c>
      <c r="V100" t="s">
        <v>25</v>
      </c>
      <c r="W100" t="s">
        <v>26</v>
      </c>
    </row>
    <row r="101" spans="1:23" x14ac:dyDescent="0.25">
      <c r="A101" s="1"/>
      <c r="B101" s="2">
        <v>44483</v>
      </c>
      <c r="C101" t="s">
        <v>179</v>
      </c>
      <c r="D101" s="3" t="s">
        <v>115</v>
      </c>
      <c r="E101" s="3">
        <v>0</v>
      </c>
      <c r="F101" s="3">
        <v>0</v>
      </c>
      <c r="G101" s="3">
        <v>0</v>
      </c>
      <c r="H101" s="3">
        <v>70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7">
        <v>4200</v>
      </c>
      <c r="S101" s="7">
        <v>4200</v>
      </c>
      <c r="T101" s="7">
        <v>0</v>
      </c>
      <c r="V101" t="s">
        <v>25</v>
      </c>
      <c r="W101" t="s">
        <v>26</v>
      </c>
    </row>
    <row r="102" spans="1:23" x14ac:dyDescent="0.25">
      <c r="A102" s="1"/>
      <c r="B102" s="2">
        <v>44483</v>
      </c>
      <c r="C102" t="s">
        <v>180</v>
      </c>
      <c r="D102" s="3" t="s">
        <v>22</v>
      </c>
      <c r="E102" s="3">
        <v>0</v>
      </c>
      <c r="F102" s="3">
        <v>0</v>
      </c>
      <c r="G102" s="3">
        <v>0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f t="shared" si="10"/>
        <v>1</v>
      </c>
      <c r="R102" s="7">
        <v>60</v>
      </c>
      <c r="S102" s="7">
        <v>60</v>
      </c>
      <c r="T102" s="7">
        <v>0</v>
      </c>
      <c r="V102" t="s">
        <v>25</v>
      </c>
      <c r="W102" t="s">
        <v>26</v>
      </c>
    </row>
    <row r="103" spans="1:23" x14ac:dyDescent="0.25">
      <c r="A103" s="1"/>
      <c r="B103" s="2">
        <v>44484</v>
      </c>
      <c r="C103" t="s">
        <v>181</v>
      </c>
      <c r="D103" s="3" t="s">
        <v>85</v>
      </c>
      <c r="E103" s="3">
        <v>0</v>
      </c>
      <c r="F103" s="3">
        <v>0</v>
      </c>
      <c r="G103" s="3">
        <v>0</v>
      </c>
      <c r="H103" s="3">
        <v>120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f>SUM(E103:P103)</f>
        <v>120</v>
      </c>
      <c r="R103" s="7">
        <v>7200</v>
      </c>
      <c r="S103" s="7">
        <v>7200</v>
      </c>
      <c r="T103" s="7">
        <v>0</v>
      </c>
      <c r="V103" t="s">
        <v>25</v>
      </c>
      <c r="W103" t="s">
        <v>26</v>
      </c>
    </row>
    <row r="104" spans="1:23" x14ac:dyDescent="0.25">
      <c r="A104" s="1"/>
      <c r="B104" s="2">
        <v>44484</v>
      </c>
      <c r="C104" t="s">
        <v>182</v>
      </c>
      <c r="D104" s="3" t="s">
        <v>183</v>
      </c>
      <c r="E104" s="3">
        <v>0</v>
      </c>
      <c r="F104" s="3">
        <v>0</v>
      </c>
      <c r="G104" s="3">
        <v>0</v>
      </c>
      <c r="H104" s="3">
        <v>50</v>
      </c>
      <c r="I104" s="3">
        <v>0</v>
      </c>
      <c r="J104" s="3">
        <v>0</v>
      </c>
      <c r="K104" s="3">
        <v>0</v>
      </c>
      <c r="L104" s="3">
        <v>1</v>
      </c>
      <c r="M104" s="3">
        <v>0</v>
      </c>
      <c r="N104" s="3">
        <v>0</v>
      </c>
      <c r="O104" s="3">
        <v>5</v>
      </c>
      <c r="P104" s="3">
        <v>0</v>
      </c>
      <c r="Q104" s="3">
        <f t="shared" ref="Q104:Q108" si="11">SUM(E104:P104)</f>
        <v>56</v>
      </c>
      <c r="R104" s="7">
        <v>5100</v>
      </c>
      <c r="S104" s="7">
        <v>5100</v>
      </c>
      <c r="T104" s="7">
        <v>0</v>
      </c>
      <c r="V104" t="s">
        <v>25</v>
      </c>
      <c r="W104" t="s">
        <v>26</v>
      </c>
    </row>
    <row r="105" spans="1:23" x14ac:dyDescent="0.25">
      <c r="A105" s="1"/>
      <c r="B105" s="2">
        <v>44484</v>
      </c>
      <c r="C105" t="s">
        <v>184</v>
      </c>
      <c r="D105" s="3" t="s">
        <v>28</v>
      </c>
      <c r="E105" s="3">
        <v>0</v>
      </c>
      <c r="F105" s="3">
        <v>0</v>
      </c>
      <c r="G105" s="3">
        <v>40</v>
      </c>
      <c r="H105" s="3">
        <v>0</v>
      </c>
      <c r="I105" s="3">
        <v>0</v>
      </c>
      <c r="J105" s="3">
        <v>0</v>
      </c>
      <c r="K105" s="3">
        <v>0</v>
      </c>
      <c r="L105" s="3">
        <v>2</v>
      </c>
      <c r="M105" s="3">
        <v>4</v>
      </c>
      <c r="N105" s="3">
        <v>0</v>
      </c>
      <c r="O105" s="3">
        <v>0</v>
      </c>
      <c r="P105" s="3">
        <v>0</v>
      </c>
      <c r="Q105" s="3">
        <f t="shared" si="11"/>
        <v>46</v>
      </c>
      <c r="R105" s="7">
        <f>G105*56+L105*480+M105*800</f>
        <v>6400</v>
      </c>
      <c r="S105" s="7"/>
      <c r="T105" s="7">
        <v>0</v>
      </c>
    </row>
    <row r="106" spans="1:23" x14ac:dyDescent="0.25">
      <c r="A106" s="1"/>
      <c r="B106" s="2">
        <v>44484</v>
      </c>
      <c r="C106" t="s">
        <v>185</v>
      </c>
      <c r="D106" s="3" t="s">
        <v>155</v>
      </c>
      <c r="E106" s="3">
        <v>0</v>
      </c>
      <c r="F106" s="3">
        <v>0</v>
      </c>
      <c r="G106" s="3">
        <v>1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7">
        <v>2320</v>
      </c>
      <c r="S106" s="7">
        <v>2320</v>
      </c>
      <c r="T106" s="7">
        <v>0</v>
      </c>
      <c r="V106" t="s">
        <v>25</v>
      </c>
      <c r="W106" t="s">
        <v>26</v>
      </c>
    </row>
    <row r="107" spans="1:23" x14ac:dyDescent="0.25">
      <c r="A107" s="1"/>
      <c r="B107" s="2">
        <v>44484</v>
      </c>
      <c r="C107" t="s">
        <v>186</v>
      </c>
      <c r="D107" s="3" t="s">
        <v>85</v>
      </c>
      <c r="E107" s="3">
        <v>0</v>
      </c>
      <c r="F107" s="3">
        <v>0</v>
      </c>
      <c r="G107" s="3">
        <v>0</v>
      </c>
      <c r="H107" s="3">
        <v>180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f t="shared" si="11"/>
        <v>180</v>
      </c>
      <c r="R107" s="7">
        <v>10800</v>
      </c>
      <c r="S107" s="7">
        <v>10800</v>
      </c>
      <c r="T107" s="7">
        <v>0</v>
      </c>
      <c r="V107" t="s">
        <v>25</v>
      </c>
      <c r="W107" t="s">
        <v>26</v>
      </c>
    </row>
    <row r="108" spans="1:23" x14ac:dyDescent="0.25">
      <c r="A108" s="1"/>
      <c r="B108" s="2">
        <v>44484</v>
      </c>
      <c r="C108" t="s">
        <v>187</v>
      </c>
      <c r="D108" s="3" t="s">
        <v>188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6</v>
      </c>
      <c r="M108" s="3">
        <v>0</v>
      </c>
      <c r="N108" s="3">
        <v>0</v>
      </c>
      <c r="O108" s="3">
        <v>2</v>
      </c>
      <c r="P108" s="3">
        <v>0</v>
      </c>
      <c r="Q108" s="3">
        <f t="shared" si="11"/>
        <v>8</v>
      </c>
      <c r="R108" s="7">
        <v>3850</v>
      </c>
      <c r="S108" s="7">
        <v>3850</v>
      </c>
      <c r="T108" s="7"/>
      <c r="V108" t="s">
        <v>25</v>
      </c>
      <c r="W108" t="s">
        <v>26</v>
      </c>
    </row>
    <row r="109" spans="1:23" x14ac:dyDescent="0.25">
      <c r="A109" s="1"/>
      <c r="B109" s="2">
        <v>44484</v>
      </c>
      <c r="C109" t="s">
        <v>189</v>
      </c>
      <c r="D109" s="3" t="s">
        <v>190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1</v>
      </c>
      <c r="P109" s="3">
        <v>0</v>
      </c>
      <c r="Q109" s="3">
        <v>0</v>
      </c>
      <c r="R109" s="7">
        <v>300</v>
      </c>
      <c r="S109" s="7">
        <v>300</v>
      </c>
      <c r="T109" s="7">
        <v>0</v>
      </c>
      <c r="V109" t="s">
        <v>25</v>
      </c>
      <c r="W109" t="s">
        <v>26</v>
      </c>
    </row>
    <row r="110" spans="1:23" x14ac:dyDescent="0.25">
      <c r="A110" s="1"/>
      <c r="B110" s="2">
        <v>44484</v>
      </c>
      <c r="C110" t="s">
        <v>191</v>
      </c>
      <c r="D110" s="3" t="s">
        <v>22</v>
      </c>
      <c r="E110" s="3">
        <v>0</v>
      </c>
      <c r="F110" s="3">
        <v>0</v>
      </c>
      <c r="G110" s="3">
        <v>0</v>
      </c>
      <c r="H110" s="3">
        <v>0</v>
      </c>
      <c r="I110" s="3">
        <v>0.25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7">
        <v>150</v>
      </c>
      <c r="S110" s="7">
        <v>150</v>
      </c>
      <c r="T110" s="7">
        <v>0</v>
      </c>
      <c r="V110" t="s">
        <v>25</v>
      </c>
      <c r="W110" t="s">
        <v>26</v>
      </c>
    </row>
    <row r="111" spans="1:23" x14ac:dyDescent="0.25">
      <c r="A111" s="1"/>
      <c r="B111" s="2">
        <v>44484</v>
      </c>
      <c r="C111" t="s">
        <v>192</v>
      </c>
      <c r="D111" s="3" t="s">
        <v>193</v>
      </c>
      <c r="E111" s="3">
        <v>0</v>
      </c>
      <c r="F111" s="3">
        <v>0</v>
      </c>
      <c r="G111" s="3">
        <v>0</v>
      </c>
      <c r="H111" s="3">
        <v>24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7">
        <v>1440</v>
      </c>
      <c r="S111" s="7">
        <v>1440</v>
      </c>
      <c r="T111" s="7">
        <v>0</v>
      </c>
      <c r="V111" t="s">
        <v>25</v>
      </c>
      <c r="W111" t="s">
        <v>26</v>
      </c>
    </row>
    <row r="112" spans="1:23" x14ac:dyDescent="0.25">
      <c r="A112" s="1"/>
      <c r="B112" s="2">
        <v>44484</v>
      </c>
      <c r="C112" t="s">
        <v>194</v>
      </c>
      <c r="D112" s="3" t="s">
        <v>195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5</v>
      </c>
      <c r="M112" s="3">
        <v>0</v>
      </c>
      <c r="N112" s="3">
        <v>0</v>
      </c>
      <c r="O112" s="3">
        <v>4</v>
      </c>
      <c r="P112" s="3">
        <v>0</v>
      </c>
      <c r="Q112" s="3">
        <v>0</v>
      </c>
      <c r="R112" s="7">
        <v>3870</v>
      </c>
      <c r="S112" s="7">
        <v>3870</v>
      </c>
      <c r="T112" s="7">
        <v>0</v>
      </c>
      <c r="V112" t="s">
        <v>25</v>
      </c>
      <c r="W112" t="s">
        <v>26</v>
      </c>
    </row>
    <row r="113" spans="1:23" x14ac:dyDescent="0.25">
      <c r="A113" s="1"/>
      <c r="B113" s="2">
        <v>44484</v>
      </c>
      <c r="C113" t="s">
        <v>196</v>
      </c>
      <c r="D113" s="3" t="s">
        <v>195</v>
      </c>
      <c r="E113" s="3">
        <v>0</v>
      </c>
      <c r="F113" s="3">
        <v>0</v>
      </c>
      <c r="G113" s="3">
        <v>0</v>
      </c>
      <c r="H113" s="3">
        <v>240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7">
        <v>12860</v>
      </c>
      <c r="S113" s="7">
        <v>12860</v>
      </c>
      <c r="T113" s="7" t="s">
        <v>197</v>
      </c>
      <c r="V113" t="s">
        <v>106</v>
      </c>
      <c r="W113" t="s">
        <v>148</v>
      </c>
    </row>
    <row r="114" spans="1:23" x14ac:dyDescent="0.25">
      <c r="A114" s="1"/>
      <c r="B114" s="2">
        <v>44485</v>
      </c>
      <c r="C114" t="s">
        <v>198</v>
      </c>
      <c r="D114" s="3" t="s">
        <v>195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8</v>
      </c>
      <c r="P114" s="3">
        <v>0</v>
      </c>
      <c r="Q114" s="3">
        <f>SUM(E114:P114)</f>
        <v>8</v>
      </c>
      <c r="R114" s="7">
        <v>2200</v>
      </c>
      <c r="S114" s="7">
        <v>2200</v>
      </c>
      <c r="T114" s="7">
        <v>0</v>
      </c>
      <c r="V114" t="s">
        <v>25</v>
      </c>
      <c r="W114" t="s">
        <v>26</v>
      </c>
    </row>
    <row r="115" spans="1:23" x14ac:dyDescent="0.25">
      <c r="A115" s="1"/>
      <c r="B115" s="2">
        <v>44485</v>
      </c>
      <c r="C115" t="s">
        <v>199</v>
      </c>
      <c r="D115" s="3" t="s">
        <v>183</v>
      </c>
      <c r="E115" s="3">
        <v>0</v>
      </c>
      <c r="F115" s="3">
        <v>0</v>
      </c>
      <c r="G115" s="3">
        <v>0</v>
      </c>
      <c r="H115" s="3">
        <v>55</v>
      </c>
      <c r="I115" s="3">
        <v>0</v>
      </c>
      <c r="J115" s="3">
        <v>0</v>
      </c>
      <c r="K115" s="3">
        <v>0</v>
      </c>
      <c r="L115" s="3">
        <v>8</v>
      </c>
      <c r="M115" s="3">
        <v>0</v>
      </c>
      <c r="N115" s="3">
        <v>0</v>
      </c>
      <c r="O115" s="3">
        <v>0</v>
      </c>
      <c r="P115" s="3">
        <v>0</v>
      </c>
      <c r="Q115" s="3">
        <f t="shared" ref="Q115:Q120" si="12">SUM(E115:P115)</f>
        <v>63</v>
      </c>
      <c r="R115" s="7">
        <v>8100</v>
      </c>
      <c r="S115" s="7">
        <v>8100</v>
      </c>
      <c r="T115" s="7">
        <v>0</v>
      </c>
      <c r="V115" t="s">
        <v>25</v>
      </c>
      <c r="W115" t="s">
        <v>26</v>
      </c>
    </row>
    <row r="116" spans="1:23" x14ac:dyDescent="0.25">
      <c r="A116" s="1"/>
      <c r="B116" s="2">
        <v>44485</v>
      </c>
      <c r="C116" t="s">
        <v>200</v>
      </c>
      <c r="D116" s="3" t="s">
        <v>201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11</v>
      </c>
      <c r="M116" s="3">
        <v>0</v>
      </c>
      <c r="N116" s="3">
        <v>0</v>
      </c>
      <c r="O116" s="3">
        <v>0</v>
      </c>
      <c r="P116" s="3">
        <v>0</v>
      </c>
      <c r="Q116" s="3">
        <f t="shared" si="12"/>
        <v>11</v>
      </c>
      <c r="R116" s="7">
        <v>6000</v>
      </c>
      <c r="S116" s="7">
        <v>6000</v>
      </c>
      <c r="T116" s="7">
        <v>0</v>
      </c>
      <c r="V116" t="s">
        <v>25</v>
      </c>
      <c r="W116" t="s">
        <v>26</v>
      </c>
    </row>
    <row r="117" spans="1:23" x14ac:dyDescent="0.25">
      <c r="A117" s="1"/>
      <c r="B117" s="2">
        <v>44485</v>
      </c>
      <c r="C117" t="s">
        <v>202</v>
      </c>
      <c r="D117" s="3" t="s">
        <v>28</v>
      </c>
      <c r="E117" s="3">
        <v>0</v>
      </c>
      <c r="F117" s="3">
        <v>1</v>
      </c>
      <c r="G117" s="3">
        <v>1</v>
      </c>
      <c r="H117" s="3">
        <v>0</v>
      </c>
      <c r="I117" s="3">
        <v>0</v>
      </c>
      <c r="J117" s="3">
        <v>0</v>
      </c>
      <c r="K117" s="3">
        <v>0</v>
      </c>
      <c r="L117" s="3">
        <v>3</v>
      </c>
      <c r="M117" s="3">
        <v>3</v>
      </c>
      <c r="N117" s="3">
        <v>0</v>
      </c>
      <c r="O117" s="3">
        <v>20</v>
      </c>
      <c r="P117" s="3">
        <v>0</v>
      </c>
      <c r="Q117" s="3">
        <f t="shared" si="12"/>
        <v>28</v>
      </c>
      <c r="R117" s="7">
        <f>F117*20*56+1*40*56+L117*480+M117*800+O117*280</f>
        <v>12800</v>
      </c>
      <c r="S117" s="7">
        <f>3500</f>
        <v>3500</v>
      </c>
      <c r="T117" s="7">
        <v>0</v>
      </c>
      <c r="U117" t="s">
        <v>203</v>
      </c>
      <c r="V117" t="s">
        <v>25</v>
      </c>
      <c r="W117" t="s">
        <v>204</v>
      </c>
    </row>
    <row r="118" spans="1:23" x14ac:dyDescent="0.25">
      <c r="A118" s="1"/>
      <c r="B118" s="2">
        <v>44485</v>
      </c>
      <c r="C118" t="s">
        <v>205</v>
      </c>
      <c r="D118" s="3" t="s">
        <v>22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7">
        <v>600</v>
      </c>
      <c r="S118" s="7">
        <v>600</v>
      </c>
      <c r="T118" s="7">
        <v>0</v>
      </c>
      <c r="V118" t="s">
        <v>25</v>
      </c>
      <c r="W118" t="s">
        <v>26</v>
      </c>
    </row>
    <row r="119" spans="1:23" x14ac:dyDescent="0.25">
      <c r="A119" s="1"/>
      <c r="B119" s="2">
        <v>44485</v>
      </c>
      <c r="C119" t="s">
        <v>206</v>
      </c>
      <c r="D119" s="3" t="s">
        <v>139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8</v>
      </c>
      <c r="M119" s="3">
        <v>0</v>
      </c>
      <c r="N119" s="3">
        <v>0</v>
      </c>
      <c r="O119" s="3">
        <v>0</v>
      </c>
      <c r="P119" s="3">
        <v>0</v>
      </c>
      <c r="Q119" s="3">
        <f t="shared" si="12"/>
        <v>8</v>
      </c>
      <c r="R119" s="7">
        <f>L119*580</f>
        <v>4640</v>
      </c>
      <c r="S119" s="7"/>
      <c r="T119" s="7">
        <v>0</v>
      </c>
    </row>
    <row r="120" spans="1:23" x14ac:dyDescent="0.25">
      <c r="A120" s="1"/>
      <c r="B120" s="2">
        <v>44485</v>
      </c>
      <c r="C120" t="s">
        <v>207</v>
      </c>
      <c r="D120" s="3" t="s">
        <v>22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1</v>
      </c>
      <c r="M120" s="3">
        <v>0</v>
      </c>
      <c r="N120" s="3">
        <v>0</v>
      </c>
      <c r="O120" s="3">
        <v>0</v>
      </c>
      <c r="P120" s="3">
        <v>0</v>
      </c>
      <c r="Q120" s="3">
        <f t="shared" si="12"/>
        <v>1</v>
      </c>
      <c r="R120" s="7">
        <v>600</v>
      </c>
      <c r="S120" s="7">
        <v>600</v>
      </c>
      <c r="T120" s="7"/>
      <c r="V120" t="s">
        <v>25</v>
      </c>
      <c r="W120" t="s">
        <v>26</v>
      </c>
    </row>
    <row r="121" spans="1:23" x14ac:dyDescent="0.25">
      <c r="A121" s="1"/>
      <c r="B121" s="2">
        <v>44485</v>
      </c>
      <c r="C121" t="s">
        <v>208</v>
      </c>
      <c r="D121" s="3" t="s">
        <v>195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</v>
      </c>
      <c r="N121" s="3">
        <v>0</v>
      </c>
      <c r="O121" s="3">
        <v>0</v>
      </c>
      <c r="P121" s="3">
        <v>0</v>
      </c>
      <c r="Q121" s="3">
        <v>0</v>
      </c>
      <c r="R121" s="7">
        <v>1000</v>
      </c>
      <c r="S121" s="7">
        <v>850</v>
      </c>
      <c r="T121" s="7">
        <v>150</v>
      </c>
      <c r="V121" t="s">
        <v>25</v>
      </c>
      <c r="W121" t="s">
        <v>26</v>
      </c>
    </row>
    <row r="122" spans="1:23" x14ac:dyDescent="0.25">
      <c r="A122" s="3"/>
      <c r="B122" s="2">
        <v>44486</v>
      </c>
      <c r="C122" t="s">
        <v>209</v>
      </c>
      <c r="D122" s="3" t="s">
        <v>210</v>
      </c>
      <c r="E122" s="3">
        <v>0</v>
      </c>
      <c r="F122" s="3">
        <f>120</f>
        <v>120</v>
      </c>
      <c r="G122" s="3"/>
      <c r="H122" s="3"/>
      <c r="I122" s="3"/>
      <c r="J122" s="3"/>
      <c r="K122" s="3"/>
      <c r="L122" s="3">
        <v>20</v>
      </c>
      <c r="M122" s="3"/>
      <c r="N122" s="3"/>
      <c r="O122" s="3"/>
      <c r="P122" s="3"/>
      <c r="Q122" s="3"/>
      <c r="R122" s="3">
        <f>7240</f>
        <v>7240</v>
      </c>
      <c r="S122" s="7"/>
      <c r="T122" s="7">
        <f t="shared" ref="T122:T175" si="13">R122-S122</f>
        <v>7240</v>
      </c>
    </row>
    <row r="123" spans="1:23" x14ac:dyDescent="0.25">
      <c r="A123" s="3"/>
      <c r="B123" s="2">
        <v>44486</v>
      </c>
      <c r="C123" t="s">
        <v>211</v>
      </c>
      <c r="D123" s="3" t="s">
        <v>212</v>
      </c>
      <c r="E123" s="3">
        <v>0</v>
      </c>
      <c r="F123" s="3">
        <f>1</f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>
        <f>F123*60</f>
        <v>60</v>
      </c>
      <c r="S123" s="7"/>
      <c r="T123" s="7">
        <f t="shared" si="13"/>
        <v>60</v>
      </c>
    </row>
    <row r="124" spans="1:23" x14ac:dyDescent="0.25">
      <c r="A124" s="3"/>
      <c r="B124" s="2">
        <v>44486</v>
      </c>
      <c r="C124" t="s">
        <v>213</v>
      </c>
      <c r="D124" s="3" t="s">
        <v>212</v>
      </c>
      <c r="E124" s="3">
        <v>0</v>
      </c>
      <c r="F124" s="3">
        <v>0</v>
      </c>
      <c r="G124" s="3"/>
      <c r="H124" s="3"/>
      <c r="I124" s="3"/>
      <c r="J124" s="3"/>
      <c r="K124" s="3"/>
      <c r="L124" s="3">
        <v>5</v>
      </c>
      <c r="M124" s="3"/>
      <c r="N124" s="3"/>
      <c r="O124" s="3"/>
      <c r="P124" s="3"/>
      <c r="Q124" s="3"/>
      <c r="R124" s="3">
        <f>56*5</f>
        <v>280</v>
      </c>
      <c r="S124" s="7"/>
      <c r="T124" s="7">
        <f t="shared" si="13"/>
        <v>280</v>
      </c>
    </row>
    <row r="125" spans="1:23" x14ac:dyDescent="0.25">
      <c r="A125" s="3"/>
      <c r="B125" s="2">
        <v>44486</v>
      </c>
      <c r="C125" t="s">
        <v>214</v>
      </c>
      <c r="D125" s="3" t="s">
        <v>85</v>
      </c>
      <c r="E125" s="3">
        <v>0</v>
      </c>
      <c r="F125" s="3">
        <f>40</f>
        <v>40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>
        <f>F125*60</f>
        <v>2400</v>
      </c>
      <c r="S125" s="7"/>
      <c r="T125" s="7">
        <f t="shared" si="13"/>
        <v>2400</v>
      </c>
      <c r="V125" t="s">
        <v>25</v>
      </c>
      <c r="W125" t="s">
        <v>215</v>
      </c>
    </row>
    <row r="126" spans="1:23" x14ac:dyDescent="0.25">
      <c r="A126" s="3"/>
      <c r="B126" s="2">
        <v>44486</v>
      </c>
      <c r="C126" t="s">
        <v>216</v>
      </c>
      <c r="D126" s="3" t="s">
        <v>217</v>
      </c>
      <c r="E126" s="3">
        <v>0</v>
      </c>
      <c r="F126" s="3">
        <v>0</v>
      </c>
      <c r="G126" s="3"/>
      <c r="H126" s="3"/>
      <c r="I126" s="3"/>
      <c r="J126" s="3"/>
      <c r="K126" s="3"/>
      <c r="L126" s="3">
        <f>9*10</f>
        <v>90</v>
      </c>
      <c r="M126" s="3"/>
      <c r="N126" s="3"/>
      <c r="O126" s="3"/>
      <c r="P126" s="3"/>
      <c r="Q126" s="3"/>
      <c r="R126" s="3">
        <f>L126*50</f>
        <v>4500</v>
      </c>
      <c r="S126" s="7"/>
      <c r="T126" s="7">
        <f t="shared" si="13"/>
        <v>4500</v>
      </c>
    </row>
    <row r="127" spans="1:23" x14ac:dyDescent="0.25">
      <c r="A127" s="3"/>
      <c r="B127" s="2">
        <v>44486</v>
      </c>
      <c r="C127" t="s">
        <v>218</v>
      </c>
      <c r="D127" s="3" t="s">
        <v>217</v>
      </c>
      <c r="E127" s="3">
        <v>0</v>
      </c>
      <c r="F127" s="3">
        <f>40+20</f>
        <v>60</v>
      </c>
      <c r="G127" s="3"/>
      <c r="H127" s="3"/>
      <c r="I127" s="3"/>
      <c r="J127" s="3"/>
      <c r="K127" s="3"/>
      <c r="L127" s="3">
        <f>10*4</f>
        <v>40</v>
      </c>
      <c r="M127" s="3">
        <f>20*7</f>
        <v>140</v>
      </c>
      <c r="N127" s="3"/>
      <c r="O127" s="3">
        <f>5*2</f>
        <v>10</v>
      </c>
      <c r="P127" s="3"/>
      <c r="Q127" s="3"/>
      <c r="R127" s="3">
        <f>F127*56+7*800+4*550+2*290</f>
        <v>11740</v>
      </c>
      <c r="S127" s="7"/>
      <c r="T127" s="7">
        <f t="shared" si="13"/>
        <v>11740</v>
      </c>
    </row>
    <row r="128" spans="1:23" x14ac:dyDescent="0.25">
      <c r="A128" s="3"/>
      <c r="B128" s="2">
        <v>44486</v>
      </c>
      <c r="C128" t="s">
        <v>219</v>
      </c>
      <c r="D128" s="3" t="s">
        <v>220</v>
      </c>
      <c r="E128" s="3">
        <v>0</v>
      </c>
      <c r="F128" s="3">
        <f>747</f>
        <v>747</v>
      </c>
      <c r="G128" s="3"/>
      <c r="H128" s="3"/>
      <c r="I128" s="3"/>
      <c r="J128" s="3"/>
      <c r="K128" s="3"/>
      <c r="L128" s="3"/>
      <c r="M128" s="3"/>
      <c r="N128" s="3"/>
      <c r="O128" s="3">
        <f>5*1</f>
        <v>5</v>
      </c>
      <c r="P128" s="3"/>
      <c r="Q128" s="3"/>
      <c r="R128" s="3">
        <f>36955</f>
        <v>36955</v>
      </c>
      <c r="S128" s="7"/>
      <c r="T128" s="7">
        <f t="shared" si="13"/>
        <v>36955</v>
      </c>
    </row>
    <row r="129" spans="1:23" x14ac:dyDescent="0.25">
      <c r="A129" s="3"/>
      <c r="B129" s="2">
        <v>44486</v>
      </c>
      <c r="C129" t="s">
        <v>221</v>
      </c>
      <c r="D129" s="3" t="s">
        <v>212</v>
      </c>
      <c r="E129" s="3">
        <v>0</v>
      </c>
      <c r="F129" s="3">
        <v>0</v>
      </c>
      <c r="G129" s="3"/>
      <c r="H129" s="3"/>
      <c r="I129" s="3"/>
      <c r="J129" s="3"/>
      <c r="K129" s="3"/>
      <c r="L129" s="3"/>
      <c r="M129" s="3"/>
      <c r="N129" s="3"/>
      <c r="O129" s="3">
        <f>5*1</f>
        <v>5</v>
      </c>
      <c r="P129" s="3"/>
      <c r="Q129" s="3"/>
      <c r="R129" s="3">
        <v>250</v>
      </c>
      <c r="S129" s="7"/>
      <c r="T129" s="7">
        <f t="shared" si="13"/>
        <v>250</v>
      </c>
    </row>
    <row r="130" spans="1:23" x14ac:dyDescent="0.25">
      <c r="A130" s="3"/>
      <c r="B130" s="2">
        <v>44486</v>
      </c>
      <c r="C130" t="s">
        <v>222</v>
      </c>
      <c r="D130" s="3" t="s">
        <v>212</v>
      </c>
      <c r="E130" s="3">
        <v>0</v>
      </c>
      <c r="F130" s="3">
        <v>0</v>
      </c>
      <c r="G130" s="3"/>
      <c r="H130" s="3"/>
      <c r="I130" s="3"/>
      <c r="J130" s="3"/>
      <c r="K130" s="3"/>
      <c r="L130" s="3"/>
      <c r="M130" s="3"/>
      <c r="N130" s="3"/>
      <c r="O130" s="3">
        <f>5*1</f>
        <v>5</v>
      </c>
      <c r="P130" s="3"/>
      <c r="Q130" s="3"/>
      <c r="R130" s="3">
        <f>280</f>
        <v>280</v>
      </c>
      <c r="S130" s="7"/>
      <c r="T130" s="7">
        <f t="shared" si="13"/>
        <v>280</v>
      </c>
    </row>
    <row r="131" spans="1:23" x14ac:dyDescent="0.25">
      <c r="A131" s="3"/>
      <c r="B131" s="2">
        <v>44487</v>
      </c>
      <c r="C131" t="s">
        <v>223</v>
      </c>
      <c r="D131" s="3" t="s">
        <v>210</v>
      </c>
      <c r="E131" s="3">
        <v>0</v>
      </c>
      <c r="F131" s="3">
        <f>162.5</f>
        <v>162.5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>
        <f>8500</f>
        <v>8500</v>
      </c>
      <c r="S131" s="7"/>
      <c r="T131" s="7">
        <f t="shared" si="13"/>
        <v>8500</v>
      </c>
    </row>
    <row r="132" spans="1:23" x14ac:dyDescent="0.25">
      <c r="A132" s="3"/>
      <c r="B132" s="2">
        <v>44487</v>
      </c>
      <c r="C132" t="s">
        <v>224</v>
      </c>
      <c r="D132" s="3" t="s">
        <v>217</v>
      </c>
      <c r="E132" s="3">
        <v>0</v>
      </c>
      <c r="F132" s="3">
        <f>15</f>
        <v>15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>
        <f>F132*56</f>
        <v>840</v>
      </c>
      <c r="S132" s="7"/>
      <c r="T132" s="7">
        <f t="shared" si="13"/>
        <v>840</v>
      </c>
    </row>
    <row r="133" spans="1:23" x14ac:dyDescent="0.25">
      <c r="A133" s="3"/>
      <c r="B133" s="2">
        <v>44487</v>
      </c>
      <c r="C133" t="s">
        <v>225</v>
      </c>
      <c r="D133" s="3" t="s">
        <v>85</v>
      </c>
      <c r="E133" s="3">
        <v>0</v>
      </c>
      <c r="F133" s="3">
        <v>0</v>
      </c>
      <c r="G133" s="3"/>
      <c r="H133" s="3"/>
      <c r="I133" s="3"/>
      <c r="J133" s="3"/>
      <c r="K133" s="3"/>
      <c r="L133" s="3"/>
      <c r="M133" s="3"/>
      <c r="N133" s="3"/>
      <c r="O133" s="3">
        <f>5*1</f>
        <v>5</v>
      </c>
      <c r="P133" s="3"/>
      <c r="Q133" s="3"/>
      <c r="R133" s="3">
        <f>O133*300</f>
        <v>1500</v>
      </c>
      <c r="S133" s="7"/>
      <c r="T133" s="7">
        <f t="shared" si="13"/>
        <v>1500</v>
      </c>
      <c r="V133" t="s">
        <v>25</v>
      </c>
      <c r="W133" t="s">
        <v>215</v>
      </c>
    </row>
    <row r="134" spans="1:23" x14ac:dyDescent="0.25">
      <c r="A134" s="3"/>
      <c r="B134" s="2">
        <v>44487</v>
      </c>
      <c r="C134" t="s">
        <v>226</v>
      </c>
      <c r="D134" s="3" t="s">
        <v>217</v>
      </c>
      <c r="E134" s="3">
        <v>0</v>
      </c>
      <c r="F134" s="3">
        <f>20*2</f>
        <v>40</v>
      </c>
      <c r="G134" s="3">
        <f>40*3</f>
        <v>120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>
        <f>F134*56+G134*56</f>
        <v>8960</v>
      </c>
      <c r="S134" s="7"/>
      <c r="T134" s="7">
        <f t="shared" si="13"/>
        <v>8960</v>
      </c>
    </row>
    <row r="135" spans="1:23" x14ac:dyDescent="0.25">
      <c r="A135" s="3"/>
      <c r="B135" s="2">
        <v>44487</v>
      </c>
      <c r="C135" t="s">
        <v>227</v>
      </c>
      <c r="D135" s="3" t="s">
        <v>217</v>
      </c>
      <c r="E135" s="3">
        <v>0</v>
      </c>
      <c r="F135" s="3">
        <v>0</v>
      </c>
      <c r="G135" s="3"/>
      <c r="H135" s="3"/>
      <c r="I135" s="3"/>
      <c r="J135" s="3"/>
      <c r="K135" s="3"/>
      <c r="L135" s="3">
        <v>5</v>
      </c>
      <c r="M135" s="3">
        <v>6</v>
      </c>
      <c r="N135" s="3"/>
      <c r="O135" s="3">
        <v>1</v>
      </c>
      <c r="P135" s="3"/>
      <c r="Q135" s="3"/>
      <c r="R135" s="3">
        <f>6*800+5*480+1*290</f>
        <v>7490</v>
      </c>
      <c r="S135" s="7"/>
      <c r="T135" s="7">
        <f t="shared" si="13"/>
        <v>7490</v>
      </c>
    </row>
    <row r="136" spans="1:23" x14ac:dyDescent="0.25">
      <c r="A136" s="3"/>
      <c r="B136" s="2">
        <v>44487</v>
      </c>
      <c r="C136" t="s">
        <v>228</v>
      </c>
      <c r="D136" s="3" t="s">
        <v>229</v>
      </c>
      <c r="E136" s="3">
        <v>0</v>
      </c>
      <c r="F136" s="3">
        <v>0</v>
      </c>
      <c r="G136" s="3"/>
      <c r="H136" s="3"/>
      <c r="I136" s="3"/>
      <c r="J136" s="3"/>
      <c r="K136" s="3"/>
      <c r="L136" s="3">
        <v>1</v>
      </c>
      <c r="M136" s="3"/>
      <c r="N136" s="3"/>
      <c r="O136" s="3">
        <v>1</v>
      </c>
      <c r="P136" s="3"/>
      <c r="Q136" s="3"/>
      <c r="R136" s="3">
        <f>L136*600+O136*300</f>
        <v>900</v>
      </c>
      <c r="S136" s="7"/>
      <c r="T136" s="7">
        <f t="shared" si="13"/>
        <v>900</v>
      </c>
    </row>
    <row r="137" spans="1:23" x14ac:dyDescent="0.25">
      <c r="A137" s="3"/>
      <c r="B137" s="2">
        <v>44487</v>
      </c>
      <c r="C137" t="s">
        <v>230</v>
      </c>
      <c r="D137" s="3" t="s">
        <v>212</v>
      </c>
      <c r="E137" s="3">
        <v>0</v>
      </c>
      <c r="F137" s="3">
        <v>0</v>
      </c>
      <c r="G137" s="3"/>
      <c r="H137" s="3"/>
      <c r="I137" s="3"/>
      <c r="J137" s="3"/>
      <c r="K137" s="3"/>
      <c r="L137" s="3">
        <v>3</v>
      </c>
      <c r="M137" s="3"/>
      <c r="N137" s="3"/>
      <c r="O137" s="3"/>
      <c r="P137" s="3"/>
      <c r="Q137" s="3"/>
      <c r="R137" s="3">
        <f>30*58</f>
        <v>1740</v>
      </c>
      <c r="S137" s="7"/>
      <c r="T137" s="7">
        <f t="shared" si="13"/>
        <v>1740</v>
      </c>
    </row>
    <row r="138" spans="1:23" x14ac:dyDescent="0.25">
      <c r="A138" s="3"/>
      <c r="B138" s="2">
        <v>44488</v>
      </c>
      <c r="C138" t="s">
        <v>231</v>
      </c>
      <c r="D138" s="3" t="s">
        <v>217</v>
      </c>
      <c r="E138" s="3">
        <v>0</v>
      </c>
      <c r="F138" s="3">
        <f>20*2</f>
        <v>40</v>
      </c>
      <c r="G138" s="3">
        <f>40*2</f>
        <v>80</v>
      </c>
      <c r="H138" s="3"/>
      <c r="I138" s="3"/>
      <c r="J138" s="3"/>
      <c r="K138" s="3"/>
      <c r="L138" s="3"/>
      <c r="M138" s="3">
        <f>2</f>
        <v>2</v>
      </c>
      <c r="N138" s="3"/>
      <c r="O138" s="3"/>
      <c r="P138" s="3"/>
      <c r="Q138" s="3"/>
      <c r="R138" s="3">
        <f>(F138+G138)*56+M138*800</f>
        <v>8320</v>
      </c>
      <c r="S138" s="7">
        <v>5730</v>
      </c>
      <c r="T138" s="7">
        <f t="shared" si="13"/>
        <v>2590</v>
      </c>
      <c r="U138" t="s">
        <v>232</v>
      </c>
      <c r="V138" t="s">
        <v>25</v>
      </c>
      <c r="W138" t="s">
        <v>26</v>
      </c>
    </row>
    <row r="139" spans="1:23" x14ac:dyDescent="0.25">
      <c r="A139" s="3"/>
      <c r="B139" s="2">
        <v>44488</v>
      </c>
      <c r="C139" t="s">
        <v>233</v>
      </c>
      <c r="D139" s="3" t="s">
        <v>234</v>
      </c>
      <c r="E139" s="3">
        <v>0</v>
      </c>
      <c r="F139" s="3">
        <v>0</v>
      </c>
      <c r="G139" s="3"/>
      <c r="H139" s="3"/>
      <c r="I139" s="3"/>
      <c r="J139" s="3"/>
      <c r="K139" s="3"/>
      <c r="L139" s="3"/>
      <c r="M139" s="3"/>
      <c r="N139" s="3"/>
      <c r="O139" s="3">
        <f>3</f>
        <v>3</v>
      </c>
      <c r="P139" s="3"/>
      <c r="Q139" s="3"/>
      <c r="R139" s="3">
        <f>O139*300</f>
        <v>900</v>
      </c>
      <c r="S139" s="7"/>
      <c r="T139" s="7">
        <f t="shared" si="13"/>
        <v>900</v>
      </c>
    </row>
    <row r="140" spans="1:23" x14ac:dyDescent="0.25">
      <c r="A140" s="3"/>
      <c r="B140" s="2">
        <v>44488</v>
      </c>
      <c r="C140" t="s">
        <v>235</v>
      </c>
      <c r="D140" s="3" t="s">
        <v>217</v>
      </c>
      <c r="E140" s="3">
        <v>0</v>
      </c>
      <c r="F140" s="3">
        <v>0</v>
      </c>
      <c r="G140" s="3"/>
      <c r="H140" s="3"/>
      <c r="I140" s="3"/>
      <c r="J140" s="3"/>
      <c r="K140" s="3"/>
      <c r="L140" s="3">
        <v>1</v>
      </c>
      <c r="M140" s="3"/>
      <c r="N140" s="3"/>
      <c r="O140" s="3"/>
      <c r="P140" s="3"/>
      <c r="Q140" s="3"/>
      <c r="R140" s="3">
        <f>L140*480</f>
        <v>480</v>
      </c>
      <c r="S140" s="7">
        <v>19290</v>
      </c>
      <c r="T140" s="7">
        <f t="shared" si="13"/>
        <v>-18810</v>
      </c>
      <c r="U140" t="s">
        <v>236</v>
      </c>
      <c r="V140" t="s">
        <v>25</v>
      </c>
      <c r="W140" t="s">
        <v>237</v>
      </c>
    </row>
    <row r="141" spans="1:23" x14ac:dyDescent="0.25">
      <c r="A141" s="3"/>
      <c r="B141" s="2">
        <v>44488</v>
      </c>
      <c r="C141" t="s">
        <v>238</v>
      </c>
      <c r="D141" s="3" t="s">
        <v>212</v>
      </c>
      <c r="E141" s="3">
        <v>0</v>
      </c>
      <c r="F141" s="3">
        <v>0</v>
      </c>
      <c r="G141" s="3"/>
      <c r="H141" s="3"/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>
        <f>O141*250</f>
        <v>250</v>
      </c>
      <c r="S141" s="7"/>
      <c r="T141" s="7">
        <f t="shared" si="13"/>
        <v>250</v>
      </c>
    </row>
    <row r="142" spans="1:23" x14ac:dyDescent="0.25">
      <c r="A142" s="3"/>
      <c r="B142" s="2">
        <v>44488</v>
      </c>
      <c r="C142" t="s">
        <v>239</v>
      </c>
      <c r="D142" s="3" t="s">
        <v>210</v>
      </c>
      <c r="E142" s="3">
        <v>0</v>
      </c>
      <c r="F142" s="3">
        <v>0</v>
      </c>
      <c r="G142" s="3"/>
      <c r="H142" s="3"/>
      <c r="I142" s="3"/>
      <c r="J142" s="3"/>
      <c r="K142" s="3"/>
      <c r="L142" s="3">
        <v>4</v>
      </c>
      <c r="M142" s="3"/>
      <c r="N142" s="3"/>
      <c r="O142" s="3"/>
      <c r="P142" s="3"/>
      <c r="Q142" s="3"/>
      <c r="R142" s="3">
        <f>L142*500</f>
        <v>2000</v>
      </c>
      <c r="S142" s="7"/>
      <c r="T142" s="7">
        <f t="shared" si="13"/>
        <v>2000</v>
      </c>
    </row>
    <row r="143" spans="1:23" x14ac:dyDescent="0.25">
      <c r="A143" s="3"/>
      <c r="B143" s="2">
        <v>44488</v>
      </c>
      <c r="C143" t="s">
        <v>240</v>
      </c>
      <c r="D143" s="3" t="s">
        <v>210</v>
      </c>
      <c r="E143" s="3">
        <v>0</v>
      </c>
      <c r="F143" s="3">
        <f>640</f>
        <v>640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>
        <f>33941</f>
        <v>33941</v>
      </c>
      <c r="S143" s="7"/>
      <c r="T143" s="7">
        <f t="shared" si="13"/>
        <v>33941</v>
      </c>
    </row>
    <row r="144" spans="1:23" x14ac:dyDescent="0.25">
      <c r="A144" s="3"/>
      <c r="B144" s="2">
        <v>44488</v>
      </c>
      <c r="C144" t="s">
        <v>241</v>
      </c>
      <c r="D144" s="3" t="s">
        <v>242</v>
      </c>
      <c r="E144" s="3">
        <v>0</v>
      </c>
      <c r="F144" s="3">
        <f>60</f>
        <v>60</v>
      </c>
      <c r="G144" s="3"/>
      <c r="H144" s="3"/>
      <c r="I144" s="3"/>
      <c r="J144" s="3"/>
      <c r="K144" s="3"/>
      <c r="L144" s="3">
        <f>2</f>
        <v>2</v>
      </c>
      <c r="M144" s="3"/>
      <c r="N144" s="3"/>
      <c r="O144" s="3"/>
      <c r="P144" s="3"/>
      <c r="Q144" s="3"/>
      <c r="R144" s="3">
        <f>F144*60+L144*580</f>
        <v>4760</v>
      </c>
      <c r="S144" s="7">
        <f>R144</f>
        <v>4760</v>
      </c>
      <c r="T144" s="7">
        <f t="shared" si="13"/>
        <v>0</v>
      </c>
      <c r="V144" t="s">
        <v>25</v>
      </c>
      <c r="W144" t="s">
        <v>237</v>
      </c>
    </row>
    <row r="145" spans="1:23" x14ac:dyDescent="0.25">
      <c r="A145" s="3"/>
      <c r="B145" s="2">
        <v>44489</v>
      </c>
      <c r="C145" t="s">
        <v>243</v>
      </c>
      <c r="D145" s="3" t="s">
        <v>85</v>
      </c>
      <c r="E145" s="3">
        <v>0</v>
      </c>
      <c r="F145" s="3">
        <f>40*4</f>
        <v>160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>
        <f>F145*60</f>
        <v>9600</v>
      </c>
      <c r="S145" s="7"/>
      <c r="T145" s="7">
        <f t="shared" si="13"/>
        <v>9600</v>
      </c>
      <c r="V145" t="s">
        <v>25</v>
      </c>
      <c r="W145" t="s">
        <v>215</v>
      </c>
    </row>
    <row r="146" spans="1:23" x14ac:dyDescent="0.25">
      <c r="A146" s="3"/>
      <c r="B146" s="2">
        <v>44489</v>
      </c>
      <c r="C146" t="s">
        <v>244</v>
      </c>
      <c r="D146" s="3" t="s">
        <v>217</v>
      </c>
      <c r="E146" s="3">
        <v>0</v>
      </c>
      <c r="F146" s="3">
        <f>20*3</f>
        <v>60</v>
      </c>
      <c r="G146" s="3">
        <f>40*3</f>
        <v>120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>
        <f>(F146+G146)*56</f>
        <v>10080</v>
      </c>
      <c r="S146" s="7"/>
      <c r="T146" s="7">
        <f t="shared" si="13"/>
        <v>10080</v>
      </c>
    </row>
    <row r="147" spans="1:23" x14ac:dyDescent="0.25">
      <c r="A147" s="3"/>
      <c r="B147" s="2">
        <v>44489</v>
      </c>
      <c r="C147" t="s">
        <v>245</v>
      </c>
      <c r="D147" s="3" t="s">
        <v>217</v>
      </c>
      <c r="E147" s="3">
        <v>0</v>
      </c>
      <c r="F147" s="3">
        <v>0</v>
      </c>
      <c r="G147" s="3"/>
      <c r="H147" s="3"/>
      <c r="I147" s="3"/>
      <c r="J147" s="3"/>
      <c r="K147" s="3"/>
      <c r="L147" s="3">
        <v>4</v>
      </c>
      <c r="M147" s="3"/>
      <c r="N147" s="3"/>
      <c r="O147" s="3"/>
      <c r="P147" s="3"/>
      <c r="Q147" s="3"/>
      <c r="R147" s="3">
        <f>L147*400</f>
        <v>1600</v>
      </c>
      <c r="S147" s="7"/>
      <c r="T147" s="7">
        <f t="shared" si="13"/>
        <v>1600</v>
      </c>
    </row>
    <row r="148" spans="1:23" x14ac:dyDescent="0.25">
      <c r="A148" s="3"/>
      <c r="B148" s="2">
        <v>44489</v>
      </c>
      <c r="C148" t="s">
        <v>246</v>
      </c>
      <c r="D148" s="3" t="s">
        <v>212</v>
      </c>
      <c r="E148" s="3">
        <v>0</v>
      </c>
      <c r="F148" s="3">
        <v>0</v>
      </c>
      <c r="G148" s="3"/>
      <c r="H148" s="3"/>
      <c r="I148" s="3"/>
      <c r="J148" s="3"/>
      <c r="K148" s="3"/>
      <c r="L148" s="3"/>
      <c r="M148" s="3"/>
      <c r="N148" s="3"/>
      <c r="O148" s="3">
        <f>1</f>
        <v>1</v>
      </c>
      <c r="P148" s="3"/>
      <c r="Q148" s="3"/>
      <c r="R148" s="3">
        <f>O148*250</f>
        <v>250</v>
      </c>
      <c r="S148" s="7"/>
      <c r="T148" s="7">
        <f t="shared" si="13"/>
        <v>250</v>
      </c>
    </row>
    <row r="149" spans="1:23" x14ac:dyDescent="0.25">
      <c r="A149" s="10"/>
      <c r="B149" s="2">
        <v>44489</v>
      </c>
      <c r="C149" t="s">
        <v>247</v>
      </c>
      <c r="D149" s="10" t="s">
        <v>145</v>
      </c>
      <c r="E149" s="10">
        <v>0</v>
      </c>
      <c r="F149" s="3">
        <v>0</v>
      </c>
      <c r="G149" s="10"/>
      <c r="H149" s="10"/>
      <c r="I149" s="10"/>
      <c r="J149" s="10"/>
      <c r="K149" s="10"/>
      <c r="L149" s="10">
        <f>90</f>
        <v>90</v>
      </c>
      <c r="M149" s="10"/>
      <c r="N149" s="10"/>
      <c r="O149" s="10"/>
      <c r="P149" s="10"/>
      <c r="Q149" s="10"/>
      <c r="R149" s="10">
        <f>L149*430</f>
        <v>38700</v>
      </c>
      <c r="S149" s="10">
        <f>64785</f>
        <v>64785</v>
      </c>
      <c r="T149" s="7">
        <f t="shared" si="13"/>
        <v>-26085</v>
      </c>
      <c r="U149" t="s">
        <v>248</v>
      </c>
    </row>
    <row r="150" spans="1:23" x14ac:dyDescent="0.25">
      <c r="A150" s="10"/>
      <c r="B150" s="2">
        <v>44489</v>
      </c>
      <c r="C150" t="s">
        <v>249</v>
      </c>
      <c r="D150" s="3" t="s">
        <v>250</v>
      </c>
      <c r="E150" s="3">
        <v>0</v>
      </c>
      <c r="F150" s="3">
        <v>0</v>
      </c>
      <c r="G150" s="3"/>
      <c r="H150" s="3"/>
      <c r="I150" s="3"/>
      <c r="J150" s="3"/>
      <c r="K150" s="3"/>
      <c r="L150" s="3">
        <f>1</f>
        <v>1</v>
      </c>
      <c r="M150" s="3"/>
      <c r="N150" s="3"/>
      <c r="O150" s="3"/>
      <c r="P150" s="3"/>
      <c r="Q150" s="3"/>
      <c r="R150" s="3">
        <f>L150*580</f>
        <v>580</v>
      </c>
      <c r="S150" s="7"/>
      <c r="T150" s="7">
        <f t="shared" si="13"/>
        <v>580</v>
      </c>
    </row>
    <row r="151" spans="1:23" x14ac:dyDescent="0.25">
      <c r="A151" s="10"/>
      <c r="B151" s="2">
        <v>44489</v>
      </c>
      <c r="C151" t="s">
        <v>251</v>
      </c>
      <c r="D151" s="3" t="s">
        <v>252</v>
      </c>
      <c r="E151" s="3">
        <v>0</v>
      </c>
      <c r="F151" s="3">
        <v>0</v>
      </c>
      <c r="G151" s="3"/>
      <c r="H151" s="3"/>
      <c r="I151" s="3"/>
      <c r="J151" s="3"/>
      <c r="K151" s="3"/>
      <c r="L151" s="3">
        <f>3</f>
        <v>3</v>
      </c>
      <c r="M151" s="3"/>
      <c r="N151" s="3"/>
      <c r="O151" s="3">
        <v>4</v>
      </c>
      <c r="P151" s="3"/>
      <c r="Q151" s="3"/>
      <c r="R151" s="3">
        <f>L151*580+O151*290</f>
        <v>2900</v>
      </c>
      <c r="S151" s="7"/>
      <c r="T151" s="7">
        <f t="shared" si="13"/>
        <v>2900</v>
      </c>
    </row>
    <row r="152" spans="1:23" x14ac:dyDescent="0.25">
      <c r="A152" s="10"/>
      <c r="B152" s="2">
        <v>44489</v>
      </c>
      <c r="C152" t="s">
        <v>253</v>
      </c>
      <c r="D152" s="3" t="s">
        <v>210</v>
      </c>
      <c r="E152" s="3">
        <v>0</v>
      </c>
      <c r="F152" s="3">
        <f>161</f>
        <v>161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>
        <f>8537</f>
        <v>8537</v>
      </c>
      <c r="S152" s="7"/>
      <c r="T152" s="7">
        <f t="shared" si="13"/>
        <v>8537</v>
      </c>
    </row>
    <row r="153" spans="1:23" x14ac:dyDescent="0.25">
      <c r="A153" s="10"/>
      <c r="B153" s="2">
        <v>44489</v>
      </c>
      <c r="C153" t="s">
        <v>254</v>
      </c>
      <c r="D153" s="3" t="s">
        <v>210</v>
      </c>
      <c r="E153" s="3">
        <v>0</v>
      </c>
      <c r="F153" s="3">
        <v>0</v>
      </c>
      <c r="G153" s="3"/>
      <c r="H153" s="3"/>
      <c r="I153" s="3"/>
      <c r="J153" s="3"/>
      <c r="K153" s="3"/>
      <c r="L153" s="3">
        <f>10</f>
        <v>10</v>
      </c>
      <c r="M153" s="3"/>
      <c r="N153" s="3"/>
      <c r="O153" s="3"/>
      <c r="P153" s="3"/>
      <c r="Q153" s="3"/>
      <c r="R153" s="3">
        <f>3480</f>
        <v>3480</v>
      </c>
      <c r="S153" s="7"/>
      <c r="T153" s="7">
        <f t="shared" si="13"/>
        <v>3480</v>
      </c>
    </row>
    <row r="154" spans="1:23" x14ac:dyDescent="0.25">
      <c r="A154" s="10"/>
      <c r="B154" s="2">
        <v>44489</v>
      </c>
      <c r="C154" t="s">
        <v>255</v>
      </c>
      <c r="D154" s="3" t="s">
        <v>85</v>
      </c>
      <c r="E154" s="3">
        <v>0</v>
      </c>
      <c r="F154" s="3">
        <v>50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>
        <f>F154*60</f>
        <v>3000</v>
      </c>
      <c r="S154" s="7"/>
      <c r="T154" s="7">
        <f t="shared" si="13"/>
        <v>3000</v>
      </c>
      <c r="V154" t="s">
        <v>25</v>
      </c>
      <c r="W154" t="s">
        <v>215</v>
      </c>
    </row>
    <row r="155" spans="1:23" x14ac:dyDescent="0.25">
      <c r="A155" s="3"/>
      <c r="B155" s="2">
        <v>44490</v>
      </c>
      <c r="C155" t="s">
        <v>256</v>
      </c>
      <c r="D155" s="3" t="s">
        <v>217</v>
      </c>
      <c r="E155" s="3">
        <v>0</v>
      </c>
      <c r="F155" s="3">
        <f>20*2</f>
        <v>40</v>
      </c>
      <c r="G155" s="3">
        <f>40*2</f>
        <v>80</v>
      </c>
      <c r="H155" s="3">
        <f>30</f>
        <v>30</v>
      </c>
      <c r="I155" s="3"/>
      <c r="J155" s="3"/>
      <c r="K155" s="3"/>
      <c r="L155" s="3"/>
      <c r="M155" s="3"/>
      <c r="N155" s="3"/>
      <c r="O155" s="3"/>
      <c r="P155" s="3"/>
      <c r="Q155" s="3"/>
      <c r="R155" s="3">
        <f>(F155+G155+H155)*56</f>
        <v>8400</v>
      </c>
      <c r="S155" s="7"/>
      <c r="T155" s="7">
        <f t="shared" si="13"/>
        <v>8400</v>
      </c>
    </row>
    <row r="156" spans="1:23" x14ac:dyDescent="0.25">
      <c r="A156" s="3"/>
      <c r="B156" s="2">
        <v>44490</v>
      </c>
      <c r="C156" t="s">
        <v>257</v>
      </c>
      <c r="D156" s="3" t="s">
        <v>212</v>
      </c>
      <c r="E156" s="3">
        <v>0</v>
      </c>
      <c r="F156" s="3">
        <v>1.5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>
        <f>F156*60</f>
        <v>90</v>
      </c>
      <c r="S156" s="7"/>
      <c r="T156" s="7">
        <f t="shared" si="13"/>
        <v>90</v>
      </c>
    </row>
    <row r="157" spans="1:23" x14ac:dyDescent="0.25">
      <c r="A157" s="3"/>
      <c r="B157" s="2">
        <v>44490</v>
      </c>
      <c r="C157" t="s">
        <v>258</v>
      </c>
      <c r="D157" s="3" t="s">
        <v>212</v>
      </c>
      <c r="E157" s="3">
        <v>0</v>
      </c>
      <c r="F157" s="3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>
        <f>F157*60</f>
        <v>60</v>
      </c>
      <c r="S157" s="7"/>
      <c r="T157" s="7">
        <f t="shared" si="13"/>
        <v>60</v>
      </c>
    </row>
    <row r="158" spans="1:23" x14ac:dyDescent="0.25">
      <c r="A158" s="3"/>
      <c r="B158" s="2">
        <v>44490</v>
      </c>
      <c r="C158" t="s">
        <v>259</v>
      </c>
      <c r="D158" s="3" t="s">
        <v>212</v>
      </c>
      <c r="E158" s="3">
        <v>0</v>
      </c>
      <c r="F158" s="3">
        <f>12</f>
        <v>12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>
        <f>F158*60</f>
        <v>720</v>
      </c>
      <c r="S158" s="7"/>
      <c r="T158" s="7">
        <f t="shared" si="13"/>
        <v>720</v>
      </c>
    </row>
    <row r="159" spans="1:23" x14ac:dyDescent="0.25">
      <c r="A159" s="3"/>
      <c r="B159" s="2">
        <v>44490</v>
      </c>
      <c r="C159" t="s">
        <v>260</v>
      </c>
      <c r="D159" s="3" t="s">
        <v>261</v>
      </c>
      <c r="E159" s="3">
        <v>0</v>
      </c>
      <c r="F159" s="3">
        <v>0</v>
      </c>
      <c r="G159" s="3"/>
      <c r="H159" s="3"/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>
        <f>O159*290</f>
        <v>290</v>
      </c>
      <c r="S159" s="7"/>
      <c r="T159" s="7">
        <f t="shared" si="13"/>
        <v>290</v>
      </c>
    </row>
    <row r="160" spans="1:23" x14ac:dyDescent="0.25">
      <c r="A160" s="3"/>
      <c r="B160" s="2">
        <v>44490</v>
      </c>
      <c r="C160" t="s">
        <v>262</v>
      </c>
      <c r="D160" s="3" t="s">
        <v>217</v>
      </c>
      <c r="E160" s="3">
        <v>0</v>
      </c>
      <c r="F160" s="3">
        <v>2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>
        <f>F160*60</f>
        <v>120</v>
      </c>
      <c r="S160" s="7"/>
      <c r="T160" s="7">
        <f t="shared" si="13"/>
        <v>120</v>
      </c>
    </row>
    <row r="161" spans="1:23" x14ac:dyDescent="0.25">
      <c r="A161" s="3"/>
      <c r="B161" s="2">
        <v>44490</v>
      </c>
      <c r="C161" t="s">
        <v>263</v>
      </c>
      <c r="D161" s="3" t="s">
        <v>264</v>
      </c>
      <c r="E161" s="3">
        <v>0</v>
      </c>
      <c r="F161" s="3">
        <v>0</v>
      </c>
      <c r="G161" s="3"/>
      <c r="H161" s="3"/>
      <c r="I161" s="3"/>
      <c r="J161" s="3"/>
      <c r="K161" s="3"/>
      <c r="L161" s="3"/>
      <c r="M161" s="3">
        <f>1</f>
        <v>1</v>
      </c>
      <c r="N161" s="3"/>
      <c r="O161" s="3"/>
      <c r="P161" s="3"/>
      <c r="Q161" s="3"/>
      <c r="R161" s="3">
        <f>M161*800</f>
        <v>800</v>
      </c>
      <c r="S161" s="7"/>
      <c r="T161" s="7">
        <f t="shared" si="13"/>
        <v>800</v>
      </c>
    </row>
    <row r="162" spans="1:23" x14ac:dyDescent="0.25">
      <c r="A162" s="3"/>
      <c r="B162" s="2">
        <v>44490</v>
      </c>
      <c r="C162" t="s">
        <v>265</v>
      </c>
      <c r="D162" s="3" t="s">
        <v>237</v>
      </c>
      <c r="E162" s="3">
        <v>0</v>
      </c>
      <c r="F162" s="3">
        <v>0</v>
      </c>
      <c r="G162" s="3"/>
      <c r="H162" s="3"/>
      <c r="I162" s="3"/>
      <c r="J162" s="3"/>
      <c r="K162" s="3"/>
      <c r="L162" s="3">
        <v>10</v>
      </c>
      <c r="M162" s="3"/>
      <c r="N162" s="3"/>
      <c r="O162" s="3"/>
      <c r="P162" s="3"/>
      <c r="Q162" s="3"/>
      <c r="R162" s="3">
        <f>L162*580</f>
        <v>5800</v>
      </c>
      <c r="S162" s="7"/>
      <c r="T162" s="7">
        <f t="shared" si="13"/>
        <v>5800</v>
      </c>
    </row>
    <row r="163" spans="1:23" x14ac:dyDescent="0.25">
      <c r="A163" s="3"/>
      <c r="B163" s="2">
        <v>44490</v>
      </c>
      <c r="C163" t="s">
        <v>266</v>
      </c>
      <c r="D163" s="3" t="s">
        <v>267</v>
      </c>
      <c r="E163" s="3">
        <v>0</v>
      </c>
      <c r="F163" s="3">
        <f>160</f>
        <v>160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>
        <v>7780</v>
      </c>
      <c r="S163" s="7"/>
      <c r="T163" s="7">
        <f t="shared" si="13"/>
        <v>7780</v>
      </c>
    </row>
    <row r="164" spans="1:23" x14ac:dyDescent="0.25">
      <c r="A164" s="3"/>
      <c r="B164" s="2">
        <v>44490</v>
      </c>
      <c r="C164" t="s">
        <v>268</v>
      </c>
      <c r="D164" s="3" t="s">
        <v>237</v>
      </c>
      <c r="E164" s="3">
        <v>0</v>
      </c>
      <c r="F164" s="3">
        <v>0</v>
      </c>
      <c r="G164" s="3"/>
      <c r="H164" s="3"/>
      <c r="I164" s="3"/>
      <c r="J164" s="3"/>
      <c r="K164" s="3"/>
      <c r="L164" s="3">
        <v>3</v>
      </c>
      <c r="M164" s="3"/>
      <c r="N164" s="3"/>
      <c r="O164" s="3"/>
      <c r="P164" s="3"/>
      <c r="Q164" s="3"/>
      <c r="R164" s="3">
        <f>L164*580</f>
        <v>1740</v>
      </c>
      <c r="S164" s="7"/>
      <c r="T164" s="7">
        <f t="shared" si="13"/>
        <v>1740</v>
      </c>
    </row>
    <row r="165" spans="1:23" x14ac:dyDescent="0.25">
      <c r="A165" s="3"/>
      <c r="B165" s="2">
        <v>44491</v>
      </c>
      <c r="C165" t="s">
        <v>269</v>
      </c>
      <c r="D165" s="3" t="s">
        <v>217</v>
      </c>
      <c r="E165" s="3">
        <v>0</v>
      </c>
      <c r="F165" s="3">
        <f>20</f>
        <v>20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>
        <f>F165*56</f>
        <v>1120</v>
      </c>
      <c r="S165" s="7"/>
      <c r="T165" s="7">
        <f t="shared" si="13"/>
        <v>1120</v>
      </c>
    </row>
    <row r="166" spans="1:23" x14ac:dyDescent="0.25">
      <c r="A166" s="3"/>
      <c r="B166" s="2">
        <v>44491</v>
      </c>
      <c r="C166" t="s">
        <v>270</v>
      </c>
      <c r="D166" s="3" t="s">
        <v>217</v>
      </c>
      <c r="E166" s="3">
        <v>0</v>
      </c>
      <c r="F166" s="3">
        <v>0</v>
      </c>
      <c r="G166" s="3">
        <f>40</f>
        <v>40</v>
      </c>
      <c r="H166" s="3"/>
      <c r="I166" s="3"/>
      <c r="J166" s="3"/>
      <c r="K166" s="3"/>
      <c r="L166" s="3">
        <v>4</v>
      </c>
      <c r="M166" s="3"/>
      <c r="N166" s="3"/>
      <c r="O166" s="3"/>
      <c r="P166" s="3"/>
      <c r="Q166" s="3"/>
      <c r="R166" s="3">
        <f>G166*56+L166*400</f>
        <v>3840</v>
      </c>
      <c r="S166" s="7"/>
      <c r="T166" s="7">
        <f t="shared" si="13"/>
        <v>3840</v>
      </c>
    </row>
    <row r="167" spans="1:23" x14ac:dyDescent="0.25">
      <c r="A167" s="3"/>
      <c r="B167" s="2">
        <v>44491</v>
      </c>
      <c r="C167" t="s">
        <v>271</v>
      </c>
      <c r="D167" s="3" t="s">
        <v>229</v>
      </c>
      <c r="E167" s="3">
        <v>0</v>
      </c>
      <c r="F167" s="3">
        <v>0</v>
      </c>
      <c r="G167" s="3"/>
      <c r="H167" s="3"/>
      <c r="I167" s="3"/>
      <c r="J167" s="3"/>
      <c r="K167" s="3"/>
      <c r="L167" s="3">
        <f>6</f>
        <v>6</v>
      </c>
      <c r="M167" s="3">
        <v>1</v>
      </c>
      <c r="N167" s="3"/>
      <c r="O167" s="3">
        <v>3</v>
      </c>
      <c r="P167" s="3"/>
      <c r="Q167" s="3"/>
      <c r="R167" s="3">
        <f>L167*600+M167*1040+O167*300</f>
        <v>5540</v>
      </c>
      <c r="S167" s="7"/>
      <c r="T167" s="7">
        <f t="shared" si="13"/>
        <v>5540</v>
      </c>
    </row>
    <row r="168" spans="1:23" x14ac:dyDescent="0.25">
      <c r="A168" s="3"/>
      <c r="B168" s="2">
        <v>44491</v>
      </c>
      <c r="C168" t="s">
        <v>272</v>
      </c>
      <c r="D168" s="3" t="s">
        <v>212</v>
      </c>
      <c r="E168" s="3">
        <v>0</v>
      </c>
      <c r="F168" s="3">
        <v>2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>
        <f>F168*60</f>
        <v>120</v>
      </c>
      <c r="S168" s="7"/>
      <c r="T168" s="7">
        <f t="shared" si="13"/>
        <v>120</v>
      </c>
    </row>
    <row r="169" spans="1:23" x14ac:dyDescent="0.25">
      <c r="A169" s="3"/>
      <c r="B169" s="2">
        <v>44491</v>
      </c>
      <c r="C169" t="s">
        <v>273</v>
      </c>
      <c r="D169" s="3" t="s">
        <v>212</v>
      </c>
      <c r="E169" s="3">
        <v>0</v>
      </c>
      <c r="F169" s="3">
        <v>0</v>
      </c>
      <c r="G169" s="3"/>
      <c r="H169" s="3"/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>
        <f>O169*250</f>
        <v>250</v>
      </c>
      <c r="S169" s="7"/>
      <c r="T169" s="7">
        <f t="shared" si="13"/>
        <v>250</v>
      </c>
    </row>
    <row r="170" spans="1:23" x14ac:dyDescent="0.25">
      <c r="A170" s="3"/>
      <c r="B170" s="2">
        <v>44491</v>
      </c>
      <c r="C170" t="s">
        <v>274</v>
      </c>
      <c r="D170" s="3" t="s">
        <v>217</v>
      </c>
      <c r="E170" s="3">
        <v>0</v>
      </c>
      <c r="F170" s="3">
        <v>0</v>
      </c>
      <c r="G170" s="3"/>
      <c r="H170" s="3"/>
      <c r="I170" s="3"/>
      <c r="J170" s="3"/>
      <c r="K170" s="3"/>
      <c r="L170" s="3">
        <v>1</v>
      </c>
      <c r="M170" s="3"/>
      <c r="N170" s="3"/>
      <c r="O170" s="3">
        <v>2</v>
      </c>
      <c r="P170" s="3"/>
      <c r="Q170" s="3"/>
      <c r="R170" s="3">
        <f>L170*400+O170*290</f>
        <v>980</v>
      </c>
      <c r="S170" s="7"/>
      <c r="T170" s="7">
        <f t="shared" si="13"/>
        <v>980</v>
      </c>
    </row>
    <row r="171" spans="1:23" x14ac:dyDescent="0.25">
      <c r="A171" s="3"/>
      <c r="B171" s="2">
        <v>44491</v>
      </c>
      <c r="C171" t="s">
        <v>275</v>
      </c>
      <c r="D171" s="3" t="s">
        <v>85</v>
      </c>
      <c r="E171" s="3">
        <v>0</v>
      </c>
      <c r="F171" s="3">
        <f>20</f>
        <v>20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>
        <f>F171*60</f>
        <v>1200</v>
      </c>
      <c r="S171" s="7"/>
      <c r="T171" s="7">
        <f t="shared" si="13"/>
        <v>1200</v>
      </c>
      <c r="V171" t="s">
        <v>25</v>
      </c>
      <c r="W171" t="s">
        <v>215</v>
      </c>
    </row>
    <row r="172" spans="1:23" x14ac:dyDescent="0.25">
      <c r="A172" s="3"/>
      <c r="B172" s="2">
        <v>44491</v>
      </c>
      <c r="C172" t="s">
        <v>276</v>
      </c>
      <c r="D172" s="3" t="s">
        <v>242</v>
      </c>
      <c r="E172" s="3">
        <v>0</v>
      </c>
      <c r="F172" s="3">
        <f>200</f>
        <v>200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>
        <f>F172*60</f>
        <v>12000</v>
      </c>
      <c r="S172" s="7">
        <f>R172</f>
        <v>12000</v>
      </c>
      <c r="T172" s="7">
        <f t="shared" si="13"/>
        <v>0</v>
      </c>
      <c r="V172" t="s">
        <v>25</v>
      </c>
      <c r="W172" t="s">
        <v>237</v>
      </c>
    </row>
    <row r="173" spans="1:23" x14ac:dyDescent="0.25">
      <c r="A173" s="3"/>
      <c r="B173" s="2">
        <v>44492</v>
      </c>
      <c r="C173" t="s">
        <v>277</v>
      </c>
      <c r="D173" s="3" t="s">
        <v>217</v>
      </c>
      <c r="E173" s="3">
        <v>0</v>
      </c>
      <c r="F173" s="3">
        <f>70</f>
        <v>70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>
        <f>F173*56</f>
        <v>3920</v>
      </c>
      <c r="S173" s="7"/>
      <c r="T173" s="7">
        <f t="shared" si="13"/>
        <v>3920</v>
      </c>
    </row>
    <row r="174" spans="1:23" x14ac:dyDescent="0.25">
      <c r="A174" s="3"/>
      <c r="B174" s="2">
        <v>44492</v>
      </c>
      <c r="C174" t="s">
        <v>278</v>
      </c>
      <c r="D174" s="3" t="s">
        <v>212</v>
      </c>
      <c r="E174" s="3">
        <v>0</v>
      </c>
      <c r="F174" s="3">
        <v>2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>
        <f>F174*60</f>
        <v>120</v>
      </c>
      <c r="S174" s="7"/>
      <c r="T174" s="7">
        <f t="shared" si="13"/>
        <v>120</v>
      </c>
    </row>
    <row r="175" spans="1:23" x14ac:dyDescent="0.25">
      <c r="A175" s="3"/>
      <c r="B175" s="2">
        <v>44492</v>
      </c>
      <c r="C175" t="s">
        <v>279</v>
      </c>
      <c r="D175" s="3" t="s">
        <v>280</v>
      </c>
      <c r="E175" s="3">
        <v>0</v>
      </c>
      <c r="F175" s="3">
        <v>0</v>
      </c>
      <c r="G175" s="3"/>
      <c r="H175" s="3"/>
      <c r="I175" s="3"/>
      <c r="J175" s="3"/>
      <c r="K175" s="3"/>
      <c r="L175" s="3">
        <f>4</f>
        <v>4</v>
      </c>
      <c r="M175" s="3"/>
      <c r="N175" s="3"/>
      <c r="O175" s="3">
        <v>2</v>
      </c>
      <c r="P175" s="3"/>
      <c r="Q175" s="3"/>
      <c r="R175" s="3">
        <f>L175*560+O175*290</f>
        <v>2820</v>
      </c>
      <c r="S175" s="7"/>
      <c r="T175" s="7">
        <f t="shared" si="13"/>
        <v>2820</v>
      </c>
    </row>
    <row r="176" spans="1:23" x14ac:dyDescent="0.25">
      <c r="A176" s="3"/>
      <c r="B176" s="2">
        <v>44492</v>
      </c>
      <c r="C176" t="s">
        <v>281</v>
      </c>
      <c r="D176" s="3" t="s">
        <v>242</v>
      </c>
      <c r="E176" s="3">
        <v>0</v>
      </c>
      <c r="F176" s="3">
        <v>0</v>
      </c>
      <c r="G176" s="3"/>
      <c r="H176" s="3"/>
      <c r="I176" s="3"/>
      <c r="J176" s="3"/>
      <c r="K176" s="3"/>
      <c r="L176" s="3">
        <f>5</f>
        <v>5</v>
      </c>
      <c r="M176" s="3">
        <f>1</f>
        <v>1</v>
      </c>
      <c r="N176" s="3"/>
      <c r="O176" s="3">
        <f>10</f>
        <v>10</v>
      </c>
      <c r="P176" s="3"/>
      <c r="Q176" s="3"/>
      <c r="R176" s="3">
        <f>L176*580+M176*1040+O176*300</f>
        <v>6940</v>
      </c>
      <c r="S176" s="7">
        <f>R176</f>
        <v>6940</v>
      </c>
      <c r="T176" s="7">
        <f>R176-S176</f>
        <v>0</v>
      </c>
      <c r="V176" t="s">
        <v>25</v>
      </c>
      <c r="W176" t="s">
        <v>237</v>
      </c>
    </row>
    <row r="177" spans="1:23" x14ac:dyDescent="0.25">
      <c r="A177" s="3"/>
      <c r="B177" s="2">
        <v>44492</v>
      </c>
      <c r="C177" t="s">
        <v>282</v>
      </c>
      <c r="D177" s="3" t="s">
        <v>229</v>
      </c>
      <c r="E177" s="3">
        <v>0</v>
      </c>
      <c r="F177" s="3">
        <v>0</v>
      </c>
      <c r="G177" s="3"/>
      <c r="H177" s="3"/>
      <c r="I177" s="3"/>
      <c r="J177" s="3"/>
      <c r="K177" s="3"/>
      <c r="L177" s="3"/>
      <c r="M177" s="3"/>
      <c r="N177" s="3"/>
      <c r="O177" s="3">
        <v>2</v>
      </c>
      <c r="P177" s="3"/>
      <c r="Q177" s="3"/>
      <c r="R177" s="3">
        <f>O177*300</f>
        <v>600</v>
      </c>
      <c r="S177" s="7"/>
      <c r="T177" s="7">
        <f t="shared" ref="T177:T240" si="14">R177-S177</f>
        <v>600</v>
      </c>
    </row>
    <row r="178" spans="1:23" x14ac:dyDescent="0.25">
      <c r="A178" s="3"/>
      <c r="B178" s="2">
        <v>44492</v>
      </c>
      <c r="C178" t="s">
        <v>283</v>
      </c>
      <c r="D178" s="3" t="s">
        <v>229</v>
      </c>
      <c r="E178" s="3">
        <v>0</v>
      </c>
      <c r="F178" s="3">
        <v>0</v>
      </c>
      <c r="G178" s="3"/>
      <c r="H178" s="3"/>
      <c r="I178" s="3"/>
      <c r="J178" s="3"/>
      <c r="K178" s="3"/>
      <c r="L178" s="3"/>
      <c r="M178" s="3"/>
      <c r="N178" s="3"/>
      <c r="O178" s="3">
        <v>1</v>
      </c>
      <c r="P178" s="3"/>
      <c r="Q178" s="3"/>
      <c r="R178" s="3">
        <f>O178*300</f>
        <v>300</v>
      </c>
      <c r="S178" s="7"/>
      <c r="T178" s="7">
        <f t="shared" si="14"/>
        <v>300</v>
      </c>
    </row>
    <row r="179" spans="1:23" x14ac:dyDescent="0.25">
      <c r="A179" s="3"/>
      <c r="B179" s="2">
        <v>44492</v>
      </c>
      <c r="C179" t="s">
        <v>284</v>
      </c>
      <c r="D179" s="3" t="s">
        <v>285</v>
      </c>
      <c r="E179" s="3">
        <v>0</v>
      </c>
      <c r="F179" s="3">
        <f>60</f>
        <v>60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>
        <f>F179*56</f>
        <v>3360</v>
      </c>
      <c r="S179" s="7"/>
      <c r="T179" s="7">
        <f t="shared" si="14"/>
        <v>3360</v>
      </c>
    </row>
    <row r="180" spans="1:23" x14ac:dyDescent="0.25">
      <c r="A180" s="3"/>
      <c r="B180" s="2">
        <v>44492</v>
      </c>
      <c r="C180" t="s">
        <v>286</v>
      </c>
      <c r="D180" s="3" t="s">
        <v>287</v>
      </c>
      <c r="E180" s="3">
        <v>0</v>
      </c>
      <c r="F180" s="3">
        <f>20</f>
        <v>20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>
        <f>F180*56</f>
        <v>1120</v>
      </c>
      <c r="S180" s="7"/>
      <c r="T180" s="7">
        <f t="shared" si="14"/>
        <v>1120</v>
      </c>
    </row>
    <row r="181" spans="1:23" x14ac:dyDescent="0.25">
      <c r="A181" s="3"/>
      <c r="B181" s="2">
        <v>44492</v>
      </c>
      <c r="C181" t="s">
        <v>288</v>
      </c>
      <c r="D181" s="3" t="s">
        <v>234</v>
      </c>
      <c r="E181" s="3">
        <v>0</v>
      </c>
      <c r="F181" s="3">
        <f>20</f>
        <v>20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>
        <f>F181*56</f>
        <v>1120</v>
      </c>
      <c r="S181" s="7"/>
      <c r="T181" s="7">
        <f t="shared" si="14"/>
        <v>1120</v>
      </c>
    </row>
    <row r="182" spans="1:23" x14ac:dyDescent="0.25">
      <c r="A182" s="3"/>
      <c r="B182" s="2">
        <v>44492</v>
      </c>
      <c r="C182" t="s">
        <v>289</v>
      </c>
      <c r="D182" s="3" t="s">
        <v>290</v>
      </c>
      <c r="E182" s="3">
        <v>0</v>
      </c>
      <c r="F182" s="3">
        <v>0</v>
      </c>
      <c r="G182" s="3"/>
      <c r="H182" s="3"/>
      <c r="I182" s="3"/>
      <c r="J182" s="3"/>
      <c r="K182" s="3"/>
      <c r="L182" s="3">
        <f>4</f>
        <v>4</v>
      </c>
      <c r="M182" s="3"/>
      <c r="N182" s="3"/>
      <c r="O182" s="3"/>
      <c r="P182" s="3"/>
      <c r="Q182" s="3"/>
      <c r="R182" s="3">
        <f>L182*400</f>
        <v>1600</v>
      </c>
      <c r="S182" s="7"/>
      <c r="T182" s="7">
        <f t="shared" si="14"/>
        <v>1600</v>
      </c>
    </row>
    <row r="183" spans="1:23" x14ac:dyDescent="0.25">
      <c r="A183" s="3"/>
      <c r="B183" s="2">
        <v>44492</v>
      </c>
      <c r="C183" t="s">
        <v>291</v>
      </c>
      <c r="D183" s="3" t="s">
        <v>292</v>
      </c>
      <c r="E183" s="3">
        <v>0</v>
      </c>
      <c r="F183" s="3">
        <v>0</v>
      </c>
      <c r="G183" s="3"/>
      <c r="H183" s="3"/>
      <c r="I183" s="3"/>
      <c r="J183" s="3"/>
      <c r="K183" s="3"/>
      <c r="L183" s="3">
        <f>2</f>
        <v>2</v>
      </c>
      <c r="M183" s="3"/>
      <c r="N183" s="3"/>
      <c r="O183" s="3"/>
      <c r="P183" s="3"/>
      <c r="Q183" s="3"/>
      <c r="R183" s="3">
        <f>L183*480</f>
        <v>960</v>
      </c>
      <c r="S183" s="7"/>
      <c r="T183" s="7">
        <f t="shared" si="14"/>
        <v>960</v>
      </c>
    </row>
    <row r="184" spans="1:23" x14ac:dyDescent="0.25">
      <c r="A184" s="3"/>
      <c r="B184" s="2">
        <v>44492</v>
      </c>
      <c r="C184" t="s">
        <v>293</v>
      </c>
      <c r="D184" s="3" t="s">
        <v>212</v>
      </c>
      <c r="E184" s="3">
        <v>0</v>
      </c>
      <c r="F184" s="3">
        <v>0</v>
      </c>
      <c r="G184" s="3"/>
      <c r="H184" s="3"/>
      <c r="I184" s="3"/>
      <c r="J184" s="3"/>
      <c r="K184" s="3"/>
      <c r="L184" s="3"/>
      <c r="M184" s="3"/>
      <c r="N184" s="3"/>
      <c r="O184" s="3">
        <f>1</f>
        <v>1</v>
      </c>
      <c r="P184" s="3"/>
      <c r="Q184" s="3"/>
      <c r="R184" s="3">
        <f>O184*300</f>
        <v>300</v>
      </c>
      <c r="S184" s="7"/>
      <c r="T184" s="7">
        <f t="shared" si="14"/>
        <v>300</v>
      </c>
    </row>
    <row r="185" spans="1:23" x14ac:dyDescent="0.25">
      <c r="A185" s="3"/>
      <c r="B185" s="2">
        <v>44492</v>
      </c>
      <c r="C185" t="s">
        <v>294</v>
      </c>
      <c r="D185" s="3" t="s">
        <v>252</v>
      </c>
      <c r="E185" s="3">
        <v>0</v>
      </c>
      <c r="F185" s="3">
        <v>0</v>
      </c>
      <c r="G185" s="3"/>
      <c r="H185" s="3"/>
      <c r="I185" s="3"/>
      <c r="J185" s="3"/>
      <c r="K185" s="3"/>
      <c r="L185" s="3">
        <f>4</f>
        <v>4</v>
      </c>
      <c r="M185" s="3"/>
      <c r="N185" s="3"/>
      <c r="O185" s="3"/>
      <c r="P185" s="3"/>
      <c r="Q185" s="3"/>
      <c r="R185" s="3">
        <f>L185*580</f>
        <v>2320</v>
      </c>
      <c r="S185" s="7"/>
      <c r="T185" s="7">
        <f t="shared" si="14"/>
        <v>2320</v>
      </c>
    </row>
    <row r="186" spans="1:23" x14ac:dyDescent="0.25">
      <c r="A186" s="3"/>
      <c r="B186" s="2">
        <v>44492</v>
      </c>
      <c r="C186" t="s">
        <v>295</v>
      </c>
      <c r="D186" s="3" t="s">
        <v>26</v>
      </c>
      <c r="E186" s="3">
        <v>0</v>
      </c>
      <c r="F186" s="3">
        <v>0</v>
      </c>
      <c r="G186" s="3"/>
      <c r="H186" s="3"/>
      <c r="I186" s="3"/>
      <c r="J186" s="3"/>
      <c r="K186" s="3"/>
      <c r="L186" s="3"/>
      <c r="M186" s="3"/>
      <c r="N186" s="3"/>
      <c r="O186" s="3">
        <f>1</f>
        <v>1</v>
      </c>
      <c r="P186" s="3"/>
      <c r="Q186" s="3"/>
      <c r="R186" s="3">
        <f>O186*290</f>
        <v>290</v>
      </c>
      <c r="S186" s="7"/>
      <c r="T186" s="7">
        <f t="shared" si="14"/>
        <v>290</v>
      </c>
    </row>
    <row r="187" spans="1:23" x14ac:dyDescent="0.25">
      <c r="A187" s="3"/>
      <c r="B187" s="2">
        <v>44492</v>
      </c>
      <c r="C187" t="s">
        <v>296</v>
      </c>
      <c r="D187" s="3" t="s">
        <v>297</v>
      </c>
      <c r="E187" s="3">
        <v>0</v>
      </c>
      <c r="F187" s="3">
        <v>0</v>
      </c>
      <c r="G187" s="3"/>
      <c r="H187" s="3"/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>
        <f>O187*280</f>
        <v>280</v>
      </c>
      <c r="S187" s="7"/>
      <c r="T187" s="7">
        <f t="shared" si="14"/>
        <v>280</v>
      </c>
    </row>
    <row r="188" spans="1:23" x14ac:dyDescent="0.25">
      <c r="A188" s="3"/>
      <c r="B188" s="2">
        <v>44492</v>
      </c>
      <c r="C188" t="s">
        <v>298</v>
      </c>
      <c r="D188" s="3" t="s">
        <v>220</v>
      </c>
      <c r="E188" s="3">
        <v>0</v>
      </c>
      <c r="F188" s="3">
        <v>0</v>
      </c>
      <c r="G188" s="3"/>
      <c r="H188" s="3"/>
      <c r="I188" s="3"/>
      <c r="J188" s="3"/>
      <c r="K188" s="3"/>
      <c r="L188" s="3">
        <f>15</f>
        <v>15</v>
      </c>
      <c r="M188" s="3"/>
      <c r="N188" s="3"/>
      <c r="O188" s="3">
        <v>10</v>
      </c>
      <c r="P188" s="3"/>
      <c r="Q188" s="3"/>
      <c r="R188" s="3">
        <f>O188*265+L188*530</f>
        <v>10600</v>
      </c>
      <c r="S188" s="7"/>
      <c r="T188" s="7">
        <f t="shared" si="14"/>
        <v>10600</v>
      </c>
    </row>
    <row r="189" spans="1:23" x14ac:dyDescent="0.25">
      <c r="A189" s="3"/>
      <c r="B189" s="2">
        <v>44492</v>
      </c>
      <c r="C189" t="s">
        <v>299</v>
      </c>
      <c r="D189" s="3" t="s">
        <v>220</v>
      </c>
      <c r="E189" s="3">
        <v>0</v>
      </c>
      <c r="F189" s="3">
        <f>669.9</f>
        <v>669.9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>
        <f>31330</f>
        <v>31330</v>
      </c>
      <c r="S189" s="7"/>
      <c r="T189" s="7">
        <f t="shared" si="14"/>
        <v>31330</v>
      </c>
    </row>
    <row r="190" spans="1:23" x14ac:dyDescent="0.25">
      <c r="A190" s="3"/>
      <c r="B190" s="2">
        <v>44492</v>
      </c>
      <c r="C190" t="s">
        <v>300</v>
      </c>
      <c r="D190" s="3" t="s">
        <v>229</v>
      </c>
      <c r="E190" s="3">
        <v>0</v>
      </c>
      <c r="F190" s="3">
        <v>15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>
        <f>F190*60</f>
        <v>900</v>
      </c>
      <c r="S190" s="7"/>
      <c r="T190" s="7">
        <f t="shared" si="14"/>
        <v>900</v>
      </c>
    </row>
    <row r="191" spans="1:23" x14ac:dyDescent="0.25">
      <c r="A191" s="3"/>
      <c r="B191" s="2">
        <v>44492</v>
      </c>
      <c r="C191" t="s">
        <v>301</v>
      </c>
      <c r="D191" s="3" t="s">
        <v>302</v>
      </c>
      <c r="E191" s="3">
        <v>0</v>
      </c>
      <c r="F191" s="3">
        <f>30</f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>
        <f>F191*56</f>
        <v>1680</v>
      </c>
      <c r="S191" s="7"/>
      <c r="T191" s="7">
        <f t="shared" si="14"/>
        <v>1680</v>
      </c>
    </row>
    <row r="192" spans="1:23" x14ac:dyDescent="0.25">
      <c r="A192" s="3"/>
      <c r="B192" s="2">
        <v>44492</v>
      </c>
      <c r="C192" t="s">
        <v>303</v>
      </c>
      <c r="D192" s="3" t="s">
        <v>242</v>
      </c>
      <c r="E192" s="3">
        <v>0</v>
      </c>
      <c r="F192" s="3">
        <f>70</f>
        <v>70</v>
      </c>
      <c r="G192" s="3"/>
      <c r="H192" s="3"/>
      <c r="I192" s="3"/>
      <c r="J192" s="3"/>
      <c r="K192" s="3"/>
      <c r="L192" s="3">
        <v>10</v>
      </c>
      <c r="M192" s="3"/>
      <c r="N192" s="3"/>
      <c r="O192" s="3"/>
      <c r="P192" s="3"/>
      <c r="Q192" s="3"/>
      <c r="R192" s="3">
        <f>L192*580+F192*60</f>
        <v>10000</v>
      </c>
      <c r="S192" s="7">
        <f>R192</f>
        <v>10000</v>
      </c>
      <c r="T192" s="7">
        <f t="shared" si="14"/>
        <v>0</v>
      </c>
      <c r="V192" t="s">
        <v>25</v>
      </c>
      <c r="W192" t="s">
        <v>237</v>
      </c>
    </row>
    <row r="193" spans="1:23" x14ac:dyDescent="0.25">
      <c r="A193" s="3"/>
      <c r="B193" s="2">
        <v>44493</v>
      </c>
      <c r="C193" t="s">
        <v>304</v>
      </c>
      <c r="D193" s="3" t="s">
        <v>242</v>
      </c>
      <c r="E193" s="3">
        <v>0</v>
      </c>
      <c r="F193" s="3">
        <v>0</v>
      </c>
      <c r="G193" s="3"/>
      <c r="H193" s="3"/>
      <c r="I193" s="3"/>
      <c r="J193" s="3"/>
      <c r="K193" s="3"/>
      <c r="L193" s="3">
        <v>8</v>
      </c>
      <c r="M193" s="3"/>
      <c r="N193" s="3"/>
      <c r="O193" s="3">
        <v>7</v>
      </c>
      <c r="P193" s="3"/>
      <c r="Q193" s="3"/>
      <c r="R193" s="3">
        <f>L193*580+O193*300</f>
        <v>6740</v>
      </c>
      <c r="S193" s="7">
        <f>R193</f>
        <v>6740</v>
      </c>
      <c r="T193" s="7">
        <f t="shared" si="14"/>
        <v>0</v>
      </c>
      <c r="V193" t="s">
        <v>25</v>
      </c>
      <c r="W193" t="s">
        <v>237</v>
      </c>
    </row>
    <row r="194" spans="1:23" x14ac:dyDescent="0.25">
      <c r="A194" s="3"/>
      <c r="B194" s="2">
        <v>44493</v>
      </c>
      <c r="C194" t="s">
        <v>305</v>
      </c>
      <c r="D194" s="3" t="s">
        <v>280</v>
      </c>
      <c r="E194" s="3">
        <v>0</v>
      </c>
      <c r="F194" s="3">
        <v>0</v>
      </c>
      <c r="G194" s="3">
        <f>40*1</f>
        <v>40</v>
      </c>
      <c r="H194" s="3">
        <f>30</f>
        <v>30</v>
      </c>
      <c r="I194" s="3"/>
      <c r="J194" s="3"/>
      <c r="K194" s="3"/>
      <c r="L194" s="3"/>
      <c r="M194" s="3"/>
      <c r="N194" s="3"/>
      <c r="O194" s="3"/>
      <c r="P194" s="3"/>
      <c r="Q194" s="3"/>
      <c r="R194" s="3">
        <f>(G194+H194)*60</f>
        <v>4200</v>
      </c>
      <c r="S194" s="7"/>
      <c r="T194" s="7">
        <f t="shared" si="14"/>
        <v>4200</v>
      </c>
    </row>
    <row r="195" spans="1:23" x14ac:dyDescent="0.25">
      <c r="A195" s="3"/>
      <c r="B195" s="2">
        <v>44493</v>
      </c>
      <c r="C195" t="s">
        <v>306</v>
      </c>
      <c r="D195" s="3" t="s">
        <v>229</v>
      </c>
      <c r="E195" s="3">
        <v>0</v>
      </c>
      <c r="F195" s="3">
        <v>0</v>
      </c>
      <c r="G195" s="3"/>
      <c r="H195" s="3"/>
      <c r="I195" s="3"/>
      <c r="J195" s="3"/>
      <c r="K195" s="3"/>
      <c r="L195" s="3"/>
      <c r="M195" s="3">
        <f>2</f>
        <v>2</v>
      </c>
      <c r="N195" s="3"/>
      <c r="O195" s="3"/>
      <c r="P195" s="3"/>
      <c r="Q195" s="3"/>
      <c r="R195" s="3">
        <f>M195*1040</f>
        <v>2080</v>
      </c>
      <c r="S195" s="7"/>
      <c r="T195" s="7">
        <f t="shared" si="14"/>
        <v>2080</v>
      </c>
    </row>
    <row r="196" spans="1:23" x14ac:dyDescent="0.25">
      <c r="A196" s="3"/>
      <c r="B196" s="2">
        <v>44493</v>
      </c>
      <c r="C196" t="s">
        <v>307</v>
      </c>
      <c r="D196" s="3" t="s">
        <v>290</v>
      </c>
      <c r="E196" s="3">
        <v>0</v>
      </c>
      <c r="F196" s="3">
        <v>0</v>
      </c>
      <c r="G196" s="3"/>
      <c r="H196" s="3"/>
      <c r="I196" s="3"/>
      <c r="J196" s="3"/>
      <c r="K196" s="3"/>
      <c r="L196" s="3">
        <f>5</f>
        <v>5</v>
      </c>
      <c r="M196" s="3"/>
      <c r="N196" s="3"/>
      <c r="O196" s="3"/>
      <c r="P196" s="3"/>
      <c r="Q196" s="3"/>
      <c r="R196" s="3">
        <f>L196*480</f>
        <v>2400</v>
      </c>
      <c r="S196" s="7"/>
      <c r="T196" s="7">
        <f t="shared" si="14"/>
        <v>2400</v>
      </c>
    </row>
    <row r="197" spans="1:23" x14ac:dyDescent="0.25">
      <c r="A197" s="3"/>
      <c r="B197" s="2">
        <v>44493</v>
      </c>
      <c r="C197" t="s">
        <v>308</v>
      </c>
      <c r="D197" s="3" t="s">
        <v>302</v>
      </c>
      <c r="E197" s="3">
        <v>0</v>
      </c>
      <c r="F197" s="3">
        <v>0</v>
      </c>
      <c r="G197" s="3"/>
      <c r="H197" s="3"/>
      <c r="I197" s="3"/>
      <c r="J197" s="3"/>
      <c r="K197" s="3"/>
      <c r="L197" s="3">
        <f>7</f>
        <v>7</v>
      </c>
      <c r="M197" s="3"/>
      <c r="N197" s="3"/>
      <c r="O197" s="3"/>
      <c r="P197" s="3"/>
      <c r="Q197" s="3"/>
      <c r="R197" s="3">
        <f>L197*480</f>
        <v>3360</v>
      </c>
      <c r="S197" s="7"/>
      <c r="T197" s="7">
        <f t="shared" si="14"/>
        <v>3360</v>
      </c>
    </row>
    <row r="198" spans="1:23" x14ac:dyDescent="0.25">
      <c r="A198" s="3"/>
      <c r="B198" s="2">
        <v>44493</v>
      </c>
      <c r="C198" t="s">
        <v>309</v>
      </c>
      <c r="D198" s="3" t="s">
        <v>234</v>
      </c>
      <c r="E198" s="3">
        <v>0</v>
      </c>
      <c r="F198" s="3">
        <f>20</f>
        <v>20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>
        <f>F198*56</f>
        <v>1120</v>
      </c>
      <c r="S198" s="7"/>
      <c r="T198" s="7">
        <f t="shared" si="14"/>
        <v>1120</v>
      </c>
    </row>
    <row r="199" spans="1:23" x14ac:dyDescent="0.25">
      <c r="A199" s="3"/>
      <c r="B199" s="2">
        <v>44493</v>
      </c>
      <c r="C199" t="s">
        <v>310</v>
      </c>
      <c r="D199" s="3" t="s">
        <v>287</v>
      </c>
      <c r="E199" s="3">
        <v>0</v>
      </c>
      <c r="F199" s="3">
        <f>20</f>
        <v>20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>
        <f>F199*56</f>
        <v>1120</v>
      </c>
      <c r="S199" s="7"/>
      <c r="T199" s="7">
        <f t="shared" si="14"/>
        <v>1120</v>
      </c>
    </row>
    <row r="200" spans="1:23" x14ac:dyDescent="0.25">
      <c r="A200" s="3"/>
      <c r="B200" s="2">
        <v>44493</v>
      </c>
      <c r="C200" t="s">
        <v>311</v>
      </c>
      <c r="D200" s="3" t="s">
        <v>212</v>
      </c>
      <c r="E200" s="3">
        <v>0</v>
      </c>
      <c r="F200" s="3">
        <v>0</v>
      </c>
      <c r="G200" s="3"/>
      <c r="H200" s="3"/>
      <c r="I200" s="3"/>
      <c r="J200" s="3"/>
      <c r="K200" s="3"/>
      <c r="L200" s="3">
        <f>1</f>
        <v>1</v>
      </c>
      <c r="M200" s="3"/>
      <c r="N200" s="3"/>
      <c r="O200" s="3"/>
      <c r="P200" s="3"/>
      <c r="Q200" s="3"/>
      <c r="R200" s="3">
        <f>L200*600</f>
        <v>600</v>
      </c>
      <c r="S200" s="7"/>
      <c r="T200" s="7">
        <f t="shared" si="14"/>
        <v>600</v>
      </c>
    </row>
    <row r="201" spans="1:23" x14ac:dyDescent="0.25">
      <c r="A201" s="3"/>
      <c r="B201" s="2">
        <v>44493</v>
      </c>
      <c r="C201" t="s">
        <v>312</v>
      </c>
      <c r="D201" s="3" t="s">
        <v>212</v>
      </c>
      <c r="E201" s="3">
        <v>0</v>
      </c>
      <c r="F201" s="3">
        <v>2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>
        <f>F201*60</f>
        <v>120</v>
      </c>
      <c r="S201" s="7"/>
      <c r="T201" s="7">
        <f t="shared" si="14"/>
        <v>120</v>
      </c>
    </row>
    <row r="202" spans="1:23" x14ac:dyDescent="0.25">
      <c r="A202" s="3"/>
      <c r="B202" s="2">
        <v>44493</v>
      </c>
      <c r="C202" t="s">
        <v>313</v>
      </c>
      <c r="D202" s="3" t="s">
        <v>314</v>
      </c>
      <c r="E202" s="3">
        <v>0</v>
      </c>
      <c r="F202" s="3">
        <v>0</v>
      </c>
      <c r="G202" s="3"/>
      <c r="H202" s="3"/>
      <c r="I202" s="3"/>
      <c r="J202" s="3"/>
      <c r="K202" s="3"/>
      <c r="L202" s="3">
        <f>3</f>
        <v>3</v>
      </c>
      <c r="M202" s="3"/>
      <c r="N202" s="3"/>
      <c r="O202" s="3"/>
      <c r="P202" s="3"/>
      <c r="Q202" s="3"/>
      <c r="R202" s="3">
        <f>L202*580</f>
        <v>1740</v>
      </c>
      <c r="S202" s="7"/>
      <c r="T202" s="7">
        <f t="shared" si="14"/>
        <v>1740</v>
      </c>
    </row>
    <row r="203" spans="1:23" x14ac:dyDescent="0.25">
      <c r="A203" s="3"/>
      <c r="B203" s="2">
        <v>44493</v>
      </c>
      <c r="C203" t="s">
        <v>315</v>
      </c>
      <c r="D203" s="3" t="s">
        <v>229</v>
      </c>
      <c r="E203" s="3">
        <v>0</v>
      </c>
      <c r="F203" s="3">
        <v>0</v>
      </c>
      <c r="G203" s="3"/>
      <c r="H203" s="3"/>
      <c r="I203" s="3"/>
      <c r="J203" s="3"/>
      <c r="K203" s="3"/>
      <c r="L203" s="3"/>
      <c r="M203" s="3"/>
      <c r="N203" s="3"/>
      <c r="O203" s="3">
        <f>28</f>
        <v>28</v>
      </c>
      <c r="P203" s="3"/>
      <c r="Q203" s="3"/>
      <c r="R203" s="3">
        <f>O203*300</f>
        <v>8400</v>
      </c>
      <c r="S203" s="7"/>
      <c r="T203" s="7">
        <f t="shared" si="14"/>
        <v>8400</v>
      </c>
    </row>
    <row r="204" spans="1:23" x14ac:dyDescent="0.25">
      <c r="A204" s="3"/>
      <c r="B204" s="2">
        <v>44493</v>
      </c>
      <c r="C204" t="s">
        <v>316</v>
      </c>
      <c r="D204" s="3" t="s">
        <v>252</v>
      </c>
      <c r="E204" s="3">
        <v>0</v>
      </c>
      <c r="F204" s="3">
        <v>0</v>
      </c>
      <c r="G204" s="3"/>
      <c r="H204" s="3"/>
      <c r="I204" s="3"/>
      <c r="J204" s="3"/>
      <c r="K204" s="3"/>
      <c r="L204" s="3">
        <f>2</f>
        <v>2</v>
      </c>
      <c r="M204" s="3"/>
      <c r="N204" s="3"/>
      <c r="O204" s="3"/>
      <c r="P204" s="3"/>
      <c r="Q204" s="3"/>
      <c r="R204" s="3">
        <f>L204*580</f>
        <v>1160</v>
      </c>
      <c r="S204" s="7"/>
      <c r="T204" s="7">
        <f t="shared" si="14"/>
        <v>1160</v>
      </c>
    </row>
    <row r="205" spans="1:23" x14ac:dyDescent="0.25">
      <c r="A205" s="3"/>
      <c r="B205" s="2">
        <v>44493</v>
      </c>
      <c r="C205" t="s">
        <v>317</v>
      </c>
      <c r="D205" s="3" t="s">
        <v>26</v>
      </c>
      <c r="E205" s="3">
        <v>0</v>
      </c>
      <c r="F205" s="3">
        <v>0</v>
      </c>
      <c r="G205" s="3"/>
      <c r="H205" s="3"/>
      <c r="I205" s="3"/>
      <c r="J205" s="3"/>
      <c r="K205" s="3"/>
      <c r="L205" s="3"/>
      <c r="M205" s="3"/>
      <c r="N205" s="3"/>
      <c r="O205" s="3">
        <f>1</f>
        <v>1</v>
      </c>
      <c r="P205" s="3"/>
      <c r="Q205" s="3"/>
      <c r="R205" s="3">
        <f>O205*290</f>
        <v>290</v>
      </c>
      <c r="S205" s="7"/>
      <c r="T205" s="7">
        <f t="shared" si="14"/>
        <v>290</v>
      </c>
    </row>
    <row r="206" spans="1:23" x14ac:dyDescent="0.25">
      <c r="A206" s="10"/>
      <c r="B206" s="2">
        <v>44493</v>
      </c>
      <c r="C206" t="s">
        <v>318</v>
      </c>
      <c r="D206" s="10" t="s">
        <v>145</v>
      </c>
      <c r="E206" s="10">
        <v>0</v>
      </c>
      <c r="F206" s="3">
        <v>0</v>
      </c>
      <c r="G206" s="10"/>
      <c r="H206" s="10"/>
      <c r="I206" s="10"/>
      <c r="J206" s="10"/>
      <c r="K206" s="10"/>
      <c r="L206" s="10">
        <v>59</v>
      </c>
      <c r="M206" s="10"/>
      <c r="N206" s="10"/>
      <c r="O206" s="10"/>
      <c r="P206" s="10"/>
      <c r="Q206" s="10"/>
      <c r="R206" s="10">
        <f>L206*430</f>
        <v>25370</v>
      </c>
      <c r="S206" s="7">
        <v>25370</v>
      </c>
      <c r="T206" s="7">
        <f t="shared" si="14"/>
        <v>0</v>
      </c>
      <c r="U206" t="s">
        <v>319</v>
      </c>
      <c r="V206" t="s">
        <v>106</v>
      </c>
    </row>
    <row r="207" spans="1:23" x14ac:dyDescent="0.25">
      <c r="A207" s="3"/>
      <c r="B207" s="2">
        <v>44493</v>
      </c>
      <c r="C207" t="s">
        <v>320</v>
      </c>
      <c r="D207" s="3" t="s">
        <v>314</v>
      </c>
      <c r="E207" s="3">
        <v>0</v>
      </c>
      <c r="F207" s="3">
        <v>0</v>
      </c>
      <c r="G207" s="3"/>
      <c r="H207" s="3"/>
      <c r="I207" s="3"/>
      <c r="J207" s="3"/>
      <c r="K207" s="3"/>
      <c r="L207" s="3">
        <v>30</v>
      </c>
      <c r="M207" s="3"/>
      <c r="N207" s="3"/>
      <c r="O207" s="3"/>
      <c r="P207" s="3"/>
      <c r="Q207" s="3"/>
      <c r="R207" s="3">
        <f>L207*580</f>
        <v>17400</v>
      </c>
      <c r="S207" s="7"/>
      <c r="T207" s="7">
        <f t="shared" si="14"/>
        <v>17400</v>
      </c>
    </row>
    <row r="208" spans="1:23" x14ac:dyDescent="0.25">
      <c r="A208" s="3"/>
      <c r="B208" s="2">
        <v>44493</v>
      </c>
      <c r="C208" t="s">
        <v>321</v>
      </c>
      <c r="D208" s="3" t="s">
        <v>252</v>
      </c>
      <c r="E208" s="3">
        <v>0</v>
      </c>
      <c r="F208" s="3">
        <v>0</v>
      </c>
      <c r="G208" s="3"/>
      <c r="H208" s="3"/>
      <c r="I208" s="3"/>
      <c r="J208" s="3"/>
      <c r="K208" s="3"/>
      <c r="L208" s="3">
        <f>7</f>
        <v>7</v>
      </c>
      <c r="M208" s="3"/>
      <c r="N208" s="3"/>
      <c r="O208" s="3"/>
      <c r="P208" s="3"/>
      <c r="Q208" s="3"/>
      <c r="R208" s="3">
        <f>L208*580</f>
        <v>4060</v>
      </c>
      <c r="S208" s="7">
        <v>10000</v>
      </c>
      <c r="T208" s="7">
        <f t="shared" si="14"/>
        <v>-5940</v>
      </c>
      <c r="U208" t="s">
        <v>322</v>
      </c>
      <c r="V208" t="s">
        <v>106</v>
      </c>
      <c r="W208" t="s">
        <v>323</v>
      </c>
    </row>
    <row r="209" spans="1:23" x14ac:dyDescent="0.25">
      <c r="A209" s="3"/>
      <c r="B209" s="2">
        <v>44493</v>
      </c>
      <c r="C209" t="s">
        <v>324</v>
      </c>
      <c r="D209" s="3" t="s">
        <v>234</v>
      </c>
      <c r="E209" s="3">
        <v>0</v>
      </c>
      <c r="F209" s="3">
        <f>20</f>
        <v>20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>
        <f>F209*56</f>
        <v>1120</v>
      </c>
      <c r="S209" s="7"/>
      <c r="T209" s="7">
        <f t="shared" si="14"/>
        <v>1120</v>
      </c>
    </row>
    <row r="210" spans="1:23" x14ac:dyDescent="0.25">
      <c r="A210" s="3"/>
      <c r="B210" s="2">
        <v>44493</v>
      </c>
      <c r="C210" t="s">
        <v>325</v>
      </c>
      <c r="D210" s="3" t="s">
        <v>287</v>
      </c>
      <c r="E210" s="3">
        <v>0</v>
      </c>
      <c r="F210" s="3">
        <v>20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>
        <f>F210*56</f>
        <v>1120</v>
      </c>
      <c r="S210" s="7"/>
      <c r="T210" s="7">
        <f t="shared" si="14"/>
        <v>1120</v>
      </c>
    </row>
    <row r="211" spans="1:23" x14ac:dyDescent="0.25">
      <c r="A211" s="3"/>
      <c r="B211" s="2">
        <v>44493</v>
      </c>
      <c r="C211" t="s">
        <v>326</v>
      </c>
      <c r="D211" s="3" t="s">
        <v>302</v>
      </c>
      <c r="E211" s="3">
        <v>0</v>
      </c>
      <c r="F211" s="3">
        <v>0</v>
      </c>
      <c r="G211" s="3">
        <f>40</f>
        <v>40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>
        <f>G211*56</f>
        <v>2240</v>
      </c>
      <c r="S211" s="7"/>
      <c r="T211" s="7">
        <f t="shared" si="14"/>
        <v>2240</v>
      </c>
    </row>
    <row r="212" spans="1:23" x14ac:dyDescent="0.25">
      <c r="A212" s="3"/>
      <c r="B212" s="2">
        <v>44493</v>
      </c>
      <c r="C212" t="s">
        <v>327</v>
      </c>
      <c r="D212" s="3" t="s">
        <v>26</v>
      </c>
      <c r="E212" s="3">
        <v>0</v>
      </c>
      <c r="F212" s="3">
        <v>0</v>
      </c>
      <c r="G212" s="3"/>
      <c r="H212" s="3"/>
      <c r="I212" s="3"/>
      <c r="J212" s="3"/>
      <c r="K212" s="3"/>
      <c r="L212" s="3">
        <v>9</v>
      </c>
      <c r="M212" s="3"/>
      <c r="N212" s="3"/>
      <c r="O212" s="3"/>
      <c r="P212" s="3"/>
      <c r="Q212" s="3"/>
      <c r="R212" s="3">
        <f>L212*580</f>
        <v>5220</v>
      </c>
      <c r="S212" s="7"/>
      <c r="T212" s="7">
        <f t="shared" si="14"/>
        <v>5220</v>
      </c>
    </row>
    <row r="213" spans="1:23" x14ac:dyDescent="0.25">
      <c r="A213" s="3"/>
      <c r="B213" s="2">
        <v>44494</v>
      </c>
      <c r="C213" t="s">
        <v>328</v>
      </c>
      <c r="D213" s="3" t="s">
        <v>290</v>
      </c>
      <c r="E213" s="3">
        <v>0</v>
      </c>
      <c r="F213" s="3">
        <v>0</v>
      </c>
      <c r="G213" s="3"/>
      <c r="H213" s="3"/>
      <c r="I213" s="3"/>
      <c r="J213" s="3"/>
      <c r="K213" s="3"/>
      <c r="L213" s="3"/>
      <c r="M213" s="3">
        <v>2</v>
      </c>
      <c r="N213" s="3"/>
      <c r="O213" s="3"/>
      <c r="P213" s="3"/>
      <c r="Q213" s="3"/>
      <c r="R213" s="3">
        <f>M213*800</f>
        <v>1600</v>
      </c>
      <c r="S213" s="7"/>
      <c r="T213" s="7">
        <f t="shared" si="14"/>
        <v>1600</v>
      </c>
    </row>
    <row r="214" spans="1:23" x14ac:dyDescent="0.25">
      <c r="A214" s="3"/>
      <c r="B214" s="2">
        <v>44494</v>
      </c>
      <c r="C214" t="s">
        <v>329</v>
      </c>
      <c r="D214" s="8" t="s">
        <v>330</v>
      </c>
      <c r="E214" s="8">
        <v>0</v>
      </c>
      <c r="F214" s="3">
        <v>0</v>
      </c>
      <c r="G214" s="8"/>
      <c r="H214" s="8">
        <f>12</f>
        <v>12</v>
      </c>
      <c r="I214" s="8"/>
      <c r="J214" s="8"/>
      <c r="K214" s="8"/>
      <c r="L214" s="8"/>
      <c r="M214" s="8">
        <v>2</v>
      </c>
      <c r="N214" s="3"/>
      <c r="O214" s="8"/>
      <c r="P214" s="8"/>
      <c r="Q214" s="8"/>
      <c r="R214" s="3">
        <f>H214*40+(M214*20*42)</f>
        <v>2160</v>
      </c>
      <c r="S214" s="7"/>
      <c r="T214" s="7">
        <f t="shared" si="14"/>
        <v>2160</v>
      </c>
    </row>
    <row r="215" spans="1:23" x14ac:dyDescent="0.25">
      <c r="A215" s="3"/>
      <c r="B215" s="2">
        <v>44494</v>
      </c>
      <c r="C215" t="s">
        <v>331</v>
      </c>
      <c r="D215" s="8" t="s">
        <v>332</v>
      </c>
      <c r="E215" s="8">
        <v>0</v>
      </c>
      <c r="F215" s="3">
        <f>20</f>
        <v>20</v>
      </c>
      <c r="G215" s="8"/>
      <c r="H215" s="8"/>
      <c r="I215" s="8"/>
      <c r="J215" s="8"/>
      <c r="K215" s="8"/>
      <c r="L215" s="8"/>
      <c r="M215" s="8"/>
      <c r="N215" s="3"/>
      <c r="O215" s="8"/>
      <c r="P215" s="8"/>
      <c r="Q215" s="8"/>
      <c r="R215" s="3">
        <f>F215*60</f>
        <v>1200</v>
      </c>
      <c r="S215" s="7"/>
      <c r="T215" s="7">
        <f t="shared" si="14"/>
        <v>1200</v>
      </c>
    </row>
    <row r="216" spans="1:23" x14ac:dyDescent="0.25">
      <c r="A216" s="3"/>
      <c r="B216" s="2">
        <v>44494</v>
      </c>
      <c r="C216" t="s">
        <v>333</v>
      </c>
      <c r="D216" s="8" t="s">
        <v>212</v>
      </c>
      <c r="E216" s="8">
        <v>0</v>
      </c>
      <c r="F216" s="3">
        <f>2</f>
        <v>2</v>
      </c>
      <c r="G216" s="8"/>
      <c r="H216" s="8"/>
      <c r="I216" s="8"/>
      <c r="J216" s="8"/>
      <c r="K216" s="8"/>
      <c r="L216" s="8"/>
      <c r="M216" s="8"/>
      <c r="N216" s="3"/>
      <c r="O216" s="8"/>
      <c r="P216" s="8"/>
      <c r="Q216" s="8"/>
      <c r="R216" s="3">
        <f>F216*60</f>
        <v>120</v>
      </c>
      <c r="S216" s="7"/>
      <c r="T216" s="7">
        <f t="shared" si="14"/>
        <v>120</v>
      </c>
    </row>
    <row r="217" spans="1:23" x14ac:dyDescent="0.25">
      <c r="A217" s="3"/>
      <c r="B217" s="2">
        <v>44494</v>
      </c>
      <c r="C217" t="s">
        <v>334</v>
      </c>
      <c r="D217" s="3" t="s">
        <v>242</v>
      </c>
      <c r="E217" s="3">
        <v>0</v>
      </c>
      <c r="F217" s="3">
        <v>0</v>
      </c>
      <c r="G217" s="3"/>
      <c r="H217" s="3"/>
      <c r="I217" s="3"/>
      <c r="J217" s="3"/>
      <c r="K217" s="3"/>
      <c r="L217" s="3">
        <v>2</v>
      </c>
      <c r="M217" s="3">
        <f>1</f>
        <v>1</v>
      </c>
      <c r="N217" s="3"/>
      <c r="O217" s="3"/>
      <c r="P217" s="3"/>
      <c r="Q217" s="3"/>
      <c r="R217" s="3">
        <f>L217*580+M217*1040</f>
        <v>2200</v>
      </c>
      <c r="S217" s="7">
        <f>R217</f>
        <v>2200</v>
      </c>
      <c r="T217" s="7">
        <f t="shared" si="14"/>
        <v>0</v>
      </c>
      <c r="V217" t="s">
        <v>25</v>
      </c>
      <c r="W217" t="s">
        <v>237</v>
      </c>
    </row>
    <row r="218" spans="1:23" x14ac:dyDescent="0.25">
      <c r="A218" s="3"/>
      <c r="B218" s="2">
        <v>44494</v>
      </c>
      <c r="C218" t="s">
        <v>335</v>
      </c>
      <c r="D218" s="3" t="s">
        <v>229</v>
      </c>
      <c r="E218" s="3">
        <v>0</v>
      </c>
      <c r="F218" s="3">
        <v>0</v>
      </c>
      <c r="G218" s="3"/>
      <c r="H218" s="3"/>
      <c r="I218" s="3"/>
      <c r="J218" s="3"/>
      <c r="K218" s="3"/>
      <c r="L218" s="3">
        <v>3</v>
      </c>
      <c r="M218" s="3"/>
      <c r="N218" s="3"/>
      <c r="O218" s="3"/>
      <c r="P218" s="3"/>
      <c r="Q218" s="3"/>
      <c r="R218" s="3">
        <f>L218*600</f>
        <v>1800</v>
      </c>
      <c r="S218" s="7"/>
      <c r="T218" s="7">
        <f t="shared" si="14"/>
        <v>1800</v>
      </c>
    </row>
    <row r="219" spans="1:23" x14ac:dyDescent="0.25">
      <c r="A219" s="3"/>
      <c r="B219" s="2">
        <v>44494</v>
      </c>
      <c r="C219" t="s">
        <v>336</v>
      </c>
      <c r="D219" s="3" t="s">
        <v>337</v>
      </c>
      <c r="E219" s="3">
        <v>0</v>
      </c>
      <c r="F219" s="3">
        <v>0</v>
      </c>
      <c r="G219" s="3"/>
      <c r="H219" s="3"/>
      <c r="I219" s="3"/>
      <c r="J219" s="3"/>
      <c r="K219" s="3"/>
      <c r="L219" s="3">
        <f>2</f>
        <v>2</v>
      </c>
      <c r="M219" s="3"/>
      <c r="N219" s="3"/>
      <c r="O219" s="3"/>
      <c r="P219" s="3"/>
      <c r="Q219" s="3"/>
      <c r="R219" s="3">
        <f>L219*580</f>
        <v>1160</v>
      </c>
      <c r="S219" s="7">
        <v>0</v>
      </c>
      <c r="T219" s="11">
        <f>R219-S219</f>
        <v>1160</v>
      </c>
    </row>
    <row r="220" spans="1:23" x14ac:dyDescent="0.25">
      <c r="A220" s="3"/>
      <c r="B220" s="2">
        <v>44494</v>
      </c>
      <c r="C220" t="s">
        <v>338</v>
      </c>
      <c r="D220" s="3" t="s">
        <v>252</v>
      </c>
      <c r="E220" s="3">
        <v>0</v>
      </c>
      <c r="F220" s="3">
        <v>0</v>
      </c>
      <c r="G220" s="3"/>
      <c r="H220" s="3"/>
      <c r="I220" s="3"/>
      <c r="J220" s="3"/>
      <c r="K220" s="3"/>
      <c r="L220" s="3">
        <v>1</v>
      </c>
      <c r="M220" s="3"/>
      <c r="N220" s="3"/>
      <c r="O220" s="3">
        <v>2</v>
      </c>
      <c r="P220" s="3"/>
      <c r="Q220" s="3"/>
      <c r="R220" s="3">
        <f>L220*580+O220*290</f>
        <v>1160</v>
      </c>
      <c r="S220" s="7"/>
      <c r="T220" s="7">
        <f t="shared" si="14"/>
        <v>1160</v>
      </c>
    </row>
    <row r="221" spans="1:23" x14ac:dyDescent="0.25">
      <c r="A221" s="3"/>
      <c r="B221" s="2">
        <v>44494</v>
      </c>
      <c r="C221" t="s">
        <v>339</v>
      </c>
      <c r="D221" s="3" t="s">
        <v>330</v>
      </c>
      <c r="E221" s="3">
        <v>0</v>
      </c>
      <c r="F221" s="3">
        <v>0</v>
      </c>
      <c r="G221" s="3"/>
      <c r="H221" s="3">
        <f>10</f>
        <v>10</v>
      </c>
      <c r="I221" s="3"/>
      <c r="J221" s="3"/>
      <c r="K221" s="3"/>
      <c r="L221" s="3"/>
      <c r="M221" s="3">
        <f>3</f>
        <v>3</v>
      </c>
      <c r="N221" s="3"/>
      <c r="O221" s="3"/>
      <c r="P221" s="3"/>
      <c r="Q221" s="3"/>
      <c r="R221" s="3">
        <f>H221*40+(M221*20)*42</f>
        <v>2920</v>
      </c>
      <c r="S221" s="7"/>
      <c r="T221" s="7">
        <f t="shared" si="14"/>
        <v>2920</v>
      </c>
    </row>
    <row r="222" spans="1:23" x14ac:dyDescent="0.25">
      <c r="A222" s="3"/>
      <c r="B222" s="2">
        <v>44494</v>
      </c>
      <c r="C222" t="s">
        <v>340</v>
      </c>
      <c r="D222" s="3" t="s">
        <v>302</v>
      </c>
      <c r="E222" s="3">
        <v>0</v>
      </c>
      <c r="F222" s="3">
        <v>0</v>
      </c>
      <c r="G222" s="3"/>
      <c r="H222" s="3"/>
      <c r="I222" s="3"/>
      <c r="J222" s="3"/>
      <c r="K222" s="3"/>
      <c r="L222" s="3"/>
      <c r="M222" s="3">
        <v>1</v>
      </c>
      <c r="N222" s="3"/>
      <c r="O222" s="3"/>
      <c r="P222" s="3"/>
      <c r="Q222" s="3"/>
      <c r="R222" s="3">
        <f>M222*800</f>
        <v>800</v>
      </c>
      <c r="S222" s="7"/>
      <c r="T222" s="7">
        <f t="shared" si="14"/>
        <v>800</v>
      </c>
    </row>
    <row r="223" spans="1:23" x14ac:dyDescent="0.25">
      <c r="A223" s="3"/>
      <c r="B223" s="2">
        <v>44494</v>
      </c>
      <c r="C223" t="s">
        <v>341</v>
      </c>
      <c r="D223" s="3" t="s">
        <v>210</v>
      </c>
      <c r="E223" s="3">
        <v>0</v>
      </c>
      <c r="F223" s="3">
        <v>600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>
        <f>29786</f>
        <v>29786</v>
      </c>
      <c r="S223" s="7"/>
      <c r="T223" s="7">
        <f t="shared" si="14"/>
        <v>29786</v>
      </c>
    </row>
    <row r="224" spans="1:23" x14ac:dyDescent="0.25">
      <c r="A224" s="3"/>
      <c r="B224" s="2">
        <v>44494</v>
      </c>
      <c r="C224" t="s">
        <v>342</v>
      </c>
      <c r="D224" s="3" t="s">
        <v>212</v>
      </c>
      <c r="E224" s="3">
        <v>0</v>
      </c>
      <c r="F224" s="3">
        <v>0</v>
      </c>
      <c r="G224" s="3"/>
      <c r="H224" s="3"/>
      <c r="I224" s="3"/>
      <c r="J224" s="3"/>
      <c r="K224" s="3"/>
      <c r="L224" s="3">
        <v>1</v>
      </c>
      <c r="M224" s="3"/>
      <c r="N224" s="3"/>
      <c r="O224" s="3"/>
      <c r="P224" s="3"/>
      <c r="Q224" s="3"/>
      <c r="R224" s="3">
        <f>L224*700</f>
        <v>700</v>
      </c>
      <c r="S224" s="7"/>
      <c r="T224" s="7">
        <f t="shared" si="14"/>
        <v>700</v>
      </c>
    </row>
    <row r="225" spans="1:23" x14ac:dyDescent="0.25">
      <c r="A225" s="3"/>
      <c r="B225" s="2">
        <v>44494</v>
      </c>
      <c r="C225" t="s">
        <v>343</v>
      </c>
      <c r="D225" s="3" t="s">
        <v>210</v>
      </c>
      <c r="E225" s="3">
        <v>0</v>
      </c>
      <c r="F225" s="3">
        <v>0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>
        <f>O225*375</f>
        <v>1125</v>
      </c>
      <c r="S225" s="7"/>
      <c r="T225" s="7">
        <f t="shared" si="14"/>
        <v>1125</v>
      </c>
    </row>
    <row r="226" spans="1:23" x14ac:dyDescent="0.25">
      <c r="A226" s="3"/>
      <c r="B226" s="2">
        <v>44494</v>
      </c>
      <c r="C226" t="s">
        <v>344</v>
      </c>
      <c r="D226" s="3" t="s">
        <v>217</v>
      </c>
      <c r="E226" s="3">
        <v>0</v>
      </c>
      <c r="F226" s="3">
        <v>2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>
        <f>F226*60</f>
        <v>120</v>
      </c>
      <c r="S226" s="7"/>
      <c r="T226" s="7">
        <f t="shared" si="14"/>
        <v>120</v>
      </c>
    </row>
    <row r="227" spans="1:23" x14ac:dyDescent="0.25">
      <c r="A227" s="3"/>
      <c r="B227" s="2">
        <v>44494</v>
      </c>
      <c r="C227" t="s">
        <v>345</v>
      </c>
      <c r="D227" s="3" t="s">
        <v>210</v>
      </c>
      <c r="E227" s="3">
        <v>0</v>
      </c>
      <c r="F227" s="3">
        <f>511</f>
        <v>511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>
        <f>26098</f>
        <v>26098</v>
      </c>
      <c r="S227" s="7"/>
      <c r="T227" s="7">
        <f t="shared" si="14"/>
        <v>26098</v>
      </c>
    </row>
    <row r="228" spans="1:23" x14ac:dyDescent="0.25">
      <c r="A228" s="3"/>
      <c r="B228" s="2">
        <v>44495</v>
      </c>
      <c r="C228" t="s">
        <v>346</v>
      </c>
      <c r="D228" s="3" t="s">
        <v>242</v>
      </c>
      <c r="E228" s="3">
        <v>0</v>
      </c>
      <c r="F228" s="3">
        <v>0</v>
      </c>
      <c r="G228" s="3"/>
      <c r="H228" s="3"/>
      <c r="I228" s="3"/>
      <c r="J228" s="3"/>
      <c r="K228" s="3"/>
      <c r="L228" s="3">
        <v>2</v>
      </c>
      <c r="M228" s="3"/>
      <c r="N228" s="3"/>
      <c r="O228" s="3"/>
      <c r="P228" s="3"/>
      <c r="Q228" s="3"/>
      <c r="R228" s="3">
        <f>L228*580</f>
        <v>1160</v>
      </c>
      <c r="S228" s="7">
        <f>R228</f>
        <v>1160</v>
      </c>
      <c r="T228" s="7">
        <f t="shared" si="14"/>
        <v>0</v>
      </c>
      <c r="V228" t="s">
        <v>25</v>
      </c>
      <c r="W228" t="s">
        <v>237</v>
      </c>
    </row>
    <row r="229" spans="1:23" x14ac:dyDescent="0.25">
      <c r="A229" s="3"/>
      <c r="B229" s="2">
        <v>44495</v>
      </c>
      <c r="C229" t="s">
        <v>347</v>
      </c>
      <c r="D229" s="8" t="s">
        <v>292</v>
      </c>
      <c r="E229" s="8">
        <v>0</v>
      </c>
      <c r="F229" s="3">
        <v>0</v>
      </c>
      <c r="G229" s="8"/>
      <c r="H229" s="8"/>
      <c r="I229" s="8"/>
      <c r="J229" s="8"/>
      <c r="K229" s="8"/>
      <c r="L229" s="8">
        <v>1</v>
      </c>
      <c r="M229" s="8"/>
      <c r="N229" s="8"/>
      <c r="O229" s="3"/>
      <c r="P229" s="3"/>
      <c r="Q229" s="8"/>
      <c r="R229" s="8">
        <f>L229*480</f>
        <v>480</v>
      </c>
      <c r="S229" s="7"/>
      <c r="T229" s="7">
        <f t="shared" si="14"/>
        <v>480</v>
      </c>
    </row>
    <row r="230" spans="1:23" x14ac:dyDescent="0.25">
      <c r="A230" s="3"/>
      <c r="B230" s="2">
        <v>44495</v>
      </c>
      <c r="C230" t="s">
        <v>348</v>
      </c>
      <c r="D230" s="8" t="s">
        <v>210</v>
      </c>
      <c r="E230" s="8">
        <v>0</v>
      </c>
      <c r="F230" s="3">
        <v>160</v>
      </c>
      <c r="G230" s="8"/>
      <c r="H230" s="8"/>
      <c r="I230" s="8"/>
      <c r="J230" s="8"/>
      <c r="K230" s="8"/>
      <c r="L230" s="8"/>
      <c r="M230" s="8"/>
      <c r="N230" s="8"/>
      <c r="O230" s="3"/>
      <c r="P230" s="3"/>
      <c r="Q230" s="8"/>
      <c r="R230" s="8">
        <f>7942</f>
        <v>7942</v>
      </c>
      <c r="S230" s="7"/>
      <c r="T230" s="7">
        <f t="shared" si="14"/>
        <v>7942</v>
      </c>
    </row>
    <row r="231" spans="1:23" x14ac:dyDescent="0.25">
      <c r="A231" s="3"/>
      <c r="B231" s="2">
        <v>44495</v>
      </c>
      <c r="C231" t="s">
        <v>349</v>
      </c>
      <c r="D231" s="8" t="s">
        <v>237</v>
      </c>
      <c r="E231" s="8">
        <v>0</v>
      </c>
      <c r="F231" s="3">
        <v>0</v>
      </c>
      <c r="G231" s="8"/>
      <c r="H231" s="8"/>
      <c r="I231" s="8"/>
      <c r="J231" s="8"/>
      <c r="K231" s="8"/>
      <c r="L231" s="8">
        <v>2</v>
      </c>
      <c r="M231" s="8"/>
      <c r="N231" s="8"/>
      <c r="O231" s="3"/>
      <c r="P231" s="3"/>
      <c r="Q231" s="8"/>
      <c r="R231" s="8">
        <f>L231*580</f>
        <v>1160</v>
      </c>
      <c r="S231" s="7"/>
      <c r="T231" s="7">
        <f t="shared" si="14"/>
        <v>1160</v>
      </c>
    </row>
    <row r="232" spans="1:23" x14ac:dyDescent="0.25">
      <c r="A232" s="3"/>
      <c r="B232" s="2">
        <v>44495</v>
      </c>
      <c r="C232" t="s">
        <v>350</v>
      </c>
      <c r="D232" s="3" t="s">
        <v>330</v>
      </c>
      <c r="E232" s="3">
        <v>0</v>
      </c>
      <c r="F232" s="3">
        <v>0</v>
      </c>
      <c r="G232" s="3"/>
      <c r="H232" s="3">
        <v>15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f>H232*40</f>
        <v>600</v>
      </c>
      <c r="S232" s="7"/>
      <c r="T232" s="7">
        <f t="shared" si="14"/>
        <v>600</v>
      </c>
    </row>
    <row r="233" spans="1:23" x14ac:dyDescent="0.25">
      <c r="A233" s="3"/>
      <c r="B233" s="2">
        <v>44495</v>
      </c>
      <c r="C233" t="s">
        <v>351</v>
      </c>
      <c r="D233" s="3" t="s">
        <v>287</v>
      </c>
      <c r="E233" s="3">
        <v>0</v>
      </c>
      <c r="F233" s="3">
        <v>20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>
        <f>F233*56</f>
        <v>1120</v>
      </c>
      <c r="S233" s="7"/>
      <c r="T233" s="7">
        <f t="shared" si="14"/>
        <v>1120</v>
      </c>
    </row>
    <row r="234" spans="1:23" x14ac:dyDescent="0.25">
      <c r="A234" s="3"/>
      <c r="B234" s="2">
        <v>44495</v>
      </c>
      <c r="C234" t="s">
        <v>352</v>
      </c>
      <c r="D234" s="3" t="s">
        <v>212</v>
      </c>
      <c r="E234" s="3">
        <v>0</v>
      </c>
      <c r="F234" s="3">
        <v>3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>
        <f>F234*60</f>
        <v>180</v>
      </c>
      <c r="S234" s="7"/>
      <c r="T234" s="7">
        <f t="shared" si="14"/>
        <v>180</v>
      </c>
    </row>
    <row r="235" spans="1:23" x14ac:dyDescent="0.25">
      <c r="A235" s="3"/>
      <c r="B235" s="2">
        <v>44495</v>
      </c>
      <c r="C235" t="s">
        <v>353</v>
      </c>
      <c r="D235" s="3" t="s">
        <v>330</v>
      </c>
      <c r="E235" s="3">
        <v>0</v>
      </c>
      <c r="F235" s="3">
        <v>15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>
        <f>F235*40</f>
        <v>600</v>
      </c>
      <c r="S235" s="7"/>
      <c r="T235" s="7">
        <f t="shared" si="14"/>
        <v>600</v>
      </c>
    </row>
    <row r="236" spans="1:23" x14ac:dyDescent="0.25">
      <c r="A236" s="3"/>
      <c r="B236" s="2">
        <v>44495</v>
      </c>
      <c r="C236" t="s">
        <v>354</v>
      </c>
      <c r="D236" s="3" t="s">
        <v>355</v>
      </c>
      <c r="E236" s="3">
        <v>0</v>
      </c>
      <c r="F236" s="3">
        <v>0</v>
      </c>
      <c r="G236" s="3"/>
      <c r="H236" s="3">
        <f>100</f>
        <v>100</v>
      </c>
      <c r="I236" s="3"/>
      <c r="J236" s="3"/>
      <c r="K236" s="3"/>
      <c r="L236" s="3"/>
      <c r="M236" s="3"/>
      <c r="N236" s="3"/>
      <c r="O236" s="3"/>
      <c r="P236" s="3"/>
      <c r="Q236" s="3"/>
      <c r="R236" s="3">
        <f>H236*60</f>
        <v>6000</v>
      </c>
      <c r="S236" s="7"/>
      <c r="T236" s="7">
        <f t="shared" si="14"/>
        <v>6000</v>
      </c>
    </row>
    <row r="237" spans="1:23" x14ac:dyDescent="0.25">
      <c r="A237" s="3"/>
      <c r="B237" s="2">
        <v>44495</v>
      </c>
      <c r="C237" t="s">
        <v>356</v>
      </c>
      <c r="D237" s="3" t="s">
        <v>330</v>
      </c>
      <c r="E237" s="3">
        <v>0</v>
      </c>
      <c r="F237" s="3">
        <v>0</v>
      </c>
      <c r="G237" s="3"/>
      <c r="H237" s="3"/>
      <c r="I237" s="3"/>
      <c r="J237" s="3"/>
      <c r="K237" s="3"/>
      <c r="L237" s="3"/>
      <c r="M237" s="3">
        <v>3</v>
      </c>
      <c r="N237" s="3"/>
      <c r="O237" s="3"/>
      <c r="P237" s="3"/>
      <c r="Q237" s="3"/>
      <c r="R237" s="3">
        <f>(3*20)*42</f>
        <v>2520</v>
      </c>
      <c r="S237" s="7"/>
      <c r="T237" s="7">
        <f t="shared" si="14"/>
        <v>2520</v>
      </c>
    </row>
    <row r="238" spans="1:23" x14ac:dyDescent="0.25">
      <c r="A238" s="3"/>
      <c r="B238" s="2">
        <v>44495</v>
      </c>
      <c r="C238" t="s">
        <v>357</v>
      </c>
      <c r="D238" s="3" t="s">
        <v>26</v>
      </c>
      <c r="E238" s="3">
        <v>0</v>
      </c>
      <c r="F238" s="3">
        <v>0</v>
      </c>
      <c r="G238" s="3"/>
      <c r="H238" s="3"/>
      <c r="I238" s="3"/>
      <c r="J238" s="3"/>
      <c r="K238" s="3"/>
      <c r="L238" s="3"/>
      <c r="M238" s="3">
        <v>2</v>
      </c>
      <c r="N238" s="3"/>
      <c r="O238" s="3"/>
      <c r="P238" s="3"/>
      <c r="Q238" s="3"/>
      <c r="R238" s="3">
        <f>M238*800</f>
        <v>1600</v>
      </c>
      <c r="S238" s="7"/>
      <c r="T238" s="7">
        <f t="shared" si="14"/>
        <v>1600</v>
      </c>
    </row>
    <row r="239" spans="1:23" x14ac:dyDescent="0.25">
      <c r="A239" s="3"/>
      <c r="B239" s="2">
        <v>44495</v>
      </c>
      <c r="C239" t="s">
        <v>358</v>
      </c>
      <c r="D239" s="3" t="s">
        <v>359</v>
      </c>
      <c r="E239" s="3">
        <v>0</v>
      </c>
      <c r="F239" s="3">
        <v>0</v>
      </c>
      <c r="G239" s="3"/>
      <c r="H239" s="3"/>
      <c r="I239" s="3"/>
      <c r="J239" s="3"/>
      <c r="K239" s="3"/>
      <c r="L239" s="3"/>
      <c r="M239" s="3">
        <f>1</f>
        <v>1</v>
      </c>
      <c r="N239" s="3"/>
      <c r="O239" s="3"/>
      <c r="P239" s="3"/>
      <c r="Q239" s="3"/>
      <c r="R239" s="3">
        <f>M239*1040</f>
        <v>1040</v>
      </c>
      <c r="S239" s="7">
        <v>1040</v>
      </c>
      <c r="T239" s="7">
        <f t="shared" si="14"/>
        <v>0</v>
      </c>
      <c r="U239" t="s">
        <v>360</v>
      </c>
      <c r="V239" t="s">
        <v>25</v>
      </c>
      <c r="W239" t="s">
        <v>26</v>
      </c>
    </row>
    <row r="240" spans="1:23" x14ac:dyDescent="0.25">
      <c r="A240" s="3"/>
      <c r="B240" s="2">
        <v>44495</v>
      </c>
      <c r="C240" t="s">
        <v>361</v>
      </c>
      <c r="D240" s="3" t="s">
        <v>362</v>
      </c>
      <c r="E240" s="3">
        <v>0</v>
      </c>
      <c r="F240" s="3">
        <v>0</v>
      </c>
      <c r="G240" s="3"/>
      <c r="H240" s="3"/>
      <c r="I240" s="3"/>
      <c r="J240" s="3"/>
      <c r="K240" s="3"/>
      <c r="L240" s="3">
        <f>1</f>
        <v>1</v>
      </c>
      <c r="M240" s="3">
        <v>1</v>
      </c>
      <c r="N240" s="3"/>
      <c r="O240" s="3">
        <v>1</v>
      </c>
      <c r="P240" s="3"/>
      <c r="Q240" s="3"/>
      <c r="R240" s="3">
        <f>L240*550+M240*840+O240*290</f>
        <v>1680</v>
      </c>
      <c r="S240" s="7">
        <v>1680</v>
      </c>
      <c r="T240" s="7">
        <f t="shared" si="14"/>
        <v>0</v>
      </c>
      <c r="U240" t="s">
        <v>232</v>
      </c>
      <c r="V240" t="s">
        <v>25</v>
      </c>
      <c r="W240" t="s">
        <v>26</v>
      </c>
    </row>
    <row r="241" spans="1:23" x14ac:dyDescent="0.25">
      <c r="A241" s="3"/>
      <c r="B241" s="2">
        <v>44495</v>
      </c>
      <c r="C241" t="s">
        <v>363</v>
      </c>
      <c r="D241" s="3" t="s">
        <v>330</v>
      </c>
      <c r="E241" s="3">
        <v>0</v>
      </c>
      <c r="F241" s="3">
        <v>0</v>
      </c>
      <c r="G241" s="3"/>
      <c r="H241" s="3"/>
      <c r="I241" s="3"/>
      <c r="J241" s="3"/>
      <c r="K241" s="3"/>
      <c r="L241" s="3"/>
      <c r="M241" s="3">
        <v>3</v>
      </c>
      <c r="N241" s="3"/>
      <c r="O241" s="3"/>
      <c r="P241" s="3"/>
      <c r="Q241" s="3"/>
      <c r="R241" s="3">
        <f>M241*20*42</f>
        <v>2520</v>
      </c>
      <c r="S241" s="7"/>
      <c r="T241" s="7">
        <f t="shared" ref="T241:T304" si="15">R241-S241</f>
        <v>2520</v>
      </c>
    </row>
    <row r="242" spans="1:23" x14ac:dyDescent="0.25">
      <c r="A242" s="3"/>
      <c r="B242" s="2">
        <v>44495</v>
      </c>
      <c r="C242" t="s">
        <v>364</v>
      </c>
      <c r="D242" s="3" t="s">
        <v>237</v>
      </c>
      <c r="E242" s="3">
        <v>0</v>
      </c>
      <c r="F242" s="3">
        <v>0</v>
      </c>
      <c r="G242" s="3"/>
      <c r="H242" s="3"/>
      <c r="I242" s="3"/>
      <c r="J242" s="3"/>
      <c r="K242" s="3"/>
      <c r="L242" s="3">
        <v>7</v>
      </c>
      <c r="M242" s="3"/>
      <c r="N242" s="3"/>
      <c r="O242" s="3"/>
      <c r="P242" s="3"/>
      <c r="Q242" s="3"/>
      <c r="R242" s="3">
        <f>L242*580</f>
        <v>4060</v>
      </c>
      <c r="S242" s="7"/>
      <c r="T242" s="7">
        <f t="shared" si="15"/>
        <v>4060</v>
      </c>
    </row>
    <row r="243" spans="1:23" x14ac:dyDescent="0.25">
      <c r="A243" s="3"/>
      <c r="B243" s="2">
        <v>44496</v>
      </c>
      <c r="C243" t="s">
        <v>365</v>
      </c>
      <c r="D243" s="3" t="s">
        <v>359</v>
      </c>
      <c r="E243" s="3">
        <v>0</v>
      </c>
      <c r="F243" s="3">
        <v>0</v>
      </c>
      <c r="G243" s="3"/>
      <c r="H243" s="3"/>
      <c r="I243" s="3"/>
      <c r="J243" s="3"/>
      <c r="K243" s="3"/>
      <c r="L243" s="3"/>
      <c r="M243" s="3">
        <f>4</f>
        <v>4</v>
      </c>
      <c r="N243" s="3"/>
      <c r="O243" s="3"/>
      <c r="P243" s="3"/>
      <c r="Q243" s="3"/>
      <c r="R243" s="3">
        <f>M243*1040</f>
        <v>4160</v>
      </c>
      <c r="S243" s="7">
        <v>4160</v>
      </c>
      <c r="T243" s="7">
        <f t="shared" si="15"/>
        <v>0</v>
      </c>
      <c r="U243" t="s">
        <v>232</v>
      </c>
      <c r="V243" t="s">
        <v>25</v>
      </c>
      <c r="W243" t="s">
        <v>237</v>
      </c>
    </row>
    <row r="244" spans="1:23" x14ac:dyDescent="0.25">
      <c r="A244" s="3"/>
      <c r="B244" s="2">
        <v>44496</v>
      </c>
      <c r="C244" t="s">
        <v>366</v>
      </c>
      <c r="D244" s="8" t="s">
        <v>290</v>
      </c>
      <c r="E244" s="8">
        <v>0</v>
      </c>
      <c r="F244" s="3">
        <v>0</v>
      </c>
      <c r="G244" s="8"/>
      <c r="H244" s="8"/>
      <c r="I244" s="8"/>
      <c r="J244" s="8"/>
      <c r="K244" s="8"/>
      <c r="L244" s="8"/>
      <c r="M244" s="8">
        <v>2</v>
      </c>
      <c r="N244" s="8"/>
      <c r="O244" s="3"/>
      <c r="P244" s="3"/>
      <c r="Q244" s="8"/>
      <c r="R244" s="8">
        <f>M244*800</f>
        <v>1600</v>
      </c>
      <c r="S244" s="7"/>
      <c r="T244" s="7">
        <f t="shared" si="15"/>
        <v>1600</v>
      </c>
    </row>
    <row r="245" spans="1:23" x14ac:dyDescent="0.25">
      <c r="A245" s="3"/>
      <c r="B245" s="2">
        <v>44496</v>
      </c>
      <c r="C245" t="s">
        <v>367</v>
      </c>
      <c r="D245" s="8" t="s">
        <v>362</v>
      </c>
      <c r="E245" s="8">
        <v>0</v>
      </c>
      <c r="F245" s="3">
        <v>0</v>
      </c>
      <c r="G245" s="8"/>
      <c r="H245" s="8"/>
      <c r="I245" s="8"/>
      <c r="J245" s="8"/>
      <c r="K245" s="8"/>
      <c r="L245" s="8"/>
      <c r="M245" s="8">
        <v>1</v>
      </c>
      <c r="N245" s="8"/>
      <c r="O245" s="3"/>
      <c r="P245" s="3"/>
      <c r="Q245" s="8"/>
      <c r="R245" s="3">
        <f>L245*550+M245*840+O245*290</f>
        <v>840</v>
      </c>
      <c r="S245" s="7">
        <v>840</v>
      </c>
      <c r="T245" s="7">
        <f t="shared" si="15"/>
        <v>0</v>
      </c>
      <c r="U245" t="s">
        <v>232</v>
      </c>
      <c r="V245" t="s">
        <v>25</v>
      </c>
      <c r="W245" t="s">
        <v>26</v>
      </c>
    </row>
    <row r="246" spans="1:23" x14ac:dyDescent="0.25">
      <c r="A246" s="3"/>
      <c r="B246" s="2">
        <v>44496</v>
      </c>
      <c r="C246" t="s">
        <v>368</v>
      </c>
      <c r="D246" s="8" t="s">
        <v>292</v>
      </c>
      <c r="E246" s="8">
        <v>0</v>
      </c>
      <c r="F246" s="3">
        <v>0</v>
      </c>
      <c r="G246" s="8"/>
      <c r="H246" s="8"/>
      <c r="I246" s="8"/>
      <c r="J246" s="8"/>
      <c r="K246" s="8"/>
      <c r="L246" s="8">
        <v>1</v>
      </c>
      <c r="M246" s="8"/>
      <c r="N246" s="8"/>
      <c r="O246" s="3"/>
      <c r="P246" s="3"/>
      <c r="Q246" s="8"/>
      <c r="R246" s="8">
        <f>L246*480</f>
        <v>480</v>
      </c>
      <c r="S246" s="7"/>
      <c r="T246" s="7">
        <f t="shared" si="15"/>
        <v>480</v>
      </c>
    </row>
    <row r="247" spans="1:23" x14ac:dyDescent="0.25">
      <c r="A247" s="3"/>
      <c r="B247" s="2">
        <v>44496</v>
      </c>
      <c r="C247" t="s">
        <v>369</v>
      </c>
      <c r="D247" s="3" t="s">
        <v>330</v>
      </c>
      <c r="E247" s="3">
        <v>0</v>
      </c>
      <c r="F247" s="3">
        <v>0</v>
      </c>
      <c r="G247" s="3"/>
      <c r="H247" s="3"/>
      <c r="I247" s="3"/>
      <c r="J247" s="3"/>
      <c r="K247" s="3"/>
      <c r="L247" s="3"/>
      <c r="M247" s="3">
        <f>2</f>
        <v>2</v>
      </c>
      <c r="N247" s="3"/>
      <c r="O247" s="3"/>
      <c r="P247" s="3"/>
      <c r="Q247" s="3"/>
      <c r="R247" s="3">
        <f>M247*20*42</f>
        <v>1680</v>
      </c>
      <c r="S247" s="7"/>
      <c r="T247" s="7">
        <f t="shared" si="15"/>
        <v>1680</v>
      </c>
    </row>
    <row r="248" spans="1:23" x14ac:dyDescent="0.25">
      <c r="A248" s="3"/>
      <c r="B248" s="2">
        <v>44496</v>
      </c>
      <c r="C248" t="s">
        <v>370</v>
      </c>
      <c r="D248" s="3" t="s">
        <v>280</v>
      </c>
      <c r="E248" s="3">
        <v>0</v>
      </c>
      <c r="F248" s="3">
        <v>0</v>
      </c>
      <c r="G248" s="3"/>
      <c r="H248" s="3">
        <v>60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f>H248*60</f>
        <v>3600</v>
      </c>
      <c r="S248" s="7"/>
      <c r="T248" s="7">
        <f t="shared" si="15"/>
        <v>3600</v>
      </c>
    </row>
    <row r="249" spans="1:23" x14ac:dyDescent="0.25">
      <c r="A249" s="3"/>
      <c r="B249" s="2">
        <v>44496</v>
      </c>
      <c r="C249" t="s">
        <v>371</v>
      </c>
      <c r="D249" s="3" t="s">
        <v>287</v>
      </c>
      <c r="E249" s="3">
        <v>0</v>
      </c>
      <c r="F249" s="3">
        <v>20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>
        <f>F249*56</f>
        <v>1120</v>
      </c>
      <c r="S249" s="7"/>
      <c r="T249" s="7">
        <f t="shared" si="15"/>
        <v>1120</v>
      </c>
    </row>
    <row r="250" spans="1:23" x14ac:dyDescent="0.25">
      <c r="A250" s="3"/>
      <c r="B250" s="2">
        <v>44496</v>
      </c>
      <c r="C250" t="s">
        <v>372</v>
      </c>
      <c r="D250" s="3" t="s">
        <v>330</v>
      </c>
      <c r="E250" s="3">
        <v>0</v>
      </c>
      <c r="F250" s="3">
        <v>0</v>
      </c>
      <c r="G250" s="3"/>
      <c r="H250" s="3">
        <v>15</v>
      </c>
      <c r="I250" s="3"/>
      <c r="J250" s="3"/>
      <c r="K250" s="3"/>
      <c r="L250" s="3"/>
      <c r="M250" s="3"/>
      <c r="N250" s="3"/>
      <c r="O250" s="3"/>
      <c r="P250" s="3"/>
      <c r="Q250" s="3"/>
      <c r="R250" s="3">
        <f>H250*40</f>
        <v>600</v>
      </c>
      <c r="S250" s="7"/>
      <c r="T250" s="7">
        <f t="shared" si="15"/>
        <v>600</v>
      </c>
    </row>
    <row r="251" spans="1:23" x14ac:dyDescent="0.25">
      <c r="A251" s="3"/>
      <c r="B251" s="2">
        <v>44496</v>
      </c>
      <c r="C251" t="s">
        <v>373</v>
      </c>
      <c r="D251" s="3" t="s">
        <v>374</v>
      </c>
      <c r="E251" s="3">
        <v>0</v>
      </c>
      <c r="F251" s="3">
        <v>0</v>
      </c>
      <c r="G251" s="3">
        <v>40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>
        <f>G251*56</f>
        <v>2240</v>
      </c>
      <c r="S251" s="7"/>
      <c r="T251" s="7">
        <f t="shared" si="15"/>
        <v>2240</v>
      </c>
    </row>
    <row r="252" spans="1:23" x14ac:dyDescent="0.25">
      <c r="A252" s="3"/>
      <c r="B252" s="2">
        <v>44496</v>
      </c>
      <c r="C252" t="s">
        <v>375</v>
      </c>
      <c r="D252" s="3" t="s">
        <v>376</v>
      </c>
      <c r="E252" s="3">
        <v>0</v>
      </c>
      <c r="F252" s="3">
        <v>0</v>
      </c>
      <c r="G252" s="3">
        <v>40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>
        <f>G252*56</f>
        <v>2240</v>
      </c>
      <c r="S252" s="7"/>
      <c r="T252" s="7">
        <f t="shared" si="15"/>
        <v>2240</v>
      </c>
    </row>
    <row r="253" spans="1:23" x14ac:dyDescent="0.25">
      <c r="A253" s="3"/>
      <c r="B253" s="2">
        <v>44496</v>
      </c>
      <c r="C253" t="s">
        <v>377</v>
      </c>
      <c r="D253" s="3" t="s">
        <v>210</v>
      </c>
      <c r="E253" s="3">
        <v>0</v>
      </c>
      <c r="F253" s="3">
        <v>0</v>
      </c>
      <c r="G253" s="3"/>
      <c r="H253" s="3">
        <v>360</v>
      </c>
      <c r="I253" s="3"/>
      <c r="J253" s="3"/>
      <c r="K253" s="3"/>
      <c r="L253" s="3"/>
      <c r="M253" s="3"/>
      <c r="N253" s="3"/>
      <c r="O253" s="3"/>
      <c r="P253" s="3"/>
      <c r="Q253" s="3"/>
      <c r="R253" s="3">
        <v>17613</v>
      </c>
      <c r="S253" s="7"/>
      <c r="T253" s="7">
        <f t="shared" si="15"/>
        <v>17613</v>
      </c>
    </row>
    <row r="254" spans="1:23" x14ac:dyDescent="0.25">
      <c r="A254" s="3"/>
      <c r="B254" s="2">
        <v>44496</v>
      </c>
      <c r="C254" t="s">
        <v>378</v>
      </c>
      <c r="D254" s="3" t="s">
        <v>217</v>
      </c>
      <c r="E254" s="3">
        <v>0</v>
      </c>
      <c r="F254" s="3">
        <v>0</v>
      </c>
      <c r="G254" s="3"/>
      <c r="H254" s="3"/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>
        <f>O254*290</f>
        <v>290</v>
      </c>
      <c r="S254" s="7"/>
      <c r="T254" s="7">
        <f t="shared" si="15"/>
        <v>290</v>
      </c>
    </row>
    <row r="255" spans="1:23" x14ac:dyDescent="0.25">
      <c r="A255" s="3"/>
      <c r="B255" s="2">
        <v>44496</v>
      </c>
      <c r="C255" t="s">
        <v>379</v>
      </c>
      <c r="D255" s="3" t="s">
        <v>330</v>
      </c>
      <c r="E255" s="3">
        <v>0</v>
      </c>
      <c r="F255" s="3">
        <v>0</v>
      </c>
      <c r="G255" s="3"/>
      <c r="H255" s="3">
        <v>12</v>
      </c>
      <c r="I255" s="3"/>
      <c r="J255" s="3"/>
      <c r="K255" s="3"/>
      <c r="L255" s="3"/>
      <c r="M255" s="3">
        <v>3</v>
      </c>
      <c r="N255" s="3"/>
      <c r="O255" s="3"/>
      <c r="P255" s="3"/>
      <c r="Q255" s="3"/>
      <c r="R255" s="3">
        <f>M255*20*42+H255*40</f>
        <v>3000</v>
      </c>
      <c r="S255" s="7"/>
      <c r="T255" s="7">
        <f t="shared" si="15"/>
        <v>3000</v>
      </c>
    </row>
    <row r="256" spans="1:23" x14ac:dyDescent="0.25">
      <c r="A256" s="3"/>
      <c r="B256" s="2">
        <v>44496</v>
      </c>
      <c r="C256" t="s">
        <v>380</v>
      </c>
      <c r="D256" s="3" t="s">
        <v>381</v>
      </c>
      <c r="E256" s="3">
        <v>0</v>
      </c>
      <c r="F256" s="3">
        <v>0</v>
      </c>
      <c r="G256" s="3"/>
      <c r="H256" s="3"/>
      <c r="I256" s="3"/>
      <c r="J256" s="3"/>
      <c r="K256" s="3"/>
      <c r="L256" s="3">
        <v>5</v>
      </c>
      <c r="M256" s="3"/>
      <c r="N256" s="3"/>
      <c r="O256" s="3"/>
      <c r="P256" s="3"/>
      <c r="Q256" s="3"/>
      <c r="R256" s="3">
        <f>L256*550</f>
        <v>2750</v>
      </c>
      <c r="S256" s="7"/>
      <c r="T256" s="7">
        <f t="shared" si="15"/>
        <v>2750</v>
      </c>
    </row>
    <row r="257" spans="1:23" x14ac:dyDescent="0.25">
      <c r="A257" s="3"/>
      <c r="B257" s="2">
        <v>44496</v>
      </c>
      <c r="C257" t="s">
        <v>382</v>
      </c>
      <c r="D257" s="3" t="s">
        <v>212</v>
      </c>
      <c r="E257" s="3">
        <v>0</v>
      </c>
      <c r="F257" s="3">
        <v>0</v>
      </c>
      <c r="G257" s="3"/>
      <c r="H257" s="3"/>
      <c r="I257" s="3"/>
      <c r="J257" s="3"/>
      <c r="K257" s="3"/>
      <c r="L257" s="3">
        <v>1</v>
      </c>
      <c r="M257" s="3"/>
      <c r="N257" s="3">
        <v>1</v>
      </c>
      <c r="O257" s="3"/>
      <c r="P257" s="3"/>
      <c r="Q257" s="3"/>
      <c r="R257" s="3">
        <f>L257*600+N257*300</f>
        <v>900</v>
      </c>
      <c r="S257" s="7"/>
      <c r="T257" s="7">
        <f t="shared" si="15"/>
        <v>900</v>
      </c>
    </row>
    <row r="258" spans="1:23" x14ac:dyDescent="0.25">
      <c r="A258" s="3"/>
      <c r="B258" s="2">
        <v>44496</v>
      </c>
      <c r="C258" t="s">
        <v>383</v>
      </c>
      <c r="D258" s="3" t="s">
        <v>212</v>
      </c>
      <c r="E258" s="3">
        <v>0</v>
      </c>
      <c r="F258" s="3">
        <v>0</v>
      </c>
      <c r="G258" s="3"/>
      <c r="H258" s="3">
        <v>2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f>H258*60</f>
        <v>120</v>
      </c>
      <c r="S258" s="7"/>
      <c r="T258" s="7">
        <f t="shared" si="15"/>
        <v>120</v>
      </c>
    </row>
    <row r="259" spans="1:23" x14ac:dyDescent="0.25">
      <c r="A259" s="3"/>
      <c r="B259" s="2">
        <v>44496</v>
      </c>
      <c r="C259" t="s">
        <v>384</v>
      </c>
      <c r="D259" s="3" t="s">
        <v>210</v>
      </c>
      <c r="E259" s="3">
        <v>0</v>
      </c>
      <c r="F259" s="3">
        <v>930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>
        <f>47497</f>
        <v>47497</v>
      </c>
      <c r="S259" s="7"/>
      <c r="T259" s="7">
        <f t="shared" si="15"/>
        <v>47497</v>
      </c>
    </row>
    <row r="260" spans="1:23" x14ac:dyDescent="0.25">
      <c r="A260" s="3"/>
      <c r="B260" s="2">
        <v>44496</v>
      </c>
      <c r="C260" t="s">
        <v>385</v>
      </c>
      <c r="D260" s="8" t="s">
        <v>386</v>
      </c>
      <c r="E260" s="8">
        <v>0</v>
      </c>
      <c r="F260" s="3">
        <v>0</v>
      </c>
      <c r="G260" s="8"/>
      <c r="H260" s="8"/>
      <c r="I260" s="8"/>
      <c r="J260" s="8"/>
      <c r="K260" s="8"/>
      <c r="L260" s="8">
        <v>1</v>
      </c>
      <c r="M260" s="8"/>
      <c r="N260" s="8"/>
      <c r="O260" s="3"/>
      <c r="P260" s="3"/>
      <c r="Q260" s="8"/>
      <c r="R260" s="8">
        <f>L260*600</f>
        <v>600</v>
      </c>
      <c r="S260" s="7"/>
      <c r="T260" s="7">
        <f t="shared" si="15"/>
        <v>600</v>
      </c>
    </row>
    <row r="261" spans="1:23" x14ac:dyDescent="0.25">
      <c r="A261" s="3"/>
      <c r="B261" s="2">
        <v>44497</v>
      </c>
      <c r="C261" t="s">
        <v>387</v>
      </c>
      <c r="D261" s="8" t="s">
        <v>210</v>
      </c>
      <c r="E261" s="8">
        <v>0</v>
      </c>
      <c r="F261" s="3">
        <v>320</v>
      </c>
      <c r="G261" s="8"/>
      <c r="H261" s="8"/>
      <c r="I261" s="8"/>
      <c r="J261" s="8"/>
      <c r="K261" s="8"/>
      <c r="L261" s="8"/>
      <c r="M261" s="8"/>
      <c r="N261" s="8"/>
      <c r="O261" s="3"/>
      <c r="P261" s="3"/>
      <c r="Q261" s="8"/>
      <c r="R261" s="8">
        <f>16114</f>
        <v>16114</v>
      </c>
      <c r="S261" s="12"/>
      <c r="T261" s="7">
        <f t="shared" si="15"/>
        <v>16114</v>
      </c>
    </row>
    <row r="262" spans="1:23" x14ac:dyDescent="0.25">
      <c r="A262" s="3"/>
      <c r="B262" s="2">
        <v>44497</v>
      </c>
      <c r="C262" t="s">
        <v>388</v>
      </c>
      <c r="D262" s="8" t="s">
        <v>290</v>
      </c>
      <c r="E262" s="8">
        <v>0</v>
      </c>
      <c r="F262" s="3">
        <v>0</v>
      </c>
      <c r="G262" s="8"/>
      <c r="H262" s="8"/>
      <c r="I262" s="8"/>
      <c r="J262" s="8"/>
      <c r="K262" s="8"/>
      <c r="L262" s="8"/>
      <c r="M262" s="8">
        <v>2</v>
      </c>
      <c r="N262" s="8"/>
      <c r="O262" s="3"/>
      <c r="P262" s="3"/>
      <c r="Q262" s="8"/>
      <c r="R262" s="8">
        <f>M262*800</f>
        <v>1600</v>
      </c>
      <c r="T262" s="7">
        <f t="shared" si="15"/>
        <v>1600</v>
      </c>
    </row>
    <row r="263" spans="1:23" x14ac:dyDescent="0.25">
      <c r="A263" s="3"/>
      <c r="B263" s="2">
        <v>44497</v>
      </c>
      <c r="C263" t="s">
        <v>389</v>
      </c>
      <c r="D263" s="8" t="s">
        <v>359</v>
      </c>
      <c r="E263" s="8">
        <v>0</v>
      </c>
      <c r="F263" s="3">
        <v>0</v>
      </c>
      <c r="G263" s="8"/>
      <c r="H263" s="8"/>
      <c r="I263" s="8"/>
      <c r="J263" s="8"/>
      <c r="K263" s="8"/>
      <c r="L263" s="8"/>
      <c r="M263" s="8">
        <v>4</v>
      </c>
      <c r="N263" s="8"/>
      <c r="O263" s="3"/>
      <c r="P263" s="3"/>
      <c r="Q263" s="8"/>
      <c r="R263" s="8">
        <f>M263*1040</f>
        <v>4160</v>
      </c>
      <c r="S263">
        <v>4160</v>
      </c>
      <c r="T263" s="7">
        <f t="shared" si="15"/>
        <v>0</v>
      </c>
      <c r="U263" t="s">
        <v>390</v>
      </c>
      <c r="V263" t="s">
        <v>25</v>
      </c>
      <c r="W263" t="s">
        <v>26</v>
      </c>
    </row>
    <row r="264" spans="1:23" x14ac:dyDescent="0.25">
      <c r="A264" s="3"/>
      <c r="B264" s="2">
        <v>44497</v>
      </c>
      <c r="C264" t="s">
        <v>391</v>
      </c>
      <c r="D264" s="8" t="s">
        <v>242</v>
      </c>
      <c r="E264" s="8">
        <v>0</v>
      </c>
      <c r="F264" s="3">
        <v>0</v>
      </c>
      <c r="G264" s="8"/>
      <c r="H264" s="8"/>
      <c r="I264" s="8"/>
      <c r="J264" s="8"/>
      <c r="K264" s="8"/>
      <c r="L264" s="8"/>
      <c r="M264" s="8">
        <v>1</v>
      </c>
      <c r="N264" s="8"/>
      <c r="O264" s="3">
        <v>1</v>
      </c>
      <c r="P264" s="3"/>
      <c r="Q264" s="8"/>
      <c r="R264" s="8">
        <f>M264*1040+O264*300</f>
        <v>1340</v>
      </c>
      <c r="S264" s="7">
        <f>R264</f>
        <v>1340</v>
      </c>
      <c r="T264" s="7">
        <f t="shared" si="15"/>
        <v>0</v>
      </c>
      <c r="V264" t="s">
        <v>25</v>
      </c>
      <c r="W264" t="s">
        <v>237</v>
      </c>
    </row>
    <row r="265" spans="1:23" x14ac:dyDescent="0.25">
      <c r="A265" s="3"/>
      <c r="B265" s="2">
        <v>44497</v>
      </c>
      <c r="C265" t="s">
        <v>392</v>
      </c>
      <c r="D265" s="3" t="s">
        <v>330</v>
      </c>
      <c r="E265" s="3">
        <v>0</v>
      </c>
      <c r="F265" s="3">
        <v>0</v>
      </c>
      <c r="G265" s="3"/>
      <c r="H265" s="3"/>
      <c r="I265" s="3"/>
      <c r="J265" s="3"/>
      <c r="K265" s="3"/>
      <c r="L265" s="3"/>
      <c r="M265" s="3">
        <v>2</v>
      </c>
      <c r="N265" s="3"/>
      <c r="O265" s="3"/>
      <c r="P265" s="3"/>
      <c r="Q265" s="3"/>
      <c r="R265" s="3">
        <f>M265*20*42</f>
        <v>1680</v>
      </c>
      <c r="T265" s="7">
        <f t="shared" si="15"/>
        <v>1680</v>
      </c>
    </row>
    <row r="266" spans="1:23" x14ac:dyDescent="0.25">
      <c r="A266" s="3"/>
      <c r="B266" s="2">
        <v>44497</v>
      </c>
      <c r="C266" t="s">
        <v>393</v>
      </c>
      <c r="D266" s="3" t="s">
        <v>292</v>
      </c>
      <c r="E266" s="3">
        <v>0</v>
      </c>
      <c r="F266" s="3">
        <v>0</v>
      </c>
      <c r="G266" s="3"/>
      <c r="H266" s="3"/>
      <c r="I266" s="3"/>
      <c r="J266" s="3"/>
      <c r="K266" s="3"/>
      <c r="L266" s="3">
        <v>8</v>
      </c>
      <c r="M266" s="3"/>
      <c r="N266" s="3"/>
      <c r="O266" s="3"/>
      <c r="P266" s="3"/>
      <c r="Q266" s="3"/>
      <c r="R266" s="3">
        <f>L266*480</f>
        <v>3840</v>
      </c>
      <c r="S266">
        <v>4320</v>
      </c>
      <c r="T266" s="7">
        <f t="shared" si="15"/>
        <v>-480</v>
      </c>
      <c r="U266" t="s">
        <v>390</v>
      </c>
      <c r="V266" t="s">
        <v>25</v>
      </c>
      <c r="W266" t="s">
        <v>237</v>
      </c>
    </row>
    <row r="267" spans="1:23" x14ac:dyDescent="0.25">
      <c r="A267" s="3"/>
      <c r="B267" s="2">
        <v>44497</v>
      </c>
      <c r="C267" t="s">
        <v>394</v>
      </c>
      <c r="D267" s="3" t="s">
        <v>395</v>
      </c>
      <c r="E267" s="3">
        <v>0</v>
      </c>
      <c r="F267" s="3">
        <v>0</v>
      </c>
      <c r="G267" s="3"/>
      <c r="H267" s="3"/>
      <c r="I267" s="3"/>
      <c r="J267" s="3"/>
      <c r="K267" s="3"/>
      <c r="L267" s="3">
        <v>1</v>
      </c>
      <c r="M267" s="3"/>
      <c r="N267" s="3"/>
      <c r="O267" s="3"/>
      <c r="P267" s="3"/>
      <c r="Q267" s="3"/>
      <c r="R267" s="3">
        <f>600</f>
        <v>600</v>
      </c>
      <c r="T267" s="7">
        <f t="shared" si="15"/>
        <v>600</v>
      </c>
    </row>
    <row r="268" spans="1:23" x14ac:dyDescent="0.25">
      <c r="A268" s="3"/>
      <c r="B268" s="2">
        <v>44497</v>
      </c>
      <c r="C268" t="s">
        <v>396</v>
      </c>
      <c r="D268" s="3" t="s">
        <v>242</v>
      </c>
      <c r="E268" s="3">
        <v>0</v>
      </c>
      <c r="F268" s="3">
        <v>0</v>
      </c>
      <c r="G268" s="3"/>
      <c r="H268" s="3"/>
      <c r="I268" s="3"/>
      <c r="J268" s="3"/>
      <c r="K268" s="3"/>
      <c r="L268" s="3"/>
      <c r="M268" s="3"/>
      <c r="N268" s="3"/>
      <c r="O268" s="3">
        <v>3</v>
      </c>
      <c r="P268" s="3"/>
      <c r="Q268" s="3"/>
      <c r="R268" s="3">
        <f>O268*300</f>
        <v>900</v>
      </c>
      <c r="S268" s="7">
        <f>R268</f>
        <v>900</v>
      </c>
      <c r="T268" s="7">
        <f t="shared" si="15"/>
        <v>0</v>
      </c>
      <c r="V268" t="s">
        <v>25</v>
      </c>
      <c r="W268" t="s">
        <v>237</v>
      </c>
    </row>
    <row r="269" spans="1:23" x14ac:dyDescent="0.25">
      <c r="A269" s="3"/>
      <c r="B269" s="2">
        <v>44497</v>
      </c>
      <c r="C269" t="s">
        <v>397</v>
      </c>
      <c r="D269" s="3" t="s">
        <v>398</v>
      </c>
      <c r="E269" s="3">
        <v>0</v>
      </c>
      <c r="F269" s="3">
        <v>0</v>
      </c>
      <c r="G269" s="3"/>
      <c r="H269" s="3"/>
      <c r="I269" s="3"/>
      <c r="J269" s="3"/>
      <c r="K269" s="3"/>
      <c r="L269" s="3"/>
      <c r="M269" s="3"/>
      <c r="N269" s="3"/>
      <c r="O269" s="3">
        <v>1</v>
      </c>
      <c r="P269" s="3"/>
      <c r="Q269" s="3"/>
      <c r="R269" s="3">
        <f>O269*300</f>
        <v>300</v>
      </c>
      <c r="T269" s="7">
        <f t="shared" si="15"/>
        <v>300</v>
      </c>
    </row>
    <row r="270" spans="1:23" x14ac:dyDescent="0.25">
      <c r="A270" s="3"/>
      <c r="B270" s="2">
        <v>44497</v>
      </c>
      <c r="C270" t="s">
        <v>399</v>
      </c>
      <c r="D270" s="3" t="s">
        <v>237</v>
      </c>
      <c r="E270" s="3">
        <v>0</v>
      </c>
      <c r="F270" s="3">
        <v>0</v>
      </c>
      <c r="G270" s="3"/>
      <c r="H270" s="3"/>
      <c r="I270" s="3"/>
      <c r="J270" s="3"/>
      <c r="K270" s="3"/>
      <c r="L270" s="3">
        <v>2</v>
      </c>
      <c r="M270" s="3"/>
      <c r="N270" s="3"/>
      <c r="O270" s="3"/>
      <c r="P270" s="3"/>
      <c r="Q270" s="3"/>
      <c r="R270" s="3">
        <f>L270*550</f>
        <v>1100</v>
      </c>
      <c r="T270" s="7">
        <f t="shared" si="15"/>
        <v>1100</v>
      </c>
    </row>
    <row r="271" spans="1:23" x14ac:dyDescent="0.25">
      <c r="A271" s="3"/>
      <c r="B271" s="2">
        <v>44497</v>
      </c>
      <c r="C271" t="s">
        <v>400</v>
      </c>
      <c r="D271" s="3" t="s">
        <v>401</v>
      </c>
      <c r="E271" s="3">
        <v>0</v>
      </c>
      <c r="F271" s="3">
        <v>0</v>
      </c>
      <c r="G271" s="3"/>
      <c r="H271" s="3"/>
      <c r="I271" s="3"/>
      <c r="J271" s="3"/>
      <c r="K271" s="3"/>
      <c r="L271" s="3">
        <v>1</v>
      </c>
      <c r="M271" s="3"/>
      <c r="N271" s="3"/>
      <c r="O271" s="3"/>
      <c r="P271" s="3"/>
      <c r="Q271" s="3"/>
      <c r="R271" s="3">
        <f>L271*550</f>
        <v>550</v>
      </c>
      <c r="T271" s="7">
        <f t="shared" si="15"/>
        <v>550</v>
      </c>
    </row>
    <row r="272" spans="1:23" x14ac:dyDescent="0.25">
      <c r="A272" s="3"/>
      <c r="B272" s="2">
        <v>44497</v>
      </c>
      <c r="C272" t="s">
        <v>402</v>
      </c>
      <c r="D272" s="3" t="s">
        <v>403</v>
      </c>
      <c r="E272" s="3">
        <v>0</v>
      </c>
      <c r="F272" s="3">
        <v>0</v>
      </c>
      <c r="G272" s="3"/>
      <c r="H272" s="3"/>
      <c r="I272" s="3"/>
      <c r="J272" s="3"/>
      <c r="K272" s="3"/>
      <c r="L272" s="3">
        <v>1</v>
      </c>
      <c r="M272" s="3"/>
      <c r="N272" s="3"/>
      <c r="O272" s="3"/>
      <c r="P272" s="3"/>
      <c r="Q272" s="3"/>
      <c r="R272" s="3">
        <f>L272*600</f>
        <v>600</v>
      </c>
      <c r="T272" s="7">
        <f t="shared" si="15"/>
        <v>600</v>
      </c>
    </row>
    <row r="273" spans="1:23" x14ac:dyDescent="0.25">
      <c r="A273" s="3"/>
      <c r="B273" s="2">
        <v>44497</v>
      </c>
      <c r="C273" t="s">
        <v>404</v>
      </c>
      <c r="D273" s="3" t="s">
        <v>405</v>
      </c>
      <c r="E273" s="3">
        <v>0</v>
      </c>
      <c r="F273" s="3">
        <v>0</v>
      </c>
      <c r="G273" s="3"/>
      <c r="H273" s="3">
        <f>80</f>
        <v>80</v>
      </c>
      <c r="I273" s="3"/>
      <c r="J273" s="3"/>
      <c r="K273" s="3"/>
      <c r="L273" s="3"/>
      <c r="M273" s="3"/>
      <c r="N273" s="3"/>
      <c r="O273" s="3"/>
      <c r="P273" s="3"/>
      <c r="Q273" s="3"/>
      <c r="R273" s="3">
        <f>H273*40</f>
        <v>3200</v>
      </c>
      <c r="T273" s="7">
        <f t="shared" si="15"/>
        <v>3200</v>
      </c>
    </row>
    <row r="274" spans="1:23" x14ac:dyDescent="0.25">
      <c r="A274" s="3"/>
      <c r="B274" s="2">
        <v>44497</v>
      </c>
      <c r="C274" t="s">
        <v>406</v>
      </c>
      <c r="D274" s="3" t="s">
        <v>407</v>
      </c>
      <c r="E274" s="3">
        <v>0</v>
      </c>
      <c r="F274" s="3">
        <v>0</v>
      </c>
      <c r="G274" s="3"/>
      <c r="H274" s="3">
        <f>36</f>
        <v>36</v>
      </c>
      <c r="I274" s="3"/>
      <c r="J274" s="3"/>
      <c r="K274" s="3"/>
      <c r="L274" s="3"/>
      <c r="M274" s="3"/>
      <c r="N274" s="3"/>
      <c r="O274" s="3"/>
      <c r="P274" s="3"/>
      <c r="Q274" s="3"/>
      <c r="R274" s="3">
        <f>H274*40</f>
        <v>1440</v>
      </c>
      <c r="T274" s="7">
        <f t="shared" si="15"/>
        <v>1440</v>
      </c>
    </row>
    <row r="275" spans="1:23" x14ac:dyDescent="0.25">
      <c r="A275" s="3"/>
      <c r="B275" s="2">
        <v>44497</v>
      </c>
      <c r="C275" t="s">
        <v>408</v>
      </c>
      <c r="D275" s="3" t="s">
        <v>330</v>
      </c>
      <c r="E275" s="3">
        <v>0</v>
      </c>
      <c r="F275" s="3">
        <v>0</v>
      </c>
      <c r="G275" s="3"/>
      <c r="H275" s="3">
        <v>12</v>
      </c>
      <c r="I275" s="3"/>
      <c r="J275" s="3"/>
      <c r="K275" s="3"/>
      <c r="L275" s="3"/>
      <c r="M275" s="3"/>
      <c r="N275" s="3"/>
      <c r="O275" s="3"/>
      <c r="P275" s="3"/>
      <c r="Q275" s="3"/>
      <c r="R275" s="3">
        <f>H275*40</f>
        <v>480</v>
      </c>
      <c r="T275" s="7">
        <f t="shared" si="15"/>
        <v>480</v>
      </c>
    </row>
    <row r="276" spans="1:23" x14ac:dyDescent="0.25">
      <c r="A276" s="3"/>
      <c r="B276" s="2">
        <v>44497</v>
      </c>
      <c r="C276" t="s">
        <v>409</v>
      </c>
      <c r="D276" s="3" t="s">
        <v>410</v>
      </c>
      <c r="E276" s="3">
        <v>0</v>
      </c>
      <c r="F276" s="3">
        <v>0</v>
      </c>
      <c r="G276" s="3"/>
      <c r="H276" s="3"/>
      <c r="I276" s="3"/>
      <c r="J276" s="3"/>
      <c r="K276" s="3"/>
      <c r="L276" s="3">
        <v>1</v>
      </c>
      <c r="M276" s="3"/>
      <c r="N276" s="3"/>
      <c r="O276" s="3"/>
      <c r="P276" s="3"/>
      <c r="Q276" s="3"/>
      <c r="R276" s="3">
        <f>L276*580</f>
        <v>580</v>
      </c>
      <c r="T276" s="7">
        <f t="shared" si="15"/>
        <v>580</v>
      </c>
    </row>
    <row r="277" spans="1:23" x14ac:dyDescent="0.25">
      <c r="A277" s="3"/>
      <c r="B277" s="2">
        <v>44497</v>
      </c>
      <c r="C277" t="s">
        <v>411</v>
      </c>
      <c r="D277" s="3" t="s">
        <v>229</v>
      </c>
      <c r="E277" s="3">
        <v>0</v>
      </c>
      <c r="F277" s="3">
        <v>0</v>
      </c>
      <c r="G277" s="3"/>
      <c r="H277" s="3"/>
      <c r="I277" s="3"/>
      <c r="J277" s="3"/>
      <c r="K277" s="3"/>
      <c r="L277" s="3"/>
      <c r="M277" s="3">
        <v>3</v>
      </c>
      <c r="N277" s="3"/>
      <c r="O277" s="3"/>
      <c r="P277" s="3"/>
      <c r="Q277" s="3"/>
      <c r="R277" s="3">
        <f>M277*1040</f>
        <v>3120</v>
      </c>
      <c r="T277" s="7">
        <f t="shared" si="15"/>
        <v>3120</v>
      </c>
    </row>
    <row r="278" spans="1:23" x14ac:dyDescent="0.25">
      <c r="A278" s="3"/>
      <c r="B278" s="2">
        <v>44497</v>
      </c>
      <c r="C278" t="s">
        <v>412</v>
      </c>
      <c r="D278" s="8" t="s">
        <v>217</v>
      </c>
      <c r="E278" s="8">
        <v>0</v>
      </c>
      <c r="F278" s="3">
        <v>0</v>
      </c>
      <c r="G278" s="8"/>
      <c r="H278" s="8">
        <v>2</v>
      </c>
      <c r="I278" s="8"/>
      <c r="J278" s="8"/>
      <c r="K278" s="8"/>
      <c r="L278" s="8"/>
      <c r="M278" s="8"/>
      <c r="N278" s="8"/>
      <c r="O278" s="3"/>
      <c r="P278" s="3"/>
      <c r="Q278" s="8"/>
      <c r="R278" s="8">
        <f>H278*60</f>
        <v>120</v>
      </c>
      <c r="T278" s="7">
        <f t="shared" si="15"/>
        <v>120</v>
      </c>
    </row>
    <row r="279" spans="1:23" x14ac:dyDescent="0.25">
      <c r="A279" s="3"/>
      <c r="B279" s="2">
        <v>44497</v>
      </c>
      <c r="C279" t="s">
        <v>413</v>
      </c>
      <c r="D279" s="8" t="s">
        <v>212</v>
      </c>
      <c r="E279" s="8">
        <v>0</v>
      </c>
      <c r="F279" s="3">
        <v>0</v>
      </c>
      <c r="G279" s="8"/>
      <c r="H279" s="8">
        <v>2</v>
      </c>
      <c r="I279" s="8"/>
      <c r="J279" s="8"/>
      <c r="K279" s="8"/>
      <c r="L279" s="8"/>
      <c r="M279" s="8"/>
      <c r="N279" s="8"/>
      <c r="O279" s="3"/>
      <c r="P279" s="3"/>
      <c r="Q279" s="8"/>
      <c r="R279" s="8">
        <f>H279*60</f>
        <v>120</v>
      </c>
      <c r="T279" s="7">
        <f t="shared" si="15"/>
        <v>120</v>
      </c>
    </row>
    <row r="280" spans="1:23" x14ac:dyDescent="0.25">
      <c r="A280" s="3"/>
      <c r="B280" s="2">
        <v>44497</v>
      </c>
      <c r="C280" t="s">
        <v>414</v>
      </c>
      <c r="D280" s="8" t="s">
        <v>212</v>
      </c>
      <c r="E280" s="8">
        <v>0</v>
      </c>
      <c r="F280" s="3">
        <v>0</v>
      </c>
      <c r="G280" s="8"/>
      <c r="H280" s="8"/>
      <c r="I280" s="8"/>
      <c r="J280" s="8"/>
      <c r="K280" s="8"/>
      <c r="L280" s="8">
        <v>6</v>
      </c>
      <c r="M280" s="8"/>
      <c r="N280" s="8"/>
      <c r="O280" s="3"/>
      <c r="P280" s="3"/>
      <c r="Q280" s="8"/>
      <c r="R280" s="8">
        <f>L280*580</f>
        <v>3480</v>
      </c>
      <c r="T280" s="7">
        <f t="shared" si="15"/>
        <v>3480</v>
      </c>
    </row>
    <row r="281" spans="1:23" x14ac:dyDescent="0.25">
      <c r="A281" s="3"/>
      <c r="B281" s="2">
        <v>44497</v>
      </c>
      <c r="C281" t="s">
        <v>415</v>
      </c>
      <c r="D281" s="8" t="s">
        <v>237</v>
      </c>
      <c r="E281" s="8">
        <v>0</v>
      </c>
      <c r="F281" s="3">
        <v>0</v>
      </c>
      <c r="G281" s="8"/>
      <c r="H281" s="8"/>
      <c r="I281" s="8"/>
      <c r="J281" s="8"/>
      <c r="K281" s="8"/>
      <c r="L281" s="8">
        <v>3</v>
      </c>
      <c r="M281" s="8"/>
      <c r="N281" s="8">
        <v>1</v>
      </c>
      <c r="O281" s="3"/>
      <c r="P281" s="3"/>
      <c r="Q281" s="8"/>
      <c r="R281" s="8">
        <f>L281*580+N281*40*52</f>
        <v>3820</v>
      </c>
      <c r="T281" s="7">
        <f t="shared" si="15"/>
        <v>3820</v>
      </c>
    </row>
    <row r="282" spans="1:23" x14ac:dyDescent="0.25">
      <c r="A282" s="3"/>
      <c r="B282" s="2">
        <v>44497</v>
      </c>
      <c r="C282" t="s">
        <v>416</v>
      </c>
      <c r="D282" s="8" t="s">
        <v>330</v>
      </c>
      <c r="E282" s="8">
        <v>0</v>
      </c>
      <c r="F282" s="3">
        <v>0</v>
      </c>
      <c r="G282" s="8"/>
      <c r="H282" s="8">
        <v>12</v>
      </c>
      <c r="I282" s="8"/>
      <c r="J282" s="8"/>
      <c r="K282" s="8"/>
      <c r="L282" s="8"/>
      <c r="M282" s="8">
        <v>3</v>
      </c>
      <c r="N282" s="8"/>
      <c r="O282" s="3"/>
      <c r="P282" s="3"/>
      <c r="Q282" s="8"/>
      <c r="R282" s="8">
        <f>M282*20*42+H282*40</f>
        <v>3000</v>
      </c>
      <c r="T282" s="7">
        <f t="shared" si="15"/>
        <v>3000</v>
      </c>
    </row>
    <row r="283" spans="1:23" x14ac:dyDescent="0.25">
      <c r="A283" s="3"/>
      <c r="B283" s="2">
        <v>44497</v>
      </c>
      <c r="C283" t="s">
        <v>417</v>
      </c>
      <c r="D283" s="8" t="s">
        <v>418</v>
      </c>
      <c r="E283" s="8">
        <v>0</v>
      </c>
      <c r="F283" s="3">
        <v>0</v>
      </c>
      <c r="G283" s="8"/>
      <c r="H283" s="8"/>
      <c r="I283" s="8"/>
      <c r="J283" s="8"/>
      <c r="K283" s="8"/>
      <c r="L283" s="8">
        <v>5</v>
      </c>
      <c r="M283" s="8"/>
      <c r="N283" s="8"/>
      <c r="O283" s="3"/>
      <c r="P283" s="3"/>
      <c r="Q283" s="8"/>
      <c r="R283" s="8">
        <f>L283*540</f>
        <v>2700</v>
      </c>
      <c r="T283" s="7">
        <f t="shared" si="15"/>
        <v>2700</v>
      </c>
    </row>
    <row r="284" spans="1:23" x14ac:dyDescent="0.25">
      <c r="A284" s="3"/>
      <c r="B284" s="2">
        <v>44497</v>
      </c>
      <c r="C284" t="s">
        <v>419</v>
      </c>
      <c r="D284" s="8" t="s">
        <v>26</v>
      </c>
      <c r="E284" s="8">
        <v>0</v>
      </c>
      <c r="F284" s="3">
        <v>0</v>
      </c>
      <c r="G284" s="8"/>
      <c r="H284" s="8">
        <v>3</v>
      </c>
      <c r="I284" s="8"/>
      <c r="J284" s="8"/>
      <c r="K284" s="8"/>
      <c r="L284" s="8"/>
      <c r="M284" s="8"/>
      <c r="N284" s="8"/>
      <c r="O284" s="3">
        <v>1</v>
      </c>
      <c r="P284" s="3"/>
      <c r="Q284" s="8"/>
      <c r="R284" s="8">
        <f>O284*300+H284*60</f>
        <v>480</v>
      </c>
      <c r="T284" s="7">
        <f t="shared" si="15"/>
        <v>480</v>
      </c>
    </row>
    <row r="285" spans="1:23" x14ac:dyDescent="0.25">
      <c r="A285" s="3"/>
      <c r="B285" s="2">
        <v>44497</v>
      </c>
      <c r="C285" t="s">
        <v>420</v>
      </c>
      <c r="D285" s="3" t="s">
        <v>395</v>
      </c>
      <c r="E285" s="3">
        <v>0</v>
      </c>
      <c r="F285" s="3">
        <v>0</v>
      </c>
      <c r="G285" s="3"/>
      <c r="H285" s="3"/>
      <c r="I285" s="3"/>
      <c r="J285" s="3"/>
      <c r="K285" s="3"/>
      <c r="L285" s="3">
        <v>1</v>
      </c>
      <c r="M285" s="3"/>
      <c r="N285" s="3"/>
      <c r="O285" s="3"/>
      <c r="P285" s="3"/>
      <c r="Q285" s="3"/>
      <c r="R285" s="3">
        <f>L285*600</f>
        <v>600</v>
      </c>
      <c r="T285" s="7">
        <f t="shared" si="15"/>
        <v>600</v>
      </c>
    </row>
    <row r="286" spans="1:23" x14ac:dyDescent="0.25">
      <c r="A286" s="3"/>
      <c r="B286" s="2">
        <v>44497</v>
      </c>
      <c r="C286" t="s">
        <v>421</v>
      </c>
      <c r="D286" s="3" t="s">
        <v>210</v>
      </c>
      <c r="E286" s="3">
        <v>0</v>
      </c>
      <c r="F286" s="3">
        <v>0</v>
      </c>
      <c r="G286" s="3"/>
      <c r="H286" s="3">
        <v>600</v>
      </c>
      <c r="I286" s="3"/>
      <c r="J286" s="3"/>
      <c r="K286" s="3"/>
      <c r="L286" s="3"/>
      <c r="M286" s="3"/>
      <c r="N286" s="3"/>
      <c r="O286" s="3"/>
      <c r="P286" s="3"/>
      <c r="Q286" s="3"/>
      <c r="R286" s="3">
        <f>30215</f>
        <v>30215</v>
      </c>
      <c r="T286" s="7">
        <f t="shared" si="15"/>
        <v>30215</v>
      </c>
    </row>
    <row r="287" spans="1:23" x14ac:dyDescent="0.25">
      <c r="A287" s="3"/>
      <c r="B287" s="2">
        <v>44498</v>
      </c>
      <c r="C287" t="s">
        <v>422</v>
      </c>
      <c r="D287" s="3" t="s">
        <v>210</v>
      </c>
      <c r="E287" s="3">
        <v>0</v>
      </c>
      <c r="F287" s="3">
        <v>0</v>
      </c>
      <c r="G287" s="3"/>
      <c r="H287" s="3">
        <v>600</v>
      </c>
      <c r="I287" s="3"/>
      <c r="J287" s="3"/>
      <c r="K287" s="3"/>
      <c r="L287" s="3"/>
      <c r="M287" s="3"/>
      <c r="N287" s="3"/>
      <c r="O287" s="3"/>
      <c r="P287" s="3"/>
      <c r="Q287" s="3"/>
      <c r="R287" s="3">
        <v>30215</v>
      </c>
      <c r="T287" s="7">
        <f t="shared" si="15"/>
        <v>30215</v>
      </c>
    </row>
    <row r="288" spans="1:23" x14ac:dyDescent="0.25">
      <c r="A288" s="3"/>
      <c r="B288" s="2">
        <v>44498</v>
      </c>
      <c r="C288" t="s">
        <v>423</v>
      </c>
      <c r="D288" s="3" t="s">
        <v>359</v>
      </c>
      <c r="E288" s="3">
        <v>0</v>
      </c>
      <c r="F288" s="3">
        <v>0</v>
      </c>
      <c r="G288" s="3"/>
      <c r="H288" s="3"/>
      <c r="I288" s="3"/>
      <c r="J288" s="3"/>
      <c r="K288" s="3"/>
      <c r="L288" s="3"/>
      <c r="M288" s="3"/>
      <c r="N288" s="3">
        <f>2</f>
        <v>2</v>
      </c>
      <c r="O288" s="3"/>
      <c r="P288" s="3"/>
      <c r="Q288" s="3"/>
      <c r="R288" s="3">
        <f>N288*40*52</f>
        <v>4160</v>
      </c>
      <c r="S288">
        <v>4160</v>
      </c>
      <c r="T288" s="7">
        <f t="shared" si="15"/>
        <v>0</v>
      </c>
      <c r="U288" t="s">
        <v>424</v>
      </c>
      <c r="V288" t="s">
        <v>25</v>
      </c>
      <c r="W288" t="s">
        <v>26</v>
      </c>
    </row>
    <row r="289" spans="1:23" x14ac:dyDescent="0.25">
      <c r="A289" s="3"/>
      <c r="B289" s="2">
        <v>44498</v>
      </c>
      <c r="C289" t="s">
        <v>425</v>
      </c>
      <c r="D289" s="3" t="s">
        <v>426</v>
      </c>
      <c r="E289" s="3">
        <v>0</v>
      </c>
      <c r="F289" s="3">
        <v>0</v>
      </c>
      <c r="G289" s="3"/>
      <c r="H289" s="3"/>
      <c r="I289" s="3"/>
      <c r="J289" s="3"/>
      <c r="K289" s="3"/>
      <c r="L289" s="3">
        <v>8</v>
      </c>
      <c r="M289" s="3"/>
      <c r="N289" s="3"/>
      <c r="O289" s="3"/>
      <c r="P289" s="3"/>
      <c r="Q289" s="3"/>
      <c r="R289" s="3">
        <f>L289*580</f>
        <v>4640</v>
      </c>
      <c r="T289" s="7">
        <f t="shared" si="15"/>
        <v>4640</v>
      </c>
    </row>
    <row r="290" spans="1:23" x14ac:dyDescent="0.25">
      <c r="A290" s="3"/>
      <c r="B290" s="2">
        <v>44498</v>
      </c>
      <c r="C290" t="s">
        <v>427</v>
      </c>
      <c r="D290" s="3" t="s">
        <v>407</v>
      </c>
      <c r="E290" s="3">
        <v>0</v>
      </c>
      <c r="F290" s="3">
        <v>0</v>
      </c>
      <c r="G290" s="3"/>
      <c r="H290" s="3">
        <v>24</v>
      </c>
      <c r="I290" s="3"/>
      <c r="J290" s="3"/>
      <c r="K290" s="3"/>
      <c r="L290" s="3"/>
      <c r="M290" s="3"/>
      <c r="N290" s="3"/>
      <c r="O290" s="3"/>
      <c r="P290" s="3"/>
      <c r="Q290" s="3"/>
      <c r="R290" s="3">
        <f>H290*40</f>
        <v>960</v>
      </c>
      <c r="T290" s="7">
        <f t="shared" si="15"/>
        <v>960</v>
      </c>
    </row>
    <row r="291" spans="1:23" x14ac:dyDescent="0.25">
      <c r="A291" s="3"/>
      <c r="B291" s="2">
        <v>44498</v>
      </c>
      <c r="C291" t="s">
        <v>428</v>
      </c>
      <c r="D291" s="3" t="s">
        <v>405</v>
      </c>
      <c r="E291" s="3">
        <v>0</v>
      </c>
      <c r="F291" s="3">
        <v>0</v>
      </c>
      <c r="G291" s="3"/>
      <c r="H291" s="3">
        <v>80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f>H291*40</f>
        <v>3200</v>
      </c>
      <c r="T291" s="7">
        <f t="shared" si="15"/>
        <v>3200</v>
      </c>
    </row>
    <row r="292" spans="1:23" x14ac:dyDescent="0.25">
      <c r="A292" s="3"/>
      <c r="B292" s="2">
        <v>44498</v>
      </c>
      <c r="C292" t="s">
        <v>429</v>
      </c>
      <c r="D292" s="3" t="s">
        <v>242</v>
      </c>
      <c r="E292" s="3">
        <v>0</v>
      </c>
      <c r="F292" s="3">
        <v>0</v>
      </c>
      <c r="G292" s="3"/>
      <c r="H292" s="3"/>
      <c r="I292" s="3"/>
      <c r="J292" s="3"/>
      <c r="K292" s="3"/>
      <c r="L292" s="3">
        <v>3</v>
      </c>
      <c r="M292" s="3"/>
      <c r="N292" s="3"/>
      <c r="O292" s="3"/>
      <c r="P292" s="3"/>
      <c r="Q292" s="3"/>
      <c r="R292" s="3">
        <f>L292*580</f>
        <v>1740</v>
      </c>
      <c r="S292" s="7">
        <f>R292</f>
        <v>1740</v>
      </c>
      <c r="T292" s="7">
        <f t="shared" si="15"/>
        <v>0</v>
      </c>
      <c r="V292" t="s">
        <v>25</v>
      </c>
      <c r="W292" t="s">
        <v>237</v>
      </c>
    </row>
    <row r="293" spans="1:23" x14ac:dyDescent="0.25">
      <c r="A293" s="3"/>
      <c r="B293" s="2">
        <v>44498</v>
      </c>
      <c r="C293" t="s">
        <v>430</v>
      </c>
      <c r="D293" s="3" t="s">
        <v>290</v>
      </c>
      <c r="E293" s="3">
        <v>0</v>
      </c>
      <c r="F293" s="3">
        <v>0</v>
      </c>
      <c r="G293" s="3"/>
      <c r="H293" s="3"/>
      <c r="I293" s="3"/>
      <c r="J293" s="3"/>
      <c r="K293" s="3"/>
      <c r="L293" s="3"/>
      <c r="M293" s="3">
        <v>2</v>
      </c>
      <c r="N293" s="3"/>
      <c r="O293" s="3"/>
      <c r="P293" s="3"/>
      <c r="Q293" s="3"/>
      <c r="R293" s="3">
        <f>M293*800</f>
        <v>1600</v>
      </c>
      <c r="T293" s="7">
        <f t="shared" si="15"/>
        <v>1600</v>
      </c>
    </row>
    <row r="294" spans="1:23" x14ac:dyDescent="0.25">
      <c r="A294" s="3"/>
      <c r="B294" s="2">
        <v>44498</v>
      </c>
      <c r="C294" t="s">
        <v>431</v>
      </c>
      <c r="D294" s="3" t="s">
        <v>302</v>
      </c>
      <c r="E294" s="3">
        <v>0</v>
      </c>
      <c r="F294" s="3">
        <v>0</v>
      </c>
      <c r="G294" s="3"/>
      <c r="H294" s="3">
        <v>30</v>
      </c>
      <c r="I294" s="3"/>
      <c r="J294" s="3"/>
      <c r="K294" s="3"/>
      <c r="L294" s="3"/>
      <c r="M294" s="3"/>
      <c r="N294" s="3"/>
      <c r="O294" s="3"/>
      <c r="P294" s="3"/>
      <c r="Q294" s="3"/>
      <c r="R294" s="3">
        <f>H294*56</f>
        <v>1680</v>
      </c>
      <c r="T294" s="7">
        <f t="shared" si="15"/>
        <v>1680</v>
      </c>
    </row>
    <row r="295" spans="1:23" x14ac:dyDescent="0.25">
      <c r="A295" s="3"/>
      <c r="B295" s="2">
        <v>44498</v>
      </c>
      <c r="C295" t="s">
        <v>432</v>
      </c>
      <c r="D295" s="3" t="s">
        <v>287</v>
      </c>
      <c r="E295" s="3">
        <v>0</v>
      </c>
      <c r="F295" s="3">
        <v>0</v>
      </c>
      <c r="G295" s="3"/>
      <c r="H295" s="3">
        <v>20</v>
      </c>
      <c r="I295" s="3"/>
      <c r="J295" s="3"/>
      <c r="K295" s="3"/>
      <c r="L295" s="3"/>
      <c r="M295" s="3"/>
      <c r="N295" s="3"/>
      <c r="O295" s="3"/>
      <c r="P295" s="3"/>
      <c r="Q295" s="3"/>
      <c r="R295" s="3">
        <f>H295*56</f>
        <v>1120</v>
      </c>
      <c r="T295" s="7">
        <f t="shared" si="15"/>
        <v>1120</v>
      </c>
    </row>
    <row r="296" spans="1:23" x14ac:dyDescent="0.25">
      <c r="A296" s="3"/>
      <c r="B296" s="2">
        <v>44498</v>
      </c>
      <c r="C296" t="s">
        <v>433</v>
      </c>
      <c r="D296" s="3" t="s">
        <v>292</v>
      </c>
      <c r="E296" s="3">
        <v>0</v>
      </c>
      <c r="F296" s="3">
        <v>0</v>
      </c>
      <c r="G296" s="3"/>
      <c r="H296" s="3"/>
      <c r="I296" s="3"/>
      <c r="J296" s="3"/>
      <c r="K296" s="3"/>
      <c r="L296" s="3">
        <v>1</v>
      </c>
      <c r="M296" s="3"/>
      <c r="N296" s="3"/>
      <c r="O296" s="3"/>
      <c r="P296" s="3"/>
      <c r="Q296" s="3"/>
      <c r="R296" s="3">
        <f>L296*480</f>
        <v>480</v>
      </c>
      <c r="T296" s="7">
        <f t="shared" si="15"/>
        <v>480</v>
      </c>
    </row>
    <row r="297" spans="1:23" x14ac:dyDescent="0.25">
      <c r="A297" s="3"/>
      <c r="B297" s="2">
        <v>44498</v>
      </c>
      <c r="C297" t="s">
        <v>434</v>
      </c>
      <c r="D297" s="8" t="s">
        <v>330</v>
      </c>
      <c r="E297" s="8">
        <v>0</v>
      </c>
      <c r="F297" s="3">
        <v>0</v>
      </c>
      <c r="G297" s="8"/>
      <c r="H297" s="8">
        <v>12</v>
      </c>
      <c r="I297" s="8"/>
      <c r="J297" s="8"/>
      <c r="K297" s="8"/>
      <c r="L297" s="8"/>
      <c r="M297" s="8">
        <v>3</v>
      </c>
      <c r="N297" s="3"/>
      <c r="O297" s="8"/>
      <c r="P297" s="8"/>
      <c r="Q297" s="8"/>
      <c r="R297" s="3">
        <f>H297*40+M297*20*42</f>
        <v>3000</v>
      </c>
      <c r="T297" s="7">
        <f t="shared" si="15"/>
        <v>3000</v>
      </c>
    </row>
    <row r="298" spans="1:23" x14ac:dyDescent="0.25">
      <c r="A298" s="3"/>
      <c r="B298" s="2">
        <v>44498</v>
      </c>
      <c r="C298" t="s">
        <v>435</v>
      </c>
      <c r="D298" s="8" t="s">
        <v>436</v>
      </c>
      <c r="E298" s="8">
        <v>0</v>
      </c>
      <c r="F298" s="3">
        <v>0</v>
      </c>
      <c r="G298" s="8"/>
      <c r="H298" s="8"/>
      <c r="I298" s="8"/>
      <c r="J298" s="8"/>
      <c r="K298" s="8"/>
      <c r="L298" s="8"/>
      <c r="M298" s="8"/>
      <c r="N298" s="3"/>
      <c r="O298" s="8">
        <v>1</v>
      </c>
      <c r="P298" s="8"/>
      <c r="Q298" s="8"/>
      <c r="R298" s="3">
        <f>O298*300</f>
        <v>300</v>
      </c>
      <c r="T298" s="7">
        <f t="shared" si="15"/>
        <v>300</v>
      </c>
    </row>
    <row r="299" spans="1:23" x14ac:dyDescent="0.25">
      <c r="A299" s="3"/>
      <c r="B299" s="2">
        <v>44498</v>
      </c>
      <c r="C299" t="s">
        <v>437</v>
      </c>
      <c r="D299" s="8" t="s">
        <v>395</v>
      </c>
      <c r="E299" s="8">
        <v>0</v>
      </c>
      <c r="F299" s="3">
        <v>0</v>
      </c>
      <c r="G299" s="8"/>
      <c r="H299" s="8"/>
      <c r="I299" s="8"/>
      <c r="J299" s="8"/>
      <c r="K299" s="8"/>
      <c r="L299" s="8">
        <v>1</v>
      </c>
      <c r="M299" s="8"/>
      <c r="N299" s="3"/>
      <c r="O299" s="8"/>
      <c r="P299" s="8"/>
      <c r="Q299" s="8"/>
      <c r="R299" s="3">
        <f>L299*580</f>
        <v>580</v>
      </c>
      <c r="T299" s="7">
        <f t="shared" si="15"/>
        <v>580</v>
      </c>
    </row>
    <row r="300" spans="1:23" x14ac:dyDescent="0.25">
      <c r="A300" s="3"/>
      <c r="B300" s="2">
        <v>44498</v>
      </c>
      <c r="C300" t="s">
        <v>438</v>
      </c>
      <c r="D300" s="8" t="s">
        <v>401</v>
      </c>
      <c r="E300" s="8">
        <v>0</v>
      </c>
      <c r="F300" s="3">
        <v>0</v>
      </c>
      <c r="G300" s="8"/>
      <c r="H300" s="8"/>
      <c r="I300" s="8"/>
      <c r="J300" s="8"/>
      <c r="K300" s="8"/>
      <c r="L300" s="8">
        <v>1</v>
      </c>
      <c r="M300" s="8"/>
      <c r="N300" s="3"/>
      <c r="O300" s="8"/>
      <c r="P300" s="8"/>
      <c r="Q300" s="8"/>
      <c r="R300" s="3">
        <f>L300*580</f>
        <v>580</v>
      </c>
      <c r="T300" s="7">
        <f t="shared" si="15"/>
        <v>580</v>
      </c>
    </row>
    <row r="301" spans="1:23" x14ac:dyDescent="0.25">
      <c r="A301" s="3"/>
      <c r="B301" s="2">
        <v>44498</v>
      </c>
      <c r="C301" t="s">
        <v>439</v>
      </c>
      <c r="D301" s="8" t="s">
        <v>440</v>
      </c>
      <c r="E301" s="8">
        <v>0</v>
      </c>
      <c r="F301" s="3">
        <v>0</v>
      </c>
      <c r="G301" s="8"/>
      <c r="H301" s="8"/>
      <c r="I301" s="8"/>
      <c r="J301" s="8"/>
      <c r="K301" s="8"/>
      <c r="L301" s="8">
        <v>1</v>
      </c>
      <c r="M301" s="8"/>
      <c r="N301" s="3"/>
      <c r="O301" s="8"/>
      <c r="P301" s="8"/>
      <c r="Q301" s="8"/>
      <c r="R301" s="3">
        <f>L301*580</f>
        <v>580</v>
      </c>
      <c r="T301" s="7">
        <f t="shared" si="15"/>
        <v>580</v>
      </c>
    </row>
    <row r="302" spans="1:23" x14ac:dyDescent="0.25">
      <c r="A302" s="3"/>
      <c r="B302" s="2">
        <v>44498</v>
      </c>
      <c r="C302" t="s">
        <v>441</v>
      </c>
      <c r="D302" s="8" t="s">
        <v>403</v>
      </c>
      <c r="E302" s="8">
        <v>0</v>
      </c>
      <c r="F302" s="3">
        <v>0</v>
      </c>
      <c r="G302" s="8"/>
      <c r="H302" s="8"/>
      <c r="I302" s="8"/>
      <c r="J302" s="8"/>
      <c r="K302" s="8"/>
      <c r="L302" s="8">
        <v>1</v>
      </c>
      <c r="M302" s="8"/>
      <c r="N302" s="3"/>
      <c r="O302" s="8"/>
      <c r="P302" s="8"/>
      <c r="Q302" s="8"/>
      <c r="R302" s="3">
        <f>L302*580</f>
        <v>580</v>
      </c>
      <c r="T302" s="7">
        <f t="shared" si="15"/>
        <v>580</v>
      </c>
    </row>
    <row r="303" spans="1:23" x14ac:dyDescent="0.25">
      <c r="A303" s="3"/>
      <c r="B303" s="2">
        <v>44498</v>
      </c>
      <c r="C303" t="s">
        <v>442</v>
      </c>
      <c r="D303" s="8" t="s">
        <v>443</v>
      </c>
      <c r="E303" s="8">
        <v>0</v>
      </c>
      <c r="F303" s="3">
        <v>0</v>
      </c>
      <c r="G303" s="8"/>
      <c r="H303" s="8"/>
      <c r="I303" s="8"/>
      <c r="J303" s="8"/>
      <c r="K303" s="8"/>
      <c r="L303" s="8">
        <v>1</v>
      </c>
      <c r="M303" s="8"/>
      <c r="N303" s="3"/>
      <c r="O303" s="8"/>
      <c r="P303" s="8"/>
      <c r="Q303" s="8"/>
      <c r="R303" s="3">
        <f>L303*550</f>
        <v>550</v>
      </c>
      <c r="T303" s="7">
        <f t="shared" si="15"/>
        <v>550</v>
      </c>
    </row>
    <row r="304" spans="1:23" x14ac:dyDescent="0.25">
      <c r="A304" s="3"/>
      <c r="B304" s="2">
        <v>44498</v>
      </c>
      <c r="C304" t="s">
        <v>444</v>
      </c>
      <c r="D304" s="8" t="s">
        <v>330</v>
      </c>
      <c r="E304" s="8">
        <v>0</v>
      </c>
      <c r="F304" s="3">
        <v>0</v>
      </c>
      <c r="G304" s="8"/>
      <c r="H304" s="8">
        <v>10</v>
      </c>
      <c r="I304" s="8"/>
      <c r="J304" s="8"/>
      <c r="K304" s="8"/>
      <c r="L304" s="8"/>
      <c r="M304" s="8">
        <v>3</v>
      </c>
      <c r="N304" s="3"/>
      <c r="O304" s="8"/>
      <c r="P304" s="8"/>
      <c r="Q304" s="8"/>
      <c r="R304" s="3">
        <f>H304*40+M304*42</f>
        <v>526</v>
      </c>
      <c r="T304" s="7">
        <f t="shared" si="15"/>
        <v>526</v>
      </c>
    </row>
    <row r="305" spans="1:23" x14ac:dyDescent="0.25">
      <c r="A305" s="3"/>
      <c r="B305" s="2">
        <v>44498</v>
      </c>
      <c r="C305" t="s">
        <v>445</v>
      </c>
      <c r="D305" s="8" t="s">
        <v>398</v>
      </c>
      <c r="E305" s="8">
        <v>0</v>
      </c>
      <c r="F305" s="3">
        <v>0</v>
      </c>
      <c r="G305" s="8"/>
      <c r="H305" s="8"/>
      <c r="I305" s="8"/>
      <c r="J305" s="8"/>
      <c r="K305" s="8"/>
      <c r="L305" s="8"/>
      <c r="M305" s="8"/>
      <c r="N305" s="3"/>
      <c r="O305" s="8">
        <v>1</v>
      </c>
      <c r="P305" s="8"/>
      <c r="Q305" s="8"/>
      <c r="R305" s="3">
        <f>O305*300</f>
        <v>300</v>
      </c>
      <c r="T305" s="7">
        <f t="shared" ref="T305:T348" si="16">R305-S305</f>
        <v>300</v>
      </c>
    </row>
    <row r="306" spans="1:23" x14ac:dyDescent="0.25">
      <c r="A306" s="3"/>
      <c r="B306" s="2">
        <v>44498</v>
      </c>
      <c r="C306" t="s">
        <v>446</v>
      </c>
      <c r="D306" s="8" t="s">
        <v>212</v>
      </c>
      <c r="E306" s="8">
        <v>0</v>
      </c>
      <c r="F306" s="3">
        <v>0</v>
      </c>
      <c r="G306" s="8"/>
      <c r="H306" s="8">
        <v>1</v>
      </c>
      <c r="I306" s="8"/>
      <c r="J306" s="8"/>
      <c r="K306" s="8"/>
      <c r="L306" s="8"/>
      <c r="M306" s="8"/>
      <c r="N306" s="3"/>
      <c r="O306" s="8"/>
      <c r="P306" s="8"/>
      <c r="Q306" s="8"/>
      <c r="R306" s="3">
        <f>H306*60</f>
        <v>60</v>
      </c>
      <c r="T306" s="7">
        <f t="shared" si="16"/>
        <v>60</v>
      </c>
    </row>
    <row r="307" spans="1:23" x14ac:dyDescent="0.25">
      <c r="A307" s="3"/>
      <c r="B307" s="2">
        <v>44498</v>
      </c>
      <c r="C307" t="s">
        <v>447</v>
      </c>
      <c r="D307" s="8" t="s">
        <v>210</v>
      </c>
      <c r="E307" s="8">
        <v>0</v>
      </c>
      <c r="F307" s="3">
        <v>0</v>
      </c>
      <c r="G307" s="8"/>
      <c r="H307" s="8"/>
      <c r="I307" s="8"/>
      <c r="J307" s="8"/>
      <c r="K307" s="8"/>
      <c r="L307" s="8"/>
      <c r="M307" s="8">
        <v>5</v>
      </c>
      <c r="N307" s="3"/>
      <c r="O307" s="8"/>
      <c r="P307" s="8"/>
      <c r="Q307" s="8"/>
      <c r="R307" s="3">
        <f>M307*20*52</f>
        <v>5200</v>
      </c>
      <c r="T307" s="7">
        <f t="shared" si="16"/>
        <v>5200</v>
      </c>
    </row>
    <row r="308" spans="1:23" x14ac:dyDescent="0.25">
      <c r="A308" s="10"/>
      <c r="B308" s="2">
        <v>44498</v>
      </c>
      <c r="C308" t="s">
        <v>448</v>
      </c>
      <c r="D308" s="13" t="s">
        <v>449</v>
      </c>
      <c r="E308" s="13">
        <v>0</v>
      </c>
      <c r="F308" s="3">
        <v>0</v>
      </c>
      <c r="G308" s="13"/>
      <c r="H308" s="13"/>
      <c r="I308" s="13"/>
      <c r="J308" s="13"/>
      <c r="K308" s="13"/>
      <c r="L308" s="13">
        <v>2</v>
      </c>
      <c r="M308" s="13"/>
      <c r="N308" s="10"/>
      <c r="O308" s="13">
        <v>10</v>
      </c>
      <c r="P308" s="13"/>
      <c r="Q308" s="13"/>
      <c r="R308" s="10">
        <f>M308*20*52</f>
        <v>0</v>
      </c>
      <c r="T308" s="7">
        <f t="shared" si="16"/>
        <v>0</v>
      </c>
    </row>
    <row r="309" spans="1:23" x14ac:dyDescent="0.25">
      <c r="A309" s="3"/>
      <c r="B309" s="2">
        <v>44499</v>
      </c>
      <c r="C309" t="s">
        <v>450</v>
      </c>
      <c r="D309" s="8" t="s">
        <v>330</v>
      </c>
      <c r="E309" s="8">
        <v>0</v>
      </c>
      <c r="F309" s="3">
        <v>0</v>
      </c>
      <c r="G309" s="8"/>
      <c r="H309" s="8">
        <v>12</v>
      </c>
      <c r="I309" s="8"/>
      <c r="J309" s="8"/>
      <c r="K309" s="8"/>
      <c r="L309" s="8"/>
      <c r="M309" s="8">
        <v>2</v>
      </c>
      <c r="N309" s="3"/>
      <c r="O309" s="8"/>
      <c r="P309" s="8"/>
      <c r="Q309" s="8"/>
      <c r="R309" s="3">
        <f>H309*40+M309*20*42</f>
        <v>2160</v>
      </c>
      <c r="T309" s="7">
        <f t="shared" si="16"/>
        <v>2160</v>
      </c>
    </row>
    <row r="310" spans="1:23" x14ac:dyDescent="0.25">
      <c r="A310" s="3"/>
      <c r="B310" s="2">
        <v>44499</v>
      </c>
      <c r="C310" t="s">
        <v>451</v>
      </c>
      <c r="D310" s="8" t="s">
        <v>398</v>
      </c>
      <c r="E310" s="8">
        <v>0</v>
      </c>
      <c r="F310" s="3">
        <v>0</v>
      </c>
      <c r="G310" s="8"/>
      <c r="H310" s="8"/>
      <c r="I310" s="8"/>
      <c r="J310" s="8"/>
      <c r="K310" s="8"/>
      <c r="L310" s="8"/>
      <c r="M310" s="8"/>
      <c r="N310" s="3"/>
      <c r="O310" s="8">
        <v>1</v>
      </c>
      <c r="P310" s="8"/>
      <c r="Q310" s="8"/>
      <c r="R310" s="3">
        <f>O310*300</f>
        <v>300</v>
      </c>
      <c r="T310" s="7">
        <f t="shared" si="16"/>
        <v>300</v>
      </c>
    </row>
    <row r="311" spans="1:23" x14ac:dyDescent="0.25">
      <c r="A311" s="3"/>
      <c r="B311" s="2">
        <v>44499</v>
      </c>
      <c r="C311" t="s">
        <v>452</v>
      </c>
      <c r="D311" s="8" t="s">
        <v>359</v>
      </c>
      <c r="E311" s="8">
        <v>0</v>
      </c>
      <c r="F311" s="3">
        <v>0</v>
      </c>
      <c r="G311" s="8"/>
      <c r="H311" s="8"/>
      <c r="I311" s="8"/>
      <c r="J311" s="8"/>
      <c r="K311" s="8"/>
      <c r="L311" s="8"/>
      <c r="M311" s="8">
        <v>4</v>
      </c>
      <c r="N311" s="3"/>
      <c r="O311" s="8"/>
      <c r="P311" s="8"/>
      <c r="Q311" s="8"/>
      <c r="R311" s="3">
        <f>M311*20*52+N311*40*52</f>
        <v>4160</v>
      </c>
      <c r="S311">
        <v>4160</v>
      </c>
      <c r="T311" s="7">
        <f t="shared" si="16"/>
        <v>0</v>
      </c>
      <c r="U311" t="s">
        <v>453</v>
      </c>
      <c r="V311" t="s">
        <v>25</v>
      </c>
      <c r="W311" t="s">
        <v>26</v>
      </c>
    </row>
    <row r="312" spans="1:23" x14ac:dyDescent="0.25">
      <c r="A312" s="3"/>
      <c r="B312" s="2">
        <v>44499</v>
      </c>
      <c r="C312" t="s">
        <v>454</v>
      </c>
      <c r="D312" s="8" t="s">
        <v>290</v>
      </c>
      <c r="E312" s="8">
        <v>0</v>
      </c>
      <c r="F312" s="3">
        <v>0</v>
      </c>
      <c r="G312" s="8"/>
      <c r="H312" s="8"/>
      <c r="I312" s="8"/>
      <c r="J312" s="8"/>
      <c r="K312" s="8"/>
      <c r="L312" s="8"/>
      <c r="M312" s="8">
        <v>2</v>
      </c>
      <c r="N312" s="3"/>
      <c r="O312" s="8"/>
      <c r="P312" s="8"/>
      <c r="Q312" s="8"/>
      <c r="R312" s="3">
        <f>M312*20*40</f>
        <v>1600</v>
      </c>
      <c r="T312" s="7">
        <f t="shared" si="16"/>
        <v>1600</v>
      </c>
    </row>
    <row r="313" spans="1:23" x14ac:dyDescent="0.25">
      <c r="A313" s="3"/>
      <c r="B313" s="2">
        <v>44499</v>
      </c>
      <c r="C313" t="s">
        <v>455</v>
      </c>
      <c r="D313" s="3" t="s">
        <v>292</v>
      </c>
      <c r="E313" s="3">
        <v>0</v>
      </c>
      <c r="F313" s="3">
        <v>0</v>
      </c>
      <c r="G313" s="3"/>
      <c r="H313" s="3"/>
      <c r="I313" s="3"/>
      <c r="J313" s="3"/>
      <c r="K313" s="3"/>
      <c r="L313" s="3">
        <v>1</v>
      </c>
      <c r="M313" s="3"/>
      <c r="N313" s="3"/>
      <c r="O313" s="3"/>
      <c r="P313" s="3"/>
      <c r="Q313" s="3"/>
      <c r="R313" s="3">
        <f>L313*480</f>
        <v>480</v>
      </c>
      <c r="T313" s="7">
        <f t="shared" si="16"/>
        <v>480</v>
      </c>
    </row>
    <row r="314" spans="1:23" x14ac:dyDescent="0.25">
      <c r="A314" s="3"/>
      <c r="B314" s="2">
        <v>44499</v>
      </c>
      <c r="C314" t="s">
        <v>456</v>
      </c>
      <c r="D314" s="3" t="s">
        <v>405</v>
      </c>
      <c r="E314" s="3">
        <v>0</v>
      </c>
      <c r="F314" s="3">
        <v>0</v>
      </c>
      <c r="G314" s="3"/>
      <c r="H314" s="3">
        <v>80</v>
      </c>
      <c r="I314" s="3"/>
      <c r="J314" s="3"/>
      <c r="K314" s="3"/>
      <c r="L314" s="3"/>
      <c r="M314" s="3"/>
      <c r="N314" s="3"/>
      <c r="O314" s="3"/>
      <c r="P314" s="3"/>
      <c r="Q314" s="3"/>
      <c r="R314" s="3">
        <f>H314*40</f>
        <v>3200</v>
      </c>
      <c r="T314" s="7">
        <f t="shared" si="16"/>
        <v>3200</v>
      </c>
    </row>
    <row r="315" spans="1:23" x14ac:dyDescent="0.25">
      <c r="A315" s="3"/>
      <c r="B315" s="2">
        <v>44499</v>
      </c>
      <c r="C315" t="s">
        <v>457</v>
      </c>
      <c r="D315" s="3" t="s">
        <v>407</v>
      </c>
      <c r="E315" s="3">
        <v>0</v>
      </c>
      <c r="F315" s="3">
        <v>0</v>
      </c>
      <c r="G315" s="3"/>
      <c r="H315" s="3">
        <v>24</v>
      </c>
      <c r="I315" s="3"/>
      <c r="J315" s="3"/>
      <c r="K315" s="3"/>
      <c r="L315" s="3"/>
      <c r="M315" s="3"/>
      <c r="N315" s="3"/>
      <c r="O315" s="3"/>
      <c r="P315" s="3"/>
      <c r="Q315" s="3"/>
      <c r="R315" s="3">
        <f>H315*40</f>
        <v>960</v>
      </c>
      <c r="T315" s="7">
        <f t="shared" si="16"/>
        <v>960</v>
      </c>
    </row>
    <row r="316" spans="1:23" x14ac:dyDescent="0.25">
      <c r="A316" s="3"/>
      <c r="B316" s="2">
        <v>44499</v>
      </c>
      <c r="C316" t="s">
        <v>458</v>
      </c>
      <c r="D316" s="3" t="s">
        <v>287</v>
      </c>
      <c r="E316" s="3">
        <v>0</v>
      </c>
      <c r="F316" s="3">
        <v>0</v>
      </c>
      <c r="G316" s="3"/>
      <c r="H316" s="3">
        <v>20</v>
      </c>
      <c r="I316" s="3"/>
      <c r="J316" s="3"/>
      <c r="K316" s="3"/>
      <c r="L316" s="3"/>
      <c r="M316" s="3"/>
      <c r="N316" s="3"/>
      <c r="O316" s="3"/>
      <c r="P316" s="3"/>
      <c r="Q316" s="3"/>
      <c r="R316" s="3">
        <f>H316*56</f>
        <v>1120</v>
      </c>
      <c r="T316" s="7">
        <f t="shared" si="16"/>
        <v>1120</v>
      </c>
    </row>
    <row r="317" spans="1:23" x14ac:dyDescent="0.25">
      <c r="A317" s="3"/>
      <c r="B317" s="2">
        <v>44499</v>
      </c>
      <c r="C317" t="s">
        <v>459</v>
      </c>
      <c r="D317" s="3" t="s">
        <v>229</v>
      </c>
      <c r="E317" s="3">
        <v>0</v>
      </c>
      <c r="F317" s="3">
        <v>0</v>
      </c>
      <c r="G317" s="3"/>
      <c r="H317" s="3"/>
      <c r="I317" s="3"/>
      <c r="J317" s="3"/>
      <c r="K317" s="3"/>
      <c r="L317" s="3"/>
      <c r="M317" s="3"/>
      <c r="N317" s="3"/>
      <c r="O317" s="3">
        <v>4</v>
      </c>
      <c r="P317" s="3"/>
      <c r="Q317" s="3"/>
      <c r="R317" s="3">
        <f>O317*300</f>
        <v>1200</v>
      </c>
      <c r="T317" s="7">
        <f t="shared" si="16"/>
        <v>1200</v>
      </c>
    </row>
    <row r="318" spans="1:23" x14ac:dyDescent="0.25">
      <c r="A318" s="3"/>
      <c r="B318" s="2">
        <v>44499</v>
      </c>
      <c r="C318" t="s">
        <v>460</v>
      </c>
      <c r="D318" s="3" t="s">
        <v>395</v>
      </c>
      <c r="E318" s="3">
        <v>0</v>
      </c>
      <c r="F318" s="3">
        <v>0</v>
      </c>
      <c r="G318" s="3"/>
      <c r="H318" s="3"/>
      <c r="I318" s="3"/>
      <c r="J318" s="3"/>
      <c r="K318" s="3"/>
      <c r="L318" s="3">
        <v>1</v>
      </c>
      <c r="M318" s="3"/>
      <c r="N318" s="3"/>
      <c r="O318" s="3"/>
      <c r="P318" s="3"/>
      <c r="Q318" s="3"/>
      <c r="R318" s="3">
        <f>L318*580</f>
        <v>580</v>
      </c>
      <c r="T318" s="7">
        <f t="shared" si="16"/>
        <v>580</v>
      </c>
    </row>
    <row r="319" spans="1:23" x14ac:dyDescent="0.25">
      <c r="A319" s="3"/>
      <c r="B319" s="2">
        <v>44499</v>
      </c>
      <c r="C319" t="s">
        <v>461</v>
      </c>
      <c r="D319" s="3" t="s">
        <v>403</v>
      </c>
      <c r="E319" s="3">
        <v>0</v>
      </c>
      <c r="F319" s="3">
        <v>0</v>
      </c>
      <c r="G319" s="3"/>
      <c r="H319" s="3"/>
      <c r="I319" s="3"/>
      <c r="J319" s="3"/>
      <c r="K319" s="3"/>
      <c r="L319" s="3">
        <v>1</v>
      </c>
      <c r="M319" s="3"/>
      <c r="N319" s="3"/>
      <c r="O319" s="3"/>
      <c r="P319" s="3"/>
      <c r="Q319" s="3"/>
      <c r="R319" s="3">
        <f>L319*580</f>
        <v>580</v>
      </c>
      <c r="T319" s="7">
        <f t="shared" si="16"/>
        <v>580</v>
      </c>
    </row>
    <row r="320" spans="1:23" x14ac:dyDescent="0.25">
      <c r="A320" s="3"/>
      <c r="B320" s="2">
        <v>44499</v>
      </c>
      <c r="C320" t="s">
        <v>462</v>
      </c>
      <c r="D320" s="3" t="s">
        <v>292</v>
      </c>
      <c r="E320" s="3">
        <v>0</v>
      </c>
      <c r="F320" s="3">
        <v>0</v>
      </c>
      <c r="G320" s="3"/>
      <c r="H320" s="3"/>
      <c r="I320" s="3"/>
      <c r="J320" s="3"/>
      <c r="K320" s="3"/>
      <c r="L320" s="3">
        <v>1</v>
      </c>
      <c r="M320" s="3"/>
      <c r="N320" s="3"/>
      <c r="O320" s="3"/>
      <c r="P320" s="3"/>
      <c r="Q320" s="3"/>
      <c r="R320" s="3">
        <f>L320*480</f>
        <v>480</v>
      </c>
      <c r="S320">
        <v>550</v>
      </c>
      <c r="T320" s="7">
        <f t="shared" si="16"/>
        <v>-70</v>
      </c>
      <c r="U320" t="s">
        <v>453</v>
      </c>
      <c r="V320" t="s">
        <v>25</v>
      </c>
      <c r="W320" t="s">
        <v>26</v>
      </c>
    </row>
    <row r="321" spans="1:23" x14ac:dyDescent="0.25">
      <c r="A321" s="3"/>
      <c r="B321" s="2">
        <v>44500</v>
      </c>
      <c r="C321" t="s">
        <v>463</v>
      </c>
      <c r="D321" s="3" t="s">
        <v>464</v>
      </c>
      <c r="E321" s="3">
        <v>0</v>
      </c>
      <c r="F321" s="3">
        <v>0</v>
      </c>
      <c r="G321" s="3"/>
      <c r="H321" s="3"/>
      <c r="I321" s="3"/>
      <c r="J321" s="3"/>
      <c r="K321" s="3"/>
      <c r="L321" s="3"/>
      <c r="M321" s="3"/>
      <c r="N321" s="3"/>
      <c r="O321" s="3">
        <v>1</v>
      </c>
      <c r="P321" s="3"/>
      <c r="Q321" s="3"/>
      <c r="R321" s="3">
        <f>O321*300</f>
        <v>300</v>
      </c>
      <c r="T321" s="7">
        <f t="shared" si="16"/>
        <v>300</v>
      </c>
    </row>
    <row r="322" spans="1:23" x14ac:dyDescent="0.25">
      <c r="A322" s="3"/>
      <c r="B322" s="2">
        <v>44500</v>
      </c>
      <c r="C322" t="s">
        <v>465</v>
      </c>
      <c r="D322" s="3" t="s">
        <v>330</v>
      </c>
      <c r="E322" s="3">
        <v>0</v>
      </c>
      <c r="F322" s="3">
        <v>0</v>
      </c>
      <c r="G322" s="3"/>
      <c r="H322" s="3">
        <v>15</v>
      </c>
      <c r="I322" s="3"/>
      <c r="J322" s="3"/>
      <c r="K322" s="3"/>
      <c r="L322" s="3"/>
      <c r="M322" s="3">
        <f>4</f>
        <v>4</v>
      </c>
      <c r="N322" s="3"/>
      <c r="O322" s="3"/>
      <c r="P322" s="3"/>
      <c r="Q322" s="3"/>
      <c r="R322" s="3">
        <f>H322*40+M322*20*42</f>
        <v>3960</v>
      </c>
      <c r="T322" s="7">
        <f t="shared" si="16"/>
        <v>3960</v>
      </c>
    </row>
    <row r="323" spans="1:23" x14ac:dyDescent="0.25">
      <c r="A323" s="3"/>
      <c r="B323" s="2">
        <v>44500</v>
      </c>
      <c r="C323" t="s">
        <v>466</v>
      </c>
      <c r="D323" s="3" t="s">
        <v>242</v>
      </c>
      <c r="E323" s="3">
        <v>0</v>
      </c>
      <c r="F323" s="3">
        <v>0</v>
      </c>
      <c r="G323" s="3"/>
      <c r="H323" s="3"/>
      <c r="I323" s="3"/>
      <c r="J323" s="3"/>
      <c r="K323" s="3"/>
      <c r="L323" s="3"/>
      <c r="M323" s="3"/>
      <c r="N323" s="3"/>
      <c r="O323" s="3">
        <v>3</v>
      </c>
      <c r="P323" s="3"/>
      <c r="Q323" s="3"/>
      <c r="R323" s="3">
        <f>O323*450</f>
        <v>1350</v>
      </c>
      <c r="S323" s="7">
        <f>R323</f>
        <v>1350</v>
      </c>
      <c r="T323" s="7">
        <f t="shared" si="16"/>
        <v>0</v>
      </c>
      <c r="V323" t="s">
        <v>25</v>
      </c>
      <c r="W323" t="s">
        <v>237</v>
      </c>
    </row>
    <row r="324" spans="1:23" x14ac:dyDescent="0.25">
      <c r="A324" s="3"/>
      <c r="B324" s="2">
        <v>44500</v>
      </c>
      <c r="C324" t="s">
        <v>467</v>
      </c>
      <c r="D324" s="3" t="s">
        <v>297</v>
      </c>
      <c r="E324" s="3">
        <v>0</v>
      </c>
      <c r="F324" s="3">
        <v>0</v>
      </c>
      <c r="G324" s="3"/>
      <c r="H324" s="3"/>
      <c r="I324" s="3"/>
      <c r="J324" s="3"/>
      <c r="K324" s="3"/>
      <c r="L324" s="3">
        <v>1</v>
      </c>
      <c r="M324" s="3"/>
      <c r="N324" s="3"/>
      <c r="O324" s="3"/>
      <c r="P324" s="3"/>
      <c r="Q324" s="3"/>
      <c r="R324" s="3">
        <f>L324*580</f>
        <v>580</v>
      </c>
      <c r="T324" s="7">
        <f t="shared" si="16"/>
        <v>580</v>
      </c>
    </row>
    <row r="325" spans="1:23" x14ac:dyDescent="0.25">
      <c r="A325" s="3"/>
      <c r="B325" s="2">
        <v>44500</v>
      </c>
      <c r="C325" t="s">
        <v>468</v>
      </c>
      <c r="D325" s="8" t="s">
        <v>398</v>
      </c>
      <c r="E325" s="8">
        <v>0</v>
      </c>
      <c r="F325" s="3">
        <v>0</v>
      </c>
      <c r="G325" s="8"/>
      <c r="H325" s="8"/>
      <c r="I325" s="8"/>
      <c r="J325" s="8"/>
      <c r="K325" s="8"/>
      <c r="L325" s="8"/>
      <c r="M325" s="8"/>
      <c r="N325" s="8"/>
      <c r="O325" s="3">
        <v>1</v>
      </c>
      <c r="P325" s="3"/>
      <c r="Q325" s="8"/>
      <c r="R325" s="8">
        <f>O325*300</f>
        <v>300</v>
      </c>
      <c r="T325" s="7">
        <f t="shared" si="16"/>
        <v>300</v>
      </c>
    </row>
    <row r="326" spans="1:23" x14ac:dyDescent="0.25">
      <c r="A326" s="3"/>
      <c r="B326" s="2">
        <v>44500</v>
      </c>
      <c r="C326" t="s">
        <v>469</v>
      </c>
      <c r="D326" s="3" t="s">
        <v>405</v>
      </c>
      <c r="E326" s="3">
        <v>0</v>
      </c>
      <c r="F326" s="3">
        <v>0</v>
      </c>
      <c r="G326" s="8"/>
      <c r="H326" s="8">
        <v>80</v>
      </c>
      <c r="I326" s="8"/>
      <c r="J326" s="8"/>
      <c r="K326" s="8"/>
      <c r="L326" s="8"/>
      <c r="M326" s="8"/>
      <c r="N326" s="8"/>
      <c r="O326" s="3"/>
      <c r="P326" s="3"/>
      <c r="Q326" s="8"/>
      <c r="R326" s="8">
        <f>H326*40</f>
        <v>3200</v>
      </c>
      <c r="T326" s="7">
        <f t="shared" si="16"/>
        <v>3200</v>
      </c>
    </row>
    <row r="327" spans="1:23" x14ac:dyDescent="0.25">
      <c r="A327" s="3"/>
      <c r="B327" s="2">
        <v>44500</v>
      </c>
      <c r="C327" t="s">
        <v>470</v>
      </c>
      <c r="D327" s="3" t="s">
        <v>407</v>
      </c>
      <c r="E327" s="3">
        <v>0</v>
      </c>
      <c r="F327" s="3">
        <v>0</v>
      </c>
      <c r="G327" s="8"/>
      <c r="H327" s="8">
        <v>24</v>
      </c>
      <c r="I327" s="8"/>
      <c r="J327" s="8"/>
      <c r="K327" s="8"/>
      <c r="L327" s="8"/>
      <c r="M327" s="8"/>
      <c r="N327" s="8"/>
      <c r="O327" s="3"/>
      <c r="P327" s="3"/>
      <c r="Q327" s="8"/>
      <c r="R327" s="8">
        <f>H327*40</f>
        <v>960</v>
      </c>
      <c r="T327" s="7">
        <f t="shared" si="16"/>
        <v>960</v>
      </c>
    </row>
    <row r="328" spans="1:23" x14ac:dyDescent="0.25">
      <c r="A328" s="3"/>
      <c r="B328" s="2">
        <v>44500</v>
      </c>
      <c r="C328" t="s">
        <v>471</v>
      </c>
      <c r="D328" s="8" t="s">
        <v>292</v>
      </c>
      <c r="E328" s="8">
        <v>0</v>
      </c>
      <c r="F328" s="3">
        <v>0</v>
      </c>
      <c r="G328" s="8"/>
      <c r="H328" s="8"/>
      <c r="I328" s="8"/>
      <c r="J328" s="8"/>
      <c r="K328" s="8"/>
      <c r="L328" s="8">
        <v>1</v>
      </c>
      <c r="M328" s="8"/>
      <c r="N328" s="8"/>
      <c r="O328" s="3"/>
      <c r="P328" s="3"/>
      <c r="Q328" s="8"/>
      <c r="R328" s="8">
        <f>L328*480</f>
        <v>480</v>
      </c>
      <c r="S328">
        <v>1100</v>
      </c>
      <c r="T328" s="7">
        <f t="shared" si="16"/>
        <v>-620</v>
      </c>
      <c r="U328" t="s">
        <v>472</v>
      </c>
      <c r="V328" t="s">
        <v>25</v>
      </c>
      <c r="W328" t="s">
        <v>26</v>
      </c>
    </row>
    <row r="329" spans="1:23" x14ac:dyDescent="0.25">
      <c r="A329" s="3"/>
      <c r="B329" s="2">
        <v>44500</v>
      </c>
      <c r="C329" t="s">
        <v>473</v>
      </c>
      <c r="D329" s="8" t="s">
        <v>290</v>
      </c>
      <c r="E329" s="8">
        <v>0</v>
      </c>
      <c r="F329" s="3">
        <v>0</v>
      </c>
      <c r="G329" s="8"/>
      <c r="H329" s="8">
        <v>6</v>
      </c>
      <c r="I329" s="8"/>
      <c r="J329" s="8"/>
      <c r="K329" s="8"/>
      <c r="L329" s="8"/>
      <c r="M329" s="8">
        <v>3</v>
      </c>
      <c r="N329" s="8"/>
      <c r="O329" s="3"/>
      <c r="P329" s="3"/>
      <c r="Q329" s="8"/>
      <c r="R329" s="8">
        <f>H329*40+M329*800</f>
        <v>2640</v>
      </c>
      <c r="T329" s="7">
        <f t="shared" si="16"/>
        <v>2640</v>
      </c>
    </row>
    <row r="330" spans="1:23" x14ac:dyDescent="0.25">
      <c r="A330" s="3"/>
      <c r="B330" s="2">
        <v>44500</v>
      </c>
      <c r="C330" t="s">
        <v>474</v>
      </c>
      <c r="D330" s="8" t="s">
        <v>359</v>
      </c>
      <c r="E330" s="8">
        <v>0</v>
      </c>
      <c r="F330" s="3">
        <v>0</v>
      </c>
      <c r="G330" s="8"/>
      <c r="H330" s="8"/>
      <c r="I330" s="8"/>
      <c r="J330" s="8"/>
      <c r="K330" s="8"/>
      <c r="L330" s="8"/>
      <c r="M330" s="8">
        <v>4</v>
      </c>
      <c r="N330" s="8"/>
      <c r="O330" s="3"/>
      <c r="P330" s="3"/>
      <c r="Q330" s="8"/>
      <c r="R330" s="8">
        <f>M330*20*52</f>
        <v>4160</v>
      </c>
      <c r="S330">
        <v>4160</v>
      </c>
      <c r="T330" s="7">
        <f t="shared" si="16"/>
        <v>0</v>
      </c>
      <c r="U330" t="s">
        <v>472</v>
      </c>
      <c r="V330" t="s">
        <v>25</v>
      </c>
      <c r="W330" t="s">
        <v>26</v>
      </c>
    </row>
    <row r="331" spans="1:23" x14ac:dyDescent="0.25">
      <c r="A331" s="3"/>
      <c r="B331" s="2">
        <v>44500</v>
      </c>
      <c r="C331" t="s">
        <v>475</v>
      </c>
      <c r="D331" s="8" t="s">
        <v>287</v>
      </c>
      <c r="E331" s="8">
        <v>0</v>
      </c>
      <c r="F331" s="3">
        <v>0</v>
      </c>
      <c r="G331" s="8"/>
      <c r="H331" s="8">
        <v>20</v>
      </c>
      <c r="I331" s="8"/>
      <c r="J331" s="8"/>
      <c r="K331" s="8"/>
      <c r="L331" s="8"/>
      <c r="M331" s="8"/>
      <c r="N331" s="8"/>
      <c r="O331" s="3"/>
      <c r="P331" s="3"/>
      <c r="Q331" s="8"/>
      <c r="R331" s="8">
        <f>H331*56</f>
        <v>1120</v>
      </c>
      <c r="T331" s="7">
        <f t="shared" si="16"/>
        <v>1120</v>
      </c>
    </row>
    <row r="332" spans="1:23" x14ac:dyDescent="0.25">
      <c r="A332" s="3"/>
      <c r="B332" s="2">
        <v>44500</v>
      </c>
      <c r="C332" t="s">
        <v>476</v>
      </c>
      <c r="D332" s="8" t="s">
        <v>410</v>
      </c>
      <c r="E332" s="8">
        <v>0</v>
      </c>
      <c r="F332" s="3">
        <v>0</v>
      </c>
      <c r="G332" s="8"/>
      <c r="H332" s="8"/>
      <c r="I332" s="8"/>
      <c r="J332" s="8"/>
      <c r="K332" s="8"/>
      <c r="L332" s="8">
        <v>4</v>
      </c>
      <c r="M332" s="8"/>
      <c r="N332" s="8"/>
      <c r="O332" s="3"/>
      <c r="P332" s="3"/>
      <c r="Q332" s="8"/>
      <c r="R332" s="8">
        <f>L332*580</f>
        <v>2320</v>
      </c>
      <c r="T332" s="7">
        <f t="shared" si="16"/>
        <v>2320</v>
      </c>
    </row>
    <row r="333" spans="1:23" x14ac:dyDescent="0.25">
      <c r="A333" s="3"/>
      <c r="B333" s="2">
        <v>44500</v>
      </c>
      <c r="C333" t="s">
        <v>477</v>
      </c>
      <c r="D333" s="8" t="s">
        <v>376</v>
      </c>
      <c r="E333" s="8">
        <v>0</v>
      </c>
      <c r="F333" s="3">
        <v>0</v>
      </c>
      <c r="G333" s="8">
        <v>40</v>
      </c>
      <c r="H333" s="8"/>
      <c r="I333" s="8"/>
      <c r="J333" s="8"/>
      <c r="K333" s="8"/>
      <c r="L333" s="8"/>
      <c r="M333" s="8"/>
      <c r="N333" s="8"/>
      <c r="O333" s="3"/>
      <c r="P333" s="3"/>
      <c r="Q333" s="8"/>
      <c r="R333" s="8">
        <f>G333*56</f>
        <v>2240</v>
      </c>
      <c r="T333" s="7">
        <f t="shared" si="16"/>
        <v>2240</v>
      </c>
    </row>
    <row r="334" spans="1:23" x14ac:dyDescent="0.25">
      <c r="A334" s="3"/>
      <c r="B334" s="2">
        <v>44500</v>
      </c>
      <c r="C334" t="s">
        <v>478</v>
      </c>
      <c r="D334" s="8" t="s">
        <v>395</v>
      </c>
      <c r="E334" s="8">
        <v>0</v>
      </c>
      <c r="F334" s="3">
        <v>0</v>
      </c>
      <c r="G334" s="8"/>
      <c r="H334" s="8"/>
      <c r="I334" s="8"/>
      <c r="J334" s="8"/>
      <c r="K334" s="8"/>
      <c r="L334" s="8">
        <v>1</v>
      </c>
      <c r="M334" s="8"/>
      <c r="N334" s="8"/>
      <c r="O334" s="3"/>
      <c r="P334" s="3"/>
      <c r="Q334" s="8"/>
      <c r="R334" s="8">
        <f>L334*580</f>
        <v>580</v>
      </c>
      <c r="T334" s="7">
        <f t="shared" si="16"/>
        <v>580</v>
      </c>
    </row>
    <row r="335" spans="1:23" x14ac:dyDescent="0.25">
      <c r="A335" s="3"/>
      <c r="B335" s="2">
        <v>44500</v>
      </c>
      <c r="C335" t="s">
        <v>479</v>
      </c>
      <c r="D335" s="8" t="s">
        <v>480</v>
      </c>
      <c r="E335" s="8">
        <v>0</v>
      </c>
      <c r="F335" s="3">
        <f>20</f>
        <v>20</v>
      </c>
      <c r="G335" s="8"/>
      <c r="H335" s="8"/>
      <c r="I335" s="8"/>
      <c r="J335" s="8"/>
      <c r="K335" s="8"/>
      <c r="L335" s="8"/>
      <c r="M335" s="8"/>
      <c r="N335" s="8"/>
      <c r="O335" s="3"/>
      <c r="P335" s="3"/>
      <c r="Q335" s="8"/>
      <c r="R335" s="8">
        <f>F335*56</f>
        <v>1120</v>
      </c>
      <c r="T335" s="7">
        <f t="shared" si="16"/>
        <v>1120</v>
      </c>
    </row>
    <row r="336" spans="1:23" x14ac:dyDescent="0.25">
      <c r="A336" s="3"/>
      <c r="B336" s="2">
        <v>44500</v>
      </c>
      <c r="C336" t="s">
        <v>481</v>
      </c>
      <c r="D336" s="3" t="s">
        <v>482</v>
      </c>
      <c r="E336" s="3">
        <v>0</v>
      </c>
      <c r="F336" s="3">
        <v>0</v>
      </c>
      <c r="G336" s="8"/>
      <c r="H336" s="8"/>
      <c r="I336" s="8"/>
      <c r="J336" s="8"/>
      <c r="K336" s="8"/>
      <c r="L336" s="8">
        <v>1</v>
      </c>
      <c r="M336" s="8"/>
      <c r="N336" s="8"/>
      <c r="O336" s="3"/>
      <c r="P336" s="3"/>
      <c r="Q336" s="8"/>
      <c r="R336" s="8">
        <f>L336*600</f>
        <v>600</v>
      </c>
      <c r="T336" s="7">
        <f t="shared" si="16"/>
        <v>600</v>
      </c>
    </row>
    <row r="337" spans="1:23" x14ac:dyDescent="0.25">
      <c r="A337" s="3"/>
      <c r="B337" s="2">
        <v>44500</v>
      </c>
      <c r="C337" t="s">
        <v>483</v>
      </c>
      <c r="D337" s="8" t="s">
        <v>401</v>
      </c>
      <c r="E337" s="8">
        <v>0</v>
      </c>
      <c r="F337" s="3">
        <v>0</v>
      </c>
      <c r="G337" s="8"/>
      <c r="H337" s="8"/>
      <c r="I337" s="8"/>
      <c r="J337" s="8"/>
      <c r="K337" s="8"/>
      <c r="L337" s="8">
        <v>1</v>
      </c>
      <c r="M337" s="8"/>
      <c r="N337" s="3"/>
      <c r="O337" s="8"/>
      <c r="P337" s="8"/>
      <c r="Q337" s="8"/>
      <c r="R337" s="3">
        <f>L337*580</f>
        <v>580</v>
      </c>
      <c r="T337" s="7">
        <f t="shared" si="16"/>
        <v>580</v>
      </c>
    </row>
    <row r="338" spans="1:23" x14ac:dyDescent="0.25">
      <c r="A338" s="3"/>
      <c r="B338" s="2">
        <v>44500</v>
      </c>
      <c r="C338" t="s">
        <v>484</v>
      </c>
      <c r="D338" s="3" t="s">
        <v>403</v>
      </c>
      <c r="E338" s="3">
        <v>0</v>
      </c>
      <c r="F338" s="3">
        <v>0</v>
      </c>
      <c r="G338" s="3"/>
      <c r="H338" s="3"/>
      <c r="I338" s="3"/>
      <c r="J338" s="3"/>
      <c r="K338" s="3"/>
      <c r="L338" s="3">
        <v>1</v>
      </c>
      <c r="M338" s="3"/>
      <c r="N338" s="3"/>
      <c r="O338" s="3"/>
      <c r="P338" s="3"/>
      <c r="Q338" s="3"/>
      <c r="R338" s="3">
        <f>L338*580</f>
        <v>580</v>
      </c>
      <c r="T338" s="7">
        <f t="shared" si="16"/>
        <v>580</v>
      </c>
    </row>
    <row r="339" spans="1:23" x14ac:dyDescent="0.25">
      <c r="A339" s="3"/>
      <c r="B339" s="2">
        <v>44500</v>
      </c>
      <c r="C339" t="s">
        <v>485</v>
      </c>
      <c r="D339" s="3" t="s">
        <v>242</v>
      </c>
      <c r="E339" s="3">
        <v>0</v>
      </c>
      <c r="F339" s="3">
        <v>0</v>
      </c>
      <c r="G339" s="3"/>
      <c r="H339" s="3"/>
      <c r="I339" s="3"/>
      <c r="J339" s="3"/>
      <c r="K339" s="3"/>
      <c r="L339" s="3">
        <v>9</v>
      </c>
      <c r="M339" s="3">
        <v>2</v>
      </c>
      <c r="N339" s="3"/>
      <c r="O339" s="3">
        <v>3</v>
      </c>
      <c r="P339" s="3"/>
      <c r="Q339" s="3"/>
      <c r="R339" s="14">
        <f>L339*580+M339*1040+O339*450</f>
        <v>8650</v>
      </c>
      <c r="S339" s="7">
        <f>R339</f>
        <v>8650</v>
      </c>
      <c r="T339" s="7">
        <f t="shared" si="16"/>
        <v>0</v>
      </c>
      <c r="V339" t="s">
        <v>25</v>
      </c>
      <c r="W339" t="s">
        <v>237</v>
      </c>
    </row>
    <row r="340" spans="1:23" x14ac:dyDescent="0.25">
      <c r="A340" s="3"/>
      <c r="B340" s="2">
        <v>44500</v>
      </c>
      <c r="C340" t="s">
        <v>486</v>
      </c>
      <c r="D340" s="3" t="s">
        <v>302</v>
      </c>
      <c r="E340" s="3">
        <v>0</v>
      </c>
      <c r="F340" s="3">
        <v>0</v>
      </c>
      <c r="G340" s="3"/>
      <c r="H340" s="3"/>
      <c r="I340" s="3"/>
      <c r="J340" s="3"/>
      <c r="K340" s="3"/>
      <c r="L340" s="3">
        <v>1</v>
      </c>
      <c r="M340" s="3"/>
      <c r="N340" s="3"/>
      <c r="O340" s="3">
        <v>1</v>
      </c>
      <c r="P340" s="3"/>
      <c r="Q340" s="3"/>
      <c r="R340" s="3">
        <f>O340*290</f>
        <v>290</v>
      </c>
      <c r="T340" s="7">
        <f t="shared" si="16"/>
        <v>290</v>
      </c>
    </row>
    <row r="341" spans="1:23" x14ac:dyDescent="0.25">
      <c r="A341" s="3"/>
      <c r="B341" s="2">
        <v>44500</v>
      </c>
      <c r="C341" t="s">
        <v>487</v>
      </c>
      <c r="D341" s="3" t="s">
        <v>488</v>
      </c>
      <c r="E341" s="3">
        <v>0</v>
      </c>
      <c r="F341" s="3">
        <v>0</v>
      </c>
      <c r="G341" s="3"/>
      <c r="H341" s="3"/>
      <c r="I341" s="3"/>
      <c r="J341" s="3"/>
      <c r="K341" s="3"/>
      <c r="L341" s="3"/>
      <c r="M341" s="3"/>
      <c r="N341" s="3"/>
      <c r="O341" s="3">
        <v>2</v>
      </c>
      <c r="P341" s="3"/>
      <c r="Q341" s="3"/>
      <c r="R341" s="3">
        <f>O341*450</f>
        <v>900</v>
      </c>
      <c r="S341">
        <v>900</v>
      </c>
      <c r="T341" s="7">
        <f t="shared" si="16"/>
        <v>0</v>
      </c>
      <c r="U341" t="s">
        <v>322</v>
      </c>
      <c r="V341" t="s">
        <v>25</v>
      </c>
      <c r="W341" t="s">
        <v>26</v>
      </c>
    </row>
    <row r="342" spans="1:23" x14ac:dyDescent="0.25">
      <c r="A342" s="3"/>
      <c r="B342" s="2">
        <v>44500</v>
      </c>
      <c r="C342" t="s">
        <v>489</v>
      </c>
      <c r="D342" s="3" t="s">
        <v>330</v>
      </c>
      <c r="E342" s="3">
        <v>0</v>
      </c>
      <c r="F342" s="3">
        <v>0</v>
      </c>
      <c r="G342" s="3"/>
      <c r="H342" s="3">
        <v>12</v>
      </c>
      <c r="I342" s="3"/>
      <c r="J342" s="3"/>
      <c r="K342" s="3"/>
      <c r="L342" s="3"/>
      <c r="M342" s="3">
        <v>2</v>
      </c>
      <c r="N342" s="3"/>
      <c r="O342" s="3"/>
      <c r="P342" s="3"/>
      <c r="Q342" s="3"/>
      <c r="R342" s="3">
        <f>H342*40+M342*20*42</f>
        <v>2160</v>
      </c>
      <c r="T342" s="7">
        <f t="shared" si="16"/>
        <v>2160</v>
      </c>
    </row>
    <row r="343" spans="1:23" x14ac:dyDescent="0.25">
      <c r="A343" s="3"/>
      <c r="B343" s="2">
        <v>44500</v>
      </c>
      <c r="C343" t="s">
        <v>490</v>
      </c>
      <c r="D343" s="3" t="s">
        <v>290</v>
      </c>
      <c r="E343" s="3">
        <v>0</v>
      </c>
      <c r="F343" s="3">
        <v>0</v>
      </c>
      <c r="G343" s="3"/>
      <c r="H343" s="3"/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>
        <f>M343*800</f>
        <v>800</v>
      </c>
      <c r="T343" s="7">
        <f t="shared" si="16"/>
        <v>800</v>
      </c>
    </row>
    <row r="344" spans="1:23" x14ac:dyDescent="0.25">
      <c r="A344" s="3"/>
      <c r="B344" s="2">
        <v>44500</v>
      </c>
      <c r="C344" t="s">
        <v>491</v>
      </c>
      <c r="D344" s="3" t="s">
        <v>229</v>
      </c>
      <c r="E344" s="3">
        <v>0</v>
      </c>
      <c r="F344" s="3">
        <v>0</v>
      </c>
      <c r="G344" s="3"/>
      <c r="H344" s="3"/>
      <c r="I344" s="3"/>
      <c r="J344" s="3"/>
      <c r="K344" s="3"/>
      <c r="L344" s="3">
        <v>1</v>
      </c>
      <c r="M344" s="3"/>
      <c r="N344" s="3">
        <v>1</v>
      </c>
      <c r="O344" s="3"/>
      <c r="P344" s="3"/>
      <c r="Q344" s="3"/>
      <c r="R344" s="3">
        <f>L344*600+N344*300</f>
        <v>900</v>
      </c>
      <c r="T344" s="7">
        <f t="shared" si="16"/>
        <v>900</v>
      </c>
    </row>
    <row r="345" spans="1:23" x14ac:dyDescent="0.25">
      <c r="A345" s="3"/>
      <c r="B345" s="2">
        <v>44500</v>
      </c>
      <c r="C345" t="s">
        <v>492</v>
      </c>
      <c r="D345" s="3" t="s">
        <v>252</v>
      </c>
      <c r="E345" s="3">
        <v>0</v>
      </c>
      <c r="F345" s="3">
        <v>0</v>
      </c>
      <c r="G345" s="3"/>
      <c r="H345" s="3"/>
      <c r="I345" s="3"/>
      <c r="J345" s="3"/>
      <c r="K345" s="3"/>
      <c r="L345" s="3">
        <v>1</v>
      </c>
      <c r="M345" s="3"/>
      <c r="N345" s="3"/>
      <c r="O345" s="3"/>
      <c r="P345" s="3"/>
      <c r="Q345" s="3"/>
      <c r="R345" s="3">
        <f t="shared" ref="R345" si="17">L345*580</f>
        <v>580</v>
      </c>
      <c r="T345" s="7">
        <f t="shared" si="16"/>
        <v>580</v>
      </c>
    </row>
    <row r="346" spans="1:23" x14ac:dyDescent="0.25">
      <c r="A346" s="3"/>
      <c r="B346" s="2">
        <v>44500</v>
      </c>
      <c r="C346" t="s">
        <v>493</v>
      </c>
      <c r="D346" s="3" t="s">
        <v>210</v>
      </c>
      <c r="E346" s="3">
        <v>0</v>
      </c>
      <c r="F346" s="3">
        <v>400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>
        <f>19857</f>
        <v>19857</v>
      </c>
      <c r="T346" s="7">
        <f t="shared" si="16"/>
        <v>19857</v>
      </c>
    </row>
    <row r="347" spans="1:23" x14ac:dyDescent="0.25">
      <c r="A347" s="3"/>
      <c r="B347" s="15"/>
      <c r="R347" s="16">
        <f>SUM(R2:R346)</f>
        <v>1349700</v>
      </c>
      <c r="S347" s="16">
        <f>SUM(S2:S346)</f>
        <v>640192</v>
      </c>
      <c r="T347" s="7">
        <f t="shared" si="16"/>
        <v>709508</v>
      </c>
    </row>
    <row r="348" spans="1:23" x14ac:dyDescent="0.25">
      <c r="A348" s="3"/>
      <c r="B348" s="15"/>
      <c r="T348" s="7">
        <f t="shared" si="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Data10Rows</vt:lpstr>
      <vt:lpstr>Sheet3</vt:lpstr>
      <vt:lpstr>Data1</vt:lpstr>
      <vt:lpstr>Org_data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2021-11-05T05:37:47Z</dcterms:created>
  <dcterms:modified xsi:type="dcterms:W3CDTF">2021-11-05T07:17:02Z</dcterms:modified>
</cp:coreProperties>
</file>