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mauricio_verduzco_itam_mx/Documents/ITAM/Semestres/5- Quinto/Planeación y Control de la Producción/"/>
    </mc:Choice>
  </mc:AlternateContent>
  <xr:revisionPtr revIDLastSave="789" documentId="13_ncr:1_{09FEE1B9-1C1B-D549-BEE5-0006D0111B24}" xr6:coauthVersionLast="47" xr6:coauthVersionMax="47" xr10:uidLastSave="{484E95B1-8350-41C1-B151-46AF66F95702}"/>
  <bookViews>
    <workbookView xWindow="-108" yWindow="-108" windowWidth="23256" windowHeight="13176" xr2:uid="{00000000-000D-0000-FFFF-FFFF00000000}"/>
  </bookViews>
  <sheets>
    <sheet name="Ejericio 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S20" i="3"/>
  <c r="G20" i="3"/>
  <c r="H20" i="3"/>
  <c r="I20" i="3"/>
  <c r="J20" i="3"/>
  <c r="K20" i="3"/>
  <c r="L20" i="3"/>
  <c r="M20" i="3"/>
  <c r="N20" i="3"/>
  <c r="O20" i="3"/>
  <c r="F20" i="3"/>
  <c r="G14" i="3"/>
  <c r="H14" i="3"/>
  <c r="I14" i="3"/>
  <c r="J14" i="3"/>
  <c r="K14" i="3"/>
  <c r="L14" i="3"/>
  <c r="M14" i="3"/>
  <c r="N14" i="3"/>
  <c r="O14" i="3"/>
  <c r="F14" i="3"/>
  <c r="M31" i="3"/>
  <c r="N31" i="3"/>
  <c r="N25" i="3"/>
  <c r="O25" i="3"/>
  <c r="O19" i="3"/>
  <c r="F13" i="3"/>
  <c r="G13" i="3"/>
  <c r="H13" i="3"/>
  <c r="I13" i="3"/>
  <c r="J13" i="3"/>
  <c r="K13" i="3"/>
  <c r="L13" i="3"/>
  <c r="M13" i="3"/>
  <c r="N13" i="3"/>
  <c r="O13" i="3"/>
  <c r="E13" i="3"/>
  <c r="E5" i="3"/>
  <c r="F5" i="3" s="1"/>
  <c r="G5" i="3" s="1"/>
  <c r="H5" i="3" s="1"/>
  <c r="I5" i="3" s="1"/>
  <c r="J5" i="3" s="1"/>
  <c r="P5" i="3" s="1"/>
  <c r="E4" i="3"/>
  <c r="G44" i="3"/>
  <c r="H44" i="3"/>
  <c r="I44" i="3"/>
  <c r="J44" i="3"/>
  <c r="K44" i="3"/>
  <c r="L44" i="3"/>
  <c r="M44" i="3"/>
  <c r="N44" i="3"/>
  <c r="O44" i="3"/>
  <c r="F44" i="3"/>
  <c r="G38" i="3"/>
  <c r="H38" i="3"/>
  <c r="I38" i="3"/>
  <c r="J38" i="3"/>
  <c r="K38" i="3"/>
  <c r="L38" i="3"/>
  <c r="M38" i="3"/>
  <c r="N38" i="3"/>
  <c r="O38" i="3"/>
  <c r="F38" i="3"/>
  <c r="G32" i="3"/>
  <c r="H32" i="3"/>
  <c r="I32" i="3"/>
  <c r="J32" i="3"/>
  <c r="K32" i="3"/>
  <c r="L32" i="3"/>
  <c r="M32" i="3"/>
  <c r="N32" i="3"/>
  <c r="O32" i="3"/>
  <c r="F32" i="3"/>
  <c r="O26" i="3"/>
  <c r="S14" i="3"/>
  <c r="K11" i="3"/>
  <c r="M43" i="3"/>
  <c r="N43" i="3"/>
  <c r="F28" i="3"/>
  <c r="F10" i="3"/>
  <c r="G10" i="3" s="1"/>
  <c r="H10" i="3" s="1"/>
  <c r="I10" i="3" s="1"/>
  <c r="J10" i="3" s="1"/>
  <c r="K10" i="3" s="1"/>
  <c r="F16" i="3"/>
  <c r="O49" i="3"/>
  <c r="S44" i="3"/>
  <c r="E42" i="3"/>
  <c r="F40" i="3" s="1"/>
  <c r="S38" i="3"/>
  <c r="O37" i="3"/>
  <c r="F4" i="3" l="1"/>
  <c r="G16" i="3"/>
  <c r="H16" i="3" s="1"/>
  <c r="I16" i="3" s="1"/>
  <c r="E18" i="3"/>
  <c r="F11" i="3"/>
  <c r="F17" i="3"/>
  <c r="E48" i="3"/>
  <c r="F46" i="3" s="1"/>
  <c r="F47" i="3" s="1"/>
  <c r="F48" i="3" s="1"/>
  <c r="E49" i="3" s="1"/>
  <c r="G4" i="3" l="1"/>
  <c r="F18" i="3"/>
  <c r="E19" i="3" s="1"/>
  <c r="G46" i="3"/>
  <c r="G47" i="3" s="1"/>
  <c r="G17" i="3"/>
  <c r="G18" i="3" s="1"/>
  <c r="G11" i="3"/>
  <c r="F19" i="3" l="1"/>
  <c r="H4" i="3"/>
  <c r="H17" i="3"/>
  <c r="H18" i="3" s="1"/>
  <c r="G48" i="3"/>
  <c r="F49" i="3" s="1"/>
  <c r="H11" i="3"/>
  <c r="G19" i="3" l="1"/>
  <c r="I4" i="3"/>
  <c r="H46" i="3"/>
  <c r="I11" i="3"/>
  <c r="J4" i="3" l="1"/>
  <c r="P4" i="3" s="1"/>
  <c r="S10" i="3"/>
  <c r="H47" i="3"/>
  <c r="H48" i="3" s="1"/>
  <c r="G49" i="3" s="1"/>
  <c r="I17" i="3"/>
  <c r="J11" i="3"/>
  <c r="I18" i="3" l="1"/>
  <c r="I46" i="3"/>
  <c r="L10" i="3"/>
  <c r="H19" i="3" l="1"/>
  <c r="J16" i="3"/>
  <c r="J17" i="3" s="1"/>
  <c r="J18" i="3" s="1"/>
  <c r="I19" i="3" s="1"/>
  <c r="I47" i="3"/>
  <c r="I48" i="3" s="1"/>
  <c r="H49" i="3" s="1"/>
  <c r="L11" i="3"/>
  <c r="M10" i="3" s="1"/>
  <c r="J46" i="3" l="1"/>
  <c r="M11" i="3"/>
  <c r="N10" i="3" s="1"/>
  <c r="K16" i="3" l="1"/>
  <c r="K17" i="3" s="1"/>
  <c r="J47" i="3"/>
  <c r="J48" i="3" s="1"/>
  <c r="I49" i="3" s="1"/>
  <c r="N11" i="3"/>
  <c r="O10" i="3" s="1"/>
  <c r="K18" i="3" l="1"/>
  <c r="J19" i="3" s="1"/>
  <c r="K46" i="3"/>
  <c r="O11" i="3"/>
  <c r="P10" i="3" s="1"/>
  <c r="S11" i="3" s="1"/>
  <c r="L16" i="3" l="1"/>
  <c r="S12" i="3"/>
  <c r="K47" i="3"/>
  <c r="K48" i="3" s="1"/>
  <c r="J49" i="3" s="1"/>
  <c r="L17" i="3" l="1"/>
  <c r="L18" i="3" s="1"/>
  <c r="L46" i="3"/>
  <c r="K19" i="3" l="1"/>
  <c r="E24" i="3" s="1"/>
  <c r="F22" i="3" s="1"/>
  <c r="M16" i="3"/>
  <c r="M17" i="3" s="1"/>
  <c r="M18" i="3" s="1"/>
  <c r="L47" i="3"/>
  <c r="L48" i="3" s="1"/>
  <c r="K49" i="3" s="1"/>
  <c r="F23" i="3" l="1"/>
  <c r="F24" i="3" s="1"/>
  <c r="G22" i="3"/>
  <c r="H22" i="3" s="1"/>
  <c r="L19" i="3"/>
  <c r="N16" i="3"/>
  <c r="M46" i="3"/>
  <c r="G23" i="3" l="1"/>
  <c r="G24" i="3" s="1"/>
  <c r="E25" i="3" s="1"/>
  <c r="H23" i="3"/>
  <c r="H24" i="3" s="1"/>
  <c r="I22" i="3"/>
  <c r="M47" i="3"/>
  <c r="M48" i="3" s="1"/>
  <c r="L49" i="3" s="1"/>
  <c r="N17" i="3"/>
  <c r="F25" i="3" l="1"/>
  <c r="I23" i="3"/>
  <c r="I24" i="3" s="1"/>
  <c r="G25" i="3" s="1"/>
  <c r="N18" i="3"/>
  <c r="N46" i="3"/>
  <c r="M19" i="3" l="1"/>
  <c r="O16" i="3"/>
  <c r="O17" i="3" s="1"/>
  <c r="F41" i="3"/>
  <c r="F42" i="3" s="1"/>
  <c r="G28" i="3"/>
  <c r="F29" i="3"/>
  <c r="J22" i="3"/>
  <c r="G26" i="3"/>
  <c r="N47" i="3"/>
  <c r="N48" i="3" s="1"/>
  <c r="M49" i="3" s="1"/>
  <c r="G40" i="3" l="1"/>
  <c r="G41" i="3" s="1"/>
  <c r="G42" i="3" s="1"/>
  <c r="H40" i="3" s="1"/>
  <c r="J23" i="3"/>
  <c r="J24" i="3" s="1"/>
  <c r="H25" i="3" s="1"/>
  <c r="G29" i="3"/>
  <c r="O18" i="3"/>
  <c r="N19" i="3" s="1"/>
  <c r="O46" i="3"/>
  <c r="P16" i="3" l="1"/>
  <c r="S17" i="3" s="1"/>
  <c r="N26" i="3"/>
  <c r="K22" i="3"/>
  <c r="H26" i="3"/>
  <c r="S16" i="3"/>
  <c r="O47" i="3"/>
  <c r="O48" i="3" s="1"/>
  <c r="N49" i="3" s="1"/>
  <c r="S46" i="3" s="1"/>
  <c r="S18" i="3" l="1"/>
  <c r="K23" i="3"/>
  <c r="K24" i="3" s="1"/>
  <c r="H41" i="3"/>
  <c r="H42" i="3" s="1"/>
  <c r="E43" i="3" s="1"/>
  <c r="P46" i="3"/>
  <c r="S47" i="3" s="1"/>
  <c r="S48" i="3" s="1"/>
  <c r="I25" i="3" l="1"/>
  <c r="I26" i="3" s="1"/>
  <c r="S26" i="3" s="1"/>
  <c r="L22" i="3"/>
  <c r="L23" i="3" s="1"/>
  <c r="L24" i="3" s="1"/>
  <c r="J25" i="3" s="1"/>
  <c r="I40" i="3"/>
  <c r="M22" i="3" l="1"/>
  <c r="M23" i="3" s="1"/>
  <c r="M24" i="3" s="1"/>
  <c r="K25" i="3" s="1"/>
  <c r="J26" i="3"/>
  <c r="I41" i="3"/>
  <c r="I42" i="3" s="1"/>
  <c r="F43" i="3" s="1"/>
  <c r="N22" i="3" l="1"/>
  <c r="O22" i="3" s="1"/>
  <c r="J40" i="3"/>
  <c r="J41" i="3" s="1"/>
  <c r="J42" i="3" s="1"/>
  <c r="G43" i="3" s="1"/>
  <c r="E30" i="3"/>
  <c r="F30" i="3"/>
  <c r="G30" i="3"/>
  <c r="H28" i="3" s="1"/>
  <c r="K26" i="3"/>
  <c r="N23" i="3" l="1"/>
  <c r="N24" i="3" s="1"/>
  <c r="H29" i="3"/>
  <c r="H30" i="3" s="1"/>
  <c r="E31" i="3" s="1"/>
  <c r="I28" i="3"/>
  <c r="I29" i="3" s="1"/>
  <c r="I30" i="3" s="1"/>
  <c r="F31" i="3" s="1"/>
  <c r="K40" i="3"/>
  <c r="K41" i="3" s="1"/>
  <c r="K42" i="3" s="1"/>
  <c r="H43" i="3" s="1"/>
  <c r="O23" i="3"/>
  <c r="O24" i="3" s="1"/>
  <c r="M25" i="3" s="1"/>
  <c r="P22" i="3"/>
  <c r="S23" i="3" s="1"/>
  <c r="L25" i="3" l="1"/>
  <c r="L26" i="3" s="1"/>
  <c r="S22" i="3"/>
  <c r="S24" i="3" s="1"/>
  <c r="J28" i="3"/>
  <c r="K28" i="3" s="1"/>
  <c r="L40" i="3"/>
  <c r="L41" i="3" s="1"/>
  <c r="L42" i="3" s="1"/>
  <c r="I43" i="3" s="1"/>
  <c r="M26" i="3"/>
  <c r="S32" i="3"/>
  <c r="E36" i="3" s="1"/>
  <c r="F34" i="3" s="1"/>
  <c r="M40" i="3" l="1"/>
  <c r="M41" i="3" s="1"/>
  <c r="M42" i="3" s="1"/>
  <c r="J43" i="3" s="1"/>
  <c r="J29" i="3"/>
  <c r="J30" i="3" s="1"/>
  <c r="G31" i="3" s="1"/>
  <c r="F35" i="3"/>
  <c r="F36" i="3" s="1"/>
  <c r="E37" i="3" s="1"/>
  <c r="K29" i="3"/>
  <c r="K30" i="3" s="1"/>
  <c r="H31" i="3" s="1"/>
  <c r="L28" i="3"/>
  <c r="G34" i="3" l="1"/>
  <c r="G35" i="3"/>
  <c r="G36" i="3" s="1"/>
  <c r="F37" i="3" s="1"/>
  <c r="N40" i="3"/>
  <c r="L29" i="3"/>
  <c r="L30" i="3" s="1"/>
  <c r="I31" i="3" s="1"/>
  <c r="M28" i="3"/>
  <c r="N41" i="3"/>
  <c r="N42" i="3" s="1"/>
  <c r="K43" i="3" s="1"/>
  <c r="H34" i="3" l="1"/>
  <c r="H35" i="3" s="1"/>
  <c r="H36" i="3" s="1"/>
  <c r="G37" i="3" s="1"/>
  <c r="O40" i="3"/>
  <c r="M29" i="3"/>
  <c r="M30" i="3" s="1"/>
  <c r="J31" i="3" s="1"/>
  <c r="N28" i="3"/>
  <c r="O41" i="3" l="1"/>
  <c r="O42" i="3" s="1"/>
  <c r="L43" i="3" s="1"/>
  <c r="S40" i="3" s="1"/>
  <c r="I34" i="3"/>
  <c r="I35" i="3" s="1"/>
  <c r="I36" i="3" s="1"/>
  <c r="H37" i="3" s="1"/>
  <c r="N29" i="3"/>
  <c r="N30" i="3" s="1"/>
  <c r="K31" i="3" s="1"/>
  <c r="O28" i="3"/>
  <c r="P40" i="3" l="1"/>
  <c r="S41" i="3" s="1"/>
  <c r="S42" i="3" s="1"/>
  <c r="J34" i="3"/>
  <c r="J35" i="3" s="1"/>
  <c r="J36" i="3" s="1"/>
  <c r="I37" i="3" s="1"/>
  <c r="O29" i="3"/>
  <c r="O30" i="3" s="1"/>
  <c r="L31" i="3" s="1"/>
  <c r="P28" i="3"/>
  <c r="S29" i="3" s="1"/>
  <c r="K34" i="3" l="1"/>
  <c r="S28" i="3"/>
  <c r="S30" i="3" s="1"/>
  <c r="K35" i="3" l="1"/>
  <c r="K36" i="3" s="1"/>
  <c r="J37" i="3" s="1"/>
  <c r="L34" i="3" l="1"/>
  <c r="L35" i="3" l="1"/>
  <c r="L36" i="3" s="1"/>
  <c r="K37" i="3" s="1"/>
  <c r="M34" i="3" l="1"/>
  <c r="M35" i="3"/>
  <c r="M36" i="3" s="1"/>
  <c r="L37" i="3" s="1"/>
  <c r="N34" i="3" l="1"/>
  <c r="O34" i="3" s="1"/>
  <c r="N35" i="3"/>
  <c r="N36" i="3" s="1"/>
  <c r="M37" i="3" s="1"/>
  <c r="O35" i="3" l="1"/>
  <c r="O36" i="3" s="1"/>
  <c r="N37" i="3" s="1"/>
  <c r="S34" i="3" s="1"/>
  <c r="S36" i="3" s="1"/>
  <c r="S51" i="3" s="1"/>
  <c r="P34" i="3"/>
  <c r="S35" i="3" s="1"/>
</calcChain>
</file>

<file path=xl/sharedStrings.xml><?xml version="1.0" encoding="utf-8"?>
<sst xmlns="http://schemas.openxmlformats.org/spreadsheetml/2006/main" count="103" uniqueCount="35">
  <si>
    <t>Gross requirements</t>
  </si>
  <si>
    <t>Scheduled receipts</t>
  </si>
  <si>
    <t>Projected on-hand</t>
  </si>
  <si>
    <t>Net requirements</t>
  </si>
  <si>
    <t>Planned order receipts</t>
  </si>
  <si>
    <t>Planner order release</t>
  </si>
  <si>
    <t>A</t>
  </si>
  <si>
    <t>B</t>
  </si>
  <si>
    <t>C</t>
  </si>
  <si>
    <t>D</t>
  </si>
  <si>
    <t>E</t>
  </si>
  <si>
    <t>F</t>
  </si>
  <si>
    <t>G</t>
  </si>
  <si>
    <t>Semanas</t>
  </si>
  <si>
    <t>K =</t>
  </si>
  <si>
    <t>h =</t>
  </si>
  <si>
    <t>Tipo:</t>
  </si>
  <si>
    <t>Wagner</t>
  </si>
  <si>
    <t>Pedir</t>
  </si>
  <si>
    <t>Pedir =</t>
  </si>
  <si>
    <t>Mantener =</t>
  </si>
  <si>
    <t>Total =</t>
  </si>
  <si>
    <t>Costos de pedir y mantener</t>
  </si>
  <si>
    <t>Si</t>
  </si>
  <si>
    <t>Demanda</t>
  </si>
  <si>
    <t>Inventario Anterior</t>
  </si>
  <si>
    <t>Inventario y Requerimientos</t>
  </si>
  <si>
    <t>Recepciones Programadas</t>
  </si>
  <si>
    <t>Recepciones Planeadas</t>
  </si>
  <si>
    <t>Si solo desplazamiento</t>
  </si>
  <si>
    <t>LXL</t>
  </si>
  <si>
    <t>EOQ</t>
  </si>
  <si>
    <t>Si solo para Wagner</t>
  </si>
  <si>
    <t>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</si>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</sst>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BEE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4" fontId="1" fillId="0" borderId="0" xfId="1" applyFont="1" applyAlignment="1">
      <alignment horizontal="center"/>
    </xf>
    <xf numFmtId="44" fontId="1" fillId="0" borderId="0" xfId="1" applyFont="1" applyBorder="1" applyAlignment="1">
      <alignment horizontal="center"/>
    </xf>
    <xf numFmtId="44" fontId="0" fillId="0" borderId="0" xfId="1" applyFont="1"/>
    <xf numFmtId="0" fontId="1" fillId="1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10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4" fillId="9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4" fontId="1" fillId="0" borderId="7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8" borderId="29" xfId="0" applyFont="1" applyFill="1" applyBorder="1" applyAlignment="1">
      <alignment horizontal="center"/>
    </xf>
    <xf numFmtId="164" fontId="8" fillId="0" borderId="13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7669-1B82-464E-AECA-34DC8693A0BC}">
  <sheetPr>
    <outlinePr summaryBelow="0" summaryRight="0"/>
  </sheetPr>
  <dimension ref="A1:AB1003"/>
  <sheetViews>
    <sheetView showGridLines="0" tabSelected="1" topLeftCell="A3" zoomScale="85" zoomScaleNormal="85" workbookViewId="0">
      <selection activeCell="F27" sqref="F27"/>
    </sheetView>
  </sheetViews>
  <sheetFormatPr baseColWidth="10" defaultColWidth="14.44140625" defaultRowHeight="15.75" customHeight="1" x14ac:dyDescent="0.25"/>
  <cols>
    <col min="1" max="1" width="23.6640625" bestFit="1" customWidth="1"/>
    <col min="2" max="2" width="4.77734375" customWidth="1"/>
    <col min="3" max="3" width="5.77734375" customWidth="1"/>
    <col min="4" max="4" width="22.33203125" customWidth="1"/>
    <col min="5" max="5" width="7.77734375" bestFit="1" customWidth="1"/>
    <col min="6" max="15" width="10.109375" customWidth="1"/>
    <col min="16" max="16" width="6.109375" bestFit="1" customWidth="1"/>
    <col min="17" max="17" width="5" bestFit="1" customWidth="1"/>
    <col min="18" max="18" width="10.21875" bestFit="1" customWidth="1"/>
    <col min="19" max="19" width="13.44140625" style="10" bestFit="1" customWidth="1"/>
    <col min="20" max="20" width="2.33203125" customWidth="1"/>
  </cols>
  <sheetData>
    <row r="1" spans="1:28" ht="15.75" customHeight="1" x14ac:dyDescent="0.25">
      <c r="A1" s="14" t="s">
        <v>22</v>
      </c>
      <c r="B1" s="12" t="s">
        <v>23</v>
      </c>
    </row>
    <row r="2" spans="1:28" ht="15.75" customHeight="1" x14ac:dyDescent="0.25">
      <c r="A2" s="15" t="s">
        <v>24</v>
      </c>
      <c r="B2" s="12" t="s">
        <v>23</v>
      </c>
    </row>
    <row r="3" spans="1:28" ht="15.75" customHeight="1" x14ac:dyDescent="0.25">
      <c r="A3" s="16" t="s">
        <v>27</v>
      </c>
      <c r="B3" s="13" t="s">
        <v>23</v>
      </c>
    </row>
    <row r="4" spans="1:28" ht="15.75" customHeight="1" x14ac:dyDescent="0.25">
      <c r="A4" s="17" t="s">
        <v>25</v>
      </c>
      <c r="B4" s="12" t="s">
        <v>23</v>
      </c>
      <c r="D4" s="21" t="s">
        <v>14</v>
      </c>
      <c r="E4" s="11">
        <f>AVERAGE(K4:O4)</f>
        <v>117.2</v>
      </c>
      <c r="F4" s="11">
        <f>E4</f>
        <v>117.2</v>
      </c>
      <c r="G4" s="11">
        <f t="shared" ref="G4:J5" si="0">F4</f>
        <v>117.2</v>
      </c>
      <c r="H4" s="11">
        <f t="shared" si="0"/>
        <v>117.2</v>
      </c>
      <c r="I4" s="11">
        <f t="shared" si="0"/>
        <v>117.2</v>
      </c>
      <c r="J4" s="11">
        <f>I4</f>
        <v>117.2</v>
      </c>
      <c r="K4" s="11">
        <v>150</v>
      </c>
      <c r="L4" s="11">
        <v>111</v>
      </c>
      <c r="M4" s="11">
        <v>125</v>
      </c>
      <c r="N4" s="11">
        <v>100</v>
      </c>
      <c r="O4" s="11">
        <v>100</v>
      </c>
      <c r="P4" s="11">
        <f>J4</f>
        <v>117.2</v>
      </c>
      <c r="Q4" s="1"/>
      <c r="R4" s="1"/>
      <c r="S4" s="8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thickBot="1" x14ac:dyDescent="0.3">
      <c r="A5" s="18" t="s">
        <v>26</v>
      </c>
      <c r="B5" s="12" t="s">
        <v>34</v>
      </c>
      <c r="D5" s="21" t="s">
        <v>15</v>
      </c>
      <c r="E5" s="11">
        <f>AVERAGE(K5:O5)</f>
        <v>0.8</v>
      </c>
      <c r="F5" s="11">
        <f>E5</f>
        <v>0.8</v>
      </c>
      <c r="G5" s="11">
        <f t="shared" si="0"/>
        <v>0.8</v>
      </c>
      <c r="H5" s="11">
        <f t="shared" si="0"/>
        <v>0.8</v>
      </c>
      <c r="I5" s="11">
        <f t="shared" si="0"/>
        <v>0.8</v>
      </c>
      <c r="J5" s="11">
        <f t="shared" si="0"/>
        <v>0.8</v>
      </c>
      <c r="K5" s="11">
        <v>0.9</v>
      </c>
      <c r="L5" s="11">
        <v>0.8</v>
      </c>
      <c r="M5" s="11">
        <v>1.3</v>
      </c>
      <c r="N5" s="11">
        <v>0.5</v>
      </c>
      <c r="O5" s="11">
        <v>0.5</v>
      </c>
      <c r="P5" s="11">
        <f>J5</f>
        <v>0.8</v>
      </c>
      <c r="Q5" s="1"/>
      <c r="R5" s="1"/>
      <c r="S5" s="8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9" t="s">
        <v>28</v>
      </c>
      <c r="B6" s="12" t="s">
        <v>32</v>
      </c>
      <c r="E6" s="51" t="s">
        <v>13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1"/>
      <c r="R6" s="1"/>
      <c r="S6" s="8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thickBot="1" x14ac:dyDescent="0.3">
      <c r="A7" s="20" t="s">
        <v>18</v>
      </c>
      <c r="B7" s="13" t="s">
        <v>29</v>
      </c>
      <c r="D7" s="2"/>
      <c r="E7" s="37">
        <v>0</v>
      </c>
      <c r="F7" s="32">
        <v>1</v>
      </c>
      <c r="G7" s="32">
        <v>2</v>
      </c>
      <c r="H7" s="32">
        <v>3</v>
      </c>
      <c r="I7" s="32">
        <v>4</v>
      </c>
      <c r="J7" s="32">
        <v>5</v>
      </c>
      <c r="K7" s="32">
        <v>6</v>
      </c>
      <c r="L7" s="32">
        <v>7</v>
      </c>
      <c r="M7" s="32">
        <v>8</v>
      </c>
      <c r="N7" s="32">
        <v>9</v>
      </c>
      <c r="O7" s="33">
        <v>10</v>
      </c>
      <c r="P7" s="38">
        <v>11</v>
      </c>
      <c r="Q7" s="1"/>
      <c r="R7" s="1"/>
      <c r="S7" s="8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48" t="s">
        <v>6</v>
      </c>
      <c r="D8" s="34" t="s">
        <v>0</v>
      </c>
      <c r="E8" s="3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100</v>
      </c>
      <c r="L8" s="25">
        <v>80</v>
      </c>
      <c r="M8" s="25">
        <v>40</v>
      </c>
      <c r="N8" s="25">
        <v>120</v>
      </c>
      <c r="O8" s="25">
        <v>30</v>
      </c>
      <c r="P8" s="40">
        <v>0</v>
      </c>
      <c r="Q8" s="3" t="s">
        <v>16</v>
      </c>
      <c r="R8" s="3" t="s">
        <v>17</v>
      </c>
      <c r="S8" s="26" t="s">
        <v>33</v>
      </c>
      <c r="T8" s="4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5">
      <c r="A9" s="1"/>
      <c r="B9" s="1"/>
      <c r="C9" s="49"/>
      <c r="D9" s="35" t="s">
        <v>1</v>
      </c>
      <c r="E9" s="41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42">
        <v>0</v>
      </c>
      <c r="Q9" s="1"/>
      <c r="R9" s="1"/>
      <c r="S9" s="9"/>
      <c r="T9" s="5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5">
      <c r="A10" s="1"/>
      <c r="B10" s="1"/>
      <c r="C10" s="49"/>
      <c r="D10" s="35" t="s">
        <v>2</v>
      </c>
      <c r="E10" s="43">
        <v>40</v>
      </c>
      <c r="F10" s="23">
        <f t="shared" ref="F10" si="1">IF(E10&gt;E8,E10-E8+F9,-E11+E12+F9)</f>
        <v>40</v>
      </c>
      <c r="G10" s="23">
        <f t="shared" ref="G10" si="2">IF(F10&gt;F8,F10-F8+G9,-F11+F12+G9)</f>
        <v>40</v>
      </c>
      <c r="H10" s="23">
        <f t="shared" ref="H10" si="3">IF(G10&gt;G8,G10-G8+H9,-G11+G12+H9)</f>
        <v>40</v>
      </c>
      <c r="I10" s="23">
        <f t="shared" ref="I10" si="4">IF(H10&gt;H8,H10-H8+I9,-H11+H12+I9)</f>
        <v>40</v>
      </c>
      <c r="J10" s="23">
        <f t="shared" ref="J10" si="5">IF(I10&gt;I8,I10-I8+J9,-I11+I12+J9)</f>
        <v>40</v>
      </c>
      <c r="K10" s="23">
        <f t="shared" ref="K10" si="6">IF(J10&gt;J8,J10-J8+K9,-J11+J12+K9)</f>
        <v>40</v>
      </c>
      <c r="L10" s="23">
        <f t="shared" ref="L10" si="7">IF(K10&gt;K8,K10-K8+L9,-K11+K12+L9)</f>
        <v>80</v>
      </c>
      <c r="M10" s="23">
        <f t="shared" ref="M10" si="8">IF(L10&gt;L8,L10-L8+M9,-L11+L12+M9)</f>
        <v>0</v>
      </c>
      <c r="N10" s="23">
        <f t="shared" ref="N10" si="9">IF(M10&gt;M8,M10-M8+N9,-M11+M12+N9)</f>
        <v>150</v>
      </c>
      <c r="O10" s="23">
        <f t="shared" ref="O10" si="10">IF(N10&gt;N8,N10-N8+O9,-N11+N12+O9)</f>
        <v>30</v>
      </c>
      <c r="P10" s="23">
        <f t="shared" ref="P10" si="11">IF(O10&gt;O8,O10-O8+P9,-O11+O12+P9)</f>
        <v>0</v>
      </c>
      <c r="Q10" s="1"/>
      <c r="R10" s="1" t="s">
        <v>19</v>
      </c>
      <c r="S10" s="9">
        <f>SUMIF(E13:P13, "&gt;0",$E$4:$P$4)</f>
        <v>267.2</v>
      </c>
      <c r="T10" s="5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5">
      <c r="A11" s="1"/>
      <c r="B11" s="1"/>
      <c r="C11" s="49"/>
      <c r="D11" s="35" t="s">
        <v>3</v>
      </c>
      <c r="E11" s="41">
        <v>0</v>
      </c>
      <c r="F11" s="23">
        <f>IF((F9+F10)&gt;F8, 0, F8-(F9+F10))</f>
        <v>0</v>
      </c>
      <c r="G11" s="23">
        <f t="shared" ref="G11:O11" si="12">IF((G9+G10)&gt;G8, 0, G8-(G9+G10))</f>
        <v>0</v>
      </c>
      <c r="H11" s="23">
        <f t="shared" si="12"/>
        <v>0</v>
      </c>
      <c r="I11" s="23">
        <f t="shared" si="12"/>
        <v>0</v>
      </c>
      <c r="J11" s="23">
        <f t="shared" si="12"/>
        <v>0</v>
      </c>
      <c r="K11" s="23">
        <f t="shared" si="12"/>
        <v>60</v>
      </c>
      <c r="L11" s="23">
        <f t="shared" si="12"/>
        <v>0</v>
      </c>
      <c r="M11" s="23">
        <f t="shared" si="12"/>
        <v>40</v>
      </c>
      <c r="N11" s="23">
        <f t="shared" si="12"/>
        <v>0</v>
      </c>
      <c r="O11" s="23">
        <f t="shared" si="12"/>
        <v>0</v>
      </c>
      <c r="P11" s="42">
        <v>0</v>
      </c>
      <c r="Q11" s="1"/>
      <c r="R11" s="1" t="s">
        <v>20</v>
      </c>
      <c r="S11" s="9">
        <f>SUMPRODUCT(G10:P10, $G$5:$P$5)</f>
        <v>318</v>
      </c>
      <c r="T11" s="5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5">
      <c r="A12" s="1"/>
      <c r="B12" s="1"/>
      <c r="C12" s="49"/>
      <c r="D12" s="35" t="s">
        <v>4</v>
      </c>
      <c r="E12" s="4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140</v>
      </c>
      <c r="L12" s="24">
        <v>0</v>
      </c>
      <c r="M12" s="24">
        <v>190</v>
      </c>
      <c r="N12" s="24">
        <v>0</v>
      </c>
      <c r="O12" s="24">
        <v>0</v>
      </c>
      <c r="P12" s="42">
        <v>0</v>
      </c>
      <c r="Q12" s="1"/>
      <c r="R12" s="1" t="s">
        <v>21</v>
      </c>
      <c r="S12" s="9">
        <f>S10+S11</f>
        <v>585.20000000000005</v>
      </c>
      <c r="T12" s="5"/>
      <c r="U12" s="1"/>
      <c r="V12" s="1"/>
      <c r="W12" s="1"/>
      <c r="X12" s="1"/>
      <c r="Y12" s="1"/>
      <c r="Z12" s="1"/>
      <c r="AA12" s="1"/>
      <c r="AB12" s="1"/>
    </row>
    <row r="13" spans="1:28" ht="15.75" customHeight="1" thickBot="1" x14ac:dyDescent="0.3">
      <c r="A13" s="1"/>
      <c r="B13" s="1"/>
      <c r="C13" s="50"/>
      <c r="D13" s="36" t="s">
        <v>5</v>
      </c>
      <c r="E13" s="45">
        <f>G12</f>
        <v>0</v>
      </c>
      <c r="F13" s="45">
        <f t="shared" ref="F13:O13" si="13">H12</f>
        <v>0</v>
      </c>
      <c r="G13" s="45">
        <f t="shared" si="13"/>
        <v>0</v>
      </c>
      <c r="H13" s="45">
        <f t="shared" si="13"/>
        <v>0</v>
      </c>
      <c r="I13" s="45">
        <f t="shared" si="13"/>
        <v>140</v>
      </c>
      <c r="J13" s="45">
        <f t="shared" si="13"/>
        <v>0</v>
      </c>
      <c r="K13" s="45">
        <f t="shared" si="13"/>
        <v>190</v>
      </c>
      <c r="L13" s="45">
        <f t="shared" si="13"/>
        <v>0</v>
      </c>
      <c r="M13" s="45">
        <f t="shared" si="13"/>
        <v>0</v>
      </c>
      <c r="N13" s="45">
        <f t="shared" si="13"/>
        <v>0</v>
      </c>
      <c r="O13" s="45">
        <f t="shared" si="13"/>
        <v>0</v>
      </c>
      <c r="P13" s="42">
        <v>0</v>
      </c>
      <c r="Q13" s="6"/>
      <c r="R13" s="6"/>
      <c r="S13" s="28"/>
      <c r="T13" s="7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5">
      <c r="A14" s="1"/>
      <c r="B14" s="1"/>
      <c r="C14" s="48" t="s">
        <v>7</v>
      </c>
      <c r="D14" s="34" t="s">
        <v>0</v>
      </c>
      <c r="E14" s="39">
        <v>0</v>
      </c>
      <c r="F14" s="25">
        <f>F13*2</f>
        <v>0</v>
      </c>
      <c r="G14" s="25">
        <f t="shared" ref="G14:O14" si="14">G13*2</f>
        <v>0</v>
      </c>
      <c r="H14" s="25">
        <f t="shared" si="14"/>
        <v>0</v>
      </c>
      <c r="I14" s="25">
        <f t="shared" si="14"/>
        <v>280</v>
      </c>
      <c r="J14" s="25">
        <f t="shared" si="14"/>
        <v>0</v>
      </c>
      <c r="K14" s="25">
        <f t="shared" si="14"/>
        <v>380</v>
      </c>
      <c r="L14" s="25">
        <f t="shared" si="14"/>
        <v>0</v>
      </c>
      <c r="M14" s="25">
        <f t="shared" si="14"/>
        <v>0</v>
      </c>
      <c r="N14" s="25">
        <f t="shared" si="14"/>
        <v>0</v>
      </c>
      <c r="O14" s="25">
        <f t="shared" si="14"/>
        <v>0</v>
      </c>
      <c r="P14" s="40">
        <v>0</v>
      </c>
      <c r="Q14" s="3" t="s">
        <v>16</v>
      </c>
      <c r="R14" s="29" t="s">
        <v>30</v>
      </c>
      <c r="S14" s="30" t="str">
        <f>IF(R14="LXL", "NA", ROUNDUP(SQRT(2*AVERAGE($I$4:$L$4)*AVERAGE(I14:L14)/AVERAGE($I$5:$L$5)),0))</f>
        <v>NA</v>
      </c>
      <c r="T14" s="4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5">
      <c r="A15" s="1"/>
      <c r="B15" s="1"/>
      <c r="C15" s="49"/>
      <c r="D15" s="35" t="s">
        <v>1</v>
      </c>
      <c r="E15" s="41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230</v>
      </c>
      <c r="L15" s="22">
        <v>0</v>
      </c>
      <c r="M15" s="22">
        <v>0</v>
      </c>
      <c r="N15" s="22">
        <v>0</v>
      </c>
      <c r="O15" s="22">
        <v>0</v>
      </c>
      <c r="P15" s="42">
        <v>0</v>
      </c>
      <c r="Q15" s="1"/>
      <c r="R15" s="1"/>
      <c r="S15" s="9"/>
      <c r="T15" s="5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5">
      <c r="A16" s="1"/>
      <c r="B16" s="1"/>
      <c r="C16" s="49"/>
      <c r="D16" s="35" t="s">
        <v>2</v>
      </c>
      <c r="E16" s="43">
        <v>180</v>
      </c>
      <c r="F16" s="23">
        <f t="shared" ref="F16:K16" si="15">IF(E16&gt;E14,E16-E14+F15,-E17+E18+F15)</f>
        <v>180</v>
      </c>
      <c r="G16" s="23">
        <f t="shared" si="15"/>
        <v>180</v>
      </c>
      <c r="H16" s="23">
        <f t="shared" si="15"/>
        <v>180</v>
      </c>
      <c r="I16" s="23">
        <f t="shared" si="15"/>
        <v>180</v>
      </c>
      <c r="J16" s="23">
        <f t="shared" si="15"/>
        <v>0</v>
      </c>
      <c r="K16" s="23">
        <f t="shared" si="15"/>
        <v>230</v>
      </c>
      <c r="L16" s="23">
        <f>IF(K16&gt;K14,K16-K14+L15,-K17+K18+L15)</f>
        <v>0</v>
      </c>
      <c r="M16" s="23">
        <f t="shared" ref="M16:P16" si="16">IF(L16&gt;L14,L16-L14+M15,-L17+L18+M15)</f>
        <v>0</v>
      </c>
      <c r="N16" s="23">
        <f t="shared" si="16"/>
        <v>0</v>
      </c>
      <c r="O16" s="23">
        <f t="shared" si="16"/>
        <v>0</v>
      </c>
      <c r="P16" s="23">
        <f t="shared" si="16"/>
        <v>0</v>
      </c>
      <c r="Q16" s="1"/>
      <c r="R16" s="1" t="s">
        <v>19</v>
      </c>
      <c r="S16" s="9">
        <f>SUMIF(E19:P19, "&gt;0",$E$4:$P$4)</f>
        <v>117.2</v>
      </c>
      <c r="T16" s="5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5">
      <c r="A17" s="1"/>
      <c r="B17" s="1"/>
      <c r="C17" s="49"/>
      <c r="D17" s="35" t="s">
        <v>3</v>
      </c>
      <c r="E17" s="41">
        <v>0</v>
      </c>
      <c r="F17" s="23">
        <f>IF((F15+F16)&gt;F14, 0, F14-(F15+F16))</f>
        <v>0</v>
      </c>
      <c r="G17" s="23">
        <f t="shared" ref="G17:O17" si="17">IF((G15+G16)&gt;G14, 0, G14-(G15+G16))</f>
        <v>0</v>
      </c>
      <c r="H17" s="23">
        <f t="shared" si="17"/>
        <v>0</v>
      </c>
      <c r="I17" s="23">
        <f t="shared" si="17"/>
        <v>100</v>
      </c>
      <c r="J17" s="23">
        <f t="shared" si="17"/>
        <v>0</v>
      </c>
      <c r="K17" s="23">
        <f t="shared" si="17"/>
        <v>0</v>
      </c>
      <c r="L17" s="23">
        <f>IF((L15+L16)&gt;L14, 0, L14-(L15+L16))</f>
        <v>0</v>
      </c>
      <c r="M17" s="23">
        <f t="shared" si="17"/>
        <v>0</v>
      </c>
      <c r="N17" s="23">
        <f t="shared" si="17"/>
        <v>0</v>
      </c>
      <c r="O17" s="23">
        <f t="shared" si="17"/>
        <v>0</v>
      </c>
      <c r="P17" s="42">
        <v>0</v>
      </c>
      <c r="Q17" s="1"/>
      <c r="R17" s="1" t="s">
        <v>20</v>
      </c>
      <c r="S17" s="9">
        <f>SUMPRODUCT(G16:P16, $G$5:$P$5)</f>
        <v>639</v>
      </c>
      <c r="T17" s="5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5">
      <c r="A18" s="1"/>
      <c r="B18" s="1"/>
      <c r="C18" s="49"/>
      <c r="D18" s="35" t="s">
        <v>4</v>
      </c>
      <c r="E18" s="44">
        <f>IF($R14="LXL", E17, $S14*ROUNDUP(E17/$S14,0))</f>
        <v>0</v>
      </c>
      <c r="F18" s="24">
        <f>IF($R14="LXL", F17, $S14*ROUNDUP(F17/$S14,0))</f>
        <v>0</v>
      </c>
      <c r="G18" s="24">
        <f t="shared" ref="G18:O18" si="18">IF($R14="LXL", G17, $S14*ROUNDUP(G17/$S14,0))</f>
        <v>0</v>
      </c>
      <c r="H18" s="24">
        <f t="shared" si="18"/>
        <v>0</v>
      </c>
      <c r="I18" s="24">
        <f t="shared" si="18"/>
        <v>100</v>
      </c>
      <c r="J18" s="24">
        <f t="shared" si="18"/>
        <v>0</v>
      </c>
      <c r="K18" s="24">
        <f t="shared" si="18"/>
        <v>0</v>
      </c>
      <c r="L18" s="24">
        <f t="shared" si="18"/>
        <v>0</v>
      </c>
      <c r="M18" s="24">
        <f t="shared" si="18"/>
        <v>0</v>
      </c>
      <c r="N18" s="24">
        <f t="shared" si="18"/>
        <v>0</v>
      </c>
      <c r="O18" s="24">
        <f>IF($R14="LXL", O17, $S14*ROUNDUP(O17/$S14,0))</f>
        <v>0</v>
      </c>
      <c r="P18" s="42">
        <v>0</v>
      </c>
      <c r="Q18" s="1"/>
      <c r="R18" s="1" t="s">
        <v>21</v>
      </c>
      <c r="S18" s="9">
        <f>S16+S17</f>
        <v>756.2</v>
      </c>
      <c r="T18" s="5"/>
      <c r="U18" s="1"/>
      <c r="V18" s="1"/>
      <c r="W18" s="1"/>
      <c r="X18" s="1"/>
      <c r="Y18" s="1"/>
      <c r="Z18" s="1"/>
      <c r="AA18" s="1"/>
      <c r="AB18" s="1"/>
    </row>
    <row r="19" spans="1:28" ht="15.75" customHeight="1" thickBot="1" x14ac:dyDescent="0.3">
      <c r="A19" s="1"/>
      <c r="B19" s="1"/>
      <c r="C19" s="50"/>
      <c r="D19" s="36" t="s">
        <v>5</v>
      </c>
      <c r="E19" s="45">
        <f>F18</f>
        <v>0</v>
      </c>
      <c r="F19" s="45">
        <f t="shared" ref="F19:O19" si="19">G18</f>
        <v>0</v>
      </c>
      <c r="G19" s="45">
        <f t="shared" si="19"/>
        <v>0</v>
      </c>
      <c r="H19" s="45">
        <f t="shared" si="19"/>
        <v>100</v>
      </c>
      <c r="I19" s="45">
        <f t="shared" si="19"/>
        <v>0</v>
      </c>
      <c r="J19" s="45">
        <f t="shared" si="19"/>
        <v>0</v>
      </c>
      <c r="K19" s="45">
        <f t="shared" si="19"/>
        <v>0</v>
      </c>
      <c r="L19" s="45">
        <f t="shared" si="19"/>
        <v>0</v>
      </c>
      <c r="M19" s="45">
        <f t="shared" si="19"/>
        <v>0</v>
      </c>
      <c r="N19" s="45">
        <f t="shared" si="19"/>
        <v>0</v>
      </c>
      <c r="O19" s="45">
        <f t="shared" si="19"/>
        <v>0</v>
      </c>
      <c r="P19" s="46">
        <v>0</v>
      </c>
      <c r="Q19" s="6"/>
      <c r="R19" s="6"/>
      <c r="S19" s="28"/>
      <c r="T19" s="7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5">
      <c r="A20" s="1"/>
      <c r="B20" s="1"/>
      <c r="C20" s="48" t="s">
        <v>8</v>
      </c>
      <c r="D20" s="34" t="s">
        <v>0</v>
      </c>
      <c r="E20" s="39">
        <v>0</v>
      </c>
      <c r="F20" s="25">
        <f>F19+3*F13</f>
        <v>0</v>
      </c>
      <c r="G20" s="25">
        <f t="shared" ref="G20:O20" si="20">G19+3*G13</f>
        <v>0</v>
      </c>
      <c r="H20" s="25">
        <f t="shared" si="20"/>
        <v>100</v>
      </c>
      <c r="I20" s="25">
        <f t="shared" si="20"/>
        <v>420</v>
      </c>
      <c r="J20" s="25">
        <f t="shared" si="20"/>
        <v>0</v>
      </c>
      <c r="K20" s="25">
        <f t="shared" si="20"/>
        <v>570</v>
      </c>
      <c r="L20" s="25">
        <f t="shared" si="20"/>
        <v>0</v>
      </c>
      <c r="M20" s="25">
        <f t="shared" si="20"/>
        <v>0</v>
      </c>
      <c r="N20" s="25">
        <f t="shared" si="20"/>
        <v>0</v>
      </c>
      <c r="O20" s="25">
        <f t="shared" si="20"/>
        <v>0</v>
      </c>
      <c r="P20" s="40">
        <v>0</v>
      </c>
      <c r="Q20" s="3" t="s">
        <v>16</v>
      </c>
      <c r="R20" s="29" t="s">
        <v>31</v>
      </c>
      <c r="S20" s="30">
        <f>IF(R20="LXL", "NA", ROUNDUP(SQRT(2*AVERAGE($F$4:$I$4)*AVERAGE(H20:K20)/AVERAGE($F$5:$I$5)),0))</f>
        <v>283</v>
      </c>
      <c r="T20" s="4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5">
      <c r="A21" s="1"/>
      <c r="B21" s="1"/>
      <c r="C21" s="49"/>
      <c r="D21" s="35" t="s">
        <v>1</v>
      </c>
      <c r="E21" s="41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42">
        <v>0</v>
      </c>
      <c r="Q21" s="1"/>
      <c r="R21" s="1"/>
      <c r="S21" s="9"/>
      <c r="T21" s="5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"/>
      <c r="B22" s="1"/>
      <c r="C22" s="49"/>
      <c r="D22" s="35" t="s">
        <v>2</v>
      </c>
      <c r="E22" s="43">
        <v>120</v>
      </c>
      <c r="F22" s="23">
        <f t="shared" ref="F22" si="21">IF(E22&gt;E20,E22-E20+F21,-E23+E24+F21)</f>
        <v>120</v>
      </c>
      <c r="G22" s="23">
        <f t="shared" ref="G22" si="22">IF(F22&gt;F20,F22-F20+G21,-F23+F24+G21)</f>
        <v>120</v>
      </c>
      <c r="H22" s="23">
        <f t="shared" ref="H22" si="23">IF(G22&gt;G20,G22-G20+H21,-G23+G24+H21)</f>
        <v>120</v>
      </c>
      <c r="I22" s="23">
        <f t="shared" ref="I22" si="24">IF(H22&gt;H20,H22-H20+I21,-H23+H24+I21)</f>
        <v>20</v>
      </c>
      <c r="J22" s="23">
        <f t="shared" ref="J22" si="25">IF(I22&gt;I20,I22-I20+J21,-I23+I24+J21)</f>
        <v>166</v>
      </c>
      <c r="K22" s="23">
        <f t="shared" ref="K22" si="26">IF(J22&gt;J20,J22-J20+K21,-J23+J24+K21)</f>
        <v>166</v>
      </c>
      <c r="L22" s="23">
        <f t="shared" ref="L22" si="27">IF(K22&gt;K20,K22-K20+L21,-K23+K24+L21)</f>
        <v>162</v>
      </c>
      <c r="M22" s="23">
        <f t="shared" ref="M22" si="28">IF(L22&gt;L20,L22-L20+M21,-L23+L24+M21)</f>
        <v>162</v>
      </c>
      <c r="N22" s="23">
        <f t="shared" ref="N22" si="29">IF(M22&gt;M20,M22-M20+N21,-M23+M24+N21)</f>
        <v>162</v>
      </c>
      <c r="O22" s="23">
        <f t="shared" ref="O22" si="30">IF(N22&gt;N20,N22-N20+O21,-N23+N24+O21)</f>
        <v>162</v>
      </c>
      <c r="P22" s="23">
        <f t="shared" ref="P22" si="31">IF(O22&gt;O20,O22-O20+P21,-O23+O24+P21)</f>
        <v>162</v>
      </c>
      <c r="Q22" s="1"/>
      <c r="R22" s="1" t="s">
        <v>19</v>
      </c>
      <c r="S22" s="9">
        <f>SUMIF(E25:P25, "&gt;0",$E$4:$P$4)</f>
        <v>234.4</v>
      </c>
      <c r="T22" s="5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"/>
      <c r="B23" s="1"/>
      <c r="C23" s="49"/>
      <c r="D23" s="35" t="s">
        <v>3</v>
      </c>
      <c r="E23" s="41">
        <v>0</v>
      </c>
      <c r="F23" s="23">
        <f>IF((F21+F22)&gt;F20, 0, F20-(F21+F22))</f>
        <v>0</v>
      </c>
      <c r="G23" s="23">
        <f t="shared" ref="G23:O23" si="32">IF((G21+G22)&gt;G20, 0, G20-(G21+G22))</f>
        <v>0</v>
      </c>
      <c r="H23" s="23">
        <f t="shared" si="32"/>
        <v>0</v>
      </c>
      <c r="I23" s="23">
        <f t="shared" si="32"/>
        <v>400</v>
      </c>
      <c r="J23" s="23">
        <f t="shared" si="32"/>
        <v>0</v>
      </c>
      <c r="K23" s="23">
        <f t="shared" si="32"/>
        <v>404</v>
      </c>
      <c r="L23" s="23">
        <f t="shared" si="32"/>
        <v>0</v>
      </c>
      <c r="M23" s="23">
        <f t="shared" si="32"/>
        <v>0</v>
      </c>
      <c r="N23" s="23">
        <f t="shared" si="32"/>
        <v>0</v>
      </c>
      <c r="O23" s="23">
        <f t="shared" si="32"/>
        <v>0</v>
      </c>
      <c r="P23" s="42">
        <v>0</v>
      </c>
      <c r="Q23" s="1"/>
      <c r="R23" s="1" t="s">
        <v>20</v>
      </c>
      <c r="S23" s="9">
        <f>SUMPRODUCT(G22:P22, $G$5:$P$5)</f>
        <v>1122</v>
      </c>
      <c r="T23" s="5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5">
      <c r="A24" s="1"/>
      <c r="B24" s="1"/>
      <c r="C24" s="49"/>
      <c r="D24" s="35" t="s">
        <v>4</v>
      </c>
      <c r="E24" s="44">
        <f>IF($R20="LXL", E23, $S20*ROUNDUP(E23/$S20,0))</f>
        <v>0</v>
      </c>
      <c r="F24" s="24">
        <f t="shared" ref="F24:O24" si="33">IF($R20="LXL", F23, $S20*ROUNDUP(F23/$S20,0))</f>
        <v>0</v>
      </c>
      <c r="G24" s="24">
        <f>IF($R20="LXL", G23, $S20*ROUNDUP(G23/$S20,0))</f>
        <v>0</v>
      </c>
      <c r="H24" s="24">
        <f t="shared" si="33"/>
        <v>0</v>
      </c>
      <c r="I24" s="24">
        <f t="shared" si="33"/>
        <v>566</v>
      </c>
      <c r="J24" s="24">
        <f t="shared" si="33"/>
        <v>0</v>
      </c>
      <c r="K24" s="24">
        <f>IF($R20="LXL", K23, $S20*ROUNDUP(K23/$S20,0))</f>
        <v>566</v>
      </c>
      <c r="L24" s="24">
        <f t="shared" si="33"/>
        <v>0</v>
      </c>
      <c r="M24" s="24">
        <f t="shared" si="33"/>
        <v>0</v>
      </c>
      <c r="N24" s="24">
        <f t="shared" si="33"/>
        <v>0</v>
      </c>
      <c r="O24" s="24">
        <f t="shared" si="33"/>
        <v>0</v>
      </c>
      <c r="P24" s="42">
        <v>0</v>
      </c>
      <c r="Q24" s="1"/>
      <c r="R24" s="1" t="s">
        <v>21</v>
      </c>
      <c r="S24" s="9">
        <f>S22+S23</f>
        <v>1356.4</v>
      </c>
      <c r="T24" s="5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"/>
      <c r="B25" s="1"/>
      <c r="C25" s="50"/>
      <c r="D25" s="36" t="s">
        <v>5</v>
      </c>
      <c r="E25" s="45">
        <f>G24</f>
        <v>0</v>
      </c>
      <c r="F25" s="45">
        <f t="shared" ref="F25:O25" si="34">H24</f>
        <v>0</v>
      </c>
      <c r="G25" s="45">
        <f t="shared" si="34"/>
        <v>566</v>
      </c>
      <c r="H25" s="45">
        <f t="shared" si="34"/>
        <v>0</v>
      </c>
      <c r="I25" s="45">
        <f t="shared" si="34"/>
        <v>566</v>
      </c>
      <c r="J25" s="45">
        <f t="shared" si="34"/>
        <v>0</v>
      </c>
      <c r="K25" s="45">
        <f t="shared" si="34"/>
        <v>0</v>
      </c>
      <c r="L25" s="45">
        <f t="shared" si="34"/>
        <v>0</v>
      </c>
      <c r="M25" s="45">
        <f t="shared" si="34"/>
        <v>0</v>
      </c>
      <c r="N25" s="45">
        <f t="shared" si="34"/>
        <v>0</v>
      </c>
      <c r="O25" s="45">
        <f t="shared" si="34"/>
        <v>0</v>
      </c>
      <c r="P25" s="46">
        <v>0</v>
      </c>
      <c r="Q25" s="6"/>
      <c r="R25" s="6"/>
      <c r="S25" s="28"/>
      <c r="T25" s="7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"/>
      <c r="B26" s="1"/>
      <c r="C26" s="48" t="s">
        <v>9</v>
      </c>
      <c r="D26" s="34" t="s">
        <v>0</v>
      </c>
      <c r="E26" s="39">
        <v>0</v>
      </c>
      <c r="F26" s="25">
        <f>F25+2*F19</f>
        <v>0</v>
      </c>
      <c r="G26" s="25">
        <f t="shared" ref="G26:O26" si="35">G25+2*G19</f>
        <v>566</v>
      </c>
      <c r="H26" s="25">
        <f t="shared" si="35"/>
        <v>200</v>
      </c>
      <c r="I26" s="25">
        <f>I25+2*I19</f>
        <v>566</v>
      </c>
      <c r="J26" s="25">
        <f t="shared" si="35"/>
        <v>0</v>
      </c>
      <c r="K26" s="25">
        <f t="shared" si="35"/>
        <v>0</v>
      </c>
      <c r="L26" s="25">
        <f t="shared" si="35"/>
        <v>0</v>
      </c>
      <c r="M26" s="25">
        <f t="shared" si="35"/>
        <v>0</v>
      </c>
      <c r="N26" s="25">
        <f t="shared" si="35"/>
        <v>0</v>
      </c>
      <c r="O26" s="25">
        <f t="shared" si="35"/>
        <v>0</v>
      </c>
      <c r="P26" s="40">
        <v>0</v>
      </c>
      <c r="Q26" s="3" t="s">
        <v>16</v>
      </c>
      <c r="R26" s="29" t="s">
        <v>31</v>
      </c>
      <c r="S26" s="30">
        <f>IF(R26="LXL", "NA", ROUNDUP(SQRT(2*AVERAGE($E$4:$G$4)*AVERAGE(G26:I26)/AVERAGE($E$5:$G$5)),0))</f>
        <v>361</v>
      </c>
      <c r="T26" s="4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"/>
      <c r="B27" s="1"/>
      <c r="C27" s="49"/>
      <c r="D27" s="35" t="s">
        <v>1</v>
      </c>
      <c r="E27" s="41">
        <v>0</v>
      </c>
      <c r="F27" s="22">
        <v>0</v>
      </c>
      <c r="G27" s="22">
        <v>0</v>
      </c>
      <c r="H27" s="22">
        <v>500</v>
      </c>
      <c r="I27" s="22">
        <v>600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42">
        <v>0</v>
      </c>
      <c r="Q27" s="1"/>
      <c r="R27" s="1"/>
      <c r="S27" s="9"/>
      <c r="T27" s="5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"/>
      <c r="B28" s="1"/>
      <c r="C28" s="49"/>
      <c r="D28" s="35" t="s">
        <v>2</v>
      </c>
      <c r="E28" s="43">
        <v>800</v>
      </c>
      <c r="F28" s="23">
        <f t="shared" ref="F28" si="36">IF(E28&gt;E26,E28-E26+F27,-E29+E30+F27)</f>
        <v>800</v>
      </c>
      <c r="G28" s="23">
        <f t="shared" ref="G28" si="37">IF(F28&gt;F26,F28-F26+G27,-F29+F30+G27)</f>
        <v>800</v>
      </c>
      <c r="H28" s="23">
        <f t="shared" ref="H28" si="38">IF(G28&gt;G26,G28-G26+H27,-G29+G30+H27)</f>
        <v>734</v>
      </c>
      <c r="I28" s="23">
        <f t="shared" ref="I28" si="39">IF(H28&gt;H26,H28-H26+I27,-H29+H30+I27)</f>
        <v>1134</v>
      </c>
      <c r="J28" s="23">
        <f t="shared" ref="J28" si="40">IF(I28&gt;I26,I28-I26+J27,-I29+I30+J27)</f>
        <v>568</v>
      </c>
      <c r="K28" s="23">
        <f t="shared" ref="K28" si="41">IF(J28&gt;J26,J28-J26+K27,-J29+J30+K27)</f>
        <v>568</v>
      </c>
      <c r="L28" s="23">
        <f t="shared" ref="L28" si="42">IF(K28&gt;K26,K28-K26+L27,-K29+K30+L27)</f>
        <v>568</v>
      </c>
      <c r="M28" s="23">
        <f t="shared" ref="M28" si="43">IF(L28&gt;L26,L28-L26+M27,-L29+L30+M27)</f>
        <v>568</v>
      </c>
      <c r="N28" s="23">
        <f t="shared" ref="N28" si="44">IF(M28&gt;M26,M28-M26+N27,-M29+M30+N27)</f>
        <v>568</v>
      </c>
      <c r="O28" s="23">
        <f t="shared" ref="O28" si="45">IF(N28&gt;N26,N28-N26+O27,-N29+N30+O27)</f>
        <v>568</v>
      </c>
      <c r="P28" s="23">
        <f t="shared" ref="P28" si="46">IF(O28&gt;O26,O28-O26+P27,-O29+O30+P27)</f>
        <v>568</v>
      </c>
      <c r="Q28" s="1"/>
      <c r="R28" s="1" t="s">
        <v>19</v>
      </c>
      <c r="S28" s="9">
        <f>SUMIF(E31:P31, "&gt;0",$E$4:$P$4)</f>
        <v>0</v>
      </c>
      <c r="T28" s="5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"/>
      <c r="B29" s="1"/>
      <c r="C29" s="49"/>
      <c r="D29" s="35" t="s">
        <v>3</v>
      </c>
      <c r="E29" s="41">
        <v>0</v>
      </c>
      <c r="F29" s="23">
        <f>IF((F27+F28)&gt;F26, 0, F26-(F27+F28))</f>
        <v>0</v>
      </c>
      <c r="G29" s="23">
        <f t="shared" ref="G29:O29" si="47">IF((G27+G28)&gt;G26, 0, G26-(G27+G28))</f>
        <v>0</v>
      </c>
      <c r="H29" s="23">
        <f t="shared" si="47"/>
        <v>0</v>
      </c>
      <c r="I29" s="23">
        <f t="shared" si="47"/>
        <v>0</v>
      </c>
      <c r="J29" s="23">
        <f t="shared" si="47"/>
        <v>0</v>
      </c>
      <c r="K29" s="23">
        <f t="shared" si="47"/>
        <v>0</v>
      </c>
      <c r="L29" s="23">
        <f t="shared" si="47"/>
        <v>0</v>
      </c>
      <c r="M29" s="23">
        <f t="shared" si="47"/>
        <v>0</v>
      </c>
      <c r="N29" s="23">
        <f t="shared" si="47"/>
        <v>0</v>
      </c>
      <c r="O29" s="23">
        <f t="shared" si="47"/>
        <v>0</v>
      </c>
      <c r="P29" s="42">
        <v>0</v>
      </c>
      <c r="Q29" s="1"/>
      <c r="R29" s="1" t="s">
        <v>20</v>
      </c>
      <c r="S29" s="9">
        <f>SUMPRODUCT(G28:P28, $G$5:$P$5)</f>
        <v>5315.2</v>
      </c>
      <c r="T29" s="5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"/>
      <c r="B30" s="1"/>
      <c r="C30" s="49"/>
      <c r="D30" s="35" t="s">
        <v>4</v>
      </c>
      <c r="E30" s="44">
        <f>IF($R26="LXL", E29, $S26*ROUNDUP(E29/$S26,0))</f>
        <v>0</v>
      </c>
      <c r="F30" s="24">
        <f t="shared" ref="F30:O30" si="48">IF($R26="LXL", F29, $S26*ROUNDUP(F29/$S26,0))</f>
        <v>0</v>
      </c>
      <c r="G30" s="24">
        <f t="shared" si="48"/>
        <v>0</v>
      </c>
      <c r="H30" s="24">
        <f t="shared" si="48"/>
        <v>0</v>
      </c>
      <c r="I30" s="24">
        <f t="shared" si="48"/>
        <v>0</v>
      </c>
      <c r="J30" s="24">
        <f t="shared" si="48"/>
        <v>0</v>
      </c>
      <c r="K30" s="24">
        <f t="shared" si="48"/>
        <v>0</v>
      </c>
      <c r="L30" s="24">
        <f t="shared" si="48"/>
        <v>0</v>
      </c>
      <c r="M30" s="24">
        <f t="shared" si="48"/>
        <v>0</v>
      </c>
      <c r="N30" s="24">
        <f t="shared" si="48"/>
        <v>0</v>
      </c>
      <c r="O30" s="24">
        <f t="shared" si="48"/>
        <v>0</v>
      </c>
      <c r="P30" s="42">
        <v>0</v>
      </c>
      <c r="Q30" s="1"/>
      <c r="R30" s="1" t="s">
        <v>21</v>
      </c>
      <c r="S30" s="9">
        <f>S28+S29</f>
        <v>5315.2</v>
      </c>
      <c r="T30" s="5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"/>
      <c r="B31" s="1"/>
      <c r="C31" s="50"/>
      <c r="D31" s="36" t="s">
        <v>5</v>
      </c>
      <c r="E31" s="45">
        <f>H30</f>
        <v>0</v>
      </c>
      <c r="F31" s="45">
        <f t="shared" ref="F31:O31" si="49">I30</f>
        <v>0</v>
      </c>
      <c r="G31" s="45">
        <f t="shared" si="49"/>
        <v>0</v>
      </c>
      <c r="H31" s="45">
        <f t="shared" si="49"/>
        <v>0</v>
      </c>
      <c r="I31" s="45">
        <f t="shared" si="49"/>
        <v>0</v>
      </c>
      <c r="J31" s="45">
        <f t="shared" si="49"/>
        <v>0</v>
      </c>
      <c r="K31" s="45">
        <f t="shared" si="49"/>
        <v>0</v>
      </c>
      <c r="L31" s="45">
        <f t="shared" si="49"/>
        <v>0</v>
      </c>
      <c r="M31" s="45">
        <f t="shared" si="49"/>
        <v>0</v>
      </c>
      <c r="N31" s="45">
        <f t="shared" si="49"/>
        <v>0</v>
      </c>
      <c r="O31" s="45">
        <v>0</v>
      </c>
      <c r="P31" s="46">
        <v>0</v>
      </c>
      <c r="Q31" s="6"/>
      <c r="R31" s="6"/>
      <c r="S31" s="28"/>
      <c r="T31" s="7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"/>
      <c r="B32" s="1"/>
      <c r="C32" s="48" t="s">
        <v>10</v>
      </c>
      <c r="D32" s="34" t="s">
        <v>0</v>
      </c>
      <c r="E32" s="39">
        <v>0</v>
      </c>
      <c r="F32" s="25">
        <f>0</f>
        <v>0</v>
      </c>
      <c r="G32" s="25">
        <f>0</f>
        <v>0</v>
      </c>
      <c r="H32" s="25">
        <f>0</f>
        <v>0</v>
      </c>
      <c r="I32" s="25">
        <f>0</f>
        <v>0</v>
      </c>
      <c r="J32" s="25">
        <f>0</f>
        <v>0</v>
      </c>
      <c r="K32" s="25">
        <f>0</f>
        <v>0</v>
      </c>
      <c r="L32" s="25">
        <f>0</f>
        <v>0</v>
      </c>
      <c r="M32" s="25">
        <f>0</f>
        <v>0</v>
      </c>
      <c r="N32" s="25">
        <f>0</f>
        <v>0</v>
      </c>
      <c r="O32" s="25">
        <f>0</f>
        <v>0</v>
      </c>
      <c r="P32" s="40">
        <v>0</v>
      </c>
      <c r="Q32" s="3" t="s">
        <v>16</v>
      </c>
      <c r="R32" s="29" t="s">
        <v>30</v>
      </c>
      <c r="S32" s="30" t="str">
        <f>IF(R32="LXL", "NA", ROUNDUP(SQRT(2*AVERAGE($H$4:$K$4)*AVERAGE(J32:M32)/AVERAGE($H$5:$K$5)),0))</f>
        <v>NA</v>
      </c>
      <c r="T32" s="4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49"/>
      <c r="D33" s="35" t="s">
        <v>1</v>
      </c>
      <c r="E33" s="41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42">
        <v>0</v>
      </c>
      <c r="Q33" s="1"/>
      <c r="R33" s="1"/>
      <c r="S33" s="9"/>
      <c r="T33" s="5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49"/>
      <c r="D34" s="35" t="s">
        <v>2</v>
      </c>
      <c r="E34" s="43">
        <v>0</v>
      </c>
      <c r="F34" s="23">
        <f t="shared" ref="F34" si="50">IF(E34&gt;E32,E34-E32+F33,-E35+E36+F33)</f>
        <v>0</v>
      </c>
      <c r="G34" s="23">
        <f t="shared" ref="G34" si="51">IF(F34&gt;F32,F34-F32+G33,-F35+F36+G33)</f>
        <v>0</v>
      </c>
      <c r="H34" s="23">
        <f t="shared" ref="H34" si="52">IF(G34&gt;G32,G34-G32+H33,-G35+G36+H33)</f>
        <v>0</v>
      </c>
      <c r="I34" s="23">
        <f t="shared" ref="I34" si="53">IF(H34&gt;H32,H34-H32+I33,-H35+H36+I33)</f>
        <v>0</v>
      </c>
      <c r="J34" s="23">
        <f t="shared" ref="J34" si="54">IF(I34&gt;I32,I34-I32+J33,-I35+I36+J33)</f>
        <v>0</v>
      </c>
      <c r="K34" s="23">
        <f t="shared" ref="K34" si="55">IF(J34&gt;J32,J34-J32+K33,-J35+J36+K33)</f>
        <v>0</v>
      </c>
      <c r="L34" s="23">
        <f t="shared" ref="L34" si="56">IF(K34&gt;K32,K34-K32+L33,-K35+K36+L33)</f>
        <v>0</v>
      </c>
      <c r="M34" s="23">
        <f t="shared" ref="M34" si="57">IF(L34&gt;L32,L34-L32+M33,-L35+L36+M33)</f>
        <v>0</v>
      </c>
      <c r="N34" s="23">
        <f t="shared" ref="N34" si="58">IF(M34&gt;M32,M34-M32+N33,-M35+M36+N33)</f>
        <v>0</v>
      </c>
      <c r="O34" s="23">
        <f t="shared" ref="O34" si="59">IF(N34&gt;N32,N34-N32+O33,-N35+N36+O33)</f>
        <v>0</v>
      </c>
      <c r="P34" s="23">
        <f t="shared" ref="P34" si="60">IF(O34&gt;O32,O34-O32+P33,-O35+O36+P33)</f>
        <v>0</v>
      </c>
      <c r="Q34" s="1"/>
      <c r="R34" s="1" t="s">
        <v>19</v>
      </c>
      <c r="S34" s="9">
        <f>SUMIF(E37:P37, "&gt;0",$E$4:$P$4)</f>
        <v>0</v>
      </c>
      <c r="T34" s="5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49"/>
      <c r="D35" s="35" t="s">
        <v>3</v>
      </c>
      <c r="E35" s="41">
        <v>0</v>
      </c>
      <c r="F35" s="23">
        <f>IF((F33+F34)&gt;F32, 0, F32-(F33+F34))</f>
        <v>0</v>
      </c>
      <c r="G35" s="23">
        <f t="shared" ref="G35:O35" si="61">IF((G33+G34)&gt;G32, 0, G32-(G33+G34))</f>
        <v>0</v>
      </c>
      <c r="H35" s="23">
        <f t="shared" si="61"/>
        <v>0</v>
      </c>
      <c r="I35" s="23">
        <f t="shared" si="61"/>
        <v>0</v>
      </c>
      <c r="J35" s="23">
        <f t="shared" si="61"/>
        <v>0</v>
      </c>
      <c r="K35" s="23">
        <f t="shared" si="61"/>
        <v>0</v>
      </c>
      <c r="L35" s="23">
        <f t="shared" si="61"/>
        <v>0</v>
      </c>
      <c r="M35" s="23">
        <f t="shared" si="61"/>
        <v>0</v>
      </c>
      <c r="N35" s="23">
        <f t="shared" si="61"/>
        <v>0</v>
      </c>
      <c r="O35" s="23">
        <f t="shared" si="61"/>
        <v>0</v>
      </c>
      <c r="P35" s="42">
        <v>0</v>
      </c>
      <c r="Q35" s="1"/>
      <c r="R35" s="1" t="s">
        <v>20</v>
      </c>
      <c r="S35" s="9">
        <f>SUMPRODUCT(G34:P34, $G$5:$P$5)</f>
        <v>0</v>
      </c>
      <c r="T35" s="5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49"/>
      <c r="D36" s="35" t="s">
        <v>4</v>
      </c>
      <c r="E36" s="44">
        <f>IF($R32="LXL", E35, $S32*ROUNDUP(E35/$S32,0))</f>
        <v>0</v>
      </c>
      <c r="F36" s="24">
        <f t="shared" ref="F36:O36" si="62">IF($R32="LXL", F35, $S32*ROUNDUP(F35/$S32,0))</f>
        <v>0</v>
      </c>
      <c r="G36" s="24">
        <f t="shared" si="62"/>
        <v>0</v>
      </c>
      <c r="H36" s="24">
        <f t="shared" si="62"/>
        <v>0</v>
      </c>
      <c r="I36" s="24">
        <f t="shared" si="62"/>
        <v>0</v>
      </c>
      <c r="J36" s="24">
        <f t="shared" si="62"/>
        <v>0</v>
      </c>
      <c r="K36" s="24">
        <f t="shared" si="62"/>
        <v>0</v>
      </c>
      <c r="L36" s="24">
        <f t="shared" si="62"/>
        <v>0</v>
      </c>
      <c r="M36" s="24">
        <f t="shared" si="62"/>
        <v>0</v>
      </c>
      <c r="N36" s="24">
        <f t="shared" si="62"/>
        <v>0</v>
      </c>
      <c r="O36" s="24">
        <f t="shared" si="62"/>
        <v>0</v>
      </c>
      <c r="P36" s="42">
        <v>0</v>
      </c>
      <c r="Q36" s="1"/>
      <c r="R36" s="1" t="s">
        <v>21</v>
      </c>
      <c r="S36" s="9">
        <f>S34+S35</f>
        <v>0</v>
      </c>
      <c r="T36" s="5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1"/>
      <c r="B37" s="1"/>
      <c r="C37" s="50"/>
      <c r="D37" s="36" t="s">
        <v>5</v>
      </c>
      <c r="E37" s="45">
        <f>F36</f>
        <v>0</v>
      </c>
      <c r="F37" s="27">
        <f t="shared" ref="F37:O37" si="63">G36</f>
        <v>0</v>
      </c>
      <c r="G37" s="27">
        <f t="shared" si="63"/>
        <v>0</v>
      </c>
      <c r="H37" s="27">
        <f t="shared" si="63"/>
        <v>0</v>
      </c>
      <c r="I37" s="27">
        <f t="shared" si="63"/>
        <v>0</v>
      </c>
      <c r="J37" s="27">
        <f t="shared" si="63"/>
        <v>0</v>
      </c>
      <c r="K37" s="27">
        <f t="shared" si="63"/>
        <v>0</v>
      </c>
      <c r="L37" s="27">
        <f t="shared" si="63"/>
        <v>0</v>
      </c>
      <c r="M37" s="27">
        <f t="shared" si="63"/>
        <v>0</v>
      </c>
      <c r="N37" s="27">
        <f t="shared" si="63"/>
        <v>0</v>
      </c>
      <c r="O37" s="27">
        <f t="shared" si="63"/>
        <v>0</v>
      </c>
      <c r="P37" s="46">
        <v>0</v>
      </c>
      <c r="Q37" s="6"/>
      <c r="R37" s="6"/>
      <c r="S37" s="28"/>
      <c r="T37" s="7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48" t="s">
        <v>11</v>
      </c>
      <c r="D38" s="34" t="s">
        <v>0</v>
      </c>
      <c r="E38" s="39">
        <v>0</v>
      </c>
      <c r="F38" s="25">
        <f>0</f>
        <v>0</v>
      </c>
      <c r="G38" s="25">
        <f>0</f>
        <v>0</v>
      </c>
      <c r="H38" s="25">
        <f>0</f>
        <v>0</v>
      </c>
      <c r="I38" s="25">
        <f>0</f>
        <v>0</v>
      </c>
      <c r="J38" s="25">
        <f>0</f>
        <v>0</v>
      </c>
      <c r="K38" s="25">
        <f>0</f>
        <v>0</v>
      </c>
      <c r="L38" s="25">
        <f>0</f>
        <v>0</v>
      </c>
      <c r="M38" s="25">
        <f>0</f>
        <v>0</v>
      </c>
      <c r="N38" s="25">
        <f>0</f>
        <v>0</v>
      </c>
      <c r="O38" s="25">
        <f>0</f>
        <v>0</v>
      </c>
      <c r="P38" s="40">
        <v>0</v>
      </c>
      <c r="Q38" s="3" t="s">
        <v>16</v>
      </c>
      <c r="R38" s="29" t="s">
        <v>30</v>
      </c>
      <c r="S38" s="30" t="str">
        <f>IF(R38="LXL", "NA", ROUNDUP(SQRT(2*AVERAGE($F$4:$P$4)*AVERAGE(E38:P38)/AVERAGE($F$5:$P$5)),0))</f>
        <v>NA</v>
      </c>
      <c r="T38" s="4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49"/>
      <c r="D39" s="35" t="s">
        <v>1</v>
      </c>
      <c r="E39" s="41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42">
        <v>0</v>
      </c>
      <c r="Q39" s="1"/>
      <c r="R39" s="1"/>
      <c r="S39" s="9"/>
      <c r="T39" s="5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49"/>
      <c r="D40" s="35" t="s">
        <v>2</v>
      </c>
      <c r="E40" s="43">
        <v>0</v>
      </c>
      <c r="F40" s="23">
        <f t="shared" ref="F40" si="64">IF(E40&gt;E38,E40-E38+F39,-E41+E42+F39)</f>
        <v>0</v>
      </c>
      <c r="G40" s="23">
        <f t="shared" ref="G40" si="65">IF(F40&gt;F38,F40-F38+G39,-F41+F42+G39)</f>
        <v>0</v>
      </c>
      <c r="H40" s="23">
        <f t="shared" ref="H40" si="66">IF(G40&gt;G38,G40-G38+H39,-G41+G42+H39)</f>
        <v>0</v>
      </c>
      <c r="I40" s="23">
        <f t="shared" ref="I40" si="67">IF(H40&gt;H38,H40-H38+I39,-H41+H42+I39)</f>
        <v>0</v>
      </c>
      <c r="J40" s="23">
        <f t="shared" ref="J40" si="68">IF(I40&gt;I38,I40-I38+J39,-I41+I42+J39)</f>
        <v>0</v>
      </c>
      <c r="K40" s="23">
        <f t="shared" ref="K40" si="69">IF(J40&gt;J38,J40-J38+K39,-J41+J42+K39)</f>
        <v>0</v>
      </c>
      <c r="L40" s="23">
        <f t="shared" ref="L40" si="70">IF(K40&gt;K38,K40-K38+L39,-K41+K42+L39)</f>
        <v>0</v>
      </c>
      <c r="M40" s="23">
        <f t="shared" ref="M40" si="71">IF(L40&gt;L38,L40-L38+M39,-L41+L42+M39)</f>
        <v>0</v>
      </c>
      <c r="N40" s="23">
        <f t="shared" ref="N40" si="72">IF(M40&gt;M38,M40-M38+N39,-M41+M42+N39)</f>
        <v>0</v>
      </c>
      <c r="O40" s="23">
        <f t="shared" ref="O40" si="73">IF(N40&gt;N38,N40-N38+O39,-N41+N42+O39)</f>
        <v>0</v>
      </c>
      <c r="P40" s="23">
        <f t="shared" ref="P40" si="74">IF(O40&gt;O38,O40-O38+P39,-O41+O42+P39)</f>
        <v>0</v>
      </c>
      <c r="Q40" s="1"/>
      <c r="R40" s="1" t="s">
        <v>19</v>
      </c>
      <c r="S40" s="9">
        <f>SUMIF(E43:P43, "&gt;0",$E$4:$P$4)</f>
        <v>0</v>
      </c>
      <c r="T40" s="5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49"/>
      <c r="D41" s="35" t="s">
        <v>3</v>
      </c>
      <c r="E41" s="41">
        <v>0</v>
      </c>
      <c r="F41" s="23">
        <f>IF((F39+F40)&gt;F38, 0, F38-(F39+F40))</f>
        <v>0</v>
      </c>
      <c r="G41" s="23">
        <f t="shared" ref="G41:O41" si="75">IF((G39+G40)&gt;G38, 0, G38-(G39+G40))</f>
        <v>0</v>
      </c>
      <c r="H41" s="23">
        <f t="shared" si="75"/>
        <v>0</v>
      </c>
      <c r="I41" s="23">
        <f t="shared" si="75"/>
        <v>0</v>
      </c>
      <c r="J41" s="23">
        <f t="shared" si="75"/>
        <v>0</v>
      </c>
      <c r="K41" s="23">
        <f t="shared" si="75"/>
        <v>0</v>
      </c>
      <c r="L41" s="23">
        <f t="shared" si="75"/>
        <v>0</v>
      </c>
      <c r="M41" s="23">
        <f t="shared" si="75"/>
        <v>0</v>
      </c>
      <c r="N41" s="23">
        <f t="shared" si="75"/>
        <v>0</v>
      </c>
      <c r="O41" s="23">
        <f t="shared" si="75"/>
        <v>0</v>
      </c>
      <c r="P41" s="42">
        <v>0</v>
      </c>
      <c r="Q41" s="1"/>
      <c r="R41" s="1" t="s">
        <v>20</v>
      </c>
      <c r="S41" s="9">
        <f>SUMPRODUCT(G40:P40, $G$5:$P$5)</f>
        <v>0</v>
      </c>
      <c r="T41" s="5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49"/>
      <c r="D42" s="35" t="s">
        <v>4</v>
      </c>
      <c r="E42" s="44">
        <f>IF($R38="LXL", E41, $S38*ROUNDUP(E41/$S38,0))</f>
        <v>0</v>
      </c>
      <c r="F42" s="24">
        <f t="shared" ref="F42:O42" si="76">IF($R38="LXL", F41, $S38*ROUNDUP(F41/$S38,0))</f>
        <v>0</v>
      </c>
      <c r="G42" s="24">
        <f t="shared" si="76"/>
        <v>0</v>
      </c>
      <c r="H42" s="24">
        <f t="shared" si="76"/>
        <v>0</v>
      </c>
      <c r="I42" s="24">
        <f t="shared" si="76"/>
        <v>0</v>
      </c>
      <c r="J42" s="24">
        <f t="shared" si="76"/>
        <v>0</v>
      </c>
      <c r="K42" s="24">
        <f t="shared" si="76"/>
        <v>0</v>
      </c>
      <c r="L42" s="24">
        <f t="shared" si="76"/>
        <v>0</v>
      </c>
      <c r="M42" s="24">
        <f t="shared" si="76"/>
        <v>0</v>
      </c>
      <c r="N42" s="24">
        <f t="shared" si="76"/>
        <v>0</v>
      </c>
      <c r="O42" s="24">
        <f t="shared" si="76"/>
        <v>0</v>
      </c>
      <c r="P42" s="42">
        <v>0</v>
      </c>
      <c r="Q42" s="1"/>
      <c r="R42" s="1" t="s">
        <v>21</v>
      </c>
      <c r="S42" s="9">
        <f>S41+S40</f>
        <v>0</v>
      </c>
      <c r="T42" s="5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1"/>
      <c r="B43" s="1"/>
      <c r="C43" s="50"/>
      <c r="D43" s="36" t="s">
        <v>5</v>
      </c>
      <c r="E43" s="45">
        <f>H42</f>
        <v>0</v>
      </c>
      <c r="F43" s="45">
        <f t="shared" ref="F43:N43" si="77">I42</f>
        <v>0</v>
      </c>
      <c r="G43" s="45">
        <f t="shared" si="77"/>
        <v>0</v>
      </c>
      <c r="H43" s="45">
        <f t="shared" si="77"/>
        <v>0</v>
      </c>
      <c r="I43" s="45">
        <f t="shared" si="77"/>
        <v>0</v>
      </c>
      <c r="J43" s="45">
        <f t="shared" si="77"/>
        <v>0</v>
      </c>
      <c r="K43" s="45">
        <f t="shared" si="77"/>
        <v>0</v>
      </c>
      <c r="L43" s="45">
        <f t="shared" si="77"/>
        <v>0</v>
      </c>
      <c r="M43" s="45">
        <f t="shared" si="77"/>
        <v>0</v>
      </c>
      <c r="N43" s="45">
        <f t="shared" si="77"/>
        <v>0</v>
      </c>
      <c r="O43" s="45">
        <v>0</v>
      </c>
      <c r="P43" s="46">
        <v>0</v>
      </c>
      <c r="Q43" s="6"/>
      <c r="R43" s="6"/>
      <c r="S43" s="28"/>
      <c r="T43" s="7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48" t="s">
        <v>12</v>
      </c>
      <c r="D44" s="34" t="s">
        <v>0</v>
      </c>
      <c r="E44" s="39">
        <v>0</v>
      </c>
      <c r="F44" s="25">
        <f>0</f>
        <v>0</v>
      </c>
      <c r="G44" s="25">
        <f>0</f>
        <v>0</v>
      </c>
      <c r="H44" s="25">
        <f>0</f>
        <v>0</v>
      </c>
      <c r="I44" s="25">
        <f>0</f>
        <v>0</v>
      </c>
      <c r="J44" s="25">
        <f>0</f>
        <v>0</v>
      </c>
      <c r="K44" s="25">
        <f>0</f>
        <v>0</v>
      </c>
      <c r="L44" s="25">
        <f>0</f>
        <v>0</v>
      </c>
      <c r="M44" s="25">
        <f>0</f>
        <v>0</v>
      </c>
      <c r="N44" s="25">
        <f>0</f>
        <v>0</v>
      </c>
      <c r="O44" s="25">
        <f>0</f>
        <v>0</v>
      </c>
      <c r="P44" s="40">
        <v>0</v>
      </c>
      <c r="Q44" s="3" t="s">
        <v>16</v>
      </c>
      <c r="R44" s="29" t="s">
        <v>30</v>
      </c>
      <c r="S44" s="30" t="str">
        <f>IF(R44="LXL", "NA", ROUNDUP(SQRT(2*AVERAGE($F$4:$P$4)*AVERAGE(E44:P44)/AVERAGE($F$5:$P$5)),0))</f>
        <v>NA</v>
      </c>
      <c r="T44" s="4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49"/>
      <c r="D45" s="35" t="s">
        <v>1</v>
      </c>
      <c r="E45" s="41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42">
        <v>0</v>
      </c>
      <c r="Q45" s="1"/>
      <c r="R45" s="1"/>
      <c r="S45" s="9"/>
      <c r="T45" s="5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49"/>
      <c r="D46" s="35" t="s">
        <v>2</v>
      </c>
      <c r="E46" s="43">
        <v>0</v>
      </c>
      <c r="F46" s="23">
        <f t="shared" ref="F46" si="78">IF(E46&gt;E44,E46-E44+F45,-E47+E48+F45)</f>
        <v>0</v>
      </c>
      <c r="G46" s="23">
        <f t="shared" ref="G46" si="79">IF(F46&gt;F44,F46-F44+G45,-F47+F48+G45)</f>
        <v>0</v>
      </c>
      <c r="H46" s="23">
        <f t="shared" ref="H46" si="80">IF(G46&gt;G44,G46-G44+H45,-G47+G48+H45)</f>
        <v>0</v>
      </c>
      <c r="I46" s="23">
        <f t="shared" ref="I46" si="81">IF(H46&gt;H44,H46-H44+I45,-H47+H48+I45)</f>
        <v>0</v>
      </c>
      <c r="J46" s="23">
        <f t="shared" ref="J46" si="82">IF(I46&gt;I44,I46-I44+J45,-I47+I48+J45)</f>
        <v>0</v>
      </c>
      <c r="K46" s="23">
        <f t="shared" ref="K46" si="83">IF(J46&gt;J44,J46-J44+K45,-J47+J48+K45)</f>
        <v>0</v>
      </c>
      <c r="L46" s="23">
        <f t="shared" ref="L46" si="84">IF(K46&gt;K44,K46-K44+L45,-K47+K48+L45)</f>
        <v>0</v>
      </c>
      <c r="M46" s="23">
        <f t="shared" ref="M46" si="85">IF(L46&gt;L44,L46-L44+M45,-L47+L48+M45)</f>
        <v>0</v>
      </c>
      <c r="N46" s="23">
        <f t="shared" ref="N46" si="86">IF(M46&gt;M44,M46-M44+N45,-M47+M48+N45)</f>
        <v>0</v>
      </c>
      <c r="O46" s="23">
        <f t="shared" ref="O46" si="87">IF(N46&gt;N44,N46-N44+O45,-N47+N48+O45)</f>
        <v>0</v>
      </c>
      <c r="P46" s="23">
        <f t="shared" ref="P46" si="88">IF(O46&gt;O44,O46-O44+P45,-O47+O48+P45)</f>
        <v>0</v>
      </c>
      <c r="Q46" s="1"/>
      <c r="R46" s="1" t="s">
        <v>19</v>
      </c>
      <c r="S46" s="9">
        <f>SUMIF(E49:P49, "&gt;0",$E$4:$P$4)</f>
        <v>0</v>
      </c>
      <c r="T46" s="5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49"/>
      <c r="D47" s="35" t="s">
        <v>3</v>
      </c>
      <c r="E47" s="41">
        <v>0</v>
      </c>
      <c r="F47" s="23">
        <f>IF((F45+F46)&gt;F44, 0, F44-(F45+F46))</f>
        <v>0</v>
      </c>
      <c r="G47" s="23">
        <f t="shared" ref="G47:O47" si="89">IF((G45+G46)&gt;G44, 0, G44-(G45+G46))</f>
        <v>0</v>
      </c>
      <c r="H47" s="23">
        <f t="shared" si="89"/>
        <v>0</v>
      </c>
      <c r="I47" s="23">
        <f t="shared" si="89"/>
        <v>0</v>
      </c>
      <c r="J47" s="23">
        <f t="shared" si="89"/>
        <v>0</v>
      </c>
      <c r="K47" s="23">
        <f t="shared" si="89"/>
        <v>0</v>
      </c>
      <c r="L47" s="23">
        <f t="shared" si="89"/>
        <v>0</v>
      </c>
      <c r="M47" s="23">
        <f t="shared" si="89"/>
        <v>0</v>
      </c>
      <c r="N47" s="23">
        <f t="shared" si="89"/>
        <v>0</v>
      </c>
      <c r="O47" s="23">
        <f t="shared" si="89"/>
        <v>0</v>
      </c>
      <c r="P47" s="42">
        <v>0</v>
      </c>
      <c r="Q47" s="1"/>
      <c r="R47" s="1" t="s">
        <v>20</v>
      </c>
      <c r="S47" s="9">
        <f>SUMPRODUCT(G46:P46, $G$5:$P$5)</f>
        <v>0</v>
      </c>
      <c r="T47" s="5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49"/>
      <c r="D48" s="35" t="s">
        <v>4</v>
      </c>
      <c r="E48" s="44">
        <f>IF($R44="LXL", E47, $S44*ROUNDUP(E47/$S44,0))</f>
        <v>0</v>
      </c>
      <c r="F48" s="24">
        <f t="shared" ref="F48:O48" si="90">IF($R44="LXL", F47, $S44*ROUNDUP(F47/$S44,0))</f>
        <v>0</v>
      </c>
      <c r="G48" s="24">
        <f t="shared" si="90"/>
        <v>0</v>
      </c>
      <c r="H48" s="24">
        <f t="shared" si="90"/>
        <v>0</v>
      </c>
      <c r="I48" s="24">
        <f t="shared" si="90"/>
        <v>0</v>
      </c>
      <c r="J48" s="24">
        <f t="shared" si="90"/>
        <v>0</v>
      </c>
      <c r="K48" s="24">
        <f t="shared" si="90"/>
        <v>0</v>
      </c>
      <c r="L48" s="24">
        <f t="shared" si="90"/>
        <v>0</v>
      </c>
      <c r="M48" s="24">
        <f t="shared" si="90"/>
        <v>0</v>
      </c>
      <c r="N48" s="24">
        <f t="shared" si="90"/>
        <v>0</v>
      </c>
      <c r="O48" s="24">
        <f t="shared" si="90"/>
        <v>0</v>
      </c>
      <c r="P48" s="42">
        <v>0</v>
      </c>
      <c r="Q48" s="1"/>
      <c r="R48" s="1" t="s">
        <v>21</v>
      </c>
      <c r="S48" s="9">
        <f>S46+S47</f>
        <v>0</v>
      </c>
      <c r="T48" s="5"/>
      <c r="U48" s="1"/>
      <c r="V48" s="1"/>
      <c r="W48" s="1"/>
      <c r="X48" s="1"/>
      <c r="Y48" s="1"/>
      <c r="Z48" s="1"/>
      <c r="AA48" s="1"/>
      <c r="AB48" s="1"/>
    </row>
    <row r="49" spans="1:28" ht="15.75" customHeight="1" thickBot="1" x14ac:dyDescent="0.3">
      <c r="A49" s="1"/>
      <c r="B49" s="1"/>
      <c r="C49" s="50"/>
      <c r="D49" s="36" t="s">
        <v>5</v>
      </c>
      <c r="E49" s="45">
        <f>F48</f>
        <v>0</v>
      </c>
      <c r="F49" s="27">
        <f t="shared" ref="F49:O49" si="91">G48</f>
        <v>0</v>
      </c>
      <c r="G49" s="27">
        <f t="shared" si="91"/>
        <v>0</v>
      </c>
      <c r="H49" s="27">
        <f t="shared" si="91"/>
        <v>0</v>
      </c>
      <c r="I49" s="27">
        <f t="shared" si="91"/>
        <v>0</v>
      </c>
      <c r="J49" s="27">
        <f t="shared" si="91"/>
        <v>0</v>
      </c>
      <c r="K49" s="27">
        <f t="shared" si="91"/>
        <v>0</v>
      </c>
      <c r="L49" s="27">
        <f t="shared" si="91"/>
        <v>0</v>
      </c>
      <c r="M49" s="27">
        <f t="shared" si="91"/>
        <v>0</v>
      </c>
      <c r="N49" s="27">
        <f t="shared" si="91"/>
        <v>0</v>
      </c>
      <c r="O49" s="27">
        <f t="shared" si="91"/>
        <v>0</v>
      </c>
      <c r="P49" s="46">
        <v>0</v>
      </c>
      <c r="Q49" s="6"/>
      <c r="R49" s="6"/>
      <c r="S49" s="28"/>
      <c r="T49" s="7"/>
      <c r="U49" s="1"/>
      <c r="V49" s="1"/>
      <c r="W49" s="1"/>
      <c r="X49" s="1"/>
      <c r="Y49" s="1"/>
      <c r="Z49" s="1"/>
      <c r="AA49" s="1"/>
      <c r="AB49" s="1"/>
    </row>
    <row r="50" spans="1:28" ht="15.75" customHeight="1" thickBot="1" x14ac:dyDescent="0.3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8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thickBot="1" x14ac:dyDescent="0.3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1" t="s">
        <v>21</v>
      </c>
      <c r="S51" s="47">
        <f>S48+S42+S36+S30+S24+S18+S12</f>
        <v>8013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8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8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8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8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8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8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8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8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8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8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8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8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8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8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8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8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8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8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8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8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8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8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8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8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8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8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8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8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8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8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8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8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8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8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8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8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8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8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8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8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8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8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8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8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8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8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8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8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8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8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8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8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8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8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8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8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8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8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8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8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8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8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8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8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8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8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8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8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8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8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8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8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8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8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8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8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8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8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8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8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8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8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8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8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8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8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8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8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8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8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8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8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8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8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8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8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8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8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8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8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8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8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8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8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8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8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8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8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8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8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8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8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8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8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8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8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8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8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8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8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8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8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8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8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8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8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8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8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8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8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8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8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8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8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8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8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8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8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8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8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8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8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8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8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8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8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8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8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8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8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8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8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8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8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8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8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8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8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8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8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8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8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8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8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8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8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8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8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8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8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8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8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8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8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8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8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8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8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8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8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8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8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8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8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8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8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8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8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8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8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8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8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8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8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8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8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8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8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8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8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8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8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8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8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8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8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8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8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8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8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8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8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8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8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8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8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8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8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8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8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8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8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8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8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8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8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8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8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8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8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8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8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8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8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8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8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8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8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8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8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8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8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8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8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8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8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8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8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8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8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8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8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8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8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8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8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8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8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8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8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8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8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8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8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8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8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8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8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8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8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8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8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8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8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8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8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8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8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8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8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8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8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8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8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8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8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8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8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8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8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8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8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8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8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8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8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8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8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8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8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8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8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8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8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8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8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8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8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8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8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8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8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8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8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8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8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8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8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8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8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8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8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8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8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8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8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8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8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8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8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8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8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8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8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8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8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8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8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8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8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8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8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8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8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8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8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8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8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8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8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8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8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8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8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8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8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8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8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8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8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8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8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8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8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8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8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8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8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8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8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8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8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8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8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8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8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8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8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8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8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8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8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8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8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8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8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8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8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8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8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8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8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8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8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8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8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8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8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8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8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8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8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8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8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8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8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8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8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8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8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8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8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8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8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8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8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8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8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8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8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8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8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8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8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8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8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8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8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8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8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8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8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8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8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8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8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8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8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8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8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8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8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8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8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8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8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8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8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8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8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8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8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8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8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8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8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8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8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8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8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8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8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8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8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8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8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8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8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8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8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8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8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8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8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8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8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8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8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8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8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8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8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8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8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8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8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8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8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8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8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8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8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8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8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8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8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8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8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8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8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8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8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8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8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8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8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8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8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8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8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8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8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8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8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8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8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8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8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8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8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8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8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8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8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8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8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8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8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8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8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8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8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8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8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8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8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8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8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8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8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8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8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8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8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8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8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8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8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8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8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8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8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8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8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8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8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8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8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8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8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8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8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8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8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8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8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8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8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8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8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8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8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8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8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8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8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8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8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8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8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8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8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8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8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8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8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8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8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8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8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8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8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8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8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8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8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8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8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8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8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8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8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8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8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8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8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8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8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8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8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8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8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8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8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8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8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8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8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8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8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8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8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8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8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8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8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8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8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8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8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8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8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8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8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8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8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8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8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8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8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8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8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8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8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8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8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8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8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8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8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8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8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8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8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8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8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8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8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8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8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8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8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8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8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8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8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8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8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8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8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8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8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8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8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8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8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8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8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8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8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8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8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8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8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8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8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8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8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8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8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8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8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8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8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8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8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8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8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8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8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8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8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8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8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8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8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8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8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8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8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8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8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8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8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8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8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8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8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8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8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8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8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8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8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8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8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8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8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8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8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8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8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8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8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8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8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8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8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8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8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8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8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8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8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8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8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8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8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8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8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8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8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8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8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8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8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8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8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8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8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8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8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8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8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8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8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8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8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8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8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8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8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8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8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8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8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8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8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8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8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8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8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8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8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8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8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8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8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8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8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8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8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8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8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8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8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8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8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8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8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8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8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8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8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8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8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8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8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8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8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8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8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8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8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8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8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8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8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8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8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8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8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8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8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8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8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8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8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8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8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8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8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8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8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8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8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8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2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8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2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8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2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8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2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8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2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8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2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8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2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8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2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8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2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8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2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8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2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8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2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8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2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8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2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8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2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8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2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8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2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8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2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8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2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8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2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8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2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8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2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8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2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8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2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8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2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8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2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8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2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8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2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8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2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8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2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8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2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8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2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8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2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8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2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8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2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8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2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8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2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8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2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8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2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8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2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8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2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8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2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8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2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8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2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8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2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8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2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8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2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8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2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8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2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8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2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8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2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8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2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8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2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8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2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8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2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8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2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8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2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8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2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8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2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8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2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8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2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8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2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8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2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8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2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8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2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8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2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8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2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8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2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8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2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8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2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8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2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8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2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8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2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8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2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8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2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8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2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8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2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8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2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8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2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8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2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8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2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8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2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8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2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8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2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8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2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8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2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8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2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8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2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8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2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8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2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8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2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8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2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8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2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8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2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8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2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8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2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8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2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8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2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8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2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8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2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8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2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8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2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8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2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8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2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8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2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8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2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8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2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8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2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8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2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8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2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8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.2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8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.2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8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3.2" x14ac:dyDescent="0.25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8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3.2" x14ac:dyDescent="0.25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8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3.2" x14ac:dyDescent="0.25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8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8">
    <mergeCell ref="C38:C43"/>
    <mergeCell ref="C44:C49"/>
    <mergeCell ref="E6:P6"/>
    <mergeCell ref="C8:C13"/>
    <mergeCell ref="C14:C19"/>
    <mergeCell ref="C20:C25"/>
    <mergeCell ref="C26:C31"/>
    <mergeCell ref="C32:C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 V Ch</cp:lastModifiedBy>
  <dcterms:modified xsi:type="dcterms:W3CDTF">2022-12-13T20:32:58Z</dcterms:modified>
</cp:coreProperties>
</file>