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Lauren/Desktop/"/>
    </mc:Choice>
  </mc:AlternateContent>
  <xr:revisionPtr revIDLastSave="0" documentId="13_ncr:1_{FA6B8EB1-F233-1F4D-8542-03B1E673A8BC}" xr6:coauthVersionLast="45" xr6:coauthVersionMax="45" xr10:uidLastSave="{00000000-0000-0000-0000-000000000000}"/>
  <bookViews>
    <workbookView xWindow="0" yWindow="460" windowWidth="23540" windowHeight="16120" activeTab="4" xr2:uid="{00000000-000D-0000-FFFF-FFFF00000000}"/>
  </bookViews>
  <sheets>
    <sheet name="P0" sheetId="4" r:id="rId1"/>
    <sheet name="P1" sheetId="1" r:id="rId2"/>
    <sheet name="P2" sheetId="2" r:id="rId3"/>
    <sheet name="P3" sheetId="5" r:id="rId4"/>
    <sheet name="P4" sheetId="6" r:id="rId5"/>
    <sheet name="P5" sheetId="8" r:id="rId6"/>
  </sheets>
  <definedNames>
    <definedName name="solver_adj" localSheetId="1" hidden="1">'P1'!$F$105</definedName>
    <definedName name="solver_adj" localSheetId="2" hidden="1">'P2'!$I$70</definedName>
    <definedName name="solver_adj" localSheetId="3" hidden="1">'P3'!$G$31</definedName>
    <definedName name="solver_adj" localSheetId="4" hidden="1">'P4'!$J$20</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in" localSheetId="1" hidden="1">2</definedName>
    <definedName name="solver_lin" localSheetId="2" hidden="1">2</definedName>
    <definedName name="solver_lin" localSheetId="3" hidden="1">2</definedName>
    <definedName name="solver_lin" localSheetId="4"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1" hidden="1">0</definedName>
    <definedName name="solver_num" localSheetId="2" hidden="1">0</definedName>
    <definedName name="solver_num" localSheetId="3" hidden="1">0</definedName>
    <definedName name="solver_num" localSheetId="4" hidden="1">0</definedName>
    <definedName name="solver_opt" localSheetId="1" hidden="1">'P1'!$K$105</definedName>
    <definedName name="solver_opt" localSheetId="2" hidden="1">'P2'!$H$70</definedName>
    <definedName name="solver_opt" localSheetId="3" hidden="1">'P3'!$H$31</definedName>
    <definedName name="solver_opt" localSheetId="4" hidden="1">'P4'!$M$20</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lx" localSheetId="1" hidden="1">1</definedName>
    <definedName name="solver_rlx" localSheetId="2" hidden="1">2</definedName>
    <definedName name="solver_rlx" localSheetId="3" hidden="1">2</definedName>
    <definedName name="solver_rlx" localSheetId="4"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1" hidden="1">2</definedName>
    <definedName name="solver_scl" localSheetId="2" hidden="1">1</definedName>
    <definedName name="solver_scl" localSheetId="3" hidden="1">1</definedName>
    <definedName name="solver_scl" localSheetId="4"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1" hidden="1">2</definedName>
    <definedName name="solver_ver" localSheetId="2" hidden="1">2</definedName>
    <definedName name="solver_ver" localSheetId="3" hidden="1">2</definedName>
    <definedName name="solver_ver"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5" l="1"/>
  <c r="E31" i="5"/>
  <c r="I32" i="5"/>
  <c r="I33" i="5"/>
  <c r="I34" i="5"/>
  <c r="I35" i="5"/>
  <c r="I36" i="5"/>
  <c r="I37" i="5"/>
  <c r="I38" i="5"/>
  <c r="I39" i="5"/>
  <c r="G32" i="5"/>
  <c r="G33" i="5"/>
  <c r="G34" i="5"/>
  <c r="G35" i="5"/>
  <c r="G36" i="5"/>
  <c r="G37" i="5"/>
  <c r="G38" i="5"/>
  <c r="G39" i="5"/>
  <c r="I31" i="5"/>
  <c r="H70" i="2"/>
  <c r="F70" i="2"/>
  <c r="D70" i="2"/>
  <c r="K92" i="1"/>
  <c r="K93" i="1"/>
  <c r="K94" i="1"/>
  <c r="K95" i="1"/>
  <c r="K96" i="1"/>
  <c r="K97" i="1"/>
  <c r="K98" i="1"/>
  <c r="K99" i="1"/>
  <c r="K100" i="1"/>
  <c r="K101" i="1"/>
  <c r="K102" i="1"/>
  <c r="K103" i="1"/>
  <c r="K104" i="1"/>
  <c r="K106" i="1"/>
  <c r="K107" i="1"/>
  <c r="K108" i="1"/>
  <c r="K109" i="1"/>
  <c r="K110" i="1"/>
  <c r="K111" i="1"/>
  <c r="K112" i="1"/>
  <c r="K113" i="1"/>
  <c r="K114" i="1"/>
  <c r="K115" i="1"/>
  <c r="K116" i="1"/>
  <c r="K117" i="1"/>
  <c r="K118" i="1"/>
  <c r="K119" i="1"/>
  <c r="K120" i="1"/>
  <c r="K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91" i="1"/>
  <c r="N34" i="1"/>
  <c r="G92" i="1"/>
  <c r="G93" i="1"/>
  <c r="G94" i="1"/>
  <c r="H94" i="1" s="1"/>
  <c r="G95" i="1"/>
  <c r="H95" i="1" s="1"/>
  <c r="G96" i="1"/>
  <c r="H96" i="1" s="1"/>
  <c r="G97" i="1"/>
  <c r="H97" i="1" s="1"/>
  <c r="G98" i="1"/>
  <c r="H98" i="1" s="1"/>
  <c r="G99" i="1"/>
  <c r="H99" i="1" s="1"/>
  <c r="G100" i="1"/>
  <c r="G101" i="1"/>
  <c r="G102" i="1"/>
  <c r="H102" i="1" s="1"/>
  <c r="G103" i="1"/>
  <c r="H103" i="1" s="1"/>
  <c r="G104" i="1"/>
  <c r="H104" i="1" s="1"/>
  <c r="G105" i="1"/>
  <c r="H105" i="1" s="1"/>
  <c r="G106" i="1"/>
  <c r="H106" i="1" s="1"/>
  <c r="G107" i="1"/>
  <c r="H107" i="1" s="1"/>
  <c r="G108" i="1"/>
  <c r="G109" i="1"/>
  <c r="G110" i="1"/>
  <c r="H110" i="1" s="1"/>
  <c r="G111" i="1"/>
  <c r="H111" i="1" s="1"/>
  <c r="G112" i="1"/>
  <c r="H112" i="1" s="1"/>
  <c r="G113" i="1"/>
  <c r="H113" i="1" s="1"/>
  <c r="G114" i="1"/>
  <c r="H114" i="1" s="1"/>
  <c r="G115" i="1"/>
  <c r="H115" i="1" s="1"/>
  <c r="G116" i="1"/>
  <c r="G117" i="1"/>
  <c r="G118" i="1"/>
  <c r="H118" i="1" s="1"/>
  <c r="G119" i="1"/>
  <c r="H119" i="1" s="1"/>
  <c r="G120" i="1"/>
  <c r="H120" i="1" s="1"/>
  <c r="G91" i="1"/>
  <c r="H91" i="1" s="1"/>
  <c r="H92" i="1"/>
  <c r="H93" i="1"/>
  <c r="H100" i="1"/>
  <c r="H101" i="1"/>
  <c r="H108" i="1"/>
  <c r="H109" i="1"/>
  <c r="H116" i="1"/>
  <c r="H117" i="1"/>
  <c r="C94" i="1"/>
  <c r="M63" i="1"/>
  <c r="P63" i="1" s="1"/>
  <c r="N63" i="1"/>
  <c r="O63" i="1"/>
  <c r="M56" i="1"/>
  <c r="P56" i="1" s="1"/>
  <c r="N56" i="1"/>
  <c r="O56" i="1"/>
  <c r="M57" i="1"/>
  <c r="N57" i="1"/>
  <c r="O57" i="1"/>
  <c r="M58" i="1"/>
  <c r="P58" i="1" s="1"/>
  <c r="N58" i="1"/>
  <c r="O58" i="1"/>
  <c r="M59" i="1"/>
  <c r="N59" i="1"/>
  <c r="O59" i="1"/>
  <c r="P59" i="1"/>
  <c r="M60" i="1"/>
  <c r="P60" i="1" s="1"/>
  <c r="N60" i="1"/>
  <c r="O60" i="1"/>
  <c r="M61" i="1"/>
  <c r="N61" i="1"/>
  <c r="P61" i="1" s="1"/>
  <c r="O61" i="1"/>
  <c r="M62" i="1"/>
  <c r="P62" i="1" s="1"/>
  <c r="N62" i="1"/>
  <c r="O62" i="1"/>
  <c r="H42" i="1"/>
  <c r="B44" i="1"/>
  <c r="K105" i="1" l="1"/>
  <c r="P57" i="1"/>
  <c r="M21" i="6" l="1"/>
  <c r="M22" i="6"/>
  <c r="M23" i="6"/>
  <c r="L20" i="6"/>
  <c r="L21" i="6"/>
  <c r="L22" i="6"/>
  <c r="L23" i="6"/>
  <c r="K20" i="6"/>
  <c r="K21" i="6"/>
  <c r="K22" i="6"/>
  <c r="K23" i="6"/>
  <c r="M20" i="6" l="1"/>
  <c r="L17" i="8"/>
  <c r="L15" i="8"/>
  <c r="M21" i="8"/>
  <c r="M20" i="8"/>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N35" i="1"/>
  <c r="N36" i="1"/>
  <c r="M35" i="1"/>
  <c r="M36" i="1"/>
  <c r="M34" i="1"/>
  <c r="H43" i="1"/>
  <c r="O40" i="1" l="1"/>
  <c r="P40" i="1" s="1"/>
  <c r="O47" i="1"/>
  <c r="P47" i="1" s="1"/>
  <c r="O52" i="1"/>
  <c r="P52" i="1" s="1"/>
  <c r="O46" i="1"/>
  <c r="P46" i="1" s="1"/>
  <c r="O35" i="1"/>
  <c r="P35" i="1" s="1"/>
  <c r="O44" i="1"/>
  <c r="P44" i="1" s="1"/>
  <c r="O36" i="1"/>
  <c r="P36" i="1" s="1"/>
  <c r="O34" i="1"/>
  <c r="P34" i="1" s="1"/>
  <c r="O42" i="1"/>
  <c r="O38" i="1"/>
  <c r="P38" i="1" s="1"/>
  <c r="O45" i="1"/>
  <c r="P45" i="1" s="1"/>
  <c r="O48" i="1"/>
  <c r="P48" i="1" s="1"/>
  <c r="O53" i="1"/>
  <c r="P53" i="1" s="1"/>
  <c r="O51" i="1"/>
  <c r="P51" i="1" s="1"/>
  <c r="O49" i="1"/>
  <c r="P49" i="1" s="1"/>
  <c r="O43" i="1"/>
  <c r="P43" i="1" s="1"/>
  <c r="O50" i="1"/>
  <c r="P50" i="1" s="1"/>
  <c r="O55" i="1"/>
  <c r="P55" i="1" s="1"/>
  <c r="O41" i="1"/>
  <c r="O37" i="1"/>
  <c r="P37" i="1" s="1"/>
  <c r="O39" i="1"/>
  <c r="O54" i="1"/>
  <c r="P54" i="1" s="1"/>
  <c r="P39" i="1"/>
  <c r="P41" i="1"/>
  <c r="P42" i="1"/>
  <c r="F14" i="6" l="1"/>
  <c r="C32" i="5"/>
  <c r="C33" i="5" s="1"/>
  <c r="F32" i="5"/>
  <c r="E32" i="5" s="1"/>
  <c r="D31" i="5"/>
  <c r="E16" i="1"/>
  <c r="I71" i="2"/>
  <c r="G71" i="2"/>
  <c r="E71" i="2"/>
  <c r="C71" i="2"/>
  <c r="C72" i="2" s="1"/>
  <c r="C73" i="2" s="1"/>
  <c r="C74" i="2" s="1"/>
  <c r="C75" i="2" s="1"/>
  <c r="C76" i="2" s="1"/>
  <c r="C77" i="2" s="1"/>
  <c r="C78" i="2" s="1"/>
  <c r="I72" i="2" l="1"/>
  <c r="H71" i="2"/>
  <c r="G72" i="2"/>
  <c r="F71" i="2"/>
  <c r="E72" i="2"/>
  <c r="D71" i="2"/>
  <c r="D33" i="5"/>
  <c r="C34" i="5"/>
  <c r="D32" i="5"/>
  <c r="F33" i="5"/>
  <c r="I73" i="2" l="1"/>
  <c r="H72" i="2"/>
  <c r="G73" i="2"/>
  <c r="F72" i="2"/>
  <c r="E73" i="2"/>
  <c r="D72" i="2"/>
  <c r="E33" i="5"/>
  <c r="F34" i="5"/>
  <c r="C35" i="5"/>
  <c r="D34" i="5"/>
  <c r="I74" i="2" l="1"/>
  <c r="H73" i="2"/>
  <c r="G74" i="2"/>
  <c r="F73" i="2"/>
  <c r="E74" i="2"/>
  <c r="D73" i="2"/>
  <c r="F35" i="5"/>
  <c r="E34" i="5"/>
  <c r="D35" i="5"/>
  <c r="C36" i="5"/>
  <c r="I75" i="2" l="1"/>
  <c r="H74" i="2"/>
  <c r="G75" i="2"/>
  <c r="F74" i="2"/>
  <c r="E75" i="2"/>
  <c r="D74" i="2"/>
  <c r="C37" i="5"/>
  <c r="D36" i="5"/>
  <c r="F36" i="5"/>
  <c r="E35" i="5"/>
  <c r="I76" i="2" l="1"/>
  <c r="H75" i="2"/>
  <c r="G76" i="2"/>
  <c r="F75" i="2"/>
  <c r="E76" i="2"/>
  <c r="D75" i="2"/>
  <c r="E36" i="5"/>
  <c r="F37" i="5"/>
  <c r="C38" i="5"/>
  <c r="D37" i="5"/>
  <c r="I77" i="2" l="1"/>
  <c r="H76" i="2"/>
  <c r="G77" i="2"/>
  <c r="F76" i="2"/>
  <c r="E77" i="2"/>
  <c r="D76" i="2"/>
  <c r="C39" i="5"/>
  <c r="D39" i="5" s="1"/>
  <c r="D38" i="5"/>
  <c r="F38" i="5"/>
  <c r="E37" i="5"/>
  <c r="I78" i="2" l="1"/>
  <c r="H78" i="2" s="1"/>
  <c r="H77" i="2"/>
  <c r="G78" i="2"/>
  <c r="F78" i="2" s="1"/>
  <c r="F77" i="2"/>
  <c r="E78" i="2"/>
  <c r="D78" i="2" s="1"/>
  <c r="D77" i="2"/>
  <c r="F39" i="5"/>
  <c r="E39" i="5" s="1"/>
  <c r="E38" i="5"/>
</calcChain>
</file>

<file path=xl/sharedStrings.xml><?xml version="1.0" encoding="utf-8"?>
<sst xmlns="http://schemas.openxmlformats.org/spreadsheetml/2006/main" count="273" uniqueCount="233">
  <si>
    <t>ENCUESTA DE SALIDA</t>
  </si>
  <si>
    <t xml:space="preserve">El Programa de Ingeniería Industrial está acreditado por ABET, prestigioso organismo </t>
  </si>
  <si>
    <t xml:space="preserve">internacional que evalúa rigurosamente programas universitarios de Ciencia Aplicada, </t>
  </si>
  <si>
    <t xml:space="preserve">Tecnología e Ingeniería. ABET requiere la existencia de procedimientos que garanticen </t>
  </si>
  <si>
    <t xml:space="preserve">que la institución acreditada mejore en forma continua. Actualmente, se evalúan los </t>
  </si>
  <si>
    <t xml:space="preserve">resultados de los cursos mediante encuestas que se aplican a los alumnos. </t>
  </si>
  <si>
    <t>Comparar con el inicio del curso. Calificación de 1 al 5. El 5 significa un mayor logro.</t>
  </si>
  <si>
    <t>1. El estudiante usa conceptos de probabilidad para desarrollar modelos estocásticos.</t>
  </si>
  <si>
    <t>2. El estudiante evalúa soluciones alternativas y las compara con la solución óptima.</t>
  </si>
  <si>
    <t>3. El estudiante construye modelos para una gran variedad de problemas.</t>
  </si>
  <si>
    <t>4. La discusión en clase ayuda en el análisis del proceso de modelación.</t>
  </si>
  <si>
    <t>5. El estudiante puede distinguir los problemas estocásticos.</t>
  </si>
  <si>
    <t>6. El estudiante puede obtener soluciones óptimas mediante paquetes computacionales.</t>
  </si>
  <si>
    <t>EXAMEN FINAL DE MODELADO 2</t>
  </si>
  <si>
    <t>DICIEMBRE DE 2020</t>
  </si>
  <si>
    <t>NOMBRE:</t>
  </si>
  <si>
    <t>MATRÍCULA:</t>
  </si>
  <si>
    <t>CALIFICACIÓN:</t>
  </si>
  <si>
    <t>TOTAL</t>
  </si>
  <si>
    <t xml:space="preserve">Instrucciones: El archivo que ustedes abren en Comunidad está en formato Excel y sobre ese archivo resolverán el </t>
  </si>
  <si>
    <t>examen. Cambien de inmediato la terminación del archivo añadiendo su clave única y guárdenlo. Por favor, llenen</t>
  </si>
  <si>
    <t>primero la encuesta de la hoja P0 y resuelvan el examen verticalmente, insertando las filas que crean convenientes.</t>
  </si>
  <si>
    <t xml:space="preserve">1) (20 puntos) Una pala mecánica tiene un costo de 3.5 millones de pesos. Se estima que su valor decrece en forma </t>
  </si>
  <si>
    <t xml:space="preserve">     exponencial y podría venderse después de un año en 3.2 millones de pesos. Por otra parte, los costos de operación</t>
  </si>
  <si>
    <t xml:space="preserve">     y de mantenimiento de la pala mecánica también crecen en forma exponencial de acuerdo a una función de la forma:</t>
  </si>
  <si>
    <t>C  (t) = a * exp (b*t)</t>
  </si>
  <si>
    <t>En donde la constante a es igual a 1,000 pesos y la b es igual a  0.26.</t>
  </si>
  <si>
    <t>a) (10 puntos) Usando los principios de reemplazo determinístico, encuentre el número de años en que se debe</t>
  </si>
  <si>
    <t xml:space="preserve">     reemplazar la pala mecánica. Identifique los parámetros del problema y resuélvalo usando el Solver de Excel.</t>
  </si>
  <si>
    <t>Cálculos</t>
  </si>
  <si>
    <t>La pala mecánica se debería reemplazar a los:</t>
  </si>
  <si>
    <t>años</t>
  </si>
  <si>
    <t>b) (10 puntos) Tras varios años de observar índices de inflación bajísimos, el ingeniero de mantenimiento se percata</t>
  </si>
  <si>
    <t xml:space="preserve">     que el precio de una pala mecánica nueva también crece en forma exponencial, aunque a tasas bajas. El ingeniero</t>
  </si>
  <si>
    <t xml:space="preserve">     ha logrado identificar que el precio del equipo nuevo crece de acuerdo a una función de la forma:</t>
  </si>
  <si>
    <t>K (t) = g * exp (h*t)</t>
  </si>
  <si>
    <t xml:space="preserve">    En donde la constante g es igual a 3.5 millones de pesos y la constante h es igual a 0.041964.</t>
  </si>
  <si>
    <t xml:space="preserve">Incorpore esta nueva información dentro del modelo de reemplazo determinístico y vuelva a resolver el problema, </t>
  </si>
  <si>
    <t>encontrando el nuevo tiempo de reemplazo de la pala mecánica.</t>
  </si>
  <si>
    <t>2) (30 puntos) En el examen anterior se vio la distribución Uniforme [0, 1] desde el punto de vista de fiabilidad.</t>
  </si>
  <si>
    <t xml:space="preserve">     Ahora se verá desde el punto de vista de mantenimiento.</t>
  </si>
  <si>
    <t>Un dispositivo se representa con un cuadro. Suponga en todos los casos la distribución de las fallas del dispositivo</t>
  </si>
  <si>
    <t>sigue una distribución uniforme [0, 1], esto es el tiempo de falla t está acotado entre cero y una unidad de tiempo.</t>
  </si>
  <si>
    <t>Primer dispositivo:</t>
  </si>
  <si>
    <t>Características:</t>
  </si>
  <si>
    <t>Función cumulativa F1 (t):</t>
  </si>
  <si>
    <t>t</t>
  </si>
  <si>
    <t>Función de fiabilidad R1 (t):</t>
  </si>
  <si>
    <t>1 - t</t>
  </si>
  <si>
    <t>Integral de R1 (t):</t>
  </si>
  <si>
    <t>Función de razón de fallas h1 (t):</t>
  </si>
  <si>
    <t>1 / (1 - t)</t>
  </si>
  <si>
    <t>Valor esperado E1 (t):</t>
  </si>
  <si>
    <t>Segundo dispositivo: Serie</t>
  </si>
  <si>
    <t>Función cumulativa F2 (t):</t>
  </si>
  <si>
    <t>2t - t^2</t>
  </si>
  <si>
    <t>Función de fiabilidad R2 (t):</t>
  </si>
  <si>
    <t xml:space="preserve"> (1 - t)^2</t>
  </si>
  <si>
    <t>Integral de R2 (t):</t>
  </si>
  <si>
    <t>Función de razón de fallas h2 (t):</t>
  </si>
  <si>
    <t>2 / (1 - t)</t>
  </si>
  <si>
    <t>Valor esperado E2 (t):</t>
  </si>
  <si>
    <t>Tercer dispositivo: Paralelo</t>
  </si>
  <si>
    <t>Función cumulativa F3 (t):</t>
  </si>
  <si>
    <t>t^2</t>
  </si>
  <si>
    <t>Función de fiabilidad R3 (t):</t>
  </si>
  <si>
    <t>(1 - t^2)</t>
  </si>
  <si>
    <t>Integral de R3 (t):</t>
  </si>
  <si>
    <t>Función de razón de fallas h3 (t):</t>
  </si>
  <si>
    <t>2t / (1 - t^2)</t>
  </si>
  <si>
    <t>Valor esperado E3 (t):</t>
  </si>
  <si>
    <t>2/3</t>
  </si>
  <si>
    <t xml:space="preserve">a) (5 puntos) Encuentre el valor esperado del tiempo mínimo entre el tiempo de mantenimiento preventivo y el </t>
  </si>
  <si>
    <t xml:space="preserve">     tiempo de la falla. Se demostró en clase que esto es igual a la integral de la función de fiabilidad. Inclúyala arriba.</t>
  </si>
  <si>
    <t xml:space="preserve">     en el espacio coloreado.</t>
  </si>
  <si>
    <t xml:space="preserve">(Continuación) En el enfoque tradicional de mantenimiento se busca minimizar el valor esperado del costo de </t>
  </si>
  <si>
    <t xml:space="preserve">  mantenimiento. Esto se puede expresar como buscar el valor de t* que minimiza la siguiente función simplificada:</t>
  </si>
  <si>
    <t>min</t>
  </si>
  <si>
    <t>E ( Gi (t) ) =</t>
  </si>
  <si>
    <r>
      <t xml:space="preserve">Fi (t) + </t>
    </r>
    <r>
      <rPr>
        <u/>
        <sz val="11"/>
        <color theme="1"/>
        <rFont val="Calibri"/>
        <family val="2"/>
      </rPr>
      <t>α * Ri (t)</t>
    </r>
  </si>
  <si>
    <t>α es el cociente entre C2, el costo de hacer un mantenimiento preventivo, y C1, el costo de un mantenimiento correctivo.</t>
  </si>
  <si>
    <t>b) (20 puntos) En la siguiente tabla, usando el Solver de Excel, encuentren los valores óptimos para los tres dispositivos,</t>
  </si>
  <si>
    <r>
      <t xml:space="preserve">     para los valores de </t>
    </r>
    <r>
      <rPr>
        <sz val="11"/>
        <color theme="1"/>
        <rFont val="Calibri"/>
        <family val="2"/>
      </rPr>
      <t>α que se muestran en la primera columna. En los tres pares de las siguientes columnas, van a poner</t>
    </r>
  </si>
  <si>
    <t xml:space="preserve">    la expresión para el valor esperado del costo promedio para cada uno de los dispositivos y el valor de t que minimiza </t>
  </si>
  <si>
    <t xml:space="preserve">    esta expresión. Son 27 corridas. Usen inicialmente los valores de los diferentes tiempos que ya tienen en la tabla, para que</t>
  </si>
  <si>
    <t xml:space="preserve">    converja el algoritmo de gradiente conjugado que usa el Solver.</t>
  </si>
  <si>
    <t>α</t>
  </si>
  <si>
    <t>E ( G1 (t) )</t>
  </si>
  <si>
    <t>t1*</t>
  </si>
  <si>
    <t xml:space="preserve">E ( G2 (t) ) </t>
  </si>
  <si>
    <t>t2*</t>
  </si>
  <si>
    <t>E ( G3 (t) )</t>
  </si>
  <si>
    <t>t3*</t>
  </si>
  <si>
    <t xml:space="preserve">c) (5 puntos) En las soluciones encontradas, ¿siguen los tiempos óptimos el orden que tienen los valores </t>
  </si>
  <si>
    <t xml:space="preserve">     esperados de cada dispositivo?  ¿Es lógico el resultado?</t>
  </si>
  <si>
    <t>3) (20 puntos) Ahora, se verá el comportamiento del nuevo enfoque con los mismos dispositivos del problema</t>
  </si>
  <si>
    <t xml:space="preserve">     anterior. En el nuevo enfoque se busca encontrar el tiempo de realización del mantenimiento preventivo tal</t>
  </si>
  <si>
    <t xml:space="preserve">     que se maximicen las utilidades esperadas. La función es la siguiente:</t>
  </si>
  <si>
    <t>max</t>
  </si>
  <si>
    <t>E ( Ui (t) ) =          G *</t>
  </si>
  <si>
    <t>- C1 * Fi (t) - C2 * Ri (t)</t>
  </si>
  <si>
    <t>En donde G es el ingreso por unidad de tiempo que se tiene cuando el dispositivo está operando.</t>
  </si>
  <si>
    <t>Es fácil probar que la expresión anterior obtiene su máximo cuando la t* es igual que:</t>
  </si>
  <si>
    <t>hi (t*) =</t>
  </si>
  <si>
    <t>G</t>
  </si>
  <si>
    <t>=</t>
  </si>
  <si>
    <t xml:space="preserve">G </t>
  </si>
  <si>
    <t>=&gt;</t>
  </si>
  <si>
    <t>Para G = C1</t>
  </si>
  <si>
    <t>(C1 - C2)</t>
  </si>
  <si>
    <r>
      <t xml:space="preserve">C1 * (1 - </t>
    </r>
    <r>
      <rPr>
        <sz val="11"/>
        <color theme="1"/>
        <rFont val="Calibri"/>
        <family val="2"/>
      </rPr>
      <t>α)</t>
    </r>
  </si>
  <si>
    <r>
      <t xml:space="preserve"> (1 - </t>
    </r>
    <r>
      <rPr>
        <sz val="11"/>
        <color theme="1"/>
        <rFont val="Calibri"/>
        <family val="2"/>
      </rPr>
      <t>α)</t>
    </r>
  </si>
  <si>
    <t>Ahora, para cada uno de los dispositivos del problema anterior, se tiene que:</t>
  </si>
  <si>
    <t>h1 (t) =</t>
  </si>
  <si>
    <t>h2 (t) =</t>
  </si>
  <si>
    <t>h3 (t) =</t>
  </si>
  <si>
    <r>
      <t xml:space="preserve">a) (15 puntos) Asumiendo que G = C1, en la tabla siguiente, para diferentes valores de </t>
    </r>
    <r>
      <rPr>
        <sz val="11"/>
        <color theme="1"/>
        <rFont val="Calibri"/>
        <family val="2"/>
      </rPr>
      <t xml:space="preserve">α, se lista el valor del inverso </t>
    </r>
  </si>
  <si>
    <t xml:space="preserve">de (1 - α), y los valores óptimos para el primer dispositivo, que por definición, son las mismas alfas. Usted va a completar </t>
  </si>
  <si>
    <t>la tabla, insertando las fórmulas para h2 (t) y h3 (t) y, usando la función de Excel: Análisis de Hipótesis - Buscar Objetivo,</t>
  </si>
  <si>
    <r>
      <t xml:space="preserve">encontrará la t2 y la t3 óptimas que igualan h2 (t) y h3 (t) a 1 / (1 - </t>
    </r>
    <r>
      <rPr>
        <sz val="11"/>
        <color theme="1"/>
        <rFont val="Calibri"/>
        <family val="2"/>
      </rPr>
      <t>α). (Son 18 cálculos.)</t>
    </r>
  </si>
  <si>
    <r>
      <t xml:space="preserve">No se preocupe si encuentra que en h2 (t) los valores son negativos para valores de </t>
    </r>
    <r>
      <rPr>
        <sz val="11"/>
        <color theme="1"/>
        <rFont val="Calibri"/>
        <family val="2"/>
      </rPr>
      <t xml:space="preserve">α estrictamente menores que 0.5, </t>
    </r>
  </si>
  <si>
    <t>pues es irrelevante para el ejercicio.</t>
  </si>
  <si>
    <r>
      <t xml:space="preserve">1 / (1 - </t>
    </r>
    <r>
      <rPr>
        <b/>
        <sz val="11"/>
        <color theme="1"/>
        <rFont val="Calibri"/>
        <family val="2"/>
      </rPr>
      <t>α)</t>
    </r>
  </si>
  <si>
    <t>h1 (t)</t>
  </si>
  <si>
    <t>h2 (t)</t>
  </si>
  <si>
    <t>h3 (t)</t>
  </si>
  <si>
    <t>c) (5 puntos) En las soluciones encontradas, ¿siguen los tiempos óptimos el orden que tienen los valores</t>
  </si>
  <si>
    <t>Mide el criterio a4 de ABET.</t>
  </si>
  <si>
    <t xml:space="preserve">4) (20 puntos) Se puede decir que el tiempo entre fallas sucesivas de un dispositivo tiene una función de densidad: </t>
  </si>
  <si>
    <t>f (t) = 0.5 – t / 8</t>
  </si>
  <si>
    <t>La cual está definida solamente para valores del tiempo entre cero y cuatro. (0 &lt;= t &lt;= 4).</t>
  </si>
  <si>
    <t>En el examen anterior, se encontró que para esta función:</t>
  </si>
  <si>
    <t>Función cumulativa F (t):</t>
  </si>
  <si>
    <t>t / 2 - t^2 / 16</t>
  </si>
  <si>
    <t>Función de fiabilidad R (t):</t>
  </si>
  <si>
    <t>1 - t / 2 + t^2 / 16</t>
  </si>
  <si>
    <t>Integral de R (t):</t>
  </si>
  <si>
    <t>Valor esperado E (t):</t>
  </si>
  <si>
    <t>Función de razón de fallas h (t):</t>
  </si>
  <si>
    <t>2 / (4 - t)</t>
  </si>
  <si>
    <t xml:space="preserve">a) (10 puntos) Primero, encuentre la integral de R (t) y apúntela arriba. En segundo lugar, si C1 = 1000 y C2 = 10,  </t>
  </si>
  <si>
    <t xml:space="preserve">     ¿cuál sería el valor óptimo del tiempo de mantenimiento preventivo que minimiza el valor esperado del costo</t>
  </si>
  <si>
    <t xml:space="preserve">       promedio de acuerdo al enfoque tradicional?  </t>
  </si>
  <si>
    <t xml:space="preserve">Valor esperado del </t>
  </si>
  <si>
    <t>Anote la fórmula aquí a la izquierda.</t>
  </si>
  <si>
    <t>Costo</t>
  </si>
  <si>
    <t>Igual que la anterior.</t>
  </si>
  <si>
    <t>tiempo mínimo</t>
  </si>
  <si>
    <t>Complete la fórmula.</t>
  </si>
  <si>
    <t>Costo Promedio</t>
  </si>
  <si>
    <t>Valor óptimo de t:</t>
  </si>
  <si>
    <t>(Use el Solver de Excel)</t>
  </si>
  <si>
    <t>b) (3 puntos) ¿Qué valor debería tener G, el ingreso por unidad de tiempo, para que el tiempo óptimo obtenido</t>
  </si>
  <si>
    <t xml:space="preserve">     mediante el enfoque nuevo fuera igual al óptimo obtenido con el enfoque tradicional?</t>
  </si>
  <si>
    <t>G:</t>
  </si>
  <si>
    <t>c) (2 puntos) Si usa el enfoque nuevo y G = 990, C1= 1000 y C2 = 10, ¿Cuál sería el tiempo óptimo de mantenimiento preventivo?</t>
  </si>
  <si>
    <t>t* =</t>
  </si>
  <si>
    <t>d) (3 puntos) ¿Cuál sería la utilidad esperada si selecciona el tiempo encontrado en el inciso anterior?</t>
  </si>
  <si>
    <t>E (U(t*)) =</t>
  </si>
  <si>
    <t>e) (2 puntos) ¿Cuál enfoque escogería y por qué?</t>
  </si>
  <si>
    <t>5) Facilito: (10 puntos)</t>
  </si>
  <si>
    <t>Una panadería compra pan al mayoreo y lo vende al menudeo. Cada pieza que compra con el mayorista</t>
  </si>
  <si>
    <t xml:space="preserve"> le cuesta 5 pesos y la vende al menudeo a 10 pesos; las piezas de pan que no vende en un día dado </t>
  </si>
  <si>
    <t>se las regresa al mayorista, el cual le recompra las piezas no vendidas en 2.5 pesos la pieza de pan.</t>
  </si>
  <si>
    <t xml:space="preserve">La demanda que observa la panadería se puede considerar que tiene una distribución uniformemente </t>
  </si>
  <si>
    <t>distribuida entre 1,000 y 2,000 piezas de pan diarias, con una media de 1,500 piezas.</t>
  </si>
  <si>
    <t>Actualmente, la panadería ordena al mayorista 1,500 piezas de pan al día y no tiene costos de ventas perdidas.</t>
  </si>
  <si>
    <t>a) (2 puntos) ¿Cuál debería ser el tamaño de orden de acuerdo a los fundamentos del “Problema del Periodiquero"?</t>
  </si>
  <si>
    <t>b) (5 puntos) Desde un punto de vista económico, ¿es rentable para la panadería el tamaño de la orden actual de</t>
  </si>
  <si>
    <t xml:space="preserve"> 1,500 piezas? Justifique brevemente su respuesta.</t>
  </si>
  <si>
    <r>
      <t xml:space="preserve">c) 3 puntos) Si se denota como </t>
    </r>
    <r>
      <rPr>
        <b/>
        <sz val="11"/>
        <color theme="1"/>
        <rFont val="Times New Roman"/>
        <family val="1"/>
      </rPr>
      <t>k</t>
    </r>
    <r>
      <rPr>
        <sz val="11"/>
        <color theme="1"/>
        <rFont val="Times New Roman"/>
        <family val="1"/>
      </rPr>
      <t xml:space="preserve"> el precio que paga la panadería al mayorista por cada pieza de pan y como </t>
    </r>
    <r>
      <rPr>
        <b/>
        <sz val="11"/>
        <color theme="1"/>
        <rFont val="Times New Roman"/>
        <family val="1"/>
      </rPr>
      <t>r</t>
    </r>
    <r>
      <rPr>
        <sz val="11"/>
        <color theme="1"/>
        <rFont val="Times New Roman"/>
        <family val="1"/>
      </rPr>
      <t xml:space="preserve"> </t>
    </r>
  </si>
  <si>
    <t>el precio de recompra del mayorista por el pan no vendido, exprese algebraicamente el tamaño de orden</t>
  </si>
  <si>
    <r>
      <t>óptimo (</t>
    </r>
    <r>
      <rPr>
        <b/>
        <sz val="11"/>
        <color theme="1"/>
        <rFont val="Times New Roman"/>
        <family val="1"/>
      </rPr>
      <t>Q</t>
    </r>
    <r>
      <rPr>
        <sz val="11"/>
        <color theme="1"/>
        <rFont val="Times New Roman"/>
        <family val="1"/>
      </rPr>
      <t xml:space="preserve">) en términos de </t>
    </r>
    <r>
      <rPr>
        <b/>
        <sz val="11"/>
        <color theme="1"/>
        <rFont val="Times New Roman"/>
        <family val="1"/>
      </rPr>
      <t>k</t>
    </r>
    <r>
      <rPr>
        <sz val="11"/>
        <color theme="1"/>
        <rFont val="Times New Roman"/>
        <family val="1"/>
      </rPr>
      <t xml:space="preserve"> y </t>
    </r>
    <r>
      <rPr>
        <b/>
        <sz val="11"/>
        <color theme="1"/>
        <rFont val="Times New Roman"/>
        <family val="1"/>
      </rPr>
      <t>r</t>
    </r>
    <r>
      <rPr>
        <sz val="11"/>
        <color theme="1"/>
        <rFont val="Times New Roman"/>
        <family val="1"/>
      </rPr>
      <t xml:space="preserve">, para la distribución de la demanda apuntada al principio del problema y de </t>
    </r>
  </si>
  <si>
    <t xml:space="preserve"> acuerdo a los fundamentos del “Problema del Periodiquero”.</t>
  </si>
  <si>
    <t>Nidia Lauren Cardenas Duque</t>
  </si>
  <si>
    <t>Calculamos la integral definida de R(t) de 0 a t</t>
  </si>
  <si>
    <t>(t (2 - t)) / 2</t>
  </si>
  <si>
    <t>(t (t^2 - 3t + 3)) / 3</t>
  </si>
  <si>
    <t>(t (3 - t^2)) / 3</t>
  </si>
  <si>
    <t>S(0)</t>
  </si>
  <si>
    <t>millones</t>
  </si>
  <si>
    <t>S(1)</t>
  </si>
  <si>
    <t>b = 0.26</t>
  </si>
  <si>
    <t>S(0) = c</t>
  </si>
  <si>
    <t>S(u) = ce^(-du)</t>
  </si>
  <si>
    <t>a</t>
  </si>
  <si>
    <t>b</t>
  </si>
  <si>
    <t>c</t>
  </si>
  <si>
    <t>d</t>
  </si>
  <si>
    <t>k/t</t>
  </si>
  <si>
    <t>k</t>
  </si>
  <si>
    <t>(a/b)*(e^(bt)-1)/t</t>
  </si>
  <si>
    <t>c*e(-dt)/t</t>
  </si>
  <si>
    <t>G(t)</t>
  </si>
  <si>
    <t>C</t>
  </si>
  <si>
    <t>P</t>
  </si>
  <si>
    <t>Uniforme</t>
  </si>
  <si>
    <t>H</t>
  </si>
  <si>
    <t xml:space="preserve">Media </t>
  </si>
  <si>
    <t>V</t>
  </si>
  <si>
    <t>alfa</t>
  </si>
  <si>
    <t>Q*</t>
  </si>
  <si>
    <t>Deberian ser 1,667 piezas</t>
  </si>
  <si>
    <t>Checas la funcion de distribucion, despejas para ver en que punto vale alfa</t>
  </si>
  <si>
    <t>Utilidad si piden 1500</t>
  </si>
  <si>
    <t>Utilidad si piden Q*</t>
  </si>
  <si>
    <t>r</t>
  </si>
  <si>
    <t>Q es el punto en el que la probabilidad cumulativa de la demanda vale alfa</t>
  </si>
  <si>
    <t xml:space="preserve">Como en este caso es uniforme sabemos que es </t>
  </si>
  <si>
    <t>(Q - 1000)/(2000 - 1000) = alfa</t>
  </si>
  <si>
    <t>Q = alfa * 1000 + 1000</t>
  </si>
  <si>
    <t>Pero a su vez</t>
  </si>
  <si>
    <t>alfa = (P - C) / (P - H)</t>
  </si>
  <si>
    <t>o sea</t>
  </si>
  <si>
    <t>alfa = (k - C) / (k - r)</t>
  </si>
  <si>
    <t>(t ( t^2  - 12t + 48 )) / 48</t>
  </si>
  <si>
    <t>C1*F(t) + C2 * R(t)</t>
  </si>
  <si>
    <t>Valor esperado t min</t>
  </si>
  <si>
    <t>VE costo prom</t>
  </si>
  <si>
    <t xml:space="preserve"> </t>
  </si>
  <si>
    <t>1000 (t / 2 - t^2 / 16) + 10 (1 - t / 2 + t^2 / 16)</t>
  </si>
  <si>
    <t>(6 (-495 t^2 + 3960 t + 80)) / (t (t^2 - 12t + 48)</t>
  </si>
  <si>
    <t>simplificada</t>
  </si>
  <si>
    <t xml:space="preserve">ln(3.2) = ln( c ) -  d  </t>
  </si>
  <si>
    <t>d= ln(3.5) + ln(3.2)</t>
  </si>
  <si>
    <t>MIN</t>
  </si>
  <si>
    <t>g</t>
  </si>
  <si>
    <t>h</t>
  </si>
  <si>
    <t>Es rentable per las utilidades serian mayor con Q*</t>
  </si>
  <si>
    <t xml:space="preserve">Asi que seria </t>
  </si>
  <si>
    <t>((k - C) / (k - r)) * 1000 + 1000</t>
  </si>
  <si>
    <t>El mejor es el 3  debe de hacerse de manera preventiva, pero es el que esta en paralelo (ERROR) Lo que nos demuestra que el enfoque tradicional tiene un error. Ya que entre mas conoces de un dispositivo no debes de hacer su mantenimiento de esta manera</t>
  </si>
  <si>
    <t xml:space="preserve">El 3 que es el paralelo tiene el mantenimiento mas alto, el 2 que es en serie tiene el mas cortos.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</si>
</sst>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1"/>
      <name val="Arial"/>
      <family val="2"/>
    </font>
    <font>
      <u/>
      <sz val="11"/>
      <color theme="1"/>
      <name val="Calibri"/>
      <family val="2"/>
      <scheme val="minor"/>
    </font>
    <font>
      <sz val="11"/>
      <color theme="1"/>
      <name val="Calibri"/>
      <family val="2"/>
    </font>
    <font>
      <u/>
      <sz val="11"/>
      <color theme="1"/>
      <name val="Calibri"/>
      <family val="2"/>
    </font>
    <font>
      <b/>
      <sz val="11"/>
      <color theme="1"/>
      <name val="Calibri"/>
      <family val="2"/>
    </font>
    <font>
      <sz val="11"/>
      <color theme="1"/>
      <name val="Times New Roman"/>
      <family val="1"/>
    </font>
    <font>
      <b/>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3">
    <xf numFmtId="0" fontId="0" fillId="0" borderId="0" xfId="0"/>
    <xf numFmtId="0" fontId="2" fillId="0" borderId="0" xfId="0" applyFont="1"/>
    <xf numFmtId="0" fontId="0" fillId="0" borderId="1" xfId="0" applyBorder="1"/>
    <xf numFmtId="0" fontId="0" fillId="0" borderId="0" xfId="0" applyBorder="1" applyAlignment="1">
      <alignment horizontal="center"/>
    </xf>
    <xf numFmtId="164" fontId="0" fillId="0" borderId="1" xfId="1" applyFont="1" applyBorder="1" applyAlignment="1">
      <alignment horizontal="center"/>
    </xf>
    <xf numFmtId="0" fontId="0" fillId="0" borderId="0" xfId="0" quotePrefix="1" applyAlignment="1">
      <alignment horizontal="center"/>
    </xf>
    <xf numFmtId="0" fontId="0" fillId="0" borderId="5" xfId="0" applyBorder="1" applyAlignment="1">
      <alignment horizontal="center"/>
    </xf>
    <xf numFmtId="0" fontId="0" fillId="0" borderId="1" xfId="0" applyBorder="1" applyAlignment="1"/>
    <xf numFmtId="0" fontId="0" fillId="0" borderId="1" xfId="0" applyBorder="1" applyAlignment="1">
      <alignment horizontal="center"/>
    </xf>
    <xf numFmtId="0" fontId="4" fillId="0" borderId="0" xfId="0" applyFont="1"/>
    <xf numFmtId="0" fontId="0" fillId="0" borderId="2" xfId="0" applyBorder="1" applyAlignment="1"/>
    <xf numFmtId="0" fontId="0" fillId="0" borderId="3" xfId="0" applyBorder="1" applyAlignment="1"/>
    <xf numFmtId="0" fontId="0" fillId="0" borderId="4" xfId="0" applyBorder="1" applyAlignment="1"/>
    <xf numFmtId="0" fontId="0" fillId="0" borderId="2" xfId="0" applyBorder="1"/>
    <xf numFmtId="0" fontId="0" fillId="0" borderId="3" xfId="0" applyBorder="1"/>
    <xf numFmtId="0" fontId="0" fillId="0" borderId="4" xfId="0" applyBorder="1"/>
    <xf numFmtId="0" fontId="0" fillId="2" borderId="6" xfId="0" applyFill="1" applyBorder="1" applyAlignment="1">
      <alignment horizontal="center"/>
    </xf>
    <xf numFmtId="0" fontId="0" fillId="2" borderId="1" xfId="0" applyFill="1" applyBorder="1" applyAlignment="1">
      <alignment horizontal="center"/>
    </xf>
    <xf numFmtId="0" fontId="2" fillId="0" borderId="1" xfId="0" applyFont="1" applyBorder="1" applyAlignment="1">
      <alignment horizontal="center"/>
    </xf>
    <xf numFmtId="0" fontId="0" fillId="0" borderId="0" xfId="0" applyBorder="1"/>
    <xf numFmtId="0" fontId="3" fillId="0" borderId="0" xfId="0" applyFont="1"/>
    <xf numFmtId="0" fontId="0" fillId="0" borderId="7" xfId="0" applyBorder="1"/>
    <xf numFmtId="0" fontId="0" fillId="0" borderId="9"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9" xfId="0" applyFont="1" applyBorder="1" applyAlignment="1">
      <alignment horizontal="center"/>
    </xf>
    <xf numFmtId="0" fontId="3" fillId="0" borderId="0" xfId="0" applyFont="1" applyBorder="1" applyAlignment="1">
      <alignment horizontal="center"/>
    </xf>
    <xf numFmtId="0" fontId="0" fillId="0" borderId="0" xfId="0" applyBorder="1" applyAlignment="1"/>
    <xf numFmtId="0" fontId="3" fillId="0" borderId="0" xfId="0" applyFont="1" applyAlignment="1">
      <alignment horizontal="left"/>
    </xf>
    <xf numFmtId="0" fontId="0" fillId="0" borderId="0" xfId="0" applyFill="1"/>
    <xf numFmtId="0" fontId="0" fillId="0" borderId="0" xfId="0" applyFill="1" applyBorder="1" applyAlignment="1">
      <alignment horizontal="center"/>
    </xf>
    <xf numFmtId="0" fontId="3" fillId="0" borderId="0" xfId="0" applyFont="1" applyAlignment="1"/>
    <xf numFmtId="0" fontId="6" fillId="0" borderId="0" xfId="0" applyFont="1"/>
    <xf numFmtId="0" fontId="8" fillId="0" borderId="1" xfId="0" applyFont="1" applyBorder="1" applyAlignment="1">
      <alignment horizontal="center"/>
    </xf>
    <xf numFmtId="0" fontId="0" fillId="0" borderId="0" xfId="0" quotePrefix="1"/>
    <xf numFmtId="0" fontId="0" fillId="0" borderId="13" xfId="0" applyBorder="1" applyAlignment="1">
      <alignment horizontal="center"/>
    </xf>
    <xf numFmtId="0" fontId="2" fillId="0" borderId="0" xfId="0" applyFont="1" applyBorder="1" applyAlignment="1">
      <alignment horizontal="center"/>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xf>
    <xf numFmtId="0" fontId="0" fillId="0" borderId="0" xfId="0" applyFill="1" applyAlignment="1">
      <alignment horizontal="left"/>
    </xf>
    <xf numFmtId="0" fontId="0" fillId="0" borderId="0" xfId="0" applyAlignment="1"/>
    <xf numFmtId="0" fontId="2" fillId="0" borderId="0" xfId="0" applyFont="1" applyAlignment="1">
      <alignment horizontal="center"/>
    </xf>
    <xf numFmtId="0" fontId="2" fillId="0" borderId="0" xfId="0" applyFont="1" applyAlignment="1">
      <alignment horizontal="center"/>
    </xf>
    <xf numFmtId="0" fontId="0" fillId="0" borderId="0" xfId="0" applyFill="1" applyBorder="1"/>
    <xf numFmtId="0" fontId="2" fillId="0" borderId="0" xfId="0" applyFont="1" applyFill="1" applyBorder="1" applyAlignment="1">
      <alignment horizontal="center"/>
    </xf>
    <xf numFmtId="0" fontId="11" fillId="0" borderId="0" xfId="0" applyFont="1"/>
    <xf numFmtId="0" fontId="0" fillId="4" borderId="0" xfId="0" applyFill="1"/>
    <xf numFmtId="0" fontId="0" fillId="5" borderId="0" xfId="0" applyFill="1"/>
    <xf numFmtId="0" fontId="0" fillId="6" borderId="0" xfId="0" applyFill="1"/>
    <xf numFmtId="0" fontId="3" fillId="0" borderId="0" xfId="0" applyFont="1" applyAlignment="1">
      <alignment horizontal="center"/>
    </xf>
    <xf numFmtId="0" fontId="0" fillId="0" borderId="7" xfId="0"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0" xfId="0" applyBorder="1" applyAlignment="1">
      <alignment horizontal="left"/>
    </xf>
    <xf numFmtId="0" fontId="0" fillId="0" borderId="0" xfId="0" applyFont="1" applyAlignment="1"/>
    <xf numFmtId="0" fontId="0" fillId="0" borderId="0" xfId="0" applyAlignment="1">
      <alignment horizontal="center"/>
    </xf>
    <xf numFmtId="0" fontId="2"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0" xfId="0" applyFont="1" applyAlignment="1">
      <alignment horizontal="left"/>
    </xf>
    <xf numFmtId="0" fontId="2" fillId="0" borderId="0" xfId="0" applyFont="1" applyAlignment="1"/>
    <xf numFmtId="0" fontId="0" fillId="0" borderId="0" xfId="0" applyAlignment="1">
      <alignment horizontal="left"/>
    </xf>
    <xf numFmtId="0" fontId="5" fillId="0" borderId="0" xfId="0" applyFont="1" applyAlignment="1">
      <alignment horizontal="left"/>
    </xf>
    <xf numFmtId="0" fontId="0" fillId="0" borderId="0" xfId="0" applyFill="1" applyAlignment="1">
      <alignment horizontal="left"/>
    </xf>
    <xf numFmtId="0" fontId="0" fillId="3" borderId="2" xfId="0" applyFill="1" applyBorder="1" applyAlignment="1">
      <alignment horizontal="center"/>
    </xf>
    <xf numFmtId="0" fontId="0" fillId="3" borderId="4"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12" fontId="0" fillId="0" borderId="2" xfId="1" applyNumberFormat="1" applyFont="1" applyFill="1" applyBorder="1" applyAlignment="1">
      <alignment horizontal="center"/>
    </xf>
    <xf numFmtId="164" fontId="0" fillId="0" borderId="4" xfId="1" applyFont="1" applyFill="1" applyBorder="1" applyAlignment="1">
      <alignment horizontal="center"/>
    </xf>
    <xf numFmtId="16" fontId="0" fillId="0" borderId="2" xfId="0" quotePrefix="1" applyNumberFormat="1" applyFill="1" applyBorder="1" applyAlignment="1">
      <alignment horizontal="center"/>
    </xf>
    <xf numFmtId="16" fontId="0" fillId="3" borderId="2" xfId="0" quotePrefix="1" applyNumberFormat="1" applyFill="1" applyBorder="1" applyAlignment="1">
      <alignment horizontal="center"/>
    </xf>
    <xf numFmtId="0" fontId="0" fillId="0" borderId="0" xfId="0" applyAlignment="1"/>
    <xf numFmtId="0" fontId="0" fillId="7" borderId="0" xfId="0" applyFill="1"/>
    <xf numFmtId="0" fontId="0" fillId="0" borderId="0" xfId="0" applyFont="1" applyAlignment="1">
      <alignment horizontal="center"/>
    </xf>
    <xf numFmtId="0" fontId="0" fillId="0" borderId="0"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'P1'!$P$33</c:f>
              <c:strCache>
                <c:ptCount val="1"/>
                <c:pt idx="0">
                  <c:v>G(t)</c:v>
                </c:pt>
              </c:strCache>
            </c:strRef>
          </c:tx>
          <c:spPr>
            <a:ln w="28575" cap="rnd">
              <a:solidFill>
                <a:schemeClr val="accent1"/>
              </a:solidFill>
              <a:round/>
            </a:ln>
            <a:effectLst/>
          </c:spPr>
          <c:marker>
            <c:symbol val="none"/>
          </c:marker>
          <c:val>
            <c:numRef>
              <c:f>'P1'!$P$34:$P$63</c:f>
              <c:numCache>
                <c:formatCode>General</c:formatCode>
                <c:ptCount val="30"/>
                <c:pt idx="0">
                  <c:v>301142.03879486816</c:v>
                </c:pt>
                <c:pt idx="1">
                  <c:v>288454.44877689355</c:v>
                </c:pt>
                <c:pt idx="2">
                  <c:v>276535.11619595555</c:v>
                </c:pt>
                <c:pt idx="3">
                  <c:v>265344.28525432444</c:v>
                </c:pt>
                <c:pt idx="4">
                  <c:v>254847.21433343616</c:v>
                </c:pt>
                <c:pt idx="5">
                  <c:v>245014.38400159264</c:v>
                </c:pt>
                <c:pt idx="6">
                  <c:v>235821.83383455279</c:v>
                </c:pt>
                <c:pt idx="7">
                  <c:v>227251.65582594031</c:v>
                </c:pt>
                <c:pt idx="8">
                  <c:v>219292.6799293372</c:v>
                </c:pt>
                <c:pt idx="9">
                  <c:v>211941.39708051007</c:v>
                </c:pt>
                <c:pt idx="10">
                  <c:v>205203.17745013666</c:v>
                </c:pt>
                <c:pt idx="11">
                  <c:v>199093.85737891105</c:v>
                </c:pt>
                <c:pt idx="12">
                  <c:v>193641.78834398987</c:v>
                </c:pt>
                <c:pt idx="13">
                  <c:v>188890.46653885124</c:v>
                </c:pt>
                <c:pt idx="14">
                  <c:v>184901.89366978887</c:v>
                </c:pt>
                <c:pt idx="15">
                  <c:v>181760.86023084112</c:v>
                </c:pt>
                <c:pt idx="16">
                  <c:v>179580.39417112884</c:v>
                </c:pt>
                <c:pt idx="17">
                  <c:v>178508.68351707252</c:v>
                </c:pt>
                <c:pt idx="18">
                  <c:v>178429.51852709841</c:v>
                </c:pt>
                <c:pt idx="19">
                  <c:v>180515.17679379639</c:v>
                </c:pt>
                <c:pt idx="20">
                  <c:v>184157.10900714929</c:v>
                </c:pt>
                <c:pt idx="21">
                  <c:v>190067.35669097555</c:v>
                </c:pt>
                <c:pt idx="22">
                  <c:v>198759.60018887446</c:v>
                </c:pt>
                <c:pt idx="23">
                  <c:v>210886.41572422924</c:v>
                </c:pt>
                <c:pt idx="24">
                  <c:v>227275.97493712627</c:v>
                </c:pt>
                <c:pt idx="25">
                  <c:v>248978.64489486889</c:v>
                </c:pt>
                <c:pt idx="26">
                  <c:v>277326.17753166269</c:v>
                </c:pt>
                <c:pt idx="27">
                  <c:v>314006.91378269665</c:v>
                </c:pt>
                <c:pt idx="28">
                  <c:v>361161.36685050605</c:v>
                </c:pt>
                <c:pt idx="29">
                  <c:v>421503.74727231334</c:v>
                </c:pt>
              </c:numCache>
            </c:numRef>
          </c:val>
          <c:smooth val="0"/>
          <c:extLst>
            <c:ext xmlns:c16="http://schemas.microsoft.com/office/drawing/2014/chart" uri="{C3380CC4-5D6E-409C-BE32-E72D297353CC}">
              <c16:uniqueId val="{00000000-3190-164A-97D1-6349A42FC4F6}"/>
            </c:ext>
          </c:extLst>
        </c:ser>
        <c:dLbls>
          <c:showLegendKey val="0"/>
          <c:showVal val="0"/>
          <c:showCatName val="0"/>
          <c:showSerName val="0"/>
          <c:showPercent val="0"/>
          <c:showBubbleSize val="0"/>
        </c:dLbls>
        <c:smooth val="0"/>
        <c:axId val="121766672"/>
        <c:axId val="121652160"/>
      </c:lineChart>
      <c:catAx>
        <c:axId val="121766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1652160"/>
        <c:crosses val="autoZero"/>
        <c:auto val="1"/>
        <c:lblAlgn val="ctr"/>
        <c:lblOffset val="100"/>
        <c:noMultiLvlLbl val="0"/>
      </c:catAx>
      <c:valAx>
        <c:axId val="12165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176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469900</xdr:colOff>
      <xdr:row>64</xdr:row>
      <xdr:rowOff>57150</xdr:rowOff>
    </xdr:from>
    <xdr:to>
      <xdr:col>16</xdr:col>
      <xdr:colOff>304800</xdr:colOff>
      <xdr:row>78</xdr:row>
      <xdr:rowOff>133350</xdr:rowOff>
    </xdr:to>
    <xdr:graphicFrame macro="">
      <xdr:nvGraphicFramePr>
        <xdr:cNvPr id="2" name="Gráfico 1">
          <a:extLst>
            <a:ext uri="{FF2B5EF4-FFF2-40B4-BE49-F238E27FC236}">
              <a16:creationId xmlns:a16="http://schemas.microsoft.com/office/drawing/2014/main" id="{014B0F3A-A3A2-8C44-B1B4-9E6217B25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xdr:row>
      <xdr:rowOff>0</xdr:rowOff>
    </xdr:from>
    <xdr:ext cx="184731" cy="264560"/>
    <xdr:sp macro="" textlink="">
      <xdr:nvSpPr>
        <xdr:cNvPr id="51" name="CuadroTexto 50">
          <a:extLst>
            <a:ext uri="{FF2B5EF4-FFF2-40B4-BE49-F238E27FC236}">
              <a16:creationId xmlns:a16="http://schemas.microsoft.com/office/drawing/2014/main" id="{00000000-0008-0000-0200-000033000000}"/>
            </a:ext>
          </a:extLst>
        </xdr:cNvPr>
        <xdr:cNvSpPr txBox="1"/>
      </xdr:nvSpPr>
      <xdr:spPr>
        <a:xfrm>
          <a:off x="3200400" y="6315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4</xdr:col>
      <xdr:colOff>152400</xdr:colOff>
      <xdr:row>1</xdr:row>
      <xdr:rowOff>0</xdr:rowOff>
    </xdr:from>
    <xdr:ext cx="184731" cy="264560"/>
    <xdr:sp macro="" textlink="">
      <xdr:nvSpPr>
        <xdr:cNvPr id="92" name="CuadroTexto 91">
          <a:extLst>
            <a:ext uri="{FF2B5EF4-FFF2-40B4-BE49-F238E27FC236}">
              <a16:creationId xmlns:a16="http://schemas.microsoft.com/office/drawing/2014/main" id="{00000000-0008-0000-0200-00005C000000}"/>
            </a:ext>
          </a:extLst>
        </xdr:cNvPr>
        <xdr:cNvSpPr txBox="1"/>
      </xdr:nvSpPr>
      <xdr:spPr>
        <a:xfrm>
          <a:off x="3200400" y="6505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3</xdr:col>
      <xdr:colOff>402248</xdr:colOff>
      <xdr:row>1</xdr:row>
      <xdr:rowOff>0</xdr:rowOff>
    </xdr:from>
    <xdr:ext cx="184731" cy="264560"/>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1164248" y="1314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4</xdr:col>
      <xdr:colOff>152400</xdr:colOff>
      <xdr:row>1</xdr:row>
      <xdr:rowOff>0</xdr:rowOff>
    </xdr:from>
    <xdr:ext cx="184731" cy="264560"/>
    <xdr:sp macro="" textlink="">
      <xdr:nvSpPr>
        <xdr:cNvPr id="111" name="CuadroTexto 110">
          <a:extLst>
            <a:ext uri="{FF2B5EF4-FFF2-40B4-BE49-F238E27FC236}">
              <a16:creationId xmlns:a16="http://schemas.microsoft.com/office/drawing/2014/main" id="{00000000-0008-0000-0200-00006F000000}"/>
            </a:ext>
          </a:extLst>
        </xdr:cNvPr>
        <xdr:cNvSpPr txBox="1"/>
      </xdr:nvSpPr>
      <xdr:spPr>
        <a:xfrm>
          <a:off x="3200400" y="76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4</xdr:col>
      <xdr:colOff>152400</xdr:colOff>
      <xdr:row>1</xdr:row>
      <xdr:rowOff>0</xdr:rowOff>
    </xdr:from>
    <xdr:ext cx="184731" cy="264560"/>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3200400" y="76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3</xdr:col>
      <xdr:colOff>402248</xdr:colOff>
      <xdr:row>1</xdr:row>
      <xdr:rowOff>0</xdr:rowOff>
    </xdr:from>
    <xdr:ext cx="184731" cy="264560"/>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2688248" y="76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twoCellAnchor>
    <xdr:from>
      <xdr:col>3</xdr:col>
      <xdr:colOff>247650</xdr:colOff>
      <xdr:row>8</xdr:row>
      <xdr:rowOff>161925</xdr:rowOff>
    </xdr:from>
    <xdr:to>
      <xdr:col>3</xdr:col>
      <xdr:colOff>647700</xdr:colOff>
      <xdr:row>11</xdr:row>
      <xdr:rowOff>0</xdr:rowOff>
    </xdr:to>
    <xdr:sp macro="" textlink="">
      <xdr:nvSpPr>
        <xdr:cNvPr id="9" name="Rectángulo 8">
          <a:extLst>
            <a:ext uri="{FF2B5EF4-FFF2-40B4-BE49-F238E27FC236}">
              <a16:creationId xmlns:a16="http://schemas.microsoft.com/office/drawing/2014/main" id="{00000000-0008-0000-0200-000009000000}"/>
            </a:ext>
          </a:extLst>
        </xdr:cNvPr>
        <xdr:cNvSpPr/>
      </xdr:nvSpPr>
      <xdr:spPr>
        <a:xfrm>
          <a:off x="2743200" y="5305425"/>
          <a:ext cx="400050" cy="409575"/>
        </a:xfrm>
        <a:prstGeom prst="rect">
          <a:avLst/>
        </a:prstGeom>
        <a:no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523875</xdr:colOff>
      <xdr:row>10</xdr:row>
      <xdr:rowOff>0</xdr:rowOff>
    </xdr:from>
    <xdr:to>
      <xdr:col>3</xdr:col>
      <xdr:colOff>247650</xdr:colOff>
      <xdr:row>10</xdr:row>
      <xdr:rowOff>0</xdr:rowOff>
    </xdr:to>
    <xdr:cxnSp macro="">
      <xdr:nvCxnSpPr>
        <xdr:cNvPr id="10" name="Conector recto de flecha 9">
          <a:extLst>
            <a:ext uri="{FF2B5EF4-FFF2-40B4-BE49-F238E27FC236}">
              <a16:creationId xmlns:a16="http://schemas.microsoft.com/office/drawing/2014/main" id="{00000000-0008-0000-0200-00000A000000}"/>
            </a:ext>
          </a:extLst>
        </xdr:cNvPr>
        <xdr:cNvCxnSpPr/>
      </xdr:nvCxnSpPr>
      <xdr:spPr>
        <a:xfrm>
          <a:off x="2257425" y="5524500"/>
          <a:ext cx="4857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638175</xdr:colOff>
      <xdr:row>10</xdr:row>
      <xdr:rowOff>0</xdr:rowOff>
    </xdr:from>
    <xdr:to>
      <xdr:col>4</xdr:col>
      <xdr:colOff>219075</xdr:colOff>
      <xdr:row>10</xdr:row>
      <xdr:rowOff>0</xdr:rowOff>
    </xdr:to>
    <xdr:cxnSp macro="">
      <xdr:nvCxnSpPr>
        <xdr:cNvPr id="11" name="Conector recto de flecha 10">
          <a:extLst>
            <a:ext uri="{FF2B5EF4-FFF2-40B4-BE49-F238E27FC236}">
              <a16:creationId xmlns:a16="http://schemas.microsoft.com/office/drawing/2014/main" id="{00000000-0008-0000-0200-00000B000000}"/>
            </a:ext>
          </a:extLst>
        </xdr:cNvPr>
        <xdr:cNvCxnSpPr/>
      </xdr:nvCxnSpPr>
      <xdr:spPr>
        <a:xfrm>
          <a:off x="2924175" y="1905000"/>
          <a:ext cx="342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373673</xdr:colOff>
      <xdr:row>22</xdr:row>
      <xdr:rowOff>0</xdr:rowOff>
    </xdr:from>
    <xdr:ext cx="184731" cy="264560"/>
    <xdr:sp macro="" textlink="">
      <xdr:nvSpPr>
        <xdr:cNvPr id="12" name="CuadroTexto 11">
          <a:extLst>
            <a:ext uri="{FF2B5EF4-FFF2-40B4-BE49-F238E27FC236}">
              <a16:creationId xmlns:a16="http://schemas.microsoft.com/office/drawing/2014/main" id="{00000000-0008-0000-0200-00000C000000}"/>
            </a:ext>
          </a:extLst>
        </xdr:cNvPr>
        <xdr:cNvSpPr txBox="1"/>
      </xdr:nvSpPr>
      <xdr:spPr>
        <a:xfrm>
          <a:off x="1135673" y="990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twoCellAnchor>
    <xdr:from>
      <xdr:col>3</xdr:col>
      <xdr:colOff>247650</xdr:colOff>
      <xdr:row>21</xdr:row>
      <xdr:rowOff>161925</xdr:rowOff>
    </xdr:from>
    <xdr:to>
      <xdr:col>3</xdr:col>
      <xdr:colOff>647700</xdr:colOff>
      <xdr:row>24</xdr:row>
      <xdr:rowOff>0</xdr:rowOff>
    </xdr:to>
    <xdr:sp macro="" textlink="">
      <xdr:nvSpPr>
        <xdr:cNvPr id="13" name="Rectángulo 12">
          <a:extLst>
            <a:ext uri="{FF2B5EF4-FFF2-40B4-BE49-F238E27FC236}">
              <a16:creationId xmlns:a16="http://schemas.microsoft.com/office/drawing/2014/main" id="{00000000-0008-0000-0200-00000D000000}"/>
            </a:ext>
          </a:extLst>
        </xdr:cNvPr>
        <xdr:cNvSpPr/>
      </xdr:nvSpPr>
      <xdr:spPr>
        <a:xfrm>
          <a:off x="2743200" y="9877425"/>
          <a:ext cx="400050" cy="409575"/>
        </a:xfrm>
        <a:prstGeom prst="rect">
          <a:avLst/>
        </a:prstGeom>
        <a:no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523875</xdr:colOff>
      <xdr:row>23</xdr:row>
      <xdr:rowOff>0</xdr:rowOff>
    </xdr:from>
    <xdr:to>
      <xdr:col>3</xdr:col>
      <xdr:colOff>247650</xdr:colOff>
      <xdr:row>23</xdr:row>
      <xdr:rowOff>0</xdr:rowOff>
    </xdr:to>
    <xdr:cxnSp macro="">
      <xdr:nvCxnSpPr>
        <xdr:cNvPr id="14" name="Conector recto de flecha 13">
          <a:extLst>
            <a:ext uri="{FF2B5EF4-FFF2-40B4-BE49-F238E27FC236}">
              <a16:creationId xmlns:a16="http://schemas.microsoft.com/office/drawing/2014/main" id="{00000000-0008-0000-0200-00000E000000}"/>
            </a:ext>
          </a:extLst>
        </xdr:cNvPr>
        <xdr:cNvCxnSpPr/>
      </xdr:nvCxnSpPr>
      <xdr:spPr>
        <a:xfrm>
          <a:off x="2257425" y="10096500"/>
          <a:ext cx="4857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647700</xdr:colOff>
      <xdr:row>23</xdr:row>
      <xdr:rowOff>0</xdr:rowOff>
    </xdr:from>
    <xdr:to>
      <xdr:col>4</xdr:col>
      <xdr:colOff>367393</xdr:colOff>
      <xdr:row>23</xdr:row>
      <xdr:rowOff>0</xdr:rowOff>
    </xdr:to>
    <xdr:cxnSp macro="">
      <xdr:nvCxnSpPr>
        <xdr:cNvPr id="15" name="Conector recto de flecha 14">
          <a:extLst>
            <a:ext uri="{FF2B5EF4-FFF2-40B4-BE49-F238E27FC236}">
              <a16:creationId xmlns:a16="http://schemas.microsoft.com/office/drawing/2014/main" id="{00000000-0008-0000-0200-00000F000000}"/>
            </a:ext>
          </a:extLst>
        </xdr:cNvPr>
        <xdr:cNvCxnSpPr/>
      </xdr:nvCxnSpPr>
      <xdr:spPr>
        <a:xfrm>
          <a:off x="2933700" y="4572000"/>
          <a:ext cx="48169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368754</xdr:colOff>
      <xdr:row>21</xdr:row>
      <xdr:rowOff>172810</xdr:rowOff>
    </xdr:from>
    <xdr:to>
      <xdr:col>5</xdr:col>
      <xdr:colOff>6804</xdr:colOff>
      <xdr:row>24</xdr:row>
      <xdr:rowOff>10885</xdr:rowOff>
    </xdr:to>
    <xdr:sp macro="" textlink="">
      <xdr:nvSpPr>
        <xdr:cNvPr id="16" name="Rectángulo 15">
          <a:extLst>
            <a:ext uri="{FF2B5EF4-FFF2-40B4-BE49-F238E27FC236}">
              <a16:creationId xmlns:a16="http://schemas.microsoft.com/office/drawing/2014/main" id="{00000000-0008-0000-0200-000010000000}"/>
            </a:ext>
          </a:extLst>
        </xdr:cNvPr>
        <xdr:cNvSpPr/>
      </xdr:nvSpPr>
      <xdr:spPr>
        <a:xfrm>
          <a:off x="3416754" y="4363810"/>
          <a:ext cx="400050" cy="409575"/>
        </a:xfrm>
        <a:prstGeom prst="rect">
          <a:avLst/>
        </a:prstGeom>
        <a:no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6804</xdr:colOff>
      <xdr:row>22</xdr:row>
      <xdr:rowOff>183696</xdr:rowOff>
    </xdr:from>
    <xdr:to>
      <xdr:col>5</xdr:col>
      <xdr:colOff>578304</xdr:colOff>
      <xdr:row>22</xdr:row>
      <xdr:rowOff>183696</xdr:rowOff>
    </xdr:to>
    <xdr:cxnSp macro="">
      <xdr:nvCxnSpPr>
        <xdr:cNvPr id="17" name="Conector recto de flecha 16">
          <a:extLst>
            <a:ext uri="{FF2B5EF4-FFF2-40B4-BE49-F238E27FC236}">
              <a16:creationId xmlns:a16="http://schemas.microsoft.com/office/drawing/2014/main" id="{00000000-0008-0000-0200-000011000000}"/>
            </a:ext>
          </a:extLst>
        </xdr:cNvPr>
        <xdr:cNvCxnSpPr/>
      </xdr:nvCxnSpPr>
      <xdr:spPr>
        <a:xfrm>
          <a:off x="4245429" y="4374696"/>
          <a:ext cx="571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238125</xdr:colOff>
      <xdr:row>34</xdr:row>
      <xdr:rowOff>171450</xdr:rowOff>
    </xdr:from>
    <xdr:to>
      <xdr:col>3</xdr:col>
      <xdr:colOff>638175</xdr:colOff>
      <xdr:row>37</xdr:row>
      <xdr:rowOff>9525</xdr:rowOff>
    </xdr:to>
    <xdr:sp macro="" textlink="">
      <xdr:nvSpPr>
        <xdr:cNvPr id="23" name="Rectángulo 22">
          <a:extLst>
            <a:ext uri="{FF2B5EF4-FFF2-40B4-BE49-F238E27FC236}">
              <a16:creationId xmlns:a16="http://schemas.microsoft.com/office/drawing/2014/main" id="{00000000-0008-0000-0200-000017000000}"/>
            </a:ext>
          </a:extLst>
        </xdr:cNvPr>
        <xdr:cNvSpPr/>
      </xdr:nvSpPr>
      <xdr:spPr>
        <a:xfrm>
          <a:off x="2733675" y="14458950"/>
          <a:ext cx="400050" cy="409575"/>
        </a:xfrm>
        <a:prstGeom prst="rect">
          <a:avLst/>
        </a:prstGeom>
        <a:no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180975</xdr:colOff>
      <xdr:row>37</xdr:row>
      <xdr:rowOff>95250</xdr:rowOff>
    </xdr:from>
    <xdr:to>
      <xdr:col>2</xdr:col>
      <xdr:colOff>666750</xdr:colOff>
      <xdr:row>37</xdr:row>
      <xdr:rowOff>95250</xdr:rowOff>
    </xdr:to>
    <xdr:cxnSp macro="">
      <xdr:nvCxnSpPr>
        <xdr:cNvPr id="24" name="Conector recto de flecha 23">
          <a:extLst>
            <a:ext uri="{FF2B5EF4-FFF2-40B4-BE49-F238E27FC236}">
              <a16:creationId xmlns:a16="http://schemas.microsoft.com/office/drawing/2014/main" id="{00000000-0008-0000-0200-000018000000}"/>
            </a:ext>
          </a:extLst>
        </xdr:cNvPr>
        <xdr:cNvCxnSpPr/>
      </xdr:nvCxnSpPr>
      <xdr:spPr>
        <a:xfrm>
          <a:off x="1914525" y="14954250"/>
          <a:ext cx="4857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695325</xdr:colOff>
      <xdr:row>35</xdr:row>
      <xdr:rowOff>185738</xdr:rowOff>
    </xdr:from>
    <xdr:to>
      <xdr:col>3</xdr:col>
      <xdr:colOff>228600</xdr:colOff>
      <xdr:row>36</xdr:row>
      <xdr:rowOff>0</xdr:rowOff>
    </xdr:to>
    <xdr:cxnSp macro="">
      <xdr:nvCxnSpPr>
        <xdr:cNvPr id="25" name="Conector recto de flecha 24">
          <a:extLst>
            <a:ext uri="{FF2B5EF4-FFF2-40B4-BE49-F238E27FC236}">
              <a16:creationId xmlns:a16="http://schemas.microsoft.com/office/drawing/2014/main" id="{00000000-0008-0000-0200-000019000000}"/>
            </a:ext>
          </a:extLst>
        </xdr:cNvPr>
        <xdr:cNvCxnSpPr/>
      </xdr:nvCxnSpPr>
      <xdr:spPr>
        <a:xfrm flipV="1">
          <a:off x="2428875" y="14663738"/>
          <a:ext cx="29527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37</xdr:row>
      <xdr:rowOff>95250</xdr:rowOff>
    </xdr:from>
    <xdr:to>
      <xdr:col>4</xdr:col>
      <xdr:colOff>304800</xdr:colOff>
      <xdr:row>37</xdr:row>
      <xdr:rowOff>95250</xdr:rowOff>
    </xdr:to>
    <xdr:cxnSp macro="">
      <xdr:nvCxnSpPr>
        <xdr:cNvPr id="26" name="Conector recto de flecha 25">
          <a:extLst>
            <a:ext uri="{FF2B5EF4-FFF2-40B4-BE49-F238E27FC236}">
              <a16:creationId xmlns:a16="http://schemas.microsoft.com/office/drawing/2014/main" id="{00000000-0008-0000-0200-00001A000000}"/>
            </a:ext>
          </a:extLst>
        </xdr:cNvPr>
        <xdr:cNvCxnSpPr/>
      </xdr:nvCxnSpPr>
      <xdr:spPr>
        <a:xfrm>
          <a:off x="3429000" y="14954250"/>
          <a:ext cx="4857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228600</xdr:colOff>
      <xdr:row>38</xdr:row>
      <xdr:rowOff>9525</xdr:rowOff>
    </xdr:from>
    <xdr:to>
      <xdr:col>3</xdr:col>
      <xdr:colOff>628650</xdr:colOff>
      <xdr:row>40</xdr:row>
      <xdr:rowOff>38100</xdr:rowOff>
    </xdr:to>
    <xdr:sp macro="" textlink="">
      <xdr:nvSpPr>
        <xdr:cNvPr id="27" name="Rectángulo 26">
          <a:extLst>
            <a:ext uri="{FF2B5EF4-FFF2-40B4-BE49-F238E27FC236}">
              <a16:creationId xmlns:a16="http://schemas.microsoft.com/office/drawing/2014/main" id="{00000000-0008-0000-0200-00001B000000}"/>
            </a:ext>
          </a:extLst>
        </xdr:cNvPr>
        <xdr:cNvSpPr/>
      </xdr:nvSpPr>
      <xdr:spPr>
        <a:xfrm>
          <a:off x="2724150" y="15059025"/>
          <a:ext cx="400050" cy="409575"/>
        </a:xfrm>
        <a:prstGeom prst="rect">
          <a:avLst/>
        </a:prstGeom>
        <a:noFill/>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676275</xdr:colOff>
      <xdr:row>36</xdr:row>
      <xdr:rowOff>9525</xdr:rowOff>
    </xdr:from>
    <xdr:to>
      <xdr:col>2</xdr:col>
      <xdr:colOff>685800</xdr:colOff>
      <xdr:row>39</xdr:row>
      <xdr:rowOff>38100</xdr:rowOff>
    </xdr:to>
    <xdr:cxnSp macro="">
      <xdr:nvCxnSpPr>
        <xdr:cNvPr id="28" name="Conector recto 27">
          <a:extLst>
            <a:ext uri="{FF2B5EF4-FFF2-40B4-BE49-F238E27FC236}">
              <a16:creationId xmlns:a16="http://schemas.microsoft.com/office/drawing/2014/main" id="{00000000-0008-0000-0200-00001C000000}"/>
            </a:ext>
          </a:extLst>
        </xdr:cNvPr>
        <xdr:cNvCxnSpPr/>
      </xdr:nvCxnSpPr>
      <xdr:spPr>
        <a:xfrm>
          <a:off x="2409825" y="14678025"/>
          <a:ext cx="9525" cy="600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695325</xdr:colOff>
      <xdr:row>39</xdr:row>
      <xdr:rowOff>23813</xdr:rowOff>
    </xdr:from>
    <xdr:to>
      <xdr:col>3</xdr:col>
      <xdr:colOff>228600</xdr:colOff>
      <xdr:row>39</xdr:row>
      <xdr:rowOff>28575</xdr:rowOff>
    </xdr:to>
    <xdr:cxnSp macro="">
      <xdr:nvCxnSpPr>
        <xdr:cNvPr id="29" name="Conector recto de flecha 28">
          <a:extLst>
            <a:ext uri="{FF2B5EF4-FFF2-40B4-BE49-F238E27FC236}">
              <a16:creationId xmlns:a16="http://schemas.microsoft.com/office/drawing/2014/main" id="{00000000-0008-0000-0200-00001D000000}"/>
            </a:ext>
          </a:extLst>
        </xdr:cNvPr>
        <xdr:cNvCxnSpPr/>
      </xdr:nvCxnSpPr>
      <xdr:spPr>
        <a:xfrm flipV="1">
          <a:off x="2428875" y="15263813"/>
          <a:ext cx="29527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647700</xdr:colOff>
      <xdr:row>35</xdr:row>
      <xdr:rowOff>180975</xdr:rowOff>
    </xdr:from>
    <xdr:to>
      <xdr:col>3</xdr:col>
      <xdr:colOff>942975</xdr:colOff>
      <xdr:row>35</xdr:row>
      <xdr:rowOff>185737</xdr:rowOff>
    </xdr:to>
    <xdr:cxnSp macro="">
      <xdr:nvCxnSpPr>
        <xdr:cNvPr id="30" name="Conector recto de flecha 29">
          <a:extLst>
            <a:ext uri="{FF2B5EF4-FFF2-40B4-BE49-F238E27FC236}">
              <a16:creationId xmlns:a16="http://schemas.microsoft.com/office/drawing/2014/main" id="{00000000-0008-0000-0200-00001E000000}"/>
            </a:ext>
          </a:extLst>
        </xdr:cNvPr>
        <xdr:cNvCxnSpPr/>
      </xdr:nvCxnSpPr>
      <xdr:spPr>
        <a:xfrm flipV="1">
          <a:off x="3143250" y="14658975"/>
          <a:ext cx="29527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628650</xdr:colOff>
      <xdr:row>39</xdr:row>
      <xdr:rowOff>0</xdr:rowOff>
    </xdr:from>
    <xdr:to>
      <xdr:col>3</xdr:col>
      <xdr:colOff>923925</xdr:colOff>
      <xdr:row>39</xdr:row>
      <xdr:rowOff>4762</xdr:rowOff>
    </xdr:to>
    <xdr:cxnSp macro="">
      <xdr:nvCxnSpPr>
        <xdr:cNvPr id="31" name="Conector recto de flecha 30">
          <a:extLst>
            <a:ext uri="{FF2B5EF4-FFF2-40B4-BE49-F238E27FC236}">
              <a16:creationId xmlns:a16="http://schemas.microsoft.com/office/drawing/2014/main" id="{00000000-0008-0000-0200-00001F000000}"/>
            </a:ext>
          </a:extLst>
        </xdr:cNvPr>
        <xdr:cNvCxnSpPr/>
      </xdr:nvCxnSpPr>
      <xdr:spPr>
        <a:xfrm flipV="1">
          <a:off x="3124200" y="15240000"/>
          <a:ext cx="29527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35</xdr:row>
      <xdr:rowOff>171450</xdr:rowOff>
    </xdr:from>
    <xdr:to>
      <xdr:col>3</xdr:col>
      <xdr:colOff>933450</xdr:colOff>
      <xdr:row>39</xdr:row>
      <xdr:rowOff>9525</xdr:rowOff>
    </xdr:to>
    <xdr:cxnSp macro="">
      <xdr:nvCxnSpPr>
        <xdr:cNvPr id="32" name="Conector recto 31">
          <a:extLst>
            <a:ext uri="{FF2B5EF4-FFF2-40B4-BE49-F238E27FC236}">
              <a16:creationId xmlns:a16="http://schemas.microsoft.com/office/drawing/2014/main" id="{00000000-0008-0000-0200-000020000000}"/>
            </a:ext>
          </a:extLst>
        </xdr:cNvPr>
        <xdr:cNvCxnSpPr/>
      </xdr:nvCxnSpPr>
      <xdr:spPr>
        <a:xfrm>
          <a:off x="3419475" y="14649450"/>
          <a:ext cx="9525" cy="600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76199</xdr:colOff>
      <xdr:row>56</xdr:row>
      <xdr:rowOff>185737</xdr:rowOff>
    </xdr:from>
    <xdr:ext cx="771525" cy="378502"/>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2619374" y="10853737"/>
              <a:ext cx="77152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trlPr>
                          <a:rPr lang="es-ES" sz="1100" i="1">
                            <a:latin typeface="Cambria Math" panose="02040503050406030204" pitchFamily="18" charset="0"/>
                          </a:rPr>
                        </m:ctrlPr>
                      </m:naryPr>
                      <m:sub>
                        <m:r>
                          <m:rPr>
                            <m:brk m:alnAt="23"/>
                          </m:rPr>
                          <a:rPr lang="es-ES" sz="1100" b="0" i="1">
                            <a:latin typeface="Cambria Math" panose="02040503050406030204" pitchFamily="18" charset="0"/>
                          </a:rPr>
                          <m:t>0</m:t>
                        </m:r>
                      </m:sub>
                      <m:sup>
                        <m:r>
                          <a:rPr lang="es-ES" sz="1100" b="0" i="1">
                            <a:latin typeface="Cambria Math" panose="02040503050406030204" pitchFamily="18" charset="0"/>
                          </a:rPr>
                          <m:t>𝑡</m:t>
                        </m:r>
                      </m:sup>
                      <m:e>
                        <m:r>
                          <a:rPr lang="es-ES" sz="1100" b="0" i="1">
                            <a:latin typeface="Cambria Math" panose="02040503050406030204" pitchFamily="18" charset="0"/>
                          </a:rPr>
                          <m:t>𝑅𝑖</m:t>
                        </m:r>
                        <m:r>
                          <a:rPr lang="es-ES" sz="1100" b="0" i="1">
                            <a:latin typeface="Cambria Math" panose="02040503050406030204" pitchFamily="18" charset="0"/>
                          </a:rPr>
                          <m:t> </m:t>
                        </m:r>
                        <m:d>
                          <m:dPr>
                            <m:ctrlPr>
                              <a:rPr lang="es-ES" sz="1100" b="0" i="1">
                                <a:latin typeface="Cambria Math" panose="02040503050406030204" pitchFamily="18" charset="0"/>
                              </a:rPr>
                            </m:ctrlPr>
                          </m:dPr>
                          <m:e>
                            <m:r>
                              <a:rPr lang="es-ES" sz="1100" b="0" i="1">
                                <a:latin typeface="Cambria Math" panose="02040503050406030204" pitchFamily="18" charset="0"/>
                              </a:rPr>
                              <m:t>𝑇</m:t>
                            </m:r>
                          </m:e>
                        </m:d>
                        <m:r>
                          <a:rPr lang="es-ES" sz="1100" b="0" i="1">
                            <a:latin typeface="Cambria Math" panose="02040503050406030204" pitchFamily="18" charset="0"/>
                          </a:rPr>
                          <m:t>𝑑𝑇</m:t>
                        </m:r>
                      </m:e>
                    </m:nary>
                  </m:oMath>
                </m:oMathPara>
              </a14:m>
              <a:endParaRPr lang="es-ES" sz="1100"/>
            </a:p>
          </xdr:txBody>
        </xdr:sp>
      </mc:Choice>
      <mc:Fallback xmlns="">
        <xdr:sp macro="" textlink="">
          <xdr:nvSpPr>
            <xdr:cNvPr id="7" name="CuadroTexto 6"/>
            <xdr:cNvSpPr txBox="1"/>
          </xdr:nvSpPr>
          <xdr:spPr>
            <a:xfrm>
              <a:off x="2619374" y="10853737"/>
              <a:ext cx="77152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i="0">
                  <a:latin typeface="Cambria Math" panose="02040503050406030204" pitchFamily="18" charset="0"/>
                </a:rPr>
                <a:t>∫</a:t>
              </a:r>
              <a:r>
                <a:rPr lang="es-ES" sz="1100" b="0" i="0">
                  <a:latin typeface="Cambria Math" panose="02040503050406030204" pitchFamily="18" charset="0"/>
                </a:rPr>
                <a:t>_0^𝑡▒〖𝑅𝑖 (𝑇)𝑑𝑇〗</a:t>
              </a:r>
              <a:endParaRPr lang="es-E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xdr:col>
      <xdr:colOff>1085850</xdr:colOff>
      <xdr:row>4</xdr:row>
      <xdr:rowOff>133350</xdr:rowOff>
    </xdr:from>
    <xdr:ext cx="771525" cy="3785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2609850" y="895350"/>
              <a:ext cx="77152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trlPr>
                          <a:rPr lang="es-ES" sz="1100" i="1">
                            <a:latin typeface="Cambria Math" panose="02040503050406030204" pitchFamily="18" charset="0"/>
                          </a:rPr>
                        </m:ctrlPr>
                      </m:naryPr>
                      <m:sub>
                        <m:r>
                          <m:rPr>
                            <m:brk m:alnAt="23"/>
                          </m:rPr>
                          <a:rPr lang="es-ES" sz="1100" b="0" i="1">
                            <a:latin typeface="Cambria Math" panose="02040503050406030204" pitchFamily="18" charset="0"/>
                          </a:rPr>
                          <m:t>0</m:t>
                        </m:r>
                      </m:sub>
                      <m:sup>
                        <m:r>
                          <a:rPr lang="es-ES" sz="1100" b="0" i="1">
                            <a:latin typeface="Cambria Math" panose="02040503050406030204" pitchFamily="18" charset="0"/>
                          </a:rPr>
                          <m:t>𝑡</m:t>
                        </m:r>
                      </m:sup>
                      <m:e>
                        <m:r>
                          <a:rPr lang="es-ES" sz="1100" b="0" i="1">
                            <a:latin typeface="Cambria Math" panose="02040503050406030204" pitchFamily="18" charset="0"/>
                          </a:rPr>
                          <m:t>𝑅𝑖</m:t>
                        </m:r>
                        <m:r>
                          <a:rPr lang="es-ES" sz="1100" b="0" i="1">
                            <a:latin typeface="Cambria Math" panose="02040503050406030204" pitchFamily="18" charset="0"/>
                          </a:rPr>
                          <m:t> </m:t>
                        </m:r>
                        <m:d>
                          <m:dPr>
                            <m:ctrlPr>
                              <a:rPr lang="es-ES" sz="1100" b="0" i="1">
                                <a:latin typeface="Cambria Math" panose="02040503050406030204" pitchFamily="18" charset="0"/>
                              </a:rPr>
                            </m:ctrlPr>
                          </m:dPr>
                          <m:e>
                            <m:r>
                              <a:rPr lang="es-ES" sz="1100" b="0" i="1">
                                <a:latin typeface="Cambria Math" panose="02040503050406030204" pitchFamily="18" charset="0"/>
                              </a:rPr>
                              <m:t>𝑇</m:t>
                            </m:r>
                          </m:e>
                        </m:d>
                        <m:r>
                          <a:rPr lang="es-ES" sz="1100" b="0" i="1">
                            <a:latin typeface="Cambria Math" panose="02040503050406030204" pitchFamily="18" charset="0"/>
                          </a:rPr>
                          <m:t>𝑑𝑇</m:t>
                        </m:r>
                      </m:e>
                    </m:nary>
                  </m:oMath>
                </m:oMathPara>
              </a14:m>
              <a:endParaRPr lang="es-ES" sz="1100"/>
            </a:p>
          </xdr:txBody>
        </xdr:sp>
      </mc:Choice>
      <mc:Fallback xmlns="">
        <xdr:sp macro="" textlink="">
          <xdr:nvSpPr>
            <xdr:cNvPr id="2" name="CuadroTexto 1"/>
            <xdr:cNvSpPr txBox="1"/>
          </xdr:nvSpPr>
          <xdr:spPr>
            <a:xfrm>
              <a:off x="2609850" y="895350"/>
              <a:ext cx="77152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i="0">
                  <a:latin typeface="Cambria Math" panose="02040503050406030204" pitchFamily="18" charset="0"/>
                </a:rPr>
                <a:t>∫</a:t>
              </a:r>
              <a:r>
                <a:rPr lang="es-ES" sz="1100" b="0" i="0">
                  <a:latin typeface="Cambria Math" panose="02040503050406030204" pitchFamily="18" charset="0"/>
                </a:rPr>
                <a:t>_0^𝑡▒〖𝑅𝑖 (𝑇)𝑑𝑇〗</a:t>
              </a:r>
              <a:endParaRPr lang="es-E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5</xdr:col>
      <xdr:colOff>152400</xdr:colOff>
      <xdr:row>10</xdr:row>
      <xdr:rowOff>0</xdr:rowOff>
    </xdr:from>
    <xdr:ext cx="184731" cy="264560"/>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3200400" y="171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5</xdr:col>
      <xdr:colOff>152400</xdr:colOff>
      <xdr:row>10</xdr:row>
      <xdr:rowOff>0</xdr:rowOff>
    </xdr:from>
    <xdr:ext cx="184731" cy="264560"/>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200400" y="171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5</xdr:col>
      <xdr:colOff>152400</xdr:colOff>
      <xdr:row>11</xdr:row>
      <xdr:rowOff>0</xdr:rowOff>
    </xdr:from>
    <xdr:ext cx="184731" cy="264560"/>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3200400" y="2095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5</xdr:col>
      <xdr:colOff>152400</xdr:colOff>
      <xdr:row>11</xdr:row>
      <xdr:rowOff>0</xdr:rowOff>
    </xdr:from>
    <xdr:ext cx="184731" cy="264560"/>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3200400" y="2095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4</xdr:col>
      <xdr:colOff>152400</xdr:colOff>
      <xdr:row>22</xdr:row>
      <xdr:rowOff>0</xdr:rowOff>
    </xdr:from>
    <xdr:ext cx="184731" cy="264560"/>
    <xdr:sp macro="" textlink="">
      <xdr:nvSpPr>
        <xdr:cNvPr id="14" name="CuadroTexto 13">
          <a:extLst>
            <a:ext uri="{FF2B5EF4-FFF2-40B4-BE49-F238E27FC236}">
              <a16:creationId xmlns:a16="http://schemas.microsoft.com/office/drawing/2014/main" id="{954CF9CA-21B1-5845-B32B-6D1C518883EB}"/>
            </a:ext>
          </a:extLst>
        </xdr:cNvPr>
        <xdr:cNvSpPr txBox="1"/>
      </xdr:nvSpPr>
      <xdr:spPr>
        <a:xfrm>
          <a:off x="5295900" y="2095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4</xdr:col>
      <xdr:colOff>152400</xdr:colOff>
      <xdr:row>22</xdr:row>
      <xdr:rowOff>0</xdr:rowOff>
    </xdr:from>
    <xdr:ext cx="184731" cy="264560"/>
    <xdr:sp macro="" textlink="">
      <xdr:nvSpPr>
        <xdr:cNvPr id="15" name="CuadroTexto 14">
          <a:extLst>
            <a:ext uri="{FF2B5EF4-FFF2-40B4-BE49-F238E27FC236}">
              <a16:creationId xmlns:a16="http://schemas.microsoft.com/office/drawing/2014/main" id="{AD36FED7-2732-3E4E-BAF7-CA6DFF421FCD}"/>
            </a:ext>
          </a:extLst>
        </xdr:cNvPr>
        <xdr:cNvSpPr txBox="1"/>
      </xdr:nvSpPr>
      <xdr:spPr>
        <a:xfrm>
          <a:off x="5295900" y="2095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18"/>
  <sheetViews>
    <sheetView workbookViewId="0">
      <selection activeCell="I23" sqref="I23"/>
    </sheetView>
  </sheetViews>
  <sheetFormatPr baseColWidth="10" defaultColWidth="11.5" defaultRowHeight="15" x14ac:dyDescent="0.2"/>
  <cols>
    <col min="8" max="8" width="17.1640625" customWidth="1"/>
  </cols>
  <sheetData>
    <row r="3" spans="2:9" x14ac:dyDescent="0.2">
      <c r="D3" s="55" t="s">
        <v>0</v>
      </c>
      <c r="E3" s="55"/>
      <c r="F3" s="55"/>
    </row>
    <row r="4" spans="2:9" x14ac:dyDescent="0.2">
      <c r="D4" s="41"/>
      <c r="E4" s="41"/>
      <c r="F4" s="41"/>
    </row>
    <row r="5" spans="2:9" x14ac:dyDescent="0.2">
      <c r="B5" t="s">
        <v>1</v>
      </c>
    </row>
    <row r="6" spans="2:9" x14ac:dyDescent="0.2">
      <c r="B6" t="s">
        <v>2</v>
      </c>
    </row>
    <row r="7" spans="2:9" x14ac:dyDescent="0.2">
      <c r="B7" t="s">
        <v>3</v>
      </c>
    </row>
    <row r="8" spans="2:9" x14ac:dyDescent="0.2">
      <c r="B8" t="s">
        <v>4</v>
      </c>
    </row>
    <row r="9" spans="2:9" x14ac:dyDescent="0.2">
      <c r="B9" s="9" t="s">
        <v>5</v>
      </c>
    </row>
    <row r="11" spans="2:9" x14ac:dyDescent="0.2">
      <c r="B11" t="s">
        <v>6</v>
      </c>
    </row>
    <row r="13" spans="2:9" x14ac:dyDescent="0.2">
      <c r="B13" s="56" t="s">
        <v>7</v>
      </c>
      <c r="C13" s="57"/>
      <c r="D13" s="57"/>
      <c r="E13" s="57"/>
      <c r="F13" s="57"/>
      <c r="G13" s="57"/>
      <c r="H13" s="58"/>
      <c r="I13" s="16">
        <v>5</v>
      </c>
    </row>
    <row r="14" spans="2:9" x14ac:dyDescent="0.2">
      <c r="B14" s="10" t="s">
        <v>8</v>
      </c>
      <c r="C14" s="11"/>
      <c r="D14" s="11"/>
      <c r="E14" s="11"/>
      <c r="F14" s="11"/>
      <c r="G14" s="11"/>
      <c r="H14" s="12"/>
      <c r="I14" s="17">
        <v>5</v>
      </c>
    </row>
    <row r="15" spans="2:9" x14ac:dyDescent="0.2">
      <c r="B15" s="13" t="s">
        <v>9</v>
      </c>
      <c r="C15" s="14"/>
      <c r="D15" s="14"/>
      <c r="E15" s="14"/>
      <c r="F15" s="14"/>
      <c r="G15" s="14"/>
      <c r="H15" s="15"/>
      <c r="I15" s="17">
        <v>5</v>
      </c>
    </row>
    <row r="16" spans="2:9" x14ac:dyDescent="0.2">
      <c r="B16" s="13" t="s">
        <v>10</v>
      </c>
      <c r="C16" s="14"/>
      <c r="D16" s="14"/>
      <c r="E16" s="14"/>
      <c r="F16" s="14"/>
      <c r="G16" s="14"/>
      <c r="H16" s="15"/>
      <c r="I16" s="17">
        <v>5</v>
      </c>
    </row>
    <row r="17" spans="2:9" x14ac:dyDescent="0.2">
      <c r="B17" s="13" t="s">
        <v>11</v>
      </c>
      <c r="C17" s="14"/>
      <c r="D17" s="14"/>
      <c r="E17" s="14"/>
      <c r="F17" s="14"/>
      <c r="G17" s="14"/>
      <c r="H17" s="15"/>
      <c r="I17" s="17">
        <v>5</v>
      </c>
    </row>
    <row r="18" spans="2:9" x14ac:dyDescent="0.2">
      <c r="B18" s="13" t="s">
        <v>12</v>
      </c>
      <c r="C18" s="14"/>
      <c r="D18" s="14"/>
      <c r="E18" s="14"/>
      <c r="F18" s="14"/>
      <c r="G18" s="14"/>
      <c r="H18" s="15"/>
      <c r="I18" s="17">
        <v>5</v>
      </c>
    </row>
  </sheetData>
  <mergeCells count="2">
    <mergeCell ref="D3:F3"/>
    <mergeCell ref="B13: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120"/>
  <sheetViews>
    <sheetView topLeftCell="A58" zoomScaleNormal="100" workbookViewId="0">
      <selection activeCell="G91" sqref="G91"/>
    </sheetView>
  </sheetViews>
  <sheetFormatPr baseColWidth="10" defaultColWidth="11.5" defaultRowHeight="15" x14ac:dyDescent="0.2"/>
  <cols>
    <col min="2" max="2" width="14.5" customWidth="1"/>
    <col min="14" max="14" width="16.1640625" customWidth="1"/>
  </cols>
  <sheetData>
    <row r="2" spans="2:8" x14ac:dyDescent="0.2">
      <c r="B2" s="55" t="s">
        <v>13</v>
      </c>
      <c r="C2" s="55"/>
      <c r="D2" s="55"/>
      <c r="E2" s="55"/>
      <c r="F2" s="55"/>
      <c r="G2" s="55"/>
      <c r="H2" s="55"/>
    </row>
    <row r="3" spans="2:8" x14ac:dyDescent="0.2">
      <c r="B3" s="61"/>
      <c r="C3" s="61"/>
      <c r="D3" s="61"/>
      <c r="E3" s="61"/>
      <c r="F3" s="61"/>
      <c r="G3" s="61"/>
      <c r="H3" s="61"/>
    </row>
    <row r="4" spans="2:8" x14ac:dyDescent="0.2">
      <c r="B4" s="62" t="s">
        <v>14</v>
      </c>
      <c r="C4" s="62"/>
      <c r="D4" s="62"/>
      <c r="E4" s="62"/>
      <c r="F4" s="62"/>
      <c r="G4" s="62"/>
      <c r="H4" s="62"/>
    </row>
    <row r="5" spans="2:8" x14ac:dyDescent="0.2">
      <c r="B5" s="61"/>
      <c r="C5" s="61"/>
      <c r="D5" s="61"/>
      <c r="E5" s="61"/>
      <c r="F5" s="61"/>
      <c r="G5" s="61"/>
      <c r="H5" s="61"/>
    </row>
    <row r="6" spans="2:8" x14ac:dyDescent="0.2">
      <c r="B6" s="1" t="s">
        <v>15</v>
      </c>
      <c r="C6" s="63" t="s">
        <v>174</v>
      </c>
      <c r="D6" s="64"/>
      <c r="E6" s="64"/>
      <c r="F6" s="64"/>
      <c r="G6" s="64"/>
      <c r="H6" s="65"/>
    </row>
    <row r="7" spans="2:8" x14ac:dyDescent="0.2">
      <c r="B7" s="61"/>
      <c r="C7" s="61"/>
      <c r="D7" s="61"/>
      <c r="E7" s="61"/>
      <c r="F7" s="61"/>
      <c r="G7" s="61"/>
      <c r="H7" s="61"/>
    </row>
    <row r="8" spans="2:8" x14ac:dyDescent="0.2">
      <c r="B8" s="1" t="s">
        <v>16</v>
      </c>
      <c r="C8" s="63">
        <v>167849</v>
      </c>
      <c r="D8" s="65"/>
    </row>
    <row r="9" spans="2:8" x14ac:dyDescent="0.2">
      <c r="B9" s="61"/>
      <c r="C9" s="61"/>
      <c r="D9" s="61"/>
      <c r="E9" s="61"/>
      <c r="F9" s="61"/>
      <c r="G9" s="61"/>
      <c r="H9" s="61"/>
    </row>
    <row r="10" spans="2:8" x14ac:dyDescent="0.2">
      <c r="B10" s="66" t="s">
        <v>17</v>
      </c>
      <c r="C10" s="66"/>
      <c r="D10" s="8">
        <v>1</v>
      </c>
      <c r="E10" s="8"/>
    </row>
    <row r="11" spans="2:8" x14ac:dyDescent="0.2">
      <c r="D11" s="8">
        <v>2</v>
      </c>
      <c r="E11" s="8"/>
    </row>
    <row r="12" spans="2:8" x14ac:dyDescent="0.2">
      <c r="D12" s="8">
        <v>3</v>
      </c>
      <c r="E12" s="8"/>
    </row>
    <row r="13" spans="2:8" x14ac:dyDescent="0.2">
      <c r="D13" s="8">
        <v>4</v>
      </c>
      <c r="E13" s="7"/>
    </row>
    <row r="14" spans="2:8" x14ac:dyDescent="0.2">
      <c r="D14" s="8">
        <v>5</v>
      </c>
      <c r="E14" s="7"/>
    </row>
    <row r="15" spans="2:8" x14ac:dyDescent="0.2">
      <c r="D15" s="3"/>
      <c r="E15" s="3"/>
    </row>
    <row r="16" spans="2:8" x14ac:dyDescent="0.2">
      <c r="D16" s="1" t="s">
        <v>18</v>
      </c>
      <c r="E16" s="4">
        <f>+SUM(E10:E14)</f>
        <v>0</v>
      </c>
    </row>
    <row r="18" spans="2:10" x14ac:dyDescent="0.2">
      <c r="B18" s="67" t="s">
        <v>19</v>
      </c>
      <c r="C18" s="67"/>
      <c r="D18" s="67"/>
      <c r="E18" s="67"/>
      <c r="F18" s="67"/>
      <c r="G18" s="67"/>
      <c r="H18" s="67"/>
      <c r="I18" s="67"/>
      <c r="J18" s="67"/>
    </row>
    <row r="19" spans="2:10" x14ac:dyDescent="0.2">
      <c r="B19" s="67" t="s">
        <v>20</v>
      </c>
      <c r="C19" s="67"/>
      <c r="D19" s="67"/>
      <c r="E19" s="67"/>
      <c r="F19" s="67"/>
      <c r="G19" s="67"/>
      <c r="H19" s="67"/>
      <c r="I19" s="67"/>
      <c r="J19" s="67"/>
    </row>
    <row r="20" spans="2:10" x14ac:dyDescent="0.2">
      <c r="B20" s="67" t="s">
        <v>21</v>
      </c>
      <c r="C20" s="67"/>
      <c r="D20" s="67"/>
      <c r="E20" s="67"/>
      <c r="F20" s="67"/>
      <c r="G20" s="67"/>
      <c r="H20" s="67"/>
      <c r="I20" s="67"/>
      <c r="J20" s="67"/>
    </row>
    <row r="22" spans="2:10" x14ac:dyDescent="0.2">
      <c r="B22" s="60" t="s">
        <v>22</v>
      </c>
      <c r="C22" s="60"/>
      <c r="D22" s="60"/>
      <c r="E22" s="60"/>
      <c r="F22" s="60"/>
      <c r="G22" s="60"/>
      <c r="H22" s="60"/>
      <c r="I22" s="60"/>
      <c r="J22" s="60"/>
    </row>
    <row r="23" spans="2:10" x14ac:dyDescent="0.2">
      <c r="B23" s="60" t="s">
        <v>23</v>
      </c>
      <c r="C23" s="60"/>
      <c r="D23" s="60"/>
      <c r="E23" s="60"/>
      <c r="F23" s="60"/>
      <c r="G23" s="60"/>
      <c r="H23" s="60"/>
      <c r="I23" s="60"/>
      <c r="J23" s="60"/>
    </row>
    <row r="24" spans="2:10" x14ac:dyDescent="0.2">
      <c r="B24" s="60" t="s">
        <v>24</v>
      </c>
      <c r="C24" s="60"/>
      <c r="D24" s="60"/>
      <c r="E24" s="60"/>
      <c r="F24" s="60"/>
      <c r="G24" s="60"/>
      <c r="H24" s="60"/>
      <c r="I24" s="60"/>
      <c r="J24" s="60"/>
    </row>
    <row r="26" spans="2:10" x14ac:dyDescent="0.2">
      <c r="D26" t="s">
        <v>25</v>
      </c>
    </row>
    <row r="28" spans="2:10" x14ac:dyDescent="0.2">
      <c r="B28" s="60" t="s">
        <v>26</v>
      </c>
      <c r="C28" s="60"/>
      <c r="D28" s="60"/>
      <c r="E28" s="60"/>
      <c r="F28" s="60"/>
      <c r="G28" s="60"/>
      <c r="H28" s="60"/>
      <c r="I28" s="60"/>
      <c r="J28" s="60"/>
    </row>
    <row r="30" spans="2:10" x14ac:dyDescent="0.2">
      <c r="B30" s="60" t="s">
        <v>27</v>
      </c>
      <c r="C30" s="60"/>
      <c r="D30" s="60"/>
      <c r="E30" s="60"/>
      <c r="F30" s="60"/>
      <c r="G30" s="60"/>
      <c r="H30" s="60"/>
      <c r="I30" s="60"/>
      <c r="J30" s="60"/>
    </row>
    <row r="31" spans="2:10" x14ac:dyDescent="0.2">
      <c r="B31" s="60" t="s">
        <v>28</v>
      </c>
      <c r="C31" s="60"/>
      <c r="D31" s="60"/>
      <c r="E31" s="60"/>
      <c r="F31" s="60"/>
      <c r="G31" s="60"/>
      <c r="H31" s="60"/>
      <c r="I31" s="60"/>
      <c r="J31" s="60"/>
    </row>
    <row r="33" spans="2:16" x14ac:dyDescent="0.2">
      <c r="B33" s="21"/>
      <c r="C33" s="22"/>
      <c r="D33" s="22"/>
      <c r="E33" s="22"/>
      <c r="F33" s="29" t="s">
        <v>29</v>
      </c>
      <c r="G33" s="22"/>
      <c r="H33" s="22"/>
      <c r="I33" s="22"/>
      <c r="J33" s="23"/>
      <c r="L33" s="47" t="s">
        <v>46</v>
      </c>
      <c r="M33" s="47" t="s">
        <v>189</v>
      </c>
      <c r="N33" s="47" t="s">
        <v>191</v>
      </c>
      <c r="O33" s="50" t="s">
        <v>192</v>
      </c>
      <c r="P33" s="50" t="s">
        <v>193</v>
      </c>
    </row>
    <row r="34" spans="2:16" x14ac:dyDescent="0.2">
      <c r="B34" t="s">
        <v>179</v>
      </c>
      <c r="C34">
        <v>3.5</v>
      </c>
      <c r="D34" t="s">
        <v>180</v>
      </c>
      <c r="E34" s="19"/>
      <c r="F34" s="30"/>
      <c r="G34" s="19"/>
      <c r="H34" s="19"/>
      <c r="I34" s="19"/>
      <c r="J34" s="25"/>
      <c r="L34">
        <v>1</v>
      </c>
      <c r="M34">
        <f>H$43/L34</f>
        <v>3500000</v>
      </c>
      <c r="N34">
        <f>((H$39/H$40)*(EXP(H$40*L34)-1))/L34</f>
        <v>1142.0387948683531</v>
      </c>
      <c r="O34">
        <f>(H$41*EXP(-H$42*L34))/L34</f>
        <v>3200000</v>
      </c>
      <c r="P34">
        <f>M34+N34-O34</f>
        <v>301142.03879486816</v>
      </c>
    </row>
    <row r="35" spans="2:16" x14ac:dyDescent="0.2">
      <c r="B35" t="s">
        <v>181</v>
      </c>
      <c r="C35">
        <v>3.2</v>
      </c>
      <c r="D35" t="s">
        <v>180</v>
      </c>
      <c r="E35" s="19"/>
      <c r="F35" s="30"/>
      <c r="G35" s="19"/>
      <c r="H35" s="19"/>
      <c r="I35" s="19"/>
      <c r="J35" s="25"/>
      <c r="L35">
        <v>2</v>
      </c>
      <c r="M35">
        <f t="shared" ref="M35:M37" si="0">H$43/L35</f>
        <v>1750000</v>
      </c>
      <c r="N35">
        <f t="shared" ref="N35:N37" si="1">((H$39/H$40)*(EXP(H$40*L35)-1))/L35</f>
        <v>1311.5916340363201</v>
      </c>
      <c r="O35">
        <f t="shared" ref="O35:O37" si="2">(H$41*EXP(-H$42*L35))/L35</f>
        <v>1462857.1428571427</v>
      </c>
      <c r="P35">
        <f t="shared" ref="P35:P37" si="3">M35+N35-O35</f>
        <v>288454.44877689355</v>
      </c>
    </row>
    <row r="36" spans="2:16" x14ac:dyDescent="0.2">
      <c r="E36" s="19"/>
      <c r="F36" s="30"/>
      <c r="G36" s="19"/>
      <c r="H36" s="19"/>
      <c r="I36" s="19"/>
      <c r="J36" s="25"/>
      <c r="L36">
        <v>3</v>
      </c>
      <c r="M36">
        <f t="shared" si="0"/>
        <v>1166666.6666666667</v>
      </c>
      <c r="N36">
        <f t="shared" si="1"/>
        <v>1514.7080326900013</v>
      </c>
      <c r="O36">
        <f t="shared" si="2"/>
        <v>891646.25850340119</v>
      </c>
      <c r="P36">
        <f t="shared" si="3"/>
        <v>276535.11619595555</v>
      </c>
    </row>
    <row r="37" spans="2:16" x14ac:dyDescent="0.2">
      <c r="B37" t="s">
        <v>182</v>
      </c>
      <c r="E37" s="19"/>
      <c r="F37" s="30"/>
      <c r="G37" s="19"/>
      <c r="H37" s="19"/>
      <c r="I37" s="19"/>
      <c r="J37" s="25"/>
      <c r="L37">
        <v>4</v>
      </c>
      <c r="M37">
        <f t="shared" si="0"/>
        <v>875000</v>
      </c>
      <c r="N37">
        <f t="shared" si="1"/>
        <v>1758.8625137995768</v>
      </c>
      <c r="O37">
        <f t="shared" si="2"/>
        <v>611414.57725947513</v>
      </c>
      <c r="P37">
        <f t="shared" si="3"/>
        <v>265344.28525432444</v>
      </c>
    </row>
    <row r="38" spans="2:16" x14ac:dyDescent="0.2">
      <c r="B38" s="24"/>
      <c r="C38" s="19"/>
      <c r="D38" s="19"/>
      <c r="E38" s="19"/>
      <c r="F38" s="30"/>
      <c r="G38" s="19"/>
      <c r="H38" s="19"/>
      <c r="I38" s="19"/>
      <c r="J38" s="25"/>
      <c r="L38">
        <v>5</v>
      </c>
      <c r="M38">
        <f t="shared" ref="M38:M55" si="4">H$43/L38</f>
        <v>700000</v>
      </c>
      <c r="N38">
        <f t="shared" ref="N38:N55" si="5">((H$39/H$40)*(EXP(H$40*L38)-1))/L38</f>
        <v>2053.3051289378805</v>
      </c>
      <c r="O38">
        <f t="shared" ref="O38:O55" si="6">(H$41*EXP(-H$42*L38))/L38</f>
        <v>447206.09079550178</v>
      </c>
      <c r="P38">
        <f t="shared" ref="P38:P55" si="7">M38+N38-O38</f>
        <v>254847.21433343616</v>
      </c>
    </row>
    <row r="39" spans="2:16" x14ac:dyDescent="0.2">
      <c r="B39" s="24" t="s">
        <v>184</v>
      </c>
      <c r="C39" s="19"/>
      <c r="D39" s="19"/>
      <c r="E39" s="19"/>
      <c r="F39" s="30"/>
      <c r="G39" s="19" t="s">
        <v>185</v>
      </c>
      <c r="H39" s="19">
        <v>1000</v>
      </c>
      <c r="I39" s="19"/>
      <c r="J39" s="25"/>
      <c r="L39">
        <v>6</v>
      </c>
      <c r="M39">
        <f t="shared" si="4"/>
        <v>583333.33333333337</v>
      </c>
      <c r="N39">
        <f t="shared" si="5"/>
        <v>2409.5007981652911</v>
      </c>
      <c r="O39">
        <f t="shared" si="6"/>
        <v>340728.45012990606</v>
      </c>
      <c r="P39">
        <f t="shared" si="7"/>
        <v>245014.38400159264</v>
      </c>
    </row>
    <row r="40" spans="2:16" x14ac:dyDescent="0.2">
      <c r="B40" s="24" t="s">
        <v>183</v>
      </c>
      <c r="C40" s="19"/>
      <c r="D40" s="19"/>
      <c r="E40" s="19"/>
      <c r="F40" s="30"/>
      <c r="G40" s="19" t="s">
        <v>186</v>
      </c>
      <c r="H40" s="19">
        <v>0.26</v>
      </c>
      <c r="I40" s="19"/>
      <c r="J40" s="25"/>
      <c r="L40">
        <v>7</v>
      </c>
      <c r="M40">
        <f t="shared" si="4"/>
        <v>500000</v>
      </c>
      <c r="N40">
        <f t="shared" si="5"/>
        <v>2841.6804669689855</v>
      </c>
      <c r="O40">
        <f t="shared" si="6"/>
        <v>267019.84663241619</v>
      </c>
      <c r="P40">
        <f t="shared" si="7"/>
        <v>235821.83383455279</v>
      </c>
    </row>
    <row r="41" spans="2:16" x14ac:dyDescent="0.2">
      <c r="B41" s="24" t="s">
        <v>223</v>
      </c>
      <c r="C41" s="19"/>
      <c r="D41" s="19"/>
      <c r="E41" s="19"/>
      <c r="F41" s="30"/>
      <c r="G41" s="19" t="s">
        <v>187</v>
      </c>
      <c r="H41" s="19">
        <v>3500000</v>
      </c>
      <c r="I41" s="19"/>
      <c r="J41" s="25"/>
      <c r="L41">
        <v>8</v>
      </c>
      <c r="M41">
        <f t="shared" si="4"/>
        <v>437500</v>
      </c>
      <c r="N41">
        <f t="shared" si="5"/>
        <v>3367.5331318732469</v>
      </c>
      <c r="O41">
        <f t="shared" si="6"/>
        <v>213615.87730593293</v>
      </c>
      <c r="P41">
        <f t="shared" si="7"/>
        <v>227251.65582594031</v>
      </c>
    </row>
    <row r="42" spans="2:16" x14ac:dyDescent="0.2">
      <c r="B42" s="24"/>
      <c r="C42" s="19"/>
      <c r="D42" s="19"/>
      <c r="E42" s="19"/>
      <c r="F42" s="19"/>
      <c r="G42" s="49" t="s">
        <v>188</v>
      </c>
      <c r="H42" s="19">
        <f>B44</f>
        <v>8.9612158689687194E-2</v>
      </c>
      <c r="I42" s="19"/>
      <c r="J42" s="25"/>
      <c r="L42">
        <v>9</v>
      </c>
      <c r="M42">
        <f t="shared" si="4"/>
        <v>388888.88888888888</v>
      </c>
      <c r="N42">
        <f t="shared" si="5"/>
        <v>4009.0754541589072</v>
      </c>
      <c r="O42">
        <f t="shared" si="6"/>
        <v>173605.28441371056</v>
      </c>
      <c r="P42">
        <f t="shared" si="7"/>
        <v>219292.6799293372</v>
      </c>
    </row>
    <row r="43" spans="2:16" x14ac:dyDescent="0.2">
      <c r="B43" s="24" t="s">
        <v>224</v>
      </c>
      <c r="C43" s="19"/>
      <c r="D43" s="19"/>
      <c r="E43" s="19"/>
      <c r="F43" s="19"/>
      <c r="G43" s="49" t="s">
        <v>190</v>
      </c>
      <c r="H43" s="19">
        <f>H41</f>
        <v>3500000</v>
      </c>
      <c r="I43" s="19"/>
      <c r="J43" s="25"/>
      <c r="L43">
        <v>10</v>
      </c>
      <c r="M43">
        <f t="shared" si="4"/>
        <v>350000</v>
      </c>
      <c r="N43">
        <f t="shared" si="5"/>
        <v>4793.7453980775736</v>
      </c>
      <c r="O43">
        <f t="shared" si="6"/>
        <v>142852.34831756752</v>
      </c>
      <c r="P43">
        <f t="shared" si="7"/>
        <v>211941.39708051007</v>
      </c>
    </row>
    <row r="44" spans="2:16" x14ac:dyDescent="0.2">
      <c r="B44" s="24">
        <f>LN(3.5)-LN(3.2)</f>
        <v>8.9612158689687194E-2</v>
      </c>
      <c r="C44" s="19"/>
      <c r="D44" s="19"/>
      <c r="E44" s="19"/>
      <c r="F44" s="19"/>
      <c r="G44" s="19"/>
      <c r="H44" s="19"/>
      <c r="I44" s="19"/>
      <c r="J44" s="25"/>
      <c r="L44">
        <v>11</v>
      </c>
      <c r="M44">
        <f t="shared" si="4"/>
        <v>318181.81818181818</v>
      </c>
      <c r="N44">
        <f t="shared" si="5"/>
        <v>5755.7786491538454</v>
      </c>
      <c r="O44">
        <f t="shared" si="6"/>
        <v>118734.41938083534</v>
      </c>
      <c r="P44">
        <f t="shared" si="7"/>
        <v>205203.17745013666</v>
      </c>
    </row>
    <row r="45" spans="2:16" x14ac:dyDescent="0.2">
      <c r="B45" s="24"/>
      <c r="C45" s="49"/>
      <c r="D45" s="19"/>
      <c r="E45" s="19"/>
      <c r="F45" s="19"/>
      <c r="G45" s="19"/>
      <c r="H45" s="19"/>
      <c r="I45" s="19"/>
      <c r="J45" s="25"/>
      <c r="L45">
        <v>12</v>
      </c>
      <c r="M45">
        <f t="shared" si="4"/>
        <v>291666.66666666669</v>
      </c>
      <c r="N45">
        <f t="shared" si="5"/>
        <v>6937.942193325448</v>
      </c>
      <c r="O45">
        <f t="shared" si="6"/>
        <v>99510.751481081053</v>
      </c>
      <c r="P45">
        <f t="shared" si="7"/>
        <v>199093.85737891105</v>
      </c>
    </row>
    <row r="46" spans="2:16" x14ac:dyDescent="0.2">
      <c r="B46" s="24"/>
      <c r="C46" s="19"/>
      <c r="D46" s="19"/>
      <c r="E46" s="19"/>
      <c r="F46" s="19"/>
      <c r="G46" s="19"/>
      <c r="H46" s="19"/>
      <c r="I46" s="19"/>
      <c r="J46" s="25"/>
      <c r="L46">
        <v>13</v>
      </c>
      <c r="M46">
        <f t="shared" si="4"/>
        <v>269230.76923076925</v>
      </c>
      <c r="N46">
        <f t="shared" si="5"/>
        <v>8393.719264286814</v>
      </c>
      <c r="O46">
        <f t="shared" si="6"/>
        <v>83982.700151066194</v>
      </c>
      <c r="P46">
        <f t="shared" si="7"/>
        <v>193641.78834398987</v>
      </c>
    </row>
    <row r="47" spans="2:16" x14ac:dyDescent="0.2">
      <c r="B47" s="24"/>
      <c r="C47" s="19"/>
      <c r="D47" s="19"/>
      <c r="E47" s="19"/>
      <c r="F47" s="19"/>
      <c r="G47" s="19"/>
      <c r="H47" s="19"/>
      <c r="I47" s="19"/>
      <c r="J47" s="25"/>
      <c r="L47">
        <v>14</v>
      </c>
      <c r="M47">
        <f t="shared" si="4"/>
        <v>250000</v>
      </c>
      <c r="N47">
        <f t="shared" si="5"/>
        <v>10190.065034450281</v>
      </c>
      <c r="O47">
        <f t="shared" si="6"/>
        <v>71299.598495599057</v>
      </c>
      <c r="P47">
        <f t="shared" si="7"/>
        <v>188890.46653885124</v>
      </c>
    </row>
    <row r="48" spans="2:16" x14ac:dyDescent="0.2">
      <c r="B48" s="24"/>
      <c r="C48" s="19"/>
      <c r="D48" s="19"/>
      <c r="E48" s="19"/>
      <c r="F48" s="19"/>
      <c r="G48" s="19"/>
      <c r="H48" s="19"/>
      <c r="I48" s="19"/>
      <c r="J48" s="25"/>
      <c r="L48">
        <v>15</v>
      </c>
      <c r="M48">
        <f t="shared" si="4"/>
        <v>233333.33333333334</v>
      </c>
      <c r="N48">
        <f t="shared" si="5"/>
        <v>12410.884386033382</v>
      </c>
      <c r="O48">
        <f t="shared" si="6"/>
        <v>60842.324049577852</v>
      </c>
      <c r="P48">
        <f t="shared" si="7"/>
        <v>184901.89366978887</v>
      </c>
    </row>
    <row r="49" spans="2:17" x14ac:dyDescent="0.2">
      <c r="B49" s="26"/>
      <c r="C49" s="27"/>
      <c r="D49" s="27"/>
      <c r="E49" s="27"/>
      <c r="F49" s="27"/>
      <c r="G49" s="27"/>
      <c r="H49" s="27"/>
      <c r="I49" s="27"/>
      <c r="J49" s="28"/>
      <c r="L49">
        <v>16</v>
      </c>
      <c r="M49">
        <f t="shared" si="4"/>
        <v>218750</v>
      </c>
      <c r="N49">
        <f t="shared" si="5"/>
        <v>15161.423701907846</v>
      </c>
      <c r="O49">
        <f t="shared" si="6"/>
        <v>52150.563471066729</v>
      </c>
      <c r="P49">
        <f t="shared" si="7"/>
        <v>181760.86023084112</v>
      </c>
    </row>
    <row r="50" spans="2:17" x14ac:dyDescent="0.2">
      <c r="L50">
        <v>17</v>
      </c>
      <c r="M50">
        <f t="shared" si="4"/>
        <v>205882.35294117648</v>
      </c>
      <c r="N50">
        <f t="shared" si="5"/>
        <v>18573.820216819855</v>
      </c>
      <c r="O50">
        <f t="shared" si="6"/>
        <v>44875.778986867495</v>
      </c>
      <c r="P50">
        <f t="shared" si="7"/>
        <v>179580.39417112884</v>
      </c>
    </row>
    <row r="51" spans="2:17" x14ac:dyDescent="0.2">
      <c r="B51" s="46"/>
      <c r="C51" s="61" t="s">
        <v>30</v>
      </c>
      <c r="D51" s="61"/>
      <c r="E51" s="61"/>
      <c r="F51" s="61"/>
      <c r="G51" s="80">
        <v>18.342784708208022</v>
      </c>
      <c r="H51" s="42" t="s">
        <v>31</v>
      </c>
      <c r="L51">
        <v>18</v>
      </c>
      <c r="M51">
        <f t="shared" si="4"/>
        <v>194444.44444444444</v>
      </c>
      <c r="N51">
        <f t="shared" si="5"/>
        <v>22814.118070812066</v>
      </c>
      <c r="O51">
        <f t="shared" si="6"/>
        <v>38749.878998183995</v>
      </c>
      <c r="P51">
        <f t="shared" si="7"/>
        <v>178508.68351707252</v>
      </c>
      <c r="Q51" s="54" t="s">
        <v>225</v>
      </c>
    </row>
    <row r="52" spans="2:17" x14ac:dyDescent="0.2">
      <c r="L52" s="80">
        <v>18.342784708208022</v>
      </c>
      <c r="M52">
        <f t="shared" si="4"/>
        <v>190810.72234543654</v>
      </c>
      <c r="N52">
        <f t="shared" si="5"/>
        <v>24494.224135908047</v>
      </c>
      <c r="O52">
        <f t="shared" si="6"/>
        <v>36875.427954246159</v>
      </c>
      <c r="P52">
        <f t="shared" si="7"/>
        <v>178429.51852709841</v>
      </c>
    </row>
    <row r="53" spans="2:17" x14ac:dyDescent="0.2">
      <c r="L53">
        <v>20</v>
      </c>
      <c r="M53">
        <f t="shared" si="4"/>
        <v>175000</v>
      </c>
      <c r="N53">
        <f t="shared" si="5"/>
        <v>34667.738822144471</v>
      </c>
      <c r="O53">
        <f t="shared" si="6"/>
        <v>29152.562028348057</v>
      </c>
      <c r="P53">
        <f t="shared" si="7"/>
        <v>180515.17679379639</v>
      </c>
    </row>
    <row r="54" spans="2:17" x14ac:dyDescent="0.2">
      <c r="B54" s="60" t="s">
        <v>32</v>
      </c>
      <c r="C54" s="60"/>
      <c r="D54" s="60"/>
      <c r="E54" s="60"/>
      <c r="F54" s="60"/>
      <c r="G54" s="60"/>
      <c r="H54" s="60"/>
      <c r="I54" s="60"/>
      <c r="J54" s="60"/>
      <c r="L54">
        <v>21</v>
      </c>
      <c r="M54">
        <f t="shared" si="4"/>
        <v>166666.66666666666</v>
      </c>
      <c r="N54">
        <f t="shared" si="5"/>
        <v>42874.986147479591</v>
      </c>
      <c r="O54">
        <f t="shared" si="6"/>
        <v>25384.543806996946</v>
      </c>
      <c r="P54">
        <f t="shared" si="7"/>
        <v>184157.10900714929</v>
      </c>
      <c r="Q54" s="33"/>
    </row>
    <row r="55" spans="2:17" x14ac:dyDescent="0.2">
      <c r="B55" s="60" t="s">
        <v>33</v>
      </c>
      <c r="C55" s="60"/>
      <c r="D55" s="60"/>
      <c r="E55" s="60"/>
      <c r="F55" s="60"/>
      <c r="G55" s="60"/>
      <c r="H55" s="60"/>
      <c r="I55" s="60"/>
      <c r="J55" s="60"/>
      <c r="L55">
        <v>22</v>
      </c>
      <c r="M55">
        <f t="shared" si="4"/>
        <v>159090.90909090909</v>
      </c>
      <c r="N55">
        <f t="shared" si="5"/>
        <v>53130.231286172864</v>
      </c>
      <c r="O55">
        <f t="shared" si="6"/>
        <v>22153.783686106421</v>
      </c>
      <c r="P55">
        <f t="shared" si="7"/>
        <v>190067.35669097555</v>
      </c>
      <c r="Q55" s="33"/>
    </row>
    <row r="56" spans="2:17" x14ac:dyDescent="0.2">
      <c r="B56" s="60" t="s">
        <v>34</v>
      </c>
      <c r="C56" s="60"/>
      <c r="D56" s="60"/>
      <c r="E56" s="60"/>
      <c r="F56" s="60"/>
      <c r="G56" s="60"/>
      <c r="H56" s="60"/>
      <c r="I56" s="60"/>
      <c r="J56" s="60"/>
      <c r="L56">
        <v>23</v>
      </c>
      <c r="M56">
        <f t="shared" ref="M56:M62" si="8">H$43/L56</f>
        <v>152173.91304347827</v>
      </c>
      <c r="N56">
        <f t="shared" ref="N56:N62" si="9">((H$39/H$40)*(EXP(H$40*L56)-1))/L56</f>
        <v>65959.927785171254</v>
      </c>
      <c r="O56">
        <f t="shared" ref="O56:O62" si="10">(H$41*EXP(-H$42*L56))/L56</f>
        <v>19374.240639775056</v>
      </c>
      <c r="P56">
        <f t="shared" ref="P56:P62" si="11">M56+N56-O56</f>
        <v>198759.60018887446</v>
      </c>
      <c r="Q56" s="33"/>
    </row>
    <row r="57" spans="2:17" x14ac:dyDescent="0.2">
      <c r="L57">
        <v>24</v>
      </c>
      <c r="M57">
        <f t="shared" si="8"/>
        <v>145833.33333333334</v>
      </c>
      <c r="N57">
        <f t="shared" si="9"/>
        <v>82028.607522889273</v>
      </c>
      <c r="O57">
        <f t="shared" si="10"/>
        <v>16975.525131993381</v>
      </c>
      <c r="P57">
        <f t="shared" si="11"/>
        <v>210886.41572422924</v>
      </c>
      <c r="Q57" s="33"/>
    </row>
    <row r="58" spans="2:17" x14ac:dyDescent="0.2">
      <c r="D58" t="s">
        <v>35</v>
      </c>
      <c r="L58">
        <v>25</v>
      </c>
      <c r="M58">
        <f t="shared" si="8"/>
        <v>140000</v>
      </c>
      <c r="N58">
        <f t="shared" si="9"/>
        <v>102175.63585297874</v>
      </c>
      <c r="O58">
        <f t="shared" si="10"/>
        <v>14899.660915852481</v>
      </c>
      <c r="P58">
        <f t="shared" si="11"/>
        <v>227275.97493712627</v>
      </c>
      <c r="Q58" s="33"/>
    </row>
    <row r="59" spans="2:17" x14ac:dyDescent="0.2">
      <c r="L59">
        <v>26</v>
      </c>
      <c r="M59">
        <f t="shared" si="8"/>
        <v>134615.38461538462</v>
      </c>
      <c r="N59">
        <f t="shared" si="9"/>
        <v>127461.86328243151</v>
      </c>
      <c r="O59">
        <f t="shared" si="10"/>
        <v>13098.603002947231</v>
      </c>
      <c r="P59">
        <f t="shared" si="11"/>
        <v>248978.64489486889</v>
      </c>
      <c r="Q59" s="33"/>
    </row>
    <row r="60" spans="2:17" x14ac:dyDescent="0.2">
      <c r="B60" s="60" t="s">
        <v>36</v>
      </c>
      <c r="C60" s="60"/>
      <c r="D60" s="60"/>
      <c r="E60" s="60"/>
      <c r="F60" s="60"/>
      <c r="G60" s="60"/>
      <c r="H60" s="60"/>
      <c r="I60" s="60"/>
      <c r="J60" s="60"/>
      <c r="L60">
        <v>27</v>
      </c>
      <c r="M60">
        <f t="shared" si="8"/>
        <v>129629.62962962964</v>
      </c>
      <c r="N60">
        <f t="shared" si="9"/>
        <v>159228.86292685007</v>
      </c>
      <c r="O60">
        <f t="shared" si="10"/>
        <v>11532.31502481703</v>
      </c>
      <c r="P60">
        <f t="shared" si="11"/>
        <v>277326.17753166269</v>
      </c>
    </row>
    <row r="61" spans="2:17" x14ac:dyDescent="0.2">
      <c r="L61">
        <v>28</v>
      </c>
      <c r="M61">
        <f t="shared" si="8"/>
        <v>125000</v>
      </c>
      <c r="N61">
        <f t="shared" si="9"/>
        <v>199174.17927396393</v>
      </c>
      <c r="O61">
        <f t="shared" si="10"/>
        <v>10167.265491267261</v>
      </c>
      <c r="P61">
        <f t="shared" si="11"/>
        <v>314006.91378269665</v>
      </c>
    </row>
    <row r="62" spans="2:17" x14ac:dyDescent="0.2">
      <c r="B62" t="s">
        <v>37</v>
      </c>
      <c r="L62">
        <v>29</v>
      </c>
      <c r="M62">
        <f t="shared" si="8"/>
        <v>120689.6551724138</v>
      </c>
      <c r="N62">
        <f t="shared" si="9"/>
        <v>249446.95293934885</v>
      </c>
      <c r="O62">
        <f t="shared" si="10"/>
        <v>8975.2412612566186</v>
      </c>
      <c r="P62">
        <f t="shared" si="11"/>
        <v>361161.36685050605</v>
      </c>
    </row>
    <row r="63" spans="2:17" x14ac:dyDescent="0.2">
      <c r="B63" t="s">
        <v>38</v>
      </c>
      <c r="L63">
        <v>30</v>
      </c>
      <c r="M63">
        <f t="shared" ref="M63" si="12">H$43/L63</f>
        <v>116666.66666666667</v>
      </c>
      <c r="N63">
        <f t="shared" ref="N63" si="13">((H$39/H$40)*(EXP(H$40*L63)-1))/L63</f>
        <v>312769.48431083345</v>
      </c>
      <c r="O63">
        <f t="shared" ref="O63" si="14">(H$41*EXP(-H$42*L63))/L63</f>
        <v>7932.403705186799</v>
      </c>
      <c r="P63">
        <f t="shared" ref="P63" si="15">M63+N63-O63</f>
        <v>421503.74727231334</v>
      </c>
    </row>
    <row r="65" spans="2:10" x14ac:dyDescent="0.2">
      <c r="B65" s="21"/>
      <c r="C65" s="22"/>
      <c r="D65" s="22"/>
      <c r="E65" s="22"/>
      <c r="F65" s="29" t="s">
        <v>29</v>
      </c>
      <c r="G65" s="22"/>
      <c r="H65" s="22"/>
      <c r="I65" s="22"/>
      <c r="J65" s="23"/>
    </row>
    <row r="66" spans="2:10" x14ac:dyDescent="0.2">
      <c r="B66" s="24"/>
      <c r="C66" s="19"/>
      <c r="D66" s="19"/>
      <c r="E66" s="19"/>
      <c r="F66" s="30"/>
      <c r="G66" s="19"/>
      <c r="H66" s="19"/>
      <c r="I66" s="19"/>
      <c r="J66" s="25"/>
    </row>
    <row r="67" spans="2:10" x14ac:dyDescent="0.2">
      <c r="B67" s="24"/>
      <c r="C67" s="19"/>
      <c r="D67" s="19"/>
      <c r="E67" s="19"/>
      <c r="F67" s="30"/>
      <c r="G67" s="19"/>
      <c r="H67" s="19"/>
      <c r="I67" s="19"/>
      <c r="J67" s="25"/>
    </row>
    <row r="68" spans="2:10" x14ac:dyDescent="0.2">
      <c r="B68" s="24"/>
      <c r="C68" s="19"/>
      <c r="D68" s="19"/>
      <c r="E68" s="19"/>
      <c r="F68" s="30"/>
      <c r="G68" s="19"/>
      <c r="H68" s="19"/>
      <c r="I68" s="19"/>
      <c r="J68" s="25"/>
    </row>
    <row r="69" spans="2:10" x14ac:dyDescent="0.2">
      <c r="B69" s="24"/>
      <c r="C69" s="19"/>
      <c r="D69" s="19"/>
      <c r="E69" s="19"/>
      <c r="F69" s="30"/>
      <c r="G69" s="19"/>
      <c r="H69" s="19"/>
      <c r="I69" s="19"/>
      <c r="J69" s="25"/>
    </row>
    <row r="70" spans="2:10" x14ac:dyDescent="0.2">
      <c r="B70" s="24"/>
      <c r="C70" s="19"/>
      <c r="D70" s="19"/>
      <c r="E70" s="19"/>
      <c r="F70" s="30"/>
      <c r="G70" s="19"/>
      <c r="H70" s="19"/>
      <c r="I70" s="19"/>
      <c r="J70" s="25"/>
    </row>
    <row r="71" spans="2:10" x14ac:dyDescent="0.2">
      <c r="B71" s="24"/>
      <c r="C71" s="19"/>
      <c r="D71" s="19"/>
      <c r="E71" s="19"/>
      <c r="F71" s="30"/>
      <c r="G71" s="19"/>
      <c r="H71" s="19"/>
      <c r="I71" s="19"/>
      <c r="J71" s="25"/>
    </row>
    <row r="72" spans="2:10" x14ac:dyDescent="0.2">
      <c r="B72" s="24"/>
      <c r="C72" s="19"/>
      <c r="D72" s="19"/>
      <c r="E72" s="19"/>
      <c r="F72" s="30"/>
      <c r="G72" s="19"/>
      <c r="H72" s="19"/>
      <c r="I72" s="19"/>
      <c r="J72" s="25"/>
    </row>
    <row r="73" spans="2:10" x14ac:dyDescent="0.2">
      <c r="B73" s="24"/>
      <c r="C73" s="19"/>
      <c r="D73" s="19"/>
      <c r="E73" s="19"/>
      <c r="F73" s="30"/>
      <c r="G73" s="19"/>
      <c r="H73" s="19"/>
      <c r="I73" s="19"/>
      <c r="J73" s="25"/>
    </row>
    <row r="74" spans="2:10" x14ac:dyDescent="0.2">
      <c r="B74" s="24"/>
      <c r="C74" s="19"/>
      <c r="D74" s="19"/>
      <c r="E74" s="19"/>
      <c r="F74" s="19"/>
      <c r="G74" s="19"/>
      <c r="H74" s="19"/>
      <c r="I74" s="19"/>
      <c r="J74" s="25"/>
    </row>
    <row r="75" spans="2:10" x14ac:dyDescent="0.2">
      <c r="B75" s="24"/>
      <c r="C75" s="19"/>
      <c r="D75" s="19"/>
      <c r="E75" s="19"/>
      <c r="F75" s="19"/>
      <c r="G75" s="19"/>
      <c r="H75" s="19"/>
      <c r="I75" s="19"/>
      <c r="J75" s="25"/>
    </row>
    <row r="76" spans="2:10" x14ac:dyDescent="0.2">
      <c r="B76" s="24"/>
      <c r="C76" s="19"/>
      <c r="D76" s="19"/>
      <c r="E76" s="19"/>
      <c r="F76" s="19"/>
      <c r="G76" s="19"/>
      <c r="H76" s="19"/>
      <c r="I76" s="19"/>
      <c r="J76" s="25"/>
    </row>
    <row r="77" spans="2:10" x14ac:dyDescent="0.2">
      <c r="B77" s="24"/>
      <c r="C77" s="19"/>
      <c r="D77" s="19"/>
      <c r="E77" s="19"/>
      <c r="F77" s="19"/>
      <c r="G77" s="19"/>
      <c r="H77" s="19"/>
      <c r="I77" s="19"/>
      <c r="J77" s="25"/>
    </row>
    <row r="78" spans="2:10" x14ac:dyDescent="0.2">
      <c r="B78" s="24"/>
      <c r="C78" s="19"/>
      <c r="D78" s="19"/>
      <c r="E78" s="19"/>
      <c r="F78" s="19"/>
      <c r="G78" s="19"/>
      <c r="H78" s="19"/>
      <c r="I78" s="19"/>
      <c r="J78" s="25"/>
    </row>
    <row r="79" spans="2:10" x14ac:dyDescent="0.2">
      <c r="B79" s="24"/>
      <c r="C79" s="19"/>
      <c r="D79" s="19"/>
      <c r="E79" s="19"/>
      <c r="F79" s="19"/>
      <c r="G79" s="19"/>
      <c r="H79" s="19"/>
      <c r="I79" s="19"/>
      <c r="J79" s="25"/>
    </row>
    <row r="80" spans="2:10" x14ac:dyDescent="0.2">
      <c r="B80" s="24"/>
      <c r="C80" s="19"/>
      <c r="D80" s="19"/>
      <c r="E80" s="19"/>
      <c r="F80" s="19"/>
      <c r="G80" s="19"/>
      <c r="H80" s="19"/>
      <c r="I80" s="19"/>
      <c r="J80" s="25"/>
    </row>
    <row r="81" spans="2:11" x14ac:dyDescent="0.2">
      <c r="B81" s="26"/>
      <c r="C81" s="27"/>
      <c r="D81" s="27"/>
      <c r="E81" s="27"/>
      <c r="F81" s="27"/>
      <c r="G81" s="27"/>
      <c r="H81" s="27"/>
      <c r="I81" s="27"/>
      <c r="J81" s="28"/>
    </row>
    <row r="83" spans="2:11" x14ac:dyDescent="0.2">
      <c r="C83" s="61" t="s">
        <v>30</v>
      </c>
      <c r="D83" s="61"/>
      <c r="E83" s="61"/>
      <c r="F83" s="61"/>
      <c r="G83" s="80">
        <v>13.75189155618208</v>
      </c>
      <c r="H83" s="42" t="s">
        <v>31</v>
      </c>
    </row>
    <row r="85" spans="2:11" x14ac:dyDescent="0.2">
      <c r="B85" s="19"/>
      <c r="C85" s="19"/>
      <c r="D85" s="19"/>
      <c r="E85" s="19"/>
      <c r="F85" s="19"/>
      <c r="G85" s="19"/>
      <c r="H85" s="19"/>
      <c r="I85" s="19"/>
      <c r="J85" s="19"/>
    </row>
    <row r="86" spans="2:11" x14ac:dyDescent="0.2">
      <c r="B86" s="19"/>
      <c r="C86" s="19"/>
      <c r="D86" s="19"/>
      <c r="E86" s="19"/>
      <c r="F86" s="19"/>
      <c r="G86" s="19"/>
      <c r="H86" s="19"/>
      <c r="I86" s="19"/>
      <c r="J86" s="19"/>
    </row>
    <row r="87" spans="2:11" x14ac:dyDescent="0.2">
      <c r="B87" s="19"/>
      <c r="C87" s="59"/>
      <c r="D87" s="59"/>
      <c r="E87" s="59"/>
      <c r="F87" s="59"/>
      <c r="G87" s="59"/>
      <c r="H87" s="59"/>
      <c r="I87" s="59"/>
      <c r="J87" s="59"/>
    </row>
    <row r="88" spans="2:11" x14ac:dyDescent="0.2">
      <c r="B88" s="19"/>
      <c r="C88" s="59"/>
      <c r="D88" s="59"/>
      <c r="E88" s="59"/>
      <c r="F88" s="59"/>
      <c r="G88" s="59"/>
      <c r="H88" s="59"/>
      <c r="I88" s="59"/>
      <c r="J88" s="59"/>
    </row>
    <row r="89" spans="2:11" x14ac:dyDescent="0.2">
      <c r="B89" s="19"/>
      <c r="C89" s="19"/>
      <c r="D89" s="19"/>
      <c r="E89" s="19"/>
      <c r="F89" s="19"/>
      <c r="G89" s="19"/>
      <c r="H89" s="19"/>
      <c r="I89" s="19"/>
      <c r="J89" s="19"/>
    </row>
    <row r="90" spans="2:11" x14ac:dyDescent="0.2">
      <c r="F90" s="48" t="s">
        <v>46</v>
      </c>
      <c r="G90" s="48" t="s">
        <v>190</v>
      </c>
      <c r="H90" s="48" t="s">
        <v>189</v>
      </c>
      <c r="I90" s="48" t="s">
        <v>191</v>
      </c>
      <c r="J90" s="50" t="s">
        <v>192</v>
      </c>
      <c r="K90" s="50" t="s">
        <v>193</v>
      </c>
    </row>
    <row r="91" spans="2:11" x14ac:dyDescent="0.2">
      <c r="B91" s="19" t="s">
        <v>185</v>
      </c>
      <c r="C91" s="19">
        <v>1000</v>
      </c>
      <c r="F91">
        <v>1</v>
      </c>
      <c r="G91">
        <f>C$96*EXP(C$97*F91)</f>
        <v>3649999.2732886048</v>
      </c>
      <c r="H91">
        <f>G91/F91</f>
        <v>3649999.2732886048</v>
      </c>
      <c r="I91" s="81">
        <f>((C$91/C$92)*(EXP(C$92*F91)-1))/F91</f>
        <v>1142.0387948683531</v>
      </c>
      <c r="J91" s="82">
        <f>(C$93*EXP(-C$94*F91))/F91</f>
        <v>3200000</v>
      </c>
      <c r="K91">
        <f>H91+I91-J91</f>
        <v>451141.31208347296</v>
      </c>
    </row>
    <row r="92" spans="2:11" x14ac:dyDescent="0.2">
      <c r="B92" s="19" t="s">
        <v>186</v>
      </c>
      <c r="C92" s="19">
        <v>0.26</v>
      </c>
      <c r="F92">
        <v>2</v>
      </c>
      <c r="G92">
        <f t="shared" ref="G92:G120" si="16">C$96*EXP(C$97*F92)</f>
        <v>3806427.0557163842</v>
      </c>
      <c r="H92">
        <f t="shared" ref="H92:H120" si="17">G92/F92</f>
        <v>1903213.5278581921</v>
      </c>
      <c r="I92" s="81">
        <f t="shared" ref="I92:I120" si="18">((C$91/C$92)*(EXP(C$92*F92)-1))/F92</f>
        <v>1311.5916340363201</v>
      </c>
      <c r="J92" s="82">
        <f t="shared" ref="J92:J120" si="19">(C$93*EXP(-C$94*F92))/F92</f>
        <v>1462857.1428571427</v>
      </c>
      <c r="K92">
        <f t="shared" ref="K92:K120" si="20">H92+I92-J92</f>
        <v>441667.97663508565</v>
      </c>
    </row>
    <row r="93" spans="2:11" x14ac:dyDescent="0.2">
      <c r="B93" s="19" t="s">
        <v>187</v>
      </c>
      <c r="C93" s="19">
        <v>3500000</v>
      </c>
      <c r="F93">
        <v>3</v>
      </c>
      <c r="G93">
        <f t="shared" si="16"/>
        <v>3969558.8534831107</v>
      </c>
      <c r="H93">
        <f t="shared" si="17"/>
        <v>1323186.2844943702</v>
      </c>
      <c r="I93" s="81">
        <f t="shared" si="18"/>
        <v>1514.7080326900013</v>
      </c>
      <c r="J93" s="82">
        <f t="shared" si="19"/>
        <v>891646.25850340119</v>
      </c>
      <c r="K93">
        <f t="shared" si="20"/>
        <v>433054.73402365902</v>
      </c>
    </row>
    <row r="94" spans="2:11" x14ac:dyDescent="0.2">
      <c r="B94" s="49" t="s">
        <v>188</v>
      </c>
      <c r="C94" s="19">
        <f>B44</f>
        <v>8.9612158689687194E-2</v>
      </c>
      <c r="F94">
        <v>4</v>
      </c>
      <c r="G94">
        <f t="shared" si="16"/>
        <v>4139681.9801399149</v>
      </c>
      <c r="H94">
        <f t="shared" si="17"/>
        <v>1034920.4950349787</v>
      </c>
      <c r="I94" s="81">
        <f t="shared" si="18"/>
        <v>1758.8625137995768</v>
      </c>
      <c r="J94" s="82">
        <f t="shared" si="19"/>
        <v>611414.57725947513</v>
      </c>
      <c r="K94">
        <f t="shared" si="20"/>
        <v>425264.78028930316</v>
      </c>
    </row>
    <row r="95" spans="2:11" x14ac:dyDescent="0.2">
      <c r="B95" s="49"/>
      <c r="C95" s="19"/>
      <c r="F95">
        <v>5</v>
      </c>
      <c r="G95">
        <f t="shared" si="16"/>
        <v>4317096.0626161778</v>
      </c>
      <c r="H95">
        <f t="shared" si="17"/>
        <v>863419.21252323559</v>
      </c>
      <c r="I95" s="81">
        <f t="shared" si="18"/>
        <v>2053.3051289378805</v>
      </c>
      <c r="J95" s="82">
        <f t="shared" si="19"/>
        <v>447206.09079550178</v>
      </c>
      <c r="K95">
        <f t="shared" si="20"/>
        <v>418266.42685667175</v>
      </c>
    </row>
    <row r="96" spans="2:11" x14ac:dyDescent="0.2">
      <c r="B96" s="49" t="s">
        <v>226</v>
      </c>
      <c r="C96" s="19">
        <v>3500000</v>
      </c>
      <c r="F96">
        <v>6</v>
      </c>
      <c r="G96">
        <f t="shared" si="16"/>
        <v>4502113.5689331852</v>
      </c>
      <c r="H96">
        <f t="shared" si="17"/>
        <v>750352.2614888642</v>
      </c>
      <c r="I96" s="81">
        <f t="shared" si="18"/>
        <v>2409.5007981652911</v>
      </c>
      <c r="J96" s="82">
        <f t="shared" si="19"/>
        <v>340728.45012990606</v>
      </c>
      <c r="K96">
        <f t="shared" si="20"/>
        <v>412033.31215712347</v>
      </c>
    </row>
    <row r="97" spans="2:12" x14ac:dyDescent="0.2">
      <c r="B97" s="49" t="s">
        <v>227</v>
      </c>
      <c r="C97">
        <v>4.1964000000000001E-2</v>
      </c>
      <c r="F97">
        <v>7</v>
      </c>
      <c r="G97">
        <f t="shared" si="16"/>
        <v>4695060.3585339701</v>
      </c>
      <c r="H97">
        <f t="shared" si="17"/>
        <v>670722.90836199571</v>
      </c>
      <c r="I97" s="81">
        <f t="shared" si="18"/>
        <v>2841.6804669689855</v>
      </c>
      <c r="J97" s="82">
        <f t="shared" si="19"/>
        <v>267019.84663241619</v>
      </c>
      <c r="K97">
        <f t="shared" si="20"/>
        <v>406544.74219654856</v>
      </c>
    </row>
    <row r="98" spans="2:12" x14ac:dyDescent="0.2">
      <c r="F98">
        <v>8</v>
      </c>
      <c r="G98">
        <f t="shared" si="16"/>
        <v>4896276.2561986074</v>
      </c>
      <c r="H98">
        <f t="shared" si="17"/>
        <v>612034.53202482592</v>
      </c>
      <c r="I98" s="81">
        <f t="shared" si="18"/>
        <v>3367.5331318732469</v>
      </c>
      <c r="J98" s="82">
        <f t="shared" si="19"/>
        <v>213615.87730593293</v>
      </c>
      <c r="K98">
        <f t="shared" si="20"/>
        <v>401786.18785076623</v>
      </c>
    </row>
    <row r="99" spans="2:12" x14ac:dyDescent="0.2">
      <c r="F99">
        <v>9</v>
      </c>
      <c r="G99">
        <f t="shared" si="16"/>
        <v>5106115.6505557625</v>
      </c>
      <c r="H99">
        <f t="shared" si="17"/>
        <v>567346.18339508469</v>
      </c>
      <c r="I99" s="81">
        <f t="shared" si="18"/>
        <v>4009.0754541589072</v>
      </c>
      <c r="J99" s="82">
        <f t="shared" si="19"/>
        <v>173605.28441371056</v>
      </c>
      <c r="K99">
        <f t="shared" si="20"/>
        <v>397749.97443553305</v>
      </c>
    </row>
    <row r="100" spans="2:12" x14ac:dyDescent="0.2">
      <c r="F100">
        <v>10</v>
      </c>
      <c r="G100">
        <f t="shared" si="16"/>
        <v>5324948.1182446014</v>
      </c>
      <c r="H100">
        <f t="shared" si="17"/>
        <v>532494.81182446016</v>
      </c>
      <c r="I100" s="81">
        <f t="shared" si="18"/>
        <v>4793.7453980775736</v>
      </c>
      <c r="J100" s="82">
        <f t="shared" si="19"/>
        <v>142852.34831756752</v>
      </c>
      <c r="K100">
        <f t="shared" si="20"/>
        <v>394436.2089049702</v>
      </c>
    </row>
    <row r="101" spans="2:12" x14ac:dyDescent="0.2">
      <c r="F101">
        <v>11</v>
      </c>
      <c r="G101">
        <f t="shared" si="16"/>
        <v>5553159.0748263774</v>
      </c>
      <c r="H101">
        <f t="shared" si="17"/>
        <v>504832.64316603431</v>
      </c>
      <c r="I101" s="81">
        <f t="shared" si="18"/>
        <v>5755.7786491538454</v>
      </c>
      <c r="J101" s="82">
        <f t="shared" si="19"/>
        <v>118734.41938083534</v>
      </c>
      <c r="K101">
        <f t="shared" si="20"/>
        <v>391854.00243435276</v>
      </c>
    </row>
    <row r="102" spans="2:12" x14ac:dyDescent="0.2">
      <c r="F102">
        <v>12</v>
      </c>
      <c r="G102">
        <f t="shared" si="16"/>
        <v>5791150.4535920862</v>
      </c>
      <c r="H102">
        <f t="shared" si="17"/>
        <v>482595.87113267387</v>
      </c>
      <c r="I102" s="81">
        <f t="shared" si="18"/>
        <v>6937.942193325448</v>
      </c>
      <c r="J102" s="82">
        <f t="shared" si="19"/>
        <v>99510.751481081053</v>
      </c>
      <c r="K102">
        <f t="shared" si="20"/>
        <v>390023.06184491824</v>
      </c>
    </row>
    <row r="103" spans="2:12" x14ac:dyDescent="0.2">
      <c r="F103">
        <v>13</v>
      </c>
      <c r="G103">
        <f t="shared" si="16"/>
        <v>6039341.4134617392</v>
      </c>
      <c r="H103">
        <f t="shared" si="17"/>
        <v>464564.72411244147</v>
      </c>
      <c r="I103" s="81">
        <f t="shared" si="18"/>
        <v>8393.719264286814</v>
      </c>
      <c r="J103" s="82">
        <f t="shared" si="19"/>
        <v>83982.700151066194</v>
      </c>
      <c r="K103">
        <f t="shared" si="20"/>
        <v>388975.7432256621</v>
      </c>
    </row>
    <row r="104" spans="2:12" x14ac:dyDescent="0.2">
      <c r="F104">
        <v>14</v>
      </c>
      <c r="G104">
        <f t="shared" si="16"/>
        <v>6298169.0772220362</v>
      </c>
      <c r="H104">
        <f t="shared" si="17"/>
        <v>449869.21980157401</v>
      </c>
      <c r="I104" s="81">
        <f t="shared" si="18"/>
        <v>10190.065034450281</v>
      </c>
      <c r="J104" s="82">
        <f t="shared" si="19"/>
        <v>71299.598495599057</v>
      </c>
      <c r="K104">
        <f t="shared" si="20"/>
        <v>388759.68634042522</v>
      </c>
      <c r="L104" s="80" t="s">
        <v>225</v>
      </c>
    </row>
    <row r="105" spans="2:12" x14ac:dyDescent="0.2">
      <c r="F105" s="80">
        <v>13.75189155618208</v>
      </c>
      <c r="G105">
        <f t="shared" si="16"/>
        <v>6232935.1019197591</v>
      </c>
      <c r="H105">
        <f t="shared" si="17"/>
        <v>453242.01957641094</v>
      </c>
      <c r="I105" s="81">
        <f t="shared" si="18"/>
        <v>9708.3651170361809</v>
      </c>
      <c r="J105" s="82">
        <f t="shared" si="19"/>
        <v>74217.886322855818</v>
      </c>
      <c r="K105">
        <f t="shared" si="20"/>
        <v>388732.49837059126</v>
      </c>
    </row>
    <row r="106" spans="2:12" x14ac:dyDescent="0.2">
      <c r="F106">
        <v>16</v>
      </c>
      <c r="G106">
        <f t="shared" si="16"/>
        <v>6849577.4791469285</v>
      </c>
      <c r="H106">
        <f t="shared" si="17"/>
        <v>428098.59244668303</v>
      </c>
      <c r="I106" s="81">
        <f t="shared" si="18"/>
        <v>15161.423701907846</v>
      </c>
      <c r="J106" s="82">
        <f t="shared" si="19"/>
        <v>52150.563471066729</v>
      </c>
      <c r="K106">
        <f t="shared" si="20"/>
        <v>391109.45267752418</v>
      </c>
    </row>
    <row r="107" spans="2:12" x14ac:dyDescent="0.2">
      <c r="F107">
        <v>17</v>
      </c>
      <c r="G107">
        <f t="shared" si="16"/>
        <v>7143129.3774915105</v>
      </c>
      <c r="H107">
        <f t="shared" si="17"/>
        <v>420184.08102891239</v>
      </c>
      <c r="I107" s="81">
        <f t="shared" si="18"/>
        <v>18573.820216819855</v>
      </c>
      <c r="J107" s="82">
        <f t="shared" si="19"/>
        <v>44875.778986867495</v>
      </c>
      <c r="K107">
        <f t="shared" si="20"/>
        <v>393882.12225886475</v>
      </c>
    </row>
    <row r="108" spans="2:12" x14ac:dyDescent="0.2">
      <c r="F108">
        <v>18</v>
      </c>
      <c r="G108">
        <f t="shared" si="16"/>
        <v>7449262.0105287135</v>
      </c>
      <c r="H108">
        <f t="shared" si="17"/>
        <v>413847.88947381743</v>
      </c>
      <c r="I108" s="81">
        <f t="shared" si="18"/>
        <v>22814.118070812066</v>
      </c>
      <c r="J108" s="82">
        <f t="shared" si="19"/>
        <v>38749.878998183995</v>
      </c>
      <c r="K108">
        <f t="shared" si="20"/>
        <v>397912.12854644551</v>
      </c>
    </row>
    <row r="109" spans="2:12" x14ac:dyDescent="0.2">
      <c r="F109">
        <v>19</v>
      </c>
      <c r="G109">
        <f t="shared" si="16"/>
        <v>7768514.5499903485</v>
      </c>
      <c r="H109">
        <f t="shared" si="17"/>
        <v>408869.18684159731</v>
      </c>
      <c r="I109" s="81">
        <f t="shared" si="18"/>
        <v>28091.143635628137</v>
      </c>
      <c r="J109" s="82">
        <f t="shared" si="19"/>
        <v>33563.804966848089</v>
      </c>
      <c r="K109">
        <f t="shared" si="20"/>
        <v>403396.52551037737</v>
      </c>
    </row>
    <row r="110" spans="2:12" x14ac:dyDescent="0.2">
      <c r="F110">
        <v>20</v>
      </c>
      <c r="G110">
        <f t="shared" si="16"/>
        <v>8101449.274856207</v>
      </c>
      <c r="H110">
        <f t="shared" si="17"/>
        <v>405072.46374281036</v>
      </c>
      <c r="I110" s="81">
        <f t="shared" si="18"/>
        <v>34667.738822144471</v>
      </c>
      <c r="J110" s="82">
        <f t="shared" si="19"/>
        <v>29152.562028348057</v>
      </c>
      <c r="K110">
        <f t="shared" si="20"/>
        <v>410587.64053660678</v>
      </c>
    </row>
    <row r="111" spans="2:12" x14ac:dyDescent="0.2">
      <c r="F111">
        <v>21</v>
      </c>
      <c r="G111">
        <f t="shared" si="16"/>
        <v>8448652.5616599005</v>
      </c>
      <c r="H111">
        <f t="shared" si="17"/>
        <v>402316.78865047143</v>
      </c>
      <c r="I111" s="81">
        <f t="shared" si="18"/>
        <v>42874.986147479591</v>
      </c>
      <c r="J111" s="82">
        <f t="shared" si="19"/>
        <v>25384.543806996946</v>
      </c>
      <c r="K111">
        <f t="shared" si="20"/>
        <v>419807.23099095403</v>
      </c>
    </row>
    <row r="112" spans="2:12" x14ac:dyDescent="0.2">
      <c r="F112">
        <v>22</v>
      </c>
      <c r="G112">
        <f t="shared" si="16"/>
        <v>8810735.9172361568</v>
      </c>
      <c r="H112">
        <f t="shared" si="17"/>
        <v>400487.99623800715</v>
      </c>
      <c r="I112" s="81">
        <f t="shared" si="18"/>
        <v>53130.231286172864</v>
      </c>
      <c r="J112" s="82">
        <f t="shared" si="19"/>
        <v>22153.783686106421</v>
      </c>
      <c r="K112">
        <f t="shared" si="20"/>
        <v>431464.44383807358</v>
      </c>
    </row>
    <row r="113" spans="6:11" x14ac:dyDescent="0.2">
      <c r="F113">
        <v>23</v>
      </c>
      <c r="G113">
        <f t="shared" si="16"/>
        <v>9188337.05572851</v>
      </c>
      <c r="H113">
        <f t="shared" si="17"/>
        <v>399492.91546645697</v>
      </c>
      <c r="I113" s="81">
        <f t="shared" si="18"/>
        <v>65959.927785171254</v>
      </c>
      <c r="J113" s="82">
        <f t="shared" si="19"/>
        <v>19374.240639775056</v>
      </c>
      <c r="K113">
        <f t="shared" si="20"/>
        <v>446078.60261185316</v>
      </c>
    </row>
    <row r="114" spans="6:11" x14ac:dyDescent="0.2">
      <c r="F114">
        <v>24</v>
      </c>
      <c r="G114">
        <f t="shared" si="16"/>
        <v>9582121.021754235</v>
      </c>
      <c r="H114">
        <f t="shared" si="17"/>
        <v>399255.04257309315</v>
      </c>
      <c r="I114" s="81">
        <f t="shared" si="18"/>
        <v>82028.607522889273</v>
      </c>
      <c r="J114" s="82">
        <f t="shared" si="19"/>
        <v>16975.525131993381</v>
      </c>
      <c r="K114">
        <f t="shared" si="20"/>
        <v>464308.12496398902</v>
      </c>
    </row>
    <row r="115" spans="6:11" x14ac:dyDescent="0.2">
      <c r="F115">
        <v>25</v>
      </c>
      <c r="G115">
        <f t="shared" si="16"/>
        <v>9992781.3617046922</v>
      </c>
      <c r="H115">
        <f t="shared" si="17"/>
        <v>399711.25446818769</v>
      </c>
      <c r="I115" s="81">
        <f t="shared" si="18"/>
        <v>102175.63585297874</v>
      </c>
      <c r="J115" s="82">
        <f t="shared" si="19"/>
        <v>14899.660915852481</v>
      </c>
      <c r="K115">
        <f t="shared" si="20"/>
        <v>486987.22940531396</v>
      </c>
    </row>
    <row r="116" spans="6:11" x14ac:dyDescent="0.2">
      <c r="F116">
        <v>26</v>
      </c>
      <c r="G116">
        <f t="shared" si="16"/>
        <v>10421041.345244013</v>
      </c>
      <c r="H116">
        <f t="shared" si="17"/>
        <v>400809.28250938508</v>
      </c>
      <c r="I116" s="81">
        <f t="shared" si="18"/>
        <v>127461.86328243151</v>
      </c>
      <c r="J116" s="82">
        <f t="shared" si="19"/>
        <v>13098.603002947231</v>
      </c>
      <c r="K116">
        <f t="shared" si="20"/>
        <v>515172.54278886941</v>
      </c>
    </row>
    <row r="117" spans="6:11" x14ac:dyDescent="0.2">
      <c r="F117">
        <v>27</v>
      </c>
      <c r="G117">
        <f t="shared" si="16"/>
        <v>10867655.23915747</v>
      </c>
      <c r="H117">
        <f t="shared" si="17"/>
        <v>402505.74959842482</v>
      </c>
      <c r="I117" s="81">
        <f t="shared" si="18"/>
        <v>159228.86292685007</v>
      </c>
      <c r="J117" s="82">
        <f t="shared" si="19"/>
        <v>11532.31502481703</v>
      </c>
      <c r="K117">
        <f t="shared" si="20"/>
        <v>550202.29750045785</v>
      </c>
    </row>
    <row r="118" spans="6:11" x14ac:dyDescent="0.2">
      <c r="F118">
        <v>28</v>
      </c>
      <c r="G118">
        <f t="shared" si="16"/>
        <v>11333409.635793107</v>
      </c>
      <c r="H118">
        <f t="shared" si="17"/>
        <v>404764.62984975381</v>
      </c>
      <c r="I118" s="81">
        <f t="shared" si="18"/>
        <v>199174.17927396393</v>
      </c>
      <c r="J118" s="82">
        <f t="shared" si="19"/>
        <v>10167.265491267261</v>
      </c>
      <c r="K118">
        <f t="shared" si="20"/>
        <v>593771.5436324504</v>
      </c>
    </row>
    <row r="119" spans="6:11" x14ac:dyDescent="0.2">
      <c r="F119">
        <v>29</v>
      </c>
      <c r="G119">
        <f t="shared" si="16"/>
        <v>11819124.838436261</v>
      </c>
      <c r="H119">
        <f t="shared" si="17"/>
        <v>407556.02891159517</v>
      </c>
      <c r="I119" s="81">
        <f t="shared" si="18"/>
        <v>249446.95293934885</v>
      </c>
      <c r="J119" s="82">
        <f t="shared" si="19"/>
        <v>8975.2412612566186</v>
      </c>
      <c r="K119">
        <f t="shared" si="20"/>
        <v>648027.74058968737</v>
      </c>
    </row>
    <row r="120" spans="6:11" x14ac:dyDescent="0.2">
      <c r="F120">
        <v>30</v>
      </c>
      <c r="G120">
        <f t="shared" si="16"/>
        <v>12325656.306057043</v>
      </c>
      <c r="H120">
        <f t="shared" si="17"/>
        <v>410855.21020190144</v>
      </c>
      <c r="I120" s="81">
        <f t="shared" si="18"/>
        <v>312769.48431083345</v>
      </c>
      <c r="J120" s="82">
        <f t="shared" si="19"/>
        <v>7932.403705186799</v>
      </c>
      <c r="K120">
        <f t="shared" si="20"/>
        <v>715692.2908075481</v>
      </c>
    </row>
  </sheetData>
  <mergeCells count="26">
    <mergeCell ref="B31:J31"/>
    <mergeCell ref="B54:J54"/>
    <mergeCell ref="B55:J55"/>
    <mergeCell ref="B56:J56"/>
    <mergeCell ref="C6:H6"/>
    <mergeCell ref="C8:D8"/>
    <mergeCell ref="B9:H9"/>
    <mergeCell ref="B10:C10"/>
    <mergeCell ref="B18:J18"/>
    <mergeCell ref="B19:J19"/>
    <mergeCell ref="B20:J20"/>
    <mergeCell ref="B22:J22"/>
    <mergeCell ref="B23:J23"/>
    <mergeCell ref="B24:J24"/>
    <mergeCell ref="B28:J28"/>
    <mergeCell ref="B30:J30"/>
    <mergeCell ref="B2:H2"/>
    <mergeCell ref="B3:H3"/>
    <mergeCell ref="B4:H4"/>
    <mergeCell ref="B5:H5"/>
    <mergeCell ref="B7:H7"/>
    <mergeCell ref="C88:J88"/>
    <mergeCell ref="B60:J60"/>
    <mergeCell ref="C83:F83"/>
    <mergeCell ref="C51:F51"/>
    <mergeCell ref="C87:J8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83"/>
  <sheetViews>
    <sheetView topLeftCell="A68" zoomScaleNormal="100" workbookViewId="0">
      <selection activeCell="G92" sqref="G92"/>
    </sheetView>
  </sheetViews>
  <sheetFormatPr baseColWidth="10" defaultColWidth="11.5" defaultRowHeight="15" x14ac:dyDescent="0.2"/>
  <cols>
    <col min="1" max="10" width="12.6640625" customWidth="1"/>
  </cols>
  <sheetData>
    <row r="1" spans="1:15" x14ac:dyDescent="0.2">
      <c r="A1" s="42"/>
      <c r="B1" s="42"/>
      <c r="C1" s="42"/>
    </row>
    <row r="2" spans="1:15" x14ac:dyDescent="0.2">
      <c r="B2" s="68" t="s">
        <v>39</v>
      </c>
      <c r="C2" s="68"/>
      <c r="D2" s="68"/>
      <c r="E2" s="68"/>
      <c r="F2" s="68"/>
      <c r="G2" s="68"/>
      <c r="H2" s="68"/>
      <c r="I2" s="68"/>
    </row>
    <row r="3" spans="1:15" x14ac:dyDescent="0.2">
      <c r="B3" s="68" t="s">
        <v>40</v>
      </c>
      <c r="C3" s="68"/>
      <c r="D3" s="68"/>
      <c r="E3" s="68"/>
      <c r="F3" s="68"/>
      <c r="G3" s="68"/>
      <c r="H3" s="68"/>
      <c r="I3" s="68"/>
    </row>
    <row r="5" spans="1:15" x14ac:dyDescent="0.2">
      <c r="B5" s="68" t="s">
        <v>41</v>
      </c>
      <c r="C5" s="68"/>
      <c r="D5" s="68"/>
      <c r="E5" s="68"/>
      <c r="F5" s="68"/>
      <c r="G5" s="68"/>
      <c r="H5" s="68"/>
      <c r="I5" s="68"/>
    </row>
    <row r="6" spans="1:15" x14ac:dyDescent="0.2">
      <c r="B6" s="68" t="s">
        <v>42</v>
      </c>
      <c r="C6" s="68"/>
      <c r="D6" s="68"/>
      <c r="E6" s="68"/>
      <c r="F6" s="68"/>
      <c r="G6" s="68"/>
      <c r="H6" s="68"/>
      <c r="I6" s="68"/>
    </row>
    <row r="7" spans="1:15" x14ac:dyDescent="0.2">
      <c r="B7" s="44"/>
      <c r="C7" s="44"/>
      <c r="D7" s="44"/>
      <c r="E7" s="44"/>
      <c r="F7" s="44"/>
      <c r="G7" s="44"/>
      <c r="H7" s="44"/>
      <c r="I7" s="44"/>
    </row>
    <row r="8" spans="1:15" x14ac:dyDescent="0.2">
      <c r="B8" s="32" t="s">
        <v>43</v>
      </c>
      <c r="C8" s="44"/>
      <c r="D8" s="44"/>
      <c r="E8" s="44"/>
      <c r="F8" s="44"/>
      <c r="G8" s="44"/>
      <c r="H8" s="44"/>
      <c r="I8" s="44"/>
    </row>
    <row r="13" spans="1:15" x14ac:dyDescent="0.2">
      <c r="A13" s="20" t="s">
        <v>44</v>
      </c>
      <c r="C13" s="44" t="s">
        <v>45</v>
      </c>
      <c r="F13" s="73" t="s">
        <v>46</v>
      </c>
      <c r="G13" s="74"/>
      <c r="I13" s="31"/>
      <c r="J13" s="31"/>
      <c r="K13" s="31"/>
      <c r="L13" s="31"/>
      <c r="M13" s="31"/>
      <c r="N13" s="31"/>
      <c r="O13" s="31"/>
    </row>
    <row r="14" spans="1:15" x14ac:dyDescent="0.2">
      <c r="C14" t="s">
        <v>47</v>
      </c>
      <c r="F14" s="73" t="s">
        <v>48</v>
      </c>
      <c r="G14" s="74"/>
      <c r="I14" s="31"/>
      <c r="J14" s="31"/>
      <c r="K14" s="31"/>
      <c r="L14" s="31"/>
      <c r="M14" s="31"/>
      <c r="N14" s="31"/>
      <c r="O14" s="31"/>
    </row>
    <row r="15" spans="1:15" x14ac:dyDescent="0.2">
      <c r="C15" t="s">
        <v>49</v>
      </c>
      <c r="F15" s="71" t="s">
        <v>176</v>
      </c>
      <c r="G15" s="72"/>
      <c r="H15" t="s">
        <v>175</v>
      </c>
      <c r="I15" s="31"/>
      <c r="J15" s="31"/>
      <c r="K15" s="31"/>
      <c r="L15" s="31"/>
      <c r="M15" s="31"/>
      <c r="N15" s="31"/>
      <c r="O15" s="31"/>
    </row>
    <row r="16" spans="1:15" x14ac:dyDescent="0.2">
      <c r="C16" t="s">
        <v>50</v>
      </c>
      <c r="F16" s="73" t="s">
        <v>51</v>
      </c>
      <c r="G16" s="74"/>
      <c r="I16" s="31"/>
      <c r="J16" s="31"/>
      <c r="K16" s="31"/>
      <c r="L16" s="31"/>
      <c r="M16" s="31"/>
      <c r="N16" s="31"/>
      <c r="O16" s="31"/>
    </row>
    <row r="17" spans="1:15" x14ac:dyDescent="0.2">
      <c r="C17" t="s">
        <v>52</v>
      </c>
      <c r="F17" s="73">
        <v>0.5</v>
      </c>
      <c r="G17" s="74"/>
      <c r="I17" s="31"/>
      <c r="J17" s="31"/>
      <c r="K17" s="31"/>
      <c r="L17" s="31"/>
      <c r="M17" s="31"/>
      <c r="N17" s="31"/>
      <c r="O17" s="31"/>
    </row>
    <row r="18" spans="1:15" x14ac:dyDescent="0.2">
      <c r="F18" s="34"/>
      <c r="G18" s="34"/>
      <c r="I18" s="31"/>
      <c r="J18" s="31"/>
      <c r="K18" s="31"/>
      <c r="L18" s="31"/>
      <c r="M18" s="31"/>
      <c r="N18" s="31"/>
      <c r="O18" s="31"/>
    </row>
    <row r="20" spans="1:15" x14ac:dyDescent="0.2">
      <c r="B20" s="35" t="s">
        <v>53</v>
      </c>
      <c r="C20" s="35"/>
    </row>
    <row r="26" spans="1:15" x14ac:dyDescent="0.2">
      <c r="A26" s="20" t="s">
        <v>44</v>
      </c>
      <c r="C26" s="44" t="s">
        <v>54</v>
      </c>
      <c r="F26" s="73" t="s">
        <v>55</v>
      </c>
      <c r="G26" s="74"/>
    </row>
    <row r="27" spans="1:15" x14ac:dyDescent="0.2">
      <c r="C27" t="s">
        <v>56</v>
      </c>
      <c r="F27" s="73" t="s">
        <v>57</v>
      </c>
      <c r="G27" s="74"/>
    </row>
    <row r="28" spans="1:15" x14ac:dyDescent="0.2">
      <c r="C28" t="s">
        <v>58</v>
      </c>
      <c r="F28" s="71" t="s">
        <v>177</v>
      </c>
      <c r="G28" s="72"/>
      <c r="H28" t="s">
        <v>175</v>
      </c>
    </row>
    <row r="29" spans="1:15" x14ac:dyDescent="0.2">
      <c r="C29" t="s">
        <v>59</v>
      </c>
      <c r="F29" s="73" t="s">
        <v>60</v>
      </c>
      <c r="G29" s="74"/>
    </row>
    <row r="30" spans="1:15" x14ac:dyDescent="0.2">
      <c r="C30" t="s">
        <v>61</v>
      </c>
      <c r="F30" s="75">
        <v>0.33333333333333331</v>
      </c>
      <c r="G30" s="76"/>
    </row>
    <row r="31" spans="1:15" x14ac:dyDescent="0.2">
      <c r="F31" s="33"/>
      <c r="G31" s="33"/>
    </row>
    <row r="33" spans="1:8" x14ac:dyDescent="0.2">
      <c r="B33" s="35" t="s">
        <v>62</v>
      </c>
      <c r="C33" s="35"/>
    </row>
    <row r="42" spans="1:8" x14ac:dyDescent="0.2">
      <c r="F42" s="33"/>
      <c r="G42" s="33"/>
    </row>
    <row r="43" spans="1:8" x14ac:dyDescent="0.2">
      <c r="A43" s="20" t="s">
        <v>44</v>
      </c>
      <c r="C43" s="44" t="s">
        <v>63</v>
      </c>
      <c r="F43" s="73" t="s">
        <v>64</v>
      </c>
      <c r="G43" s="74"/>
    </row>
    <row r="44" spans="1:8" x14ac:dyDescent="0.2">
      <c r="C44" t="s">
        <v>65</v>
      </c>
      <c r="F44" s="73" t="s">
        <v>66</v>
      </c>
      <c r="G44" s="74"/>
    </row>
    <row r="45" spans="1:8" x14ac:dyDescent="0.2">
      <c r="C45" t="s">
        <v>67</v>
      </c>
      <c r="F45" s="78" t="s">
        <v>178</v>
      </c>
      <c r="G45" s="72"/>
      <c r="H45" t="s">
        <v>175</v>
      </c>
    </row>
    <row r="46" spans="1:8" x14ac:dyDescent="0.2">
      <c r="C46" t="s">
        <v>68</v>
      </c>
      <c r="F46" s="73" t="s">
        <v>69</v>
      </c>
      <c r="G46" s="74"/>
    </row>
    <row r="47" spans="1:8" x14ac:dyDescent="0.2">
      <c r="C47" t="s">
        <v>70</v>
      </c>
      <c r="F47" s="77" t="s">
        <v>71</v>
      </c>
      <c r="G47" s="74"/>
    </row>
    <row r="48" spans="1:8" x14ac:dyDescent="0.2">
      <c r="F48" s="3"/>
      <c r="G48" s="3"/>
    </row>
    <row r="50" spans="2:9" x14ac:dyDescent="0.2">
      <c r="B50" s="61" t="s">
        <v>72</v>
      </c>
      <c r="C50" s="61"/>
      <c r="D50" s="61"/>
      <c r="E50" s="61"/>
      <c r="F50" s="61"/>
      <c r="G50" s="61"/>
      <c r="H50" s="61"/>
      <c r="I50" s="61"/>
    </row>
    <row r="51" spans="2:9" x14ac:dyDescent="0.2">
      <c r="B51" t="s">
        <v>73</v>
      </c>
    </row>
    <row r="52" spans="2:9" x14ac:dyDescent="0.2">
      <c r="B52" t="s">
        <v>74</v>
      </c>
    </row>
    <row r="54" spans="2:9" x14ac:dyDescent="0.2">
      <c r="B54" s="68" t="s">
        <v>75</v>
      </c>
      <c r="C54" s="68"/>
      <c r="D54" s="68"/>
      <c r="E54" s="68"/>
      <c r="F54" s="68"/>
      <c r="G54" s="68"/>
      <c r="H54" s="68"/>
      <c r="I54" s="68"/>
    </row>
    <row r="55" spans="2:9" x14ac:dyDescent="0.2">
      <c r="B55" s="46" t="s">
        <v>76</v>
      </c>
    </row>
    <row r="57" spans="2:9" x14ac:dyDescent="0.2">
      <c r="B57" s="42" t="s">
        <v>77</v>
      </c>
      <c r="C57" t="s">
        <v>78</v>
      </c>
      <c r="D57" s="69" t="s">
        <v>79</v>
      </c>
      <c r="E57" s="69"/>
      <c r="F57" s="69"/>
    </row>
    <row r="58" spans="2:9" x14ac:dyDescent="0.2">
      <c r="B58" s="42" t="s">
        <v>46</v>
      </c>
    </row>
    <row r="61" spans="2:9" x14ac:dyDescent="0.2">
      <c r="B61" s="36" t="s">
        <v>80</v>
      </c>
    </row>
    <row r="63" spans="2:9" x14ac:dyDescent="0.2">
      <c r="B63" t="s">
        <v>81</v>
      </c>
    </row>
    <row r="64" spans="2:9" x14ac:dyDescent="0.2">
      <c r="B64" t="s">
        <v>82</v>
      </c>
    </row>
    <row r="65" spans="2:9" x14ac:dyDescent="0.2">
      <c r="B65" t="s">
        <v>83</v>
      </c>
    </row>
    <row r="66" spans="2:9" x14ac:dyDescent="0.2">
      <c r="B66" t="s">
        <v>84</v>
      </c>
    </row>
    <row r="67" spans="2:9" x14ac:dyDescent="0.2">
      <c r="B67" t="s">
        <v>85</v>
      </c>
    </row>
    <row r="69" spans="2:9" x14ac:dyDescent="0.2">
      <c r="C69" s="37" t="s">
        <v>86</v>
      </c>
      <c r="D69" s="18" t="s">
        <v>87</v>
      </c>
      <c r="E69" s="18" t="s">
        <v>88</v>
      </c>
      <c r="F69" s="18" t="s">
        <v>89</v>
      </c>
      <c r="G69" s="18" t="s">
        <v>90</v>
      </c>
      <c r="H69" s="18" t="s">
        <v>91</v>
      </c>
      <c r="I69" s="18" t="s">
        <v>92</v>
      </c>
    </row>
    <row r="70" spans="2:9" x14ac:dyDescent="0.2">
      <c r="C70" s="8">
        <v>0.1</v>
      </c>
      <c r="D70" s="8">
        <f>(E70 +C70*(1-E70))/(E70-E70^2/2)</f>
        <v>1.4358898943540768</v>
      </c>
      <c r="E70" s="8">
        <v>0.37321105677110206</v>
      </c>
      <c r="F70" s="8">
        <f>(((2*G70)-G70^2)+ (C70*(1-G70)^2))/(G70^3/3 - G70^2 + G70)</f>
        <v>2.5524000477978444</v>
      </c>
      <c r="G70" s="8">
        <v>0.29478164724882855</v>
      </c>
      <c r="H70" s="2">
        <f>(I70^2 +C70*(1-I70^2))/(I70-I70^3/3)</f>
        <v>0.62147826670903394</v>
      </c>
      <c r="I70" s="8">
        <v>0.31171717715846392</v>
      </c>
    </row>
    <row r="71" spans="2:9" x14ac:dyDescent="0.2">
      <c r="C71" s="8">
        <f>+C70+0.1</f>
        <v>0.2</v>
      </c>
      <c r="D71" s="8">
        <f t="shared" ref="D71:D78" si="0">(E71 +C71*(1-E71))/(E71-E71^2/2)</f>
        <v>1.6015892684308906</v>
      </c>
      <c r="E71" s="8">
        <f>+E70+0.1</f>
        <v>0.47321105677110209</v>
      </c>
      <c r="F71" s="8">
        <f t="shared" ref="F71:F78" si="1">(((2*G71)-G71^2)+ (C71*(1-G71)^2))/(G71^3/3 - G71^2 + G71)</f>
        <v>2.7249966050006211</v>
      </c>
      <c r="G71" s="8">
        <f>+G70+0.1</f>
        <v>0.39478164724882858</v>
      </c>
      <c r="H71" s="2">
        <f t="shared" ref="H71:H78" si="2">(I71^2 +C71*(1-I71^2))/(I71-I71^3/3)</f>
        <v>0.863961076891678</v>
      </c>
      <c r="I71" s="8">
        <f>+I70+0.1</f>
        <v>0.4117171771584639</v>
      </c>
    </row>
    <row r="72" spans="2:9" x14ac:dyDescent="0.2">
      <c r="C72" s="8">
        <f t="shared" ref="C72:E78" si="3">+C71+0.1</f>
        <v>0.30000000000000004</v>
      </c>
      <c r="D72" s="8">
        <f t="shared" si="0"/>
        <v>1.7148540993964743</v>
      </c>
      <c r="E72" s="8">
        <f t="shared" si="3"/>
        <v>0.57321105677110207</v>
      </c>
      <c r="F72" s="8">
        <f t="shared" si="1"/>
        <v>2.82876725809255</v>
      </c>
      <c r="G72" s="8">
        <f t="shared" ref="G72" si="4">+G71+0.1</f>
        <v>0.49478164724882856</v>
      </c>
      <c r="H72" s="2">
        <f t="shared" si="2"/>
        <v>1.0347843356748141</v>
      </c>
      <c r="I72" s="8">
        <f t="shared" ref="I72" si="5">+I71+0.1</f>
        <v>0.51171717715846388</v>
      </c>
    </row>
    <row r="73" spans="2:9" x14ac:dyDescent="0.2">
      <c r="C73" s="8">
        <f t="shared" si="3"/>
        <v>0.4</v>
      </c>
      <c r="D73" s="8">
        <f t="shared" si="0"/>
        <v>1.8000863093368609</v>
      </c>
      <c r="E73" s="8">
        <f t="shared" si="3"/>
        <v>0.67321105677110205</v>
      </c>
      <c r="F73" s="8">
        <f t="shared" si="1"/>
        <v>2.8972100424274569</v>
      </c>
      <c r="G73" s="8">
        <f t="shared" ref="G73" si="6">+G72+0.1</f>
        <v>0.59478164724882854</v>
      </c>
      <c r="H73" s="2">
        <f t="shared" si="2"/>
        <v>1.1664176032698992</v>
      </c>
      <c r="I73" s="8">
        <f t="shared" ref="I73" si="7">+I72+0.1</f>
        <v>0.61171717715846385</v>
      </c>
    </row>
    <row r="74" spans="2:9" x14ac:dyDescent="0.2">
      <c r="C74" s="8">
        <f t="shared" si="3"/>
        <v>0.5</v>
      </c>
      <c r="D74" s="8">
        <f t="shared" si="0"/>
        <v>1.8693581760153839</v>
      </c>
      <c r="E74" s="8">
        <f t="shared" si="3"/>
        <v>0.77321105677110202</v>
      </c>
      <c r="F74" s="8">
        <f t="shared" si="1"/>
        <v>2.9439703263727504</v>
      </c>
      <c r="G74" s="8">
        <f t="shared" ref="G74" si="8">+G73+0.1</f>
        <v>0.69478164724882852</v>
      </c>
      <c r="H74" s="2">
        <f t="shared" si="2"/>
        <v>1.2733936876475622</v>
      </c>
      <c r="I74" s="8">
        <f t="shared" ref="I74" si="9">+I73+0.1</f>
        <v>0.71171717715846383</v>
      </c>
    </row>
    <row r="75" spans="2:9" x14ac:dyDescent="0.2">
      <c r="C75" s="8">
        <f t="shared" si="3"/>
        <v>0.6</v>
      </c>
      <c r="D75" s="8">
        <f t="shared" si="0"/>
        <v>1.9295878110207183</v>
      </c>
      <c r="E75" s="8">
        <f t="shared" si="3"/>
        <v>0.873211056771102</v>
      </c>
      <c r="F75" s="8">
        <f t="shared" si="1"/>
        <v>2.9751760168784527</v>
      </c>
      <c r="G75" s="8">
        <f t="shared" ref="G75" si="10">+G74+0.1</f>
        <v>0.79478164724882849</v>
      </c>
      <c r="H75" s="2">
        <f t="shared" si="2"/>
        <v>1.3632741009041069</v>
      </c>
      <c r="I75" s="8">
        <f t="shared" ref="I75" si="11">+I74+0.1</f>
        <v>0.81171717715846381</v>
      </c>
    </row>
    <row r="76" spans="2:9" x14ac:dyDescent="0.2">
      <c r="C76" s="8">
        <f t="shared" si="3"/>
        <v>0.7</v>
      </c>
      <c r="D76" s="8">
        <f t="shared" si="0"/>
        <v>1.9853514165022805</v>
      </c>
      <c r="E76" s="8">
        <f t="shared" si="3"/>
        <v>0.97321105677110198</v>
      </c>
      <c r="F76" s="8">
        <f t="shared" si="1"/>
        <v>2.9935232300149641</v>
      </c>
      <c r="G76" s="8">
        <f t="shared" ref="G76" si="12">+G75+0.1</f>
        <v>0.89478164724882847</v>
      </c>
      <c r="H76" s="2">
        <f t="shared" si="2"/>
        <v>1.440396519068309</v>
      </c>
      <c r="I76" s="8">
        <f t="shared" ref="I76" si="13">+I75+0.1</f>
        <v>0.91171717715846379</v>
      </c>
    </row>
    <row r="77" spans="2:9" x14ac:dyDescent="0.2">
      <c r="C77" s="8">
        <f t="shared" si="3"/>
        <v>0.79999999999999993</v>
      </c>
      <c r="D77" s="8">
        <f t="shared" si="0"/>
        <v>2.0402197123560781</v>
      </c>
      <c r="E77" s="8">
        <f t="shared" si="3"/>
        <v>1.073211056771102</v>
      </c>
      <c r="F77" s="8">
        <f t="shared" si="1"/>
        <v>2.9999840875805845</v>
      </c>
      <c r="G77" s="8">
        <f t="shared" ref="G77" si="14">+G76+0.1</f>
        <v>0.99478164724882845</v>
      </c>
      <c r="H77" s="2">
        <f t="shared" si="2"/>
        <v>1.5073831344257853</v>
      </c>
      <c r="I77" s="8">
        <f t="shared" ref="I77" si="15">+I76+0.1</f>
        <v>1.0117171771584639</v>
      </c>
    </row>
    <row r="78" spans="2:9" x14ac:dyDescent="0.2">
      <c r="C78" s="8">
        <f t="shared" si="3"/>
        <v>0.89999999999999991</v>
      </c>
      <c r="D78" s="8">
        <f t="shared" si="0"/>
        <v>2.09757376672759</v>
      </c>
      <c r="E78" s="8">
        <f t="shared" si="3"/>
        <v>1.173211056771102</v>
      </c>
      <c r="F78" s="8">
        <f t="shared" si="1"/>
        <v>2.9947549677948526</v>
      </c>
      <c r="G78" s="8">
        <f t="shared" ref="G78" si="16">+G77+0.1</f>
        <v>1.0947816472488285</v>
      </c>
      <c r="H78" s="2">
        <f t="shared" si="2"/>
        <v>1.5657922025718973</v>
      </c>
      <c r="I78" s="8">
        <f t="shared" ref="I78" si="17">+I77+0.1</f>
        <v>1.111717177158464</v>
      </c>
    </row>
    <row r="80" spans="2:9" x14ac:dyDescent="0.2">
      <c r="B80" s="68" t="s">
        <v>93</v>
      </c>
      <c r="C80" s="68"/>
      <c r="D80" s="68"/>
      <c r="E80" s="68"/>
      <c r="F80" s="68"/>
      <c r="G80" s="68"/>
      <c r="H80" s="68"/>
      <c r="I80" s="68"/>
    </row>
    <row r="81" spans="2:9" x14ac:dyDescent="0.2">
      <c r="B81" s="70" t="s">
        <v>94</v>
      </c>
      <c r="C81" s="70"/>
      <c r="D81" s="70"/>
      <c r="E81" s="70"/>
      <c r="F81" s="70"/>
      <c r="G81" s="70"/>
      <c r="H81" s="70"/>
      <c r="I81" s="70"/>
    </row>
    <row r="82" spans="2:9" x14ac:dyDescent="0.2">
      <c r="B82" s="45"/>
      <c r="C82" s="45"/>
      <c r="D82" s="45"/>
      <c r="E82" s="45"/>
      <c r="F82" s="45"/>
      <c r="G82" s="45"/>
      <c r="H82" s="45"/>
      <c r="I82" s="45"/>
    </row>
    <row r="83" spans="2:9" x14ac:dyDescent="0.2">
      <c r="B83" s="63" t="s">
        <v>231</v>
      </c>
      <c r="C83" s="64"/>
      <c r="D83" s="64"/>
      <c r="E83" s="64"/>
      <c r="F83" s="64"/>
      <c r="G83" s="64"/>
      <c r="H83" s="64"/>
      <c r="I83" s="65"/>
    </row>
  </sheetData>
  <mergeCells count="25">
    <mergeCell ref="B83:I83"/>
    <mergeCell ref="F26:G26"/>
    <mergeCell ref="F15:G15"/>
    <mergeCell ref="B2:I2"/>
    <mergeCell ref="B3:I3"/>
    <mergeCell ref="B5:I5"/>
    <mergeCell ref="B6:I6"/>
    <mergeCell ref="F13:G13"/>
    <mergeCell ref="F14:G14"/>
    <mergeCell ref="F16:G16"/>
    <mergeCell ref="F17:G17"/>
    <mergeCell ref="F43:G43"/>
    <mergeCell ref="F44:G44"/>
    <mergeCell ref="F45:G45"/>
    <mergeCell ref="B50:I50"/>
    <mergeCell ref="F27:G27"/>
    <mergeCell ref="B54:I54"/>
    <mergeCell ref="D57:F57"/>
    <mergeCell ref="B80:I80"/>
    <mergeCell ref="B81:I81"/>
    <mergeCell ref="F28:G28"/>
    <mergeCell ref="F29:G29"/>
    <mergeCell ref="F30:G30"/>
    <mergeCell ref="F46:G46"/>
    <mergeCell ref="F47:G4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44"/>
  <sheetViews>
    <sheetView topLeftCell="A11" workbookViewId="0">
      <selection activeCell="B44" sqref="B44"/>
    </sheetView>
  </sheetViews>
  <sheetFormatPr baseColWidth="10" defaultColWidth="11.5" defaultRowHeight="15" x14ac:dyDescent="0.2"/>
  <cols>
    <col min="3" max="3" width="16.5" customWidth="1"/>
  </cols>
  <sheetData>
    <row r="2" spans="2:9" x14ac:dyDescent="0.2">
      <c r="B2" s="68" t="s">
        <v>95</v>
      </c>
      <c r="C2" s="68"/>
      <c r="D2" s="68"/>
      <c r="E2" s="68"/>
      <c r="F2" s="68"/>
      <c r="G2" s="68"/>
      <c r="H2" s="68"/>
      <c r="I2" s="68"/>
    </row>
    <row r="3" spans="2:9" x14ac:dyDescent="0.2">
      <c r="B3" s="68" t="s">
        <v>96</v>
      </c>
      <c r="C3" s="68"/>
      <c r="D3" s="68"/>
      <c r="E3" s="68"/>
      <c r="F3" s="68"/>
      <c r="G3" s="68"/>
      <c r="H3" s="68"/>
      <c r="I3" s="68"/>
    </row>
    <row r="4" spans="2:9" x14ac:dyDescent="0.2">
      <c r="B4" s="68" t="s">
        <v>97</v>
      </c>
      <c r="C4" s="68"/>
      <c r="D4" s="68"/>
      <c r="E4" s="68"/>
      <c r="F4" s="68"/>
      <c r="G4" s="68"/>
      <c r="H4" s="68"/>
      <c r="I4" s="68"/>
    </row>
    <row r="6" spans="2:9" x14ac:dyDescent="0.2">
      <c r="B6" s="42" t="s">
        <v>98</v>
      </c>
      <c r="C6" t="s">
        <v>99</v>
      </c>
      <c r="E6" s="38" t="s">
        <v>100</v>
      </c>
    </row>
    <row r="7" spans="2:9" x14ac:dyDescent="0.2">
      <c r="B7" s="42" t="s">
        <v>46</v>
      </c>
    </row>
    <row r="9" spans="2:9" x14ac:dyDescent="0.2">
      <c r="B9" t="s">
        <v>101</v>
      </c>
    </row>
    <row r="11" spans="2:9" x14ac:dyDescent="0.2">
      <c r="B11" t="s">
        <v>102</v>
      </c>
    </row>
    <row r="13" spans="2:9" x14ac:dyDescent="0.2">
      <c r="C13" s="42" t="s">
        <v>103</v>
      </c>
      <c r="D13" s="39" t="s">
        <v>104</v>
      </c>
      <c r="E13" s="5" t="s">
        <v>105</v>
      </c>
      <c r="F13" s="39" t="s">
        <v>106</v>
      </c>
      <c r="G13" s="5" t="s">
        <v>107</v>
      </c>
      <c r="H13" s="39">
        <v>1</v>
      </c>
      <c r="I13" s="42" t="s">
        <v>108</v>
      </c>
    </row>
    <row r="14" spans="2:9" x14ac:dyDescent="0.2">
      <c r="D14" s="42" t="s">
        <v>109</v>
      </c>
      <c r="F14" s="42" t="s">
        <v>110</v>
      </c>
      <c r="H14" s="42" t="s">
        <v>111</v>
      </c>
    </row>
    <row r="16" spans="2:9" x14ac:dyDescent="0.2">
      <c r="B16" t="s">
        <v>112</v>
      </c>
    </row>
    <row r="18" spans="2:10" x14ac:dyDescent="0.2">
      <c r="C18" s="42" t="s">
        <v>113</v>
      </c>
      <c r="D18" t="s">
        <v>51</v>
      </c>
    </row>
    <row r="19" spans="2:10" x14ac:dyDescent="0.2">
      <c r="C19" s="42" t="s">
        <v>114</v>
      </c>
      <c r="D19" t="s">
        <v>60</v>
      </c>
    </row>
    <row r="20" spans="2:10" x14ac:dyDescent="0.2">
      <c r="C20" s="42" t="s">
        <v>115</v>
      </c>
      <c r="D20" t="s">
        <v>69</v>
      </c>
    </row>
    <row r="22" spans="2:10" x14ac:dyDescent="0.2">
      <c r="B22" t="s">
        <v>116</v>
      </c>
    </row>
    <row r="23" spans="2:10" x14ac:dyDescent="0.2">
      <c r="B23" t="s">
        <v>117</v>
      </c>
    </row>
    <row r="24" spans="2:10" x14ac:dyDescent="0.2">
      <c r="B24" t="s">
        <v>118</v>
      </c>
    </row>
    <row r="25" spans="2:10" x14ac:dyDescent="0.2">
      <c r="B25" t="s">
        <v>119</v>
      </c>
    </row>
    <row r="27" spans="2:10" x14ac:dyDescent="0.2">
      <c r="B27" t="s">
        <v>120</v>
      </c>
    </row>
    <row r="28" spans="2:10" x14ac:dyDescent="0.2">
      <c r="B28" t="s">
        <v>121</v>
      </c>
    </row>
    <row r="30" spans="2:10" x14ac:dyDescent="0.2">
      <c r="C30" s="37" t="s">
        <v>86</v>
      </c>
      <c r="D30" s="18" t="s">
        <v>122</v>
      </c>
      <c r="E30" s="18" t="s">
        <v>123</v>
      </c>
      <c r="F30" s="18" t="s">
        <v>88</v>
      </c>
      <c r="G30" s="18" t="s">
        <v>124</v>
      </c>
      <c r="H30" s="18" t="s">
        <v>90</v>
      </c>
      <c r="I30" s="18" t="s">
        <v>125</v>
      </c>
      <c r="J30" s="18" t="s">
        <v>92</v>
      </c>
    </row>
    <row r="31" spans="2:10" x14ac:dyDescent="0.2">
      <c r="C31" s="8">
        <v>0.1</v>
      </c>
      <c r="D31" s="2">
        <f>1/(1-C31)</f>
        <v>1.1111111111111112</v>
      </c>
      <c r="E31" s="8">
        <f>1/(1-F31)</f>
        <v>1.1111111111111112</v>
      </c>
      <c r="F31" s="8">
        <v>0.1</v>
      </c>
      <c r="G31" s="8">
        <f>2/(1-H31)</f>
        <v>1.111204681092828</v>
      </c>
      <c r="H31" s="8">
        <v>-0.79984842939383138</v>
      </c>
      <c r="I31" s="2">
        <f>2*J31/(1-J31^2)</f>
        <v>1.1111457605077253</v>
      </c>
      <c r="J31" s="8">
        <v>0.44537169541894989</v>
      </c>
    </row>
    <row r="32" spans="2:10" x14ac:dyDescent="0.2">
      <c r="C32" s="8">
        <f>+C31+0.1</f>
        <v>0.2</v>
      </c>
      <c r="D32" s="2">
        <f t="shared" ref="D32:D39" si="0">1/(1-C32)</f>
        <v>1.25</v>
      </c>
      <c r="E32" s="8">
        <f t="shared" ref="E32:E39" si="1">1/(1-F32)</f>
        <v>1.25</v>
      </c>
      <c r="F32" s="8">
        <f>+F31+0.1</f>
        <v>0.2</v>
      </c>
      <c r="G32" s="8">
        <f t="shared" ref="G32:G39" si="2">2/(1-H32)</f>
        <v>1.2506984556809435</v>
      </c>
      <c r="H32" s="8">
        <v>-0.59910647599792466</v>
      </c>
      <c r="I32" s="2">
        <f t="shared" ref="I32:I39" si="3">2*J32/(1-J32^2)</f>
        <v>1.2503211510866179</v>
      </c>
      <c r="J32" s="8">
        <v>0.48070197666594106</v>
      </c>
    </row>
    <row r="33" spans="2:10" x14ac:dyDescent="0.2">
      <c r="C33" s="8">
        <f t="shared" ref="C33:C39" si="4">+C32+0.1</f>
        <v>0.30000000000000004</v>
      </c>
      <c r="D33" s="2">
        <f t="shared" si="0"/>
        <v>1.4285714285714286</v>
      </c>
      <c r="E33" s="8">
        <f t="shared" si="1"/>
        <v>1.4285714285714286</v>
      </c>
      <c r="F33" s="8">
        <f t="shared" ref="F33:F39" si="5">+F32+0.1</f>
        <v>0.30000000000000004</v>
      </c>
      <c r="G33" s="8">
        <f t="shared" si="2"/>
        <v>1.4285877150926829</v>
      </c>
      <c r="H33" s="8">
        <v>-0.39998403939113075</v>
      </c>
      <c r="I33" s="2">
        <f t="shared" si="3"/>
        <v>1.4285226176435912</v>
      </c>
      <c r="J33" s="8">
        <v>0.52064535972968307</v>
      </c>
    </row>
    <row r="34" spans="2:10" x14ac:dyDescent="0.2">
      <c r="C34" s="8">
        <f t="shared" si="4"/>
        <v>0.4</v>
      </c>
      <c r="D34" s="2">
        <f t="shared" si="0"/>
        <v>1.6666666666666667</v>
      </c>
      <c r="E34" s="8">
        <f t="shared" si="1"/>
        <v>1.6666666666666667</v>
      </c>
      <c r="F34" s="8">
        <f t="shared" si="5"/>
        <v>0.4</v>
      </c>
      <c r="G34" s="8">
        <f t="shared" si="2"/>
        <v>1.6666843271231129</v>
      </c>
      <c r="H34" s="8">
        <v>-0.19998728460609463</v>
      </c>
      <c r="I34" s="2">
        <f t="shared" si="3"/>
        <v>1.6666589618171506</v>
      </c>
      <c r="J34" s="8">
        <v>0.56618903229988826</v>
      </c>
    </row>
    <row r="35" spans="2:10" x14ac:dyDescent="0.2">
      <c r="C35" s="8">
        <f t="shared" si="4"/>
        <v>0.5</v>
      </c>
      <c r="D35" s="2">
        <f t="shared" si="0"/>
        <v>2</v>
      </c>
      <c r="E35" s="8">
        <f t="shared" si="1"/>
        <v>2</v>
      </c>
      <c r="F35" s="8">
        <f t="shared" si="5"/>
        <v>0.5</v>
      </c>
      <c r="G35" s="8">
        <f t="shared" si="2"/>
        <v>2</v>
      </c>
      <c r="H35" s="8">
        <v>0</v>
      </c>
      <c r="I35" s="2">
        <f t="shared" si="3"/>
        <v>1.9993539179277651</v>
      </c>
      <c r="J35" s="8">
        <v>0.61794468289026017</v>
      </c>
    </row>
    <row r="36" spans="2:10" x14ac:dyDescent="0.2">
      <c r="C36" s="8">
        <f t="shared" si="4"/>
        <v>0.6</v>
      </c>
      <c r="D36" s="2">
        <f t="shared" si="0"/>
        <v>2.5</v>
      </c>
      <c r="E36" s="8">
        <f t="shared" si="1"/>
        <v>2.5</v>
      </c>
      <c r="F36" s="8">
        <f t="shared" si="5"/>
        <v>0.6</v>
      </c>
      <c r="G36" s="8">
        <f t="shared" si="2"/>
        <v>2.4997992341111321</v>
      </c>
      <c r="H36" s="8">
        <v>0.19993574975585943</v>
      </c>
      <c r="I36" s="2">
        <f t="shared" si="3"/>
        <v>2.4999679711353706</v>
      </c>
      <c r="J36" s="8">
        <v>0.67702974001327065</v>
      </c>
    </row>
    <row r="37" spans="2:10" x14ac:dyDescent="0.2">
      <c r="C37" s="8">
        <f t="shared" si="4"/>
        <v>0.7</v>
      </c>
      <c r="D37" s="2">
        <f t="shared" si="0"/>
        <v>3.333333333333333</v>
      </c>
      <c r="E37" s="8">
        <f t="shared" si="1"/>
        <v>3.333333333333333</v>
      </c>
      <c r="F37" s="8">
        <f t="shared" si="5"/>
        <v>0.7</v>
      </c>
      <c r="G37" s="8">
        <f t="shared" si="2"/>
        <v>3.3333619141042976</v>
      </c>
      <c r="H37" s="8">
        <v>0.40000514449466357</v>
      </c>
      <c r="I37" s="2">
        <f t="shared" si="3"/>
        <v>3.3338833353335948</v>
      </c>
      <c r="J37" s="8">
        <v>0.74406592255557868</v>
      </c>
    </row>
    <row r="38" spans="2:10" x14ac:dyDescent="0.2">
      <c r="C38" s="8">
        <f t="shared" si="4"/>
        <v>0.79999999999999993</v>
      </c>
      <c r="D38" s="2">
        <f t="shared" si="0"/>
        <v>4.9999999999999982</v>
      </c>
      <c r="E38" s="8">
        <f t="shared" si="1"/>
        <v>4.9999999999999982</v>
      </c>
      <c r="F38" s="8">
        <f t="shared" si="5"/>
        <v>0.79999999999999993</v>
      </c>
      <c r="G38" s="8">
        <f t="shared" si="2"/>
        <v>4.9999672418971226</v>
      </c>
      <c r="H38" s="8">
        <v>0.59999737933460018</v>
      </c>
      <c r="I38" s="2">
        <f t="shared" si="3"/>
        <v>5.9604644775920021E-6</v>
      </c>
      <c r="J38" s="8">
        <v>-335544.32000000001</v>
      </c>
    </row>
    <row r="39" spans="2:10" x14ac:dyDescent="0.2">
      <c r="C39" s="8">
        <f t="shared" si="4"/>
        <v>0.89999999999999991</v>
      </c>
      <c r="D39" s="2">
        <f t="shared" si="0"/>
        <v>9.9999999999999911</v>
      </c>
      <c r="E39" s="8">
        <f t="shared" si="1"/>
        <v>9.9999999999999911</v>
      </c>
      <c r="F39" s="8">
        <f t="shared" si="5"/>
        <v>0.89999999999999991</v>
      </c>
      <c r="G39" s="8">
        <f t="shared" si="2"/>
        <v>9.9999763154191683</v>
      </c>
      <c r="H39" s="8">
        <v>0.79999952630726145</v>
      </c>
      <c r="I39" s="2">
        <f t="shared" si="3"/>
        <v>9.9999640549551252</v>
      </c>
      <c r="J39" s="8">
        <v>0.90498723842719686</v>
      </c>
    </row>
    <row r="41" spans="2:10" x14ac:dyDescent="0.2">
      <c r="B41" s="68" t="s">
        <v>126</v>
      </c>
      <c r="C41" s="68"/>
      <c r="D41" s="68"/>
      <c r="E41" s="68"/>
      <c r="F41" s="68"/>
      <c r="G41" s="68"/>
      <c r="H41" s="68"/>
      <c r="I41" s="68"/>
    </row>
    <row r="42" spans="2:10" x14ac:dyDescent="0.2">
      <c r="B42" s="70" t="s">
        <v>94</v>
      </c>
      <c r="C42" s="70"/>
      <c r="D42" s="70"/>
      <c r="E42" s="70"/>
      <c r="F42" s="70"/>
      <c r="G42" s="70"/>
      <c r="H42" s="70"/>
      <c r="I42" s="70"/>
    </row>
    <row r="44" spans="2:10" x14ac:dyDescent="0.2">
      <c r="B44" t="s">
        <v>232</v>
      </c>
    </row>
  </sheetData>
  <mergeCells count="5">
    <mergeCell ref="B2:I2"/>
    <mergeCell ref="B41:I41"/>
    <mergeCell ref="B42:I42"/>
    <mergeCell ref="B4:I4"/>
    <mergeCell ref="B3: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7"/>
  <sheetViews>
    <sheetView tabSelected="1" topLeftCell="A23" workbookViewId="0">
      <selection activeCell="F48" sqref="F48"/>
    </sheetView>
  </sheetViews>
  <sheetFormatPr baseColWidth="10" defaultColWidth="11.5" defaultRowHeight="15" x14ac:dyDescent="0.2"/>
  <cols>
    <col min="3" max="3" width="21.5" customWidth="1"/>
    <col min="11" max="11" width="28.1640625" customWidth="1"/>
    <col min="12" max="12" width="21.6640625" customWidth="1"/>
    <col min="13" max="13" width="15.33203125" customWidth="1"/>
  </cols>
  <sheetData>
    <row r="1" spans="1:9" x14ac:dyDescent="0.2">
      <c r="A1" s="61" t="s">
        <v>127</v>
      </c>
      <c r="B1" s="61"/>
      <c r="C1" s="61"/>
    </row>
    <row r="2" spans="1:9" x14ac:dyDescent="0.2">
      <c r="A2" s="42"/>
      <c r="B2" s="42"/>
      <c r="C2" s="42"/>
    </row>
    <row r="3" spans="1:9" x14ac:dyDescent="0.2">
      <c r="B3" s="79" t="s">
        <v>128</v>
      </c>
      <c r="C3" s="79"/>
      <c r="D3" s="79"/>
      <c r="E3" s="79"/>
      <c r="F3" s="79"/>
      <c r="G3" s="79"/>
      <c r="H3" s="79"/>
      <c r="I3" s="79"/>
    </row>
    <row r="4" spans="1:9" x14ac:dyDescent="0.2">
      <c r="B4" s="79"/>
      <c r="C4" s="79"/>
      <c r="D4" s="79"/>
      <c r="E4" s="79"/>
      <c r="F4" s="79"/>
      <c r="G4" s="79"/>
      <c r="H4" s="79"/>
      <c r="I4" s="79"/>
    </row>
    <row r="5" spans="1:9" x14ac:dyDescent="0.2">
      <c r="B5" s="61" t="s">
        <v>129</v>
      </c>
      <c r="C5" s="61"/>
      <c r="D5" s="61"/>
      <c r="E5" s="61"/>
      <c r="F5" s="61"/>
      <c r="G5" s="61"/>
      <c r="H5" s="61"/>
      <c r="I5" s="61"/>
    </row>
    <row r="6" spans="1:9" x14ac:dyDescent="0.2">
      <c r="B6" s="68"/>
      <c r="C6" s="68"/>
      <c r="D6" s="68"/>
      <c r="E6" s="68"/>
      <c r="F6" s="68"/>
      <c r="G6" s="68"/>
      <c r="H6" s="68"/>
      <c r="I6" s="68"/>
    </row>
    <row r="7" spans="1:9" x14ac:dyDescent="0.2">
      <c r="B7" s="79" t="s">
        <v>130</v>
      </c>
      <c r="C7" s="79"/>
      <c r="D7" s="79"/>
      <c r="E7" s="79"/>
      <c r="F7" s="79"/>
      <c r="G7" s="79"/>
      <c r="H7" s="79"/>
      <c r="I7" s="79"/>
    </row>
    <row r="9" spans="1:9" x14ac:dyDescent="0.2">
      <c r="B9" t="s">
        <v>131</v>
      </c>
    </row>
    <row r="11" spans="1:9" x14ac:dyDescent="0.2">
      <c r="C11" s="68" t="s">
        <v>132</v>
      </c>
      <c r="D11" s="68"/>
      <c r="F11" s="73" t="s">
        <v>133</v>
      </c>
      <c r="G11" s="74"/>
    </row>
    <row r="12" spans="1:9" x14ac:dyDescent="0.2">
      <c r="C12" s="68" t="s">
        <v>134</v>
      </c>
      <c r="D12" s="68"/>
      <c r="F12" s="73" t="s">
        <v>135</v>
      </c>
      <c r="G12" s="74"/>
    </row>
    <row r="13" spans="1:9" x14ac:dyDescent="0.2">
      <c r="C13" t="s">
        <v>136</v>
      </c>
      <c r="F13" s="73" t="s">
        <v>215</v>
      </c>
      <c r="G13" s="74"/>
    </row>
    <row r="14" spans="1:9" x14ac:dyDescent="0.2">
      <c r="C14" t="s">
        <v>137</v>
      </c>
      <c r="F14" s="73">
        <f>4-64/24</f>
        <v>1.3333333333333335</v>
      </c>
      <c r="G14" s="74"/>
    </row>
    <row r="15" spans="1:9" x14ac:dyDescent="0.2">
      <c r="C15" s="68" t="s">
        <v>138</v>
      </c>
      <c r="D15" s="68"/>
      <c r="F15" s="73" t="s">
        <v>139</v>
      </c>
      <c r="G15" s="74"/>
    </row>
    <row r="17" spans="2:13" x14ac:dyDescent="0.2">
      <c r="B17" s="61" t="s">
        <v>140</v>
      </c>
      <c r="C17" s="61"/>
      <c r="D17" s="61"/>
      <c r="E17" s="61"/>
      <c r="F17" s="61"/>
      <c r="G17" s="61"/>
      <c r="H17" s="61"/>
      <c r="I17" s="61"/>
    </row>
    <row r="18" spans="2:13" x14ac:dyDescent="0.2">
      <c r="B18" s="68" t="s">
        <v>141</v>
      </c>
      <c r="C18" s="68"/>
      <c r="D18" s="68"/>
      <c r="E18" s="68"/>
      <c r="F18" s="68"/>
      <c r="G18" s="68"/>
      <c r="H18" s="68"/>
      <c r="I18" s="68"/>
      <c r="J18" s="48" t="s">
        <v>46</v>
      </c>
      <c r="K18" s="48" t="s">
        <v>216</v>
      </c>
      <c r="L18" s="48" t="s">
        <v>217</v>
      </c>
      <c r="M18" s="48" t="s">
        <v>218</v>
      </c>
    </row>
    <row r="19" spans="2:13" x14ac:dyDescent="0.2">
      <c r="B19" t="s">
        <v>142</v>
      </c>
      <c r="J19" t="s">
        <v>219</v>
      </c>
      <c r="K19" t="s">
        <v>219</v>
      </c>
      <c r="L19" t="s">
        <v>219</v>
      </c>
      <c r="M19" t="s">
        <v>219</v>
      </c>
    </row>
    <row r="20" spans="2:13" ht="16" thickBot="1" x14ac:dyDescent="0.25">
      <c r="J20">
        <v>0.38833755936061731</v>
      </c>
      <c r="K20">
        <f t="shared" ref="K20:K23" si="0">1000*(J20/2 -J20^2/16)+10*(1-J20/2+J20^2/16)</f>
        <v>192.89596692037685</v>
      </c>
      <c r="L20">
        <f t="shared" ref="L20:L23" si="1">(J20*(J20^2-12*J20+48))/48</f>
        <v>0.35185612055143406</v>
      </c>
      <c r="M20">
        <f t="shared" ref="M20:M23" si="2">K20/L20</f>
        <v>548.22399172158055</v>
      </c>
    </row>
    <row r="21" spans="2:13" ht="16" thickBot="1" x14ac:dyDescent="0.25">
      <c r="C21" t="s">
        <v>143</v>
      </c>
      <c r="E21" s="6" t="s">
        <v>220</v>
      </c>
      <c r="G21" t="s">
        <v>144</v>
      </c>
      <c r="J21">
        <v>2</v>
      </c>
      <c r="K21">
        <f t="shared" si="0"/>
        <v>752.5</v>
      </c>
      <c r="L21">
        <f t="shared" si="1"/>
        <v>1.1666666666666667</v>
      </c>
      <c r="M21">
        <f t="shared" si="2"/>
        <v>645</v>
      </c>
    </row>
    <row r="22" spans="2:13" x14ac:dyDescent="0.2">
      <c r="C22" t="s">
        <v>145</v>
      </c>
      <c r="I22" s="3"/>
      <c r="J22">
        <v>3</v>
      </c>
      <c r="K22">
        <f t="shared" si="0"/>
        <v>938.125</v>
      </c>
      <c r="L22">
        <f t="shared" si="1"/>
        <v>1.3125</v>
      </c>
      <c r="M22">
        <f t="shared" si="2"/>
        <v>714.76190476190482</v>
      </c>
    </row>
    <row r="23" spans="2:13" x14ac:dyDescent="0.2">
      <c r="J23">
        <v>4</v>
      </c>
      <c r="K23">
        <f t="shared" si="0"/>
        <v>1000</v>
      </c>
      <c r="L23">
        <f t="shared" si="1"/>
        <v>1.3333333333333333</v>
      </c>
      <c r="M23">
        <f t="shared" si="2"/>
        <v>750</v>
      </c>
    </row>
    <row r="24" spans="2:13" x14ac:dyDescent="0.2">
      <c r="C24" t="s">
        <v>143</v>
      </c>
      <c r="E24" s="73" t="s">
        <v>215</v>
      </c>
      <c r="F24" s="74"/>
      <c r="G24" t="s">
        <v>146</v>
      </c>
    </row>
    <row r="25" spans="2:13" x14ac:dyDescent="0.2">
      <c r="C25" t="s">
        <v>147</v>
      </c>
    </row>
    <row r="26" spans="2:13" ht="16" thickBot="1" x14ac:dyDescent="0.25"/>
    <row r="27" spans="2:13" ht="16" thickBot="1" x14ac:dyDescent="0.25">
      <c r="C27" t="s">
        <v>143</v>
      </c>
      <c r="E27" s="6" t="s">
        <v>221</v>
      </c>
      <c r="G27" t="s">
        <v>148</v>
      </c>
      <c r="I27" s="51" t="s">
        <v>222</v>
      </c>
    </row>
    <row r="28" spans="2:13" x14ac:dyDescent="0.2">
      <c r="C28" t="s">
        <v>149</v>
      </c>
    </row>
    <row r="30" spans="2:13" x14ac:dyDescent="0.2">
      <c r="C30" t="s">
        <v>150</v>
      </c>
      <c r="E30">
        <v>0.38833755936061731</v>
      </c>
    </row>
    <row r="31" spans="2:13" x14ac:dyDescent="0.2">
      <c r="C31" t="s">
        <v>151</v>
      </c>
    </row>
    <row r="34" spans="2:10" x14ac:dyDescent="0.2">
      <c r="B34" t="s">
        <v>152</v>
      </c>
    </row>
    <row r="35" spans="2:10" x14ac:dyDescent="0.2">
      <c r="B35" t="s">
        <v>153</v>
      </c>
    </row>
    <row r="37" spans="2:10" x14ac:dyDescent="0.2">
      <c r="D37" s="43" t="s">
        <v>154</v>
      </c>
      <c r="E37">
        <v>0.38833755936061731</v>
      </c>
    </row>
    <row r="39" spans="2:10" x14ac:dyDescent="0.2">
      <c r="C39" s="19"/>
      <c r="D39" s="19"/>
      <c r="E39" s="3"/>
      <c r="F39" s="19"/>
      <c r="G39" s="19"/>
      <c r="H39" s="19"/>
    </row>
    <row r="40" spans="2:10" x14ac:dyDescent="0.2">
      <c r="C40" s="19"/>
      <c r="D40" s="19"/>
      <c r="E40" s="19"/>
      <c r="F40" s="19"/>
      <c r="G40" s="19"/>
      <c r="H40" s="19"/>
    </row>
    <row r="41" spans="2:10" x14ac:dyDescent="0.2">
      <c r="C41" s="19"/>
      <c r="D41" s="19"/>
      <c r="E41" s="19"/>
      <c r="F41" s="19"/>
      <c r="G41" s="19"/>
      <c r="H41" s="19"/>
    </row>
    <row r="42" spans="2:10" x14ac:dyDescent="0.2">
      <c r="B42" s="61" t="s">
        <v>155</v>
      </c>
      <c r="C42" s="61"/>
      <c r="D42" s="61"/>
      <c r="E42" s="61"/>
      <c r="F42" s="61"/>
      <c r="G42" s="61"/>
      <c r="H42" s="61"/>
      <c r="I42" s="61"/>
      <c r="J42" s="61"/>
    </row>
    <row r="43" spans="2:10" x14ac:dyDescent="0.2">
      <c r="C43" s="19"/>
      <c r="D43" s="19"/>
      <c r="E43" s="19"/>
      <c r="F43" s="19"/>
      <c r="G43" s="19"/>
      <c r="H43" s="19"/>
    </row>
    <row r="44" spans="2:10" ht="16" thickBot="1" x14ac:dyDescent="0.25">
      <c r="C44" s="19"/>
      <c r="D44" s="19"/>
      <c r="E44" s="3"/>
      <c r="F44" s="19"/>
      <c r="G44" s="19"/>
      <c r="H44" s="19"/>
    </row>
    <row r="45" spans="2:10" ht="16" thickBot="1" x14ac:dyDescent="0.25">
      <c r="C45" s="19"/>
      <c r="D45" s="40" t="s">
        <v>156</v>
      </c>
      <c r="E45" s="6"/>
      <c r="F45" s="19"/>
      <c r="G45" s="19"/>
      <c r="H45" s="19"/>
    </row>
    <row r="48" spans="2:10" x14ac:dyDescent="0.2">
      <c r="B48" t="s">
        <v>157</v>
      </c>
    </row>
    <row r="49" spans="2:8" ht="16" thickBot="1" x14ac:dyDescent="0.25"/>
    <row r="50" spans="2:8" ht="16" thickBot="1" x14ac:dyDescent="0.25">
      <c r="D50" s="43" t="s">
        <v>158</v>
      </c>
      <c r="E50" s="6"/>
    </row>
    <row r="52" spans="2:8" x14ac:dyDescent="0.2">
      <c r="B52" t="s">
        <v>159</v>
      </c>
    </row>
    <row r="54" spans="2:8" x14ac:dyDescent="0.2">
      <c r="B54" s="63"/>
      <c r="C54" s="64"/>
      <c r="D54" s="64"/>
      <c r="E54" s="64"/>
      <c r="F54" s="64"/>
      <c r="G54" s="64"/>
      <c r="H54" s="65"/>
    </row>
    <row r="55" spans="2:8" x14ac:dyDescent="0.2">
      <c r="B55" s="63"/>
      <c r="C55" s="64"/>
      <c r="D55" s="64"/>
      <c r="E55" s="64"/>
      <c r="F55" s="64"/>
      <c r="G55" s="64"/>
      <c r="H55" s="65"/>
    </row>
    <row r="56" spans="2:8" x14ac:dyDescent="0.2">
      <c r="B56" s="63"/>
      <c r="C56" s="64"/>
      <c r="D56" s="64"/>
      <c r="E56" s="64"/>
      <c r="F56" s="64"/>
      <c r="G56" s="64"/>
      <c r="H56" s="65"/>
    </row>
    <row r="57" spans="2:8" x14ac:dyDescent="0.2">
      <c r="B57" s="63"/>
      <c r="C57" s="64"/>
      <c r="D57" s="64"/>
      <c r="E57" s="64"/>
      <c r="F57" s="64"/>
      <c r="G57" s="64"/>
      <c r="H57" s="65"/>
    </row>
  </sheetData>
  <mergeCells count="22">
    <mergeCell ref="B57:H57"/>
    <mergeCell ref="C15:D15"/>
    <mergeCell ref="B42:J42"/>
    <mergeCell ref="B54:H54"/>
    <mergeCell ref="B55:H55"/>
    <mergeCell ref="B56:H56"/>
    <mergeCell ref="B17:I17"/>
    <mergeCell ref="B18:I18"/>
    <mergeCell ref="E24:F24"/>
    <mergeCell ref="A1:C1"/>
    <mergeCell ref="B3:I3"/>
    <mergeCell ref="B4:I4"/>
    <mergeCell ref="B5:I5"/>
    <mergeCell ref="B6:I6"/>
    <mergeCell ref="F14:G14"/>
    <mergeCell ref="F15:G15"/>
    <mergeCell ref="F13:G13"/>
    <mergeCell ref="B7:I7"/>
    <mergeCell ref="F11:G11"/>
    <mergeCell ref="F12:G12"/>
    <mergeCell ref="C11:D11"/>
    <mergeCell ref="C12:D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M40"/>
  <sheetViews>
    <sheetView topLeftCell="A19" zoomScale="110" zoomScaleNormal="110" workbookViewId="0">
      <selection activeCell="G43" sqref="G43"/>
    </sheetView>
  </sheetViews>
  <sheetFormatPr baseColWidth="10" defaultColWidth="11.5" defaultRowHeight="15" x14ac:dyDescent="0.2"/>
  <sheetData>
    <row r="2" spans="2:12" x14ac:dyDescent="0.2">
      <c r="B2" t="s">
        <v>160</v>
      </c>
    </row>
    <row r="4" spans="2:12" x14ac:dyDescent="0.2">
      <c r="B4" t="s">
        <v>161</v>
      </c>
      <c r="J4" s="1" t="s">
        <v>190</v>
      </c>
      <c r="K4" s="52" t="s">
        <v>195</v>
      </c>
      <c r="L4">
        <v>10</v>
      </c>
    </row>
    <row r="5" spans="2:12" x14ac:dyDescent="0.2">
      <c r="B5" t="s">
        <v>162</v>
      </c>
      <c r="K5" s="52" t="s">
        <v>194</v>
      </c>
      <c r="L5">
        <v>5</v>
      </c>
    </row>
    <row r="6" spans="2:12" x14ac:dyDescent="0.2">
      <c r="B6" t="s">
        <v>163</v>
      </c>
      <c r="J6" s="1" t="s">
        <v>206</v>
      </c>
      <c r="K6" s="52" t="s">
        <v>197</v>
      </c>
      <c r="L6">
        <v>2.5</v>
      </c>
    </row>
    <row r="7" spans="2:12" x14ac:dyDescent="0.2">
      <c r="K7" s="52" t="s">
        <v>199</v>
      </c>
      <c r="L7">
        <v>0</v>
      </c>
    </row>
    <row r="8" spans="2:12" x14ac:dyDescent="0.2">
      <c r="B8" t="s">
        <v>164</v>
      </c>
    </row>
    <row r="9" spans="2:12" x14ac:dyDescent="0.2">
      <c r="B9" t="s">
        <v>165</v>
      </c>
      <c r="K9" s="1" t="s">
        <v>196</v>
      </c>
    </row>
    <row r="10" spans="2:12" x14ac:dyDescent="0.2">
      <c r="K10" s="52" t="s">
        <v>185</v>
      </c>
      <c r="L10">
        <v>1000</v>
      </c>
    </row>
    <row r="11" spans="2:12" x14ac:dyDescent="0.2">
      <c r="B11" t="s">
        <v>166</v>
      </c>
      <c r="K11" s="52" t="s">
        <v>186</v>
      </c>
      <c r="L11">
        <v>2000</v>
      </c>
    </row>
    <row r="13" spans="2:12" x14ac:dyDescent="0.2">
      <c r="B13" t="s">
        <v>167</v>
      </c>
      <c r="K13" s="52" t="s">
        <v>198</v>
      </c>
      <c r="L13">
        <v>1500</v>
      </c>
    </row>
    <row r="15" spans="2:12" x14ac:dyDescent="0.2">
      <c r="C15" t="s">
        <v>202</v>
      </c>
      <c r="K15" s="54" t="s">
        <v>200</v>
      </c>
      <c r="L15" s="54">
        <f>(L4-L5)/(L4-L6)</f>
        <v>0.66666666666666663</v>
      </c>
    </row>
    <row r="17" spans="2:13" x14ac:dyDescent="0.2">
      <c r="K17" s="54" t="s">
        <v>201</v>
      </c>
      <c r="L17" s="54">
        <f>(L11-L10)*L15+L10</f>
        <v>1666.6666666666665</v>
      </c>
      <c r="M17" s="51" t="s">
        <v>203</v>
      </c>
    </row>
    <row r="19" spans="2:13" x14ac:dyDescent="0.2">
      <c r="B19" t="s">
        <v>168</v>
      </c>
    </row>
    <row r="20" spans="2:13" x14ac:dyDescent="0.2">
      <c r="B20" t="s">
        <v>169</v>
      </c>
      <c r="K20" s="53" t="s">
        <v>204</v>
      </c>
      <c r="L20" s="53"/>
      <c r="M20">
        <f>(L4-L5)*L13</f>
        <v>7500</v>
      </c>
    </row>
    <row r="21" spans="2:13" x14ac:dyDescent="0.2">
      <c r="C21" t="s">
        <v>228</v>
      </c>
      <c r="K21" s="53" t="s">
        <v>205</v>
      </c>
      <c r="L21" s="53"/>
      <c r="M21">
        <f>(L4-L5)*L17</f>
        <v>8333.3333333333321</v>
      </c>
    </row>
    <row r="24" spans="2:13" x14ac:dyDescent="0.2">
      <c r="B24" t="s">
        <v>170</v>
      </c>
    </row>
    <row r="25" spans="2:13" x14ac:dyDescent="0.2">
      <c r="B25" t="s">
        <v>171</v>
      </c>
    </row>
    <row r="26" spans="2:13" x14ac:dyDescent="0.2">
      <c r="B26" t="s">
        <v>172</v>
      </c>
    </row>
    <row r="27" spans="2:13" x14ac:dyDescent="0.2">
      <c r="B27" t="s">
        <v>173</v>
      </c>
    </row>
    <row r="29" spans="2:13" x14ac:dyDescent="0.2">
      <c r="C29" t="s">
        <v>207</v>
      </c>
    </row>
    <row r="30" spans="2:13" x14ac:dyDescent="0.2">
      <c r="C30" t="s">
        <v>208</v>
      </c>
    </row>
    <row r="31" spans="2:13" x14ac:dyDescent="0.2">
      <c r="C31" t="s">
        <v>209</v>
      </c>
    </row>
    <row r="32" spans="2:13" x14ac:dyDescent="0.2">
      <c r="C32" t="s">
        <v>210</v>
      </c>
    </row>
    <row r="34" spans="3:3" x14ac:dyDescent="0.2">
      <c r="C34" t="s">
        <v>211</v>
      </c>
    </row>
    <row r="35" spans="3:3" x14ac:dyDescent="0.2">
      <c r="C35" t="s">
        <v>212</v>
      </c>
    </row>
    <row r="36" spans="3:3" x14ac:dyDescent="0.2">
      <c r="C36" t="s">
        <v>213</v>
      </c>
    </row>
    <row r="37" spans="3:3" x14ac:dyDescent="0.2">
      <c r="C37" t="s">
        <v>214</v>
      </c>
    </row>
    <row r="39" spans="3:3" x14ac:dyDescent="0.2">
      <c r="C39" t="s">
        <v>229</v>
      </c>
    </row>
    <row r="40" spans="3:3" x14ac:dyDescent="0.2">
      <c r="C40" t="s">
        <v>230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9ECE7346CF454A9AA7C6681A5992A7" ma:contentTypeVersion="" ma:contentTypeDescription="Crear nuevo documento." ma:contentTypeScope="" ma:versionID="095e78c96c81aa2399924d38cf681c39">
  <xsd:schema xmlns:xsd="http://www.w3.org/2001/XMLSchema" xmlns:xs="http://www.w3.org/2001/XMLSchema" xmlns:p="http://schemas.microsoft.com/office/2006/metadata/properties" xmlns:ns2="EE967D2E-A8DE-4816-9236-0F96AF0164FC" targetNamespace="http://schemas.microsoft.com/office/2006/metadata/properties" ma:root="true" ma:fieldsID="d18f08da61ad0c7dc2c417d8a3ae429f" ns2:_="">
    <xsd:import namespace="EE967D2E-A8DE-4816-9236-0F96AF0164FC"/>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967D2E-A8DE-4816-9236-0F96AF0164FC"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EE967D2E-A8DE-4816-9236-0F96AF0164FC}"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ategor_x00ed_a xmlns="EE967D2E-A8DE-4816-9236-0F96AF0164FC" xsi:nil="true"/>
    <Lista_x0020_de_x0020_Categor_x00ed_as xmlns="EE967D2E-A8DE-4816-9236-0F96AF0164F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DA9442-C0A1-48B2-AF04-B1C996567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967D2E-A8DE-4816-9236-0F96AF0164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89B8C9-AEE0-4F5B-9B5B-2FE6C046DD16}">
  <ds:schemaRefs>
    <ds:schemaRef ds:uri="http://schemas.microsoft.com/office/2006/metadata/properties"/>
    <ds:schemaRef ds:uri="http://schemas.microsoft.com/office/infopath/2007/PartnerControls"/>
    <ds:schemaRef ds:uri="EE967D2E-A8DE-4816-9236-0F96AF0164FC"/>
  </ds:schemaRefs>
</ds:datastoreItem>
</file>

<file path=customXml/itemProps3.xml><?xml version="1.0" encoding="utf-8"?>
<ds:datastoreItem xmlns:ds="http://schemas.openxmlformats.org/officeDocument/2006/customXml" ds:itemID="{0EEFDA34-E0CE-4C28-9CEF-C836E719EC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P0</vt:lpstr>
      <vt:lpstr>P1</vt:lpstr>
      <vt:lpstr>P2</vt:lpstr>
      <vt:lpstr>P3</vt:lpstr>
      <vt:lpstr>P4</vt:lpstr>
      <vt:lpstr>P5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EVENTOS</dc:creator>
  <cp:keywords/>
  <dc:description/>
  <cp:lastModifiedBy>Microsoft Office User</cp:lastModifiedBy>
  <cp:revision/>
  <dcterms:created xsi:type="dcterms:W3CDTF">2020-10-09T18:10:29Z</dcterms:created>
  <dcterms:modified xsi:type="dcterms:W3CDTF">2020-12-12T20:16:56Z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0x010100959ECE7346CF454A9AA7C6681A5992A7</vt:lpwstr>
  </property>
</Properties>
</file>