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c37a3a4370235978/Escritorio/ExamenFinalPCP-MVerduzco/"/>
    </mc:Choice>
  </mc:AlternateContent>
  <xr:revisionPtr revIDLastSave="53" documentId="8_{CE401F40-3EE0-494F-974C-7F45ADEF76BA}" xr6:coauthVersionLast="47" xr6:coauthVersionMax="47" xr10:uidLastSave="{52677AF6-D4AC-4008-BB56-93437C1F80B9}"/>
  <bookViews>
    <workbookView xWindow="5856" yWindow="168" windowWidth="17280" windowHeight="9420" xr2:uid="{00000000-000D-0000-FFFF-FFFF00000000}"/>
  </bookViews>
  <sheets>
    <sheet name="Problema 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3" l="1"/>
  <c r="M29" i="3"/>
  <c r="M23" i="3"/>
  <c r="N23" i="3"/>
  <c r="N24" i="3" s="1"/>
  <c r="N17" i="3"/>
  <c r="E11" i="3"/>
  <c r="E12" i="3" s="1"/>
  <c r="F11" i="3"/>
  <c r="F12" i="3" s="1"/>
  <c r="G11" i="3"/>
  <c r="G12" i="3" s="1"/>
  <c r="H11" i="3"/>
  <c r="H12" i="3" s="1"/>
  <c r="I11" i="3"/>
  <c r="I12" i="3" s="1"/>
  <c r="J11" i="3"/>
  <c r="J12" i="3" s="1"/>
  <c r="K11" i="3"/>
  <c r="K12" i="3" s="1"/>
  <c r="L11" i="3"/>
  <c r="L12" i="3" s="1"/>
  <c r="M11" i="3"/>
  <c r="M12" i="3" s="1"/>
  <c r="N11" i="3"/>
  <c r="N12" i="3" s="1"/>
  <c r="D11" i="3"/>
  <c r="D3" i="3"/>
  <c r="E3" i="3" s="1"/>
  <c r="F3" i="3" s="1"/>
  <c r="G3" i="3" s="1"/>
  <c r="H3" i="3" s="1"/>
  <c r="I3" i="3" s="1"/>
  <c r="O3" i="3" s="1"/>
  <c r="D2" i="3"/>
  <c r="R12" i="3"/>
  <c r="E26" i="3"/>
  <c r="E8" i="3"/>
  <c r="F8" i="3" s="1"/>
  <c r="G8" i="3" s="1"/>
  <c r="H8" i="3" s="1"/>
  <c r="I8" i="3" s="1"/>
  <c r="J8" i="3" s="1"/>
  <c r="J9" i="3" s="1"/>
  <c r="E14" i="3"/>
  <c r="N18" i="3" l="1"/>
  <c r="E2" i="3"/>
  <c r="F14" i="3"/>
  <c r="G14" i="3" s="1"/>
  <c r="H14" i="3" s="1"/>
  <c r="D16" i="3"/>
  <c r="E9" i="3"/>
  <c r="E15" i="3"/>
  <c r="F2" i="3" l="1"/>
  <c r="E16" i="3"/>
  <c r="D17" i="3" s="1"/>
  <c r="F15" i="3"/>
  <c r="F16" i="3" s="1"/>
  <c r="F9" i="3"/>
  <c r="E17" i="3" l="1"/>
  <c r="E18" i="3" s="1"/>
  <c r="G2" i="3"/>
  <c r="G15" i="3"/>
  <c r="G16" i="3" s="1"/>
  <c r="G9" i="3"/>
  <c r="F17" i="3" l="1"/>
  <c r="F18" i="3" s="1"/>
  <c r="H2" i="3"/>
  <c r="H9" i="3"/>
  <c r="I2" i="3" l="1"/>
  <c r="O2" i="3" s="1"/>
  <c r="R8" i="3"/>
  <c r="H15" i="3"/>
  <c r="I9" i="3"/>
  <c r="H16" i="3" l="1"/>
  <c r="K8" i="3"/>
  <c r="G17" i="3" l="1"/>
  <c r="G18" i="3" s="1"/>
  <c r="I14" i="3"/>
  <c r="K9" i="3"/>
  <c r="L8" i="3" s="1"/>
  <c r="I15" i="3" l="1"/>
  <c r="I16" i="3" s="1"/>
  <c r="H17" i="3" s="1"/>
  <c r="H18" i="3" s="1"/>
  <c r="L9" i="3"/>
  <c r="M8" i="3" s="1"/>
  <c r="J14" i="3" l="1"/>
  <c r="M9" i="3"/>
  <c r="N8" i="3" s="1"/>
  <c r="J15" i="3" l="1"/>
  <c r="J16" i="3"/>
  <c r="N9" i="3"/>
  <c r="O8" i="3" s="1"/>
  <c r="R9" i="3" s="1"/>
  <c r="K14" i="3" l="1"/>
  <c r="I17" i="3"/>
  <c r="I18" i="3" s="1"/>
  <c r="R10" i="3"/>
  <c r="K15" i="3" l="1"/>
  <c r="K16" i="3" s="1"/>
  <c r="J17" i="3" l="1"/>
  <c r="L14" i="3"/>
  <c r="L15" i="3" s="1"/>
  <c r="L16" i="3" s="1"/>
  <c r="J18" i="3" l="1"/>
  <c r="K17" i="3"/>
  <c r="K18" i="3" s="1"/>
  <c r="M14" i="3"/>
  <c r="M15" i="3" l="1"/>
  <c r="M16" i="3" l="1"/>
  <c r="L17" i="3" l="1"/>
  <c r="L18" i="3" s="1"/>
  <c r="N14" i="3"/>
  <c r="N15" i="3" s="1"/>
  <c r="N16" i="3" l="1"/>
  <c r="M17" i="3" s="1"/>
  <c r="M18" i="3" s="1"/>
  <c r="O14" i="3" l="1"/>
  <c r="R15" i="3" s="1"/>
  <c r="M24" i="3"/>
  <c r="R14" i="3"/>
  <c r="R16" i="3" l="1"/>
  <c r="E20" i="3" l="1"/>
  <c r="F20" i="3" s="1"/>
  <c r="E21" i="3" l="1"/>
  <c r="F21" i="3"/>
  <c r="G20" i="3"/>
  <c r="H20" i="3" l="1"/>
  <c r="G21" i="3"/>
  <c r="H21" i="3" l="1"/>
  <c r="R18" i="3" s="1"/>
  <c r="E22" i="3" l="1"/>
  <c r="D22" i="3"/>
  <c r="F22" i="3"/>
  <c r="D23" i="3" s="1"/>
  <c r="G22" i="3"/>
  <c r="E23" i="3" s="1"/>
  <c r="E24" i="3" s="1"/>
  <c r="H22" i="3"/>
  <c r="F23" i="3" s="1"/>
  <c r="F24" i="3" s="1"/>
  <c r="E27" i="3" l="1"/>
  <c r="F26" i="3"/>
  <c r="I20" i="3"/>
  <c r="J20" i="3" l="1"/>
  <c r="I21" i="3"/>
  <c r="I22" i="3" s="1"/>
  <c r="G23" i="3" s="1"/>
  <c r="G26" i="3"/>
  <c r="F27" i="3"/>
  <c r="G24" i="3" l="1"/>
  <c r="J21" i="3"/>
  <c r="J22" i="3" s="1"/>
  <c r="H23" i="3" s="1"/>
  <c r="H24" i="3" s="1"/>
  <c r="R24" i="3" l="1"/>
  <c r="K20" i="3"/>
  <c r="H26" i="3"/>
  <c r="G27" i="3"/>
  <c r="I26" i="3" l="1"/>
  <c r="H27" i="3"/>
  <c r="H28" i="3" s="1"/>
  <c r="E29" i="3" s="1"/>
  <c r="L20" i="3"/>
  <c r="K21" i="3"/>
  <c r="K22" i="3" s="1"/>
  <c r="I23" i="3" s="1"/>
  <c r="E28" i="3"/>
  <c r="G28" i="3"/>
  <c r="D29" i="3" s="1"/>
  <c r="F28" i="3"/>
  <c r="D28" i="3"/>
  <c r="I24" i="3" l="1"/>
  <c r="I27" i="3" s="1"/>
  <c r="I28" i="3" s="1"/>
  <c r="F29" i="3" s="1"/>
  <c r="M20" i="3"/>
  <c r="L21" i="3"/>
  <c r="L22" i="3" s="1"/>
  <c r="J23" i="3" s="1"/>
  <c r="J24" i="3" s="1"/>
  <c r="J26" i="3" l="1"/>
  <c r="J27" i="3" s="1"/>
  <c r="J28" i="3" s="1"/>
  <c r="G29" i="3" s="1"/>
  <c r="M21" i="3"/>
  <c r="M22" i="3" s="1"/>
  <c r="K23" i="3" s="1"/>
  <c r="K24" i="3" s="1"/>
  <c r="N20" i="3"/>
  <c r="K26" i="3" l="1"/>
  <c r="O20" i="3"/>
  <c r="R21" i="3" s="1"/>
  <c r="N21" i="3"/>
  <c r="N22" i="3" s="1"/>
  <c r="L23" i="3" s="1"/>
  <c r="K27" i="3"/>
  <c r="K28" i="3" s="1"/>
  <c r="H29" i="3" s="1"/>
  <c r="L26" i="3"/>
  <c r="L24" i="3" l="1"/>
  <c r="L27" i="3" s="1"/>
  <c r="L28" i="3" s="1"/>
  <c r="I29" i="3" s="1"/>
  <c r="R20" i="3"/>
  <c r="R22" i="3" s="1"/>
  <c r="M26" i="3" l="1"/>
  <c r="N26" i="3" l="1"/>
  <c r="M27" i="3"/>
  <c r="M28" i="3" s="1"/>
  <c r="J29" i="3" s="1"/>
  <c r="N27" i="3" l="1"/>
  <c r="N28" i="3" s="1"/>
  <c r="K29" i="3" s="1"/>
  <c r="R26" i="3" s="1"/>
  <c r="O26" i="3"/>
  <c r="R27" i="3" s="1"/>
  <c r="R28" i="3" l="1"/>
  <c r="R31" i="3" s="1"/>
</calcChain>
</file>

<file path=xl/sharedStrings.xml><?xml version="1.0" encoding="utf-8"?>
<sst xmlns="http://schemas.openxmlformats.org/spreadsheetml/2006/main" count="54" uniqueCount="22">
  <si>
    <t>Gross requirements</t>
  </si>
  <si>
    <t>Scheduled receipts</t>
  </si>
  <si>
    <t>Projected on-hand</t>
  </si>
  <si>
    <t>Net requirements</t>
  </si>
  <si>
    <t>Planned order receipts</t>
  </si>
  <si>
    <t>Planner order release</t>
  </si>
  <si>
    <t>A</t>
  </si>
  <si>
    <t>B</t>
  </si>
  <si>
    <t>C</t>
  </si>
  <si>
    <t>D</t>
  </si>
  <si>
    <t>Semanas</t>
  </si>
  <si>
    <t>K =</t>
  </si>
  <si>
    <t>h =</t>
  </si>
  <si>
    <t>Tipo:</t>
  </si>
  <si>
    <t>Wagner</t>
  </si>
  <si>
    <t>Pedir =</t>
  </si>
  <si>
    <t>Mantener =</t>
  </si>
  <si>
    <t>Total =</t>
  </si>
  <si>
    <t>LXL</t>
  </si>
  <si>
    <t>EOQ</t>
  </si>
  <si>
    <t>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</si>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</sst>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BEE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4" fontId="1" fillId="0" borderId="0" xfId="1" applyFont="1" applyAlignment="1">
      <alignment horizontal="center"/>
    </xf>
    <xf numFmtId="44" fontId="1" fillId="0" borderId="0" xfId="1" applyFont="1" applyBorder="1" applyAlignment="1">
      <alignment horizontal="center"/>
    </xf>
    <xf numFmtId="44" fontId="0" fillId="0" borderId="0" xfId="1" applyFont="1"/>
    <xf numFmtId="0" fontId="1" fillId="10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4" fillId="9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44" fontId="6" fillId="0" borderId="2" xfId="1" applyFont="1" applyBorder="1" applyAlignment="1">
      <alignment horizontal="center"/>
    </xf>
    <xf numFmtId="44" fontId="1" fillId="0" borderId="7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164" fontId="8" fillId="0" borderId="12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0" fillId="0" borderId="0" xfId="0" applyFill="1"/>
    <xf numFmtId="0" fontId="6" fillId="0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D8B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7669-1B82-464E-AECA-34DC8693A0BC}">
  <sheetPr>
    <outlinePr summaryBelow="0" summaryRight="0"/>
  </sheetPr>
  <dimension ref="A1:AA983"/>
  <sheetViews>
    <sheetView showGridLines="0" tabSelected="1" topLeftCell="C1" zoomScale="85" zoomScaleNormal="85" workbookViewId="0">
      <selection activeCell="T11" sqref="T11"/>
    </sheetView>
  </sheetViews>
  <sheetFormatPr baseColWidth="10" defaultColWidth="14.44140625" defaultRowHeight="15.75" customHeight="1" x14ac:dyDescent="0.25"/>
  <cols>
    <col min="1" max="1" width="4.77734375" customWidth="1"/>
    <col min="2" max="2" width="5.77734375" customWidth="1"/>
    <col min="3" max="3" width="22.33203125" customWidth="1"/>
    <col min="4" max="4" width="7.77734375" bestFit="1" customWidth="1"/>
    <col min="5" max="14" width="10.109375" customWidth="1"/>
    <col min="15" max="15" width="6.109375" bestFit="1" customWidth="1"/>
    <col min="16" max="16" width="5" bestFit="1" customWidth="1"/>
    <col min="17" max="17" width="10.21875" bestFit="1" customWidth="1"/>
    <col min="18" max="18" width="13.44140625" style="10" bestFit="1" customWidth="1"/>
    <col min="19" max="19" width="2.33203125" customWidth="1"/>
  </cols>
  <sheetData>
    <row r="1" spans="1:27" ht="15.75" customHeight="1" x14ac:dyDescent="0.25">
      <c r="A1" s="46"/>
      <c r="B1" s="45"/>
    </row>
    <row r="2" spans="1:27" ht="15.75" customHeight="1" x14ac:dyDescent="0.25">
      <c r="A2" s="44"/>
      <c r="B2" s="45"/>
      <c r="C2" s="12" t="s">
        <v>11</v>
      </c>
      <c r="D2" s="11">
        <f>AVERAGE(J2:N2)</f>
        <v>117.2</v>
      </c>
      <c r="E2" s="11">
        <f>D2</f>
        <v>117.2</v>
      </c>
      <c r="F2" s="11">
        <f t="shared" ref="F2:I3" si="0">E2</f>
        <v>117.2</v>
      </c>
      <c r="G2" s="11">
        <f t="shared" si="0"/>
        <v>117.2</v>
      </c>
      <c r="H2" s="11">
        <f t="shared" si="0"/>
        <v>117.2</v>
      </c>
      <c r="I2" s="11">
        <f>H2</f>
        <v>117.2</v>
      </c>
      <c r="J2" s="11">
        <v>150</v>
      </c>
      <c r="K2" s="11">
        <v>111</v>
      </c>
      <c r="L2" s="11">
        <v>125</v>
      </c>
      <c r="M2" s="11">
        <v>100</v>
      </c>
      <c r="N2" s="11">
        <v>100</v>
      </c>
      <c r="O2" s="11">
        <f>I2</f>
        <v>117.2</v>
      </c>
      <c r="P2" s="1"/>
      <c r="Q2" s="1"/>
      <c r="R2" s="8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thickBot="1" x14ac:dyDescent="0.3">
      <c r="A3" s="44"/>
      <c r="B3" s="45"/>
      <c r="C3" s="12" t="s">
        <v>12</v>
      </c>
      <c r="D3" s="11">
        <f>AVERAGE(J3:N3)</f>
        <v>0.8</v>
      </c>
      <c r="E3" s="11">
        <f>D3</f>
        <v>0.8</v>
      </c>
      <c r="F3" s="11">
        <f t="shared" si="0"/>
        <v>0.8</v>
      </c>
      <c r="G3" s="11">
        <f t="shared" si="0"/>
        <v>0.8</v>
      </c>
      <c r="H3" s="11">
        <f t="shared" si="0"/>
        <v>0.8</v>
      </c>
      <c r="I3" s="11">
        <f t="shared" si="0"/>
        <v>0.8</v>
      </c>
      <c r="J3" s="11">
        <v>0.9</v>
      </c>
      <c r="K3" s="11">
        <v>0.8</v>
      </c>
      <c r="L3" s="11">
        <v>1.3</v>
      </c>
      <c r="M3" s="11">
        <v>0.5</v>
      </c>
      <c r="N3" s="11">
        <v>0.5</v>
      </c>
      <c r="O3" s="11">
        <f>I3</f>
        <v>0.8</v>
      </c>
      <c r="P3" s="1"/>
      <c r="Q3" s="1"/>
      <c r="R3" s="8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5">
      <c r="A4" s="44"/>
      <c r="B4" s="45"/>
      <c r="D4" s="41" t="s">
        <v>10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1"/>
      <c r="Q4" s="1"/>
      <c r="R4" s="8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thickBot="1" x14ac:dyDescent="0.3">
      <c r="A5" s="46"/>
      <c r="B5" s="45"/>
      <c r="C5" s="2"/>
      <c r="D5" s="27">
        <v>0</v>
      </c>
      <c r="E5" s="22">
        <v>1</v>
      </c>
      <c r="F5" s="22">
        <v>2</v>
      </c>
      <c r="G5" s="22">
        <v>3</v>
      </c>
      <c r="H5" s="22">
        <v>4</v>
      </c>
      <c r="I5" s="22">
        <v>5</v>
      </c>
      <c r="J5" s="22">
        <v>6</v>
      </c>
      <c r="K5" s="22">
        <v>7</v>
      </c>
      <c r="L5" s="22">
        <v>8</v>
      </c>
      <c r="M5" s="22">
        <v>9</v>
      </c>
      <c r="N5" s="23">
        <v>10</v>
      </c>
      <c r="O5" s="28">
        <v>11</v>
      </c>
      <c r="P5" s="1"/>
      <c r="Q5" s="1"/>
      <c r="R5" s="8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5">
      <c r="A6" s="1"/>
      <c r="B6" s="38" t="s">
        <v>6</v>
      </c>
      <c r="C6" s="24" t="s">
        <v>0</v>
      </c>
      <c r="D6" s="29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100</v>
      </c>
      <c r="K6" s="16">
        <v>80</v>
      </c>
      <c r="L6" s="16">
        <v>40</v>
      </c>
      <c r="M6" s="16">
        <v>120</v>
      </c>
      <c r="N6" s="16">
        <v>30</v>
      </c>
      <c r="O6" s="30">
        <v>0</v>
      </c>
      <c r="P6" s="3" t="s">
        <v>13</v>
      </c>
      <c r="Q6" s="3" t="s">
        <v>14</v>
      </c>
      <c r="R6" s="17" t="s">
        <v>20</v>
      </c>
      <c r="S6" s="4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5">
      <c r="A7" s="1"/>
      <c r="B7" s="39"/>
      <c r="C7" s="25" t="s">
        <v>1</v>
      </c>
      <c r="D7" s="31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32">
        <v>0</v>
      </c>
      <c r="P7" s="1"/>
      <c r="Q7" s="1"/>
      <c r="R7" s="9"/>
      <c r="S7" s="5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5">
      <c r="A8" s="1"/>
      <c r="B8" s="39"/>
      <c r="C8" s="25" t="s">
        <v>2</v>
      </c>
      <c r="D8" s="33">
        <v>40</v>
      </c>
      <c r="E8" s="14">
        <f t="shared" ref="E8" si="1">IF(D8&gt;D6,D8-D6+E7,-D9+D10+E7)</f>
        <v>40</v>
      </c>
      <c r="F8" s="14">
        <f t="shared" ref="F8" si="2">IF(E8&gt;E6,E8-E6+F7,-E9+E10+F7)</f>
        <v>40</v>
      </c>
      <c r="G8" s="14">
        <f t="shared" ref="G8" si="3">IF(F8&gt;F6,F8-F6+G7,-F9+F10+G7)</f>
        <v>40</v>
      </c>
      <c r="H8" s="14">
        <f t="shared" ref="H8" si="4">IF(G8&gt;G6,G8-G6+H7,-G9+G10+H7)</f>
        <v>40</v>
      </c>
      <c r="I8" s="14">
        <f t="shared" ref="I8" si="5">IF(H8&gt;H6,H8-H6+I7,-H9+H10+I7)</f>
        <v>40</v>
      </c>
      <c r="J8" s="14">
        <f t="shared" ref="J8" si="6">IF(I8&gt;I6,I8-I6+J7,-I9+I10+J7)</f>
        <v>40</v>
      </c>
      <c r="K8" s="14">
        <f t="shared" ref="K8" si="7">IF(J8&gt;J6,J8-J6+K7,-J9+J10+K7)</f>
        <v>80</v>
      </c>
      <c r="L8" s="14">
        <f t="shared" ref="L8" si="8">IF(K8&gt;K6,K8-K6+L7,-K9+K10+L7)</f>
        <v>0</v>
      </c>
      <c r="M8" s="14">
        <f t="shared" ref="M8" si="9">IF(L8&gt;L6,L8-L6+M7,-L9+L10+M7)</f>
        <v>150</v>
      </c>
      <c r="N8" s="14">
        <f t="shared" ref="N8" si="10">IF(M8&gt;M6,M8-M6+N7,-M9+M10+N7)</f>
        <v>30</v>
      </c>
      <c r="O8" s="14">
        <f t="shared" ref="O8" si="11">IF(N8&gt;N6,N8-N6+O7,-N9+N10+O7)</f>
        <v>0</v>
      </c>
      <c r="P8" s="1"/>
      <c r="Q8" s="1" t="s">
        <v>15</v>
      </c>
      <c r="R8" s="9">
        <f>SUMIF(D11:O11, "&gt;0",$D$2:$O$2)</f>
        <v>267.2</v>
      </c>
      <c r="S8" s="5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5">
      <c r="A9" s="1"/>
      <c r="B9" s="39"/>
      <c r="C9" s="25" t="s">
        <v>3</v>
      </c>
      <c r="D9" s="31">
        <v>0</v>
      </c>
      <c r="E9" s="14">
        <f>IF((E7+E8)&gt;E6, 0, E6-(E7+E8))</f>
        <v>0</v>
      </c>
      <c r="F9" s="14">
        <f t="shared" ref="F9:N9" si="12">IF((F7+F8)&gt;F6, 0, F6-(F7+F8))</f>
        <v>0</v>
      </c>
      <c r="G9" s="14">
        <f t="shared" si="12"/>
        <v>0</v>
      </c>
      <c r="H9" s="14">
        <f t="shared" si="12"/>
        <v>0</v>
      </c>
      <c r="I9" s="14">
        <f t="shared" si="12"/>
        <v>0</v>
      </c>
      <c r="J9" s="14">
        <f t="shared" si="12"/>
        <v>60</v>
      </c>
      <c r="K9" s="14">
        <f t="shared" si="12"/>
        <v>0</v>
      </c>
      <c r="L9" s="14">
        <f t="shared" si="12"/>
        <v>40</v>
      </c>
      <c r="M9" s="14">
        <f t="shared" si="12"/>
        <v>0</v>
      </c>
      <c r="N9" s="14">
        <f t="shared" si="12"/>
        <v>0</v>
      </c>
      <c r="O9" s="32">
        <v>0</v>
      </c>
      <c r="P9" s="1"/>
      <c r="Q9" s="1" t="s">
        <v>16</v>
      </c>
      <c r="R9" s="9">
        <f>SUMPRODUCT(F8:O8, $F$3:$O$3)</f>
        <v>318</v>
      </c>
      <c r="S9" s="5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5">
      <c r="A10" s="1"/>
      <c r="B10" s="39"/>
      <c r="C10" s="25" t="s">
        <v>4</v>
      </c>
      <c r="D10" s="34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140</v>
      </c>
      <c r="K10" s="15">
        <v>0</v>
      </c>
      <c r="L10" s="15">
        <v>190</v>
      </c>
      <c r="M10" s="15">
        <v>0</v>
      </c>
      <c r="N10" s="15">
        <v>0</v>
      </c>
      <c r="O10" s="32">
        <v>0</v>
      </c>
      <c r="P10" s="1"/>
      <c r="Q10" s="1" t="s">
        <v>17</v>
      </c>
      <c r="R10" s="9">
        <f>R8+R9</f>
        <v>585.20000000000005</v>
      </c>
      <c r="S10" s="5"/>
      <c r="T10" s="1"/>
      <c r="U10" s="1"/>
      <c r="V10" s="1"/>
      <c r="W10" s="1"/>
      <c r="X10" s="1"/>
      <c r="Y10" s="1"/>
      <c r="Z10" s="1"/>
      <c r="AA10" s="1"/>
    </row>
    <row r="11" spans="1:27" ht="15.75" customHeight="1" thickBot="1" x14ac:dyDescent="0.3">
      <c r="A11" s="1"/>
      <c r="B11" s="40"/>
      <c r="C11" s="26" t="s">
        <v>5</v>
      </c>
      <c r="D11" s="35">
        <f>F10</f>
        <v>0</v>
      </c>
      <c r="E11" s="35">
        <f t="shared" ref="E11:N11" si="13">G10</f>
        <v>0</v>
      </c>
      <c r="F11" s="35">
        <f t="shared" si="13"/>
        <v>0</v>
      </c>
      <c r="G11" s="35">
        <f t="shared" si="13"/>
        <v>0</v>
      </c>
      <c r="H11" s="35">
        <f t="shared" si="13"/>
        <v>140</v>
      </c>
      <c r="I11" s="35">
        <f t="shared" si="13"/>
        <v>0</v>
      </c>
      <c r="J11" s="35">
        <f t="shared" si="13"/>
        <v>190</v>
      </c>
      <c r="K11" s="35">
        <f t="shared" si="13"/>
        <v>0</v>
      </c>
      <c r="L11" s="35">
        <f t="shared" si="13"/>
        <v>0</v>
      </c>
      <c r="M11" s="35">
        <f t="shared" si="13"/>
        <v>0</v>
      </c>
      <c r="N11" s="35">
        <f t="shared" si="13"/>
        <v>0</v>
      </c>
      <c r="O11" s="32">
        <v>0</v>
      </c>
      <c r="P11" s="6"/>
      <c r="Q11" s="6"/>
      <c r="R11" s="18"/>
      <c r="S11" s="7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5">
      <c r="A12" s="1"/>
      <c r="B12" s="38" t="s">
        <v>7</v>
      </c>
      <c r="C12" s="24" t="s">
        <v>0</v>
      </c>
      <c r="D12" s="29">
        <v>0</v>
      </c>
      <c r="E12" s="16">
        <f>E11*2</f>
        <v>0</v>
      </c>
      <c r="F12" s="16">
        <f t="shared" ref="F12:N12" si="14">F11*2</f>
        <v>0</v>
      </c>
      <c r="G12" s="16">
        <f t="shared" si="14"/>
        <v>0</v>
      </c>
      <c r="H12" s="16">
        <f t="shared" si="14"/>
        <v>280</v>
      </c>
      <c r="I12" s="16">
        <f t="shared" si="14"/>
        <v>0</v>
      </c>
      <c r="J12" s="16">
        <f t="shared" si="14"/>
        <v>380</v>
      </c>
      <c r="K12" s="16">
        <f t="shared" si="14"/>
        <v>0</v>
      </c>
      <c r="L12" s="16">
        <f t="shared" si="14"/>
        <v>0</v>
      </c>
      <c r="M12" s="16">
        <f t="shared" si="14"/>
        <v>0</v>
      </c>
      <c r="N12" s="16">
        <f t="shared" si="14"/>
        <v>0</v>
      </c>
      <c r="O12" s="30">
        <v>0</v>
      </c>
      <c r="P12" s="3" t="s">
        <v>13</v>
      </c>
      <c r="Q12" s="19" t="s">
        <v>18</v>
      </c>
      <c r="R12" s="20" t="str">
        <f>IF(Q12="LXL", "NA", ROUNDUP(SQRT(2*AVERAGE($H$2:$K$2)*AVERAGE(H12:K12)/AVERAGE($H$3:$K$3)),0))</f>
        <v>NA</v>
      </c>
      <c r="S12" s="4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5">
      <c r="A13" s="1"/>
      <c r="B13" s="39"/>
      <c r="C13" s="25" t="s">
        <v>1</v>
      </c>
      <c r="D13" s="31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230</v>
      </c>
      <c r="K13" s="13">
        <v>0</v>
      </c>
      <c r="L13" s="13">
        <v>0</v>
      </c>
      <c r="M13" s="13">
        <v>0</v>
      </c>
      <c r="N13" s="13">
        <v>0</v>
      </c>
      <c r="O13" s="32">
        <v>0</v>
      </c>
      <c r="P13" s="1"/>
      <c r="Q13" s="1"/>
      <c r="R13" s="9"/>
      <c r="S13" s="5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5">
      <c r="A14" s="1"/>
      <c r="B14" s="39"/>
      <c r="C14" s="25" t="s">
        <v>2</v>
      </c>
      <c r="D14" s="33">
        <v>180</v>
      </c>
      <c r="E14" s="14">
        <f t="shared" ref="E14:J14" si="15">IF(D14&gt;D12,D14-D12+E13,-D15+D16+E13)</f>
        <v>180</v>
      </c>
      <c r="F14" s="14">
        <f t="shared" si="15"/>
        <v>180</v>
      </c>
      <c r="G14" s="14">
        <f t="shared" si="15"/>
        <v>180</v>
      </c>
      <c r="H14" s="14">
        <f t="shared" si="15"/>
        <v>180</v>
      </c>
      <c r="I14" s="14">
        <f t="shared" si="15"/>
        <v>0</v>
      </c>
      <c r="J14" s="14">
        <f t="shared" si="15"/>
        <v>230</v>
      </c>
      <c r="K14" s="14">
        <f t="shared" ref="K14:O14" si="16">IF(J14&gt;J12,J14-J12+K13,-J15+J16+K13)</f>
        <v>0</v>
      </c>
      <c r="L14" s="14">
        <f t="shared" si="16"/>
        <v>0</v>
      </c>
      <c r="M14" s="14">
        <f t="shared" si="16"/>
        <v>0</v>
      </c>
      <c r="N14" s="14">
        <f t="shared" si="16"/>
        <v>0</v>
      </c>
      <c r="O14" s="14">
        <f t="shared" si="16"/>
        <v>0</v>
      </c>
      <c r="P14" s="1"/>
      <c r="Q14" s="1" t="s">
        <v>15</v>
      </c>
      <c r="R14" s="9">
        <f>SUMIF(D17:O17, "&gt;0",$D$2:$O$2)</f>
        <v>234.4</v>
      </c>
      <c r="S14" s="5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5">
      <c r="A15" s="1"/>
      <c r="B15" s="39"/>
      <c r="C15" s="25" t="s">
        <v>3</v>
      </c>
      <c r="D15" s="31">
        <v>0</v>
      </c>
      <c r="E15" s="14">
        <f>IF((E13+E14)&gt;E12, 0, E12-(E13+E14))</f>
        <v>0</v>
      </c>
      <c r="F15" s="14">
        <f t="shared" ref="F15:N15" si="17">IF((F13+F14)&gt;F12, 0, F12-(F13+F14))</f>
        <v>0</v>
      </c>
      <c r="G15" s="14">
        <f t="shared" si="17"/>
        <v>0</v>
      </c>
      <c r="H15" s="14">
        <f t="shared" si="17"/>
        <v>100</v>
      </c>
      <c r="I15" s="14">
        <f t="shared" si="17"/>
        <v>0</v>
      </c>
      <c r="J15" s="14">
        <f>J12-J14</f>
        <v>150</v>
      </c>
      <c r="K15" s="14">
        <f>IF((K13+K14)&gt;K12, 0, K12-(K13+K14))</f>
        <v>0</v>
      </c>
      <c r="L15" s="14">
        <f t="shared" si="17"/>
        <v>0</v>
      </c>
      <c r="M15" s="14">
        <f t="shared" si="17"/>
        <v>0</v>
      </c>
      <c r="N15" s="14">
        <f t="shared" si="17"/>
        <v>0</v>
      </c>
      <c r="O15" s="32">
        <v>0</v>
      </c>
      <c r="P15" s="1"/>
      <c r="Q15" s="1" t="s">
        <v>16</v>
      </c>
      <c r="R15" s="9">
        <f>SUMPRODUCT(F14:O14, $F$3:$O$3)</f>
        <v>639</v>
      </c>
      <c r="S15" s="5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5">
      <c r="A16" s="1"/>
      <c r="B16" s="39"/>
      <c r="C16" s="25" t="s">
        <v>4</v>
      </c>
      <c r="D16" s="34">
        <f>IF($Q12="LXL", D15, $R12*ROUNDUP(D15/$R12,0))</f>
        <v>0</v>
      </c>
      <c r="E16" s="15">
        <f>IF($Q12="LXL", E15, $R12*ROUNDUP(E15/$R12,0))</f>
        <v>0</v>
      </c>
      <c r="F16" s="15">
        <f t="shared" ref="F16:M16" si="18">IF($Q12="LXL", F15, $R12*ROUNDUP(F15/$R12,0))</f>
        <v>0</v>
      </c>
      <c r="G16" s="15">
        <f t="shared" si="18"/>
        <v>0</v>
      </c>
      <c r="H16" s="15">
        <f t="shared" si="18"/>
        <v>100</v>
      </c>
      <c r="I16" s="15">
        <f t="shared" si="18"/>
        <v>0</v>
      </c>
      <c r="J16" s="15">
        <f t="shared" si="18"/>
        <v>150</v>
      </c>
      <c r="K16" s="15">
        <f t="shared" si="18"/>
        <v>0</v>
      </c>
      <c r="L16" s="15">
        <f t="shared" si="18"/>
        <v>0</v>
      </c>
      <c r="M16" s="15">
        <f t="shared" si="18"/>
        <v>0</v>
      </c>
      <c r="N16" s="15">
        <f>IF($Q12="LXL", N15, $R12*ROUNDUP(N15/$R12,0))</f>
        <v>0</v>
      </c>
      <c r="O16" s="32">
        <v>0</v>
      </c>
      <c r="P16" s="1"/>
      <c r="Q16" s="1" t="s">
        <v>17</v>
      </c>
      <c r="R16" s="9">
        <f>R14+R15</f>
        <v>873.4</v>
      </c>
      <c r="S16" s="5"/>
      <c r="T16" s="1"/>
      <c r="U16" s="1"/>
      <c r="V16" s="1"/>
      <c r="W16" s="1"/>
      <c r="X16" s="1"/>
      <c r="Y16" s="1"/>
      <c r="Z16" s="1"/>
      <c r="AA16" s="1"/>
    </row>
    <row r="17" spans="1:27" ht="15.75" customHeight="1" thickBot="1" x14ac:dyDescent="0.3">
      <c r="A17" s="1"/>
      <c r="B17" s="40"/>
      <c r="C17" s="26" t="s">
        <v>5</v>
      </c>
      <c r="D17" s="35">
        <f>E16</f>
        <v>0</v>
      </c>
      <c r="E17" s="35">
        <f t="shared" ref="E17:N17" si="19">F16</f>
        <v>0</v>
      </c>
      <c r="F17" s="35">
        <f t="shared" si="19"/>
        <v>0</v>
      </c>
      <c r="G17" s="35">
        <f t="shared" si="19"/>
        <v>100</v>
      </c>
      <c r="H17" s="35">
        <f t="shared" si="19"/>
        <v>0</v>
      </c>
      <c r="I17" s="35">
        <f t="shared" si="19"/>
        <v>150</v>
      </c>
      <c r="J17" s="35">
        <f t="shared" si="19"/>
        <v>0</v>
      </c>
      <c r="K17" s="35">
        <f t="shared" si="19"/>
        <v>0</v>
      </c>
      <c r="L17" s="35">
        <f t="shared" si="19"/>
        <v>0</v>
      </c>
      <c r="M17" s="35">
        <f t="shared" si="19"/>
        <v>0</v>
      </c>
      <c r="N17" s="35">
        <f t="shared" si="19"/>
        <v>0</v>
      </c>
      <c r="O17" s="36">
        <v>0</v>
      </c>
      <c r="P17" s="6"/>
      <c r="Q17" s="6"/>
      <c r="R17" s="18"/>
      <c r="S17" s="7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/>
      <c r="B18" s="38" t="s">
        <v>8</v>
      </c>
      <c r="C18" s="24" t="s">
        <v>0</v>
      </c>
      <c r="D18" s="29">
        <v>0</v>
      </c>
      <c r="E18" s="16">
        <f>E17+3*E11</f>
        <v>0</v>
      </c>
      <c r="F18" s="16">
        <f t="shared" ref="F18:N18" si="20">F17+3*F11</f>
        <v>0</v>
      </c>
      <c r="G18" s="16">
        <f t="shared" si="20"/>
        <v>100</v>
      </c>
      <c r="H18" s="16">
        <f t="shared" si="20"/>
        <v>420</v>
      </c>
      <c r="I18" s="16">
        <f t="shared" si="20"/>
        <v>150</v>
      </c>
      <c r="J18" s="16">
        <f t="shared" si="20"/>
        <v>570</v>
      </c>
      <c r="K18" s="16">
        <f t="shared" si="20"/>
        <v>0</v>
      </c>
      <c r="L18" s="16">
        <f t="shared" si="20"/>
        <v>0</v>
      </c>
      <c r="M18" s="16">
        <f t="shared" si="20"/>
        <v>0</v>
      </c>
      <c r="N18" s="16">
        <f t="shared" si="20"/>
        <v>0</v>
      </c>
      <c r="O18" s="30">
        <v>0</v>
      </c>
      <c r="P18" s="3" t="s">
        <v>13</v>
      </c>
      <c r="Q18" s="19" t="s">
        <v>19</v>
      </c>
      <c r="R18" s="20">
        <f>IF(Q18="LXL", "NA", ROUNDUP(SQRT(2*AVERAGE($G$2:$I$2)*AVERAGE(I18,J18,H21)/AVERAGE($G$3:$I$3)),0))</f>
        <v>331</v>
      </c>
      <c r="S18" s="4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/>
      <c r="B19" s="39"/>
      <c r="C19" s="25" t="s">
        <v>1</v>
      </c>
      <c r="D19" s="31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32">
        <v>0</v>
      </c>
      <c r="P19" s="1"/>
      <c r="Q19" s="1"/>
      <c r="R19" s="9"/>
      <c r="S19" s="5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/>
      <c r="B20" s="39"/>
      <c r="C20" s="25" t="s">
        <v>2</v>
      </c>
      <c r="D20" s="33">
        <v>120</v>
      </c>
      <c r="E20" s="14">
        <f t="shared" ref="E20" si="21">IF(D20&gt;D18,D20-D18+E19,-D21+D22+E19)</f>
        <v>120</v>
      </c>
      <c r="F20" s="14">
        <f t="shared" ref="F20" si="22">IF(E20&gt;E18,E20-E18+F19,-E21+E22+F19)</f>
        <v>120</v>
      </c>
      <c r="G20" s="14">
        <f t="shared" ref="G20" si="23">IF(F20&gt;F18,F20-F18+G19,-F21+F22+G19)</f>
        <v>120</v>
      </c>
      <c r="H20" s="14">
        <f t="shared" ref="H20" si="24">IF(G20&gt;G18,G20-G18+H19,-G21+G22+H19)</f>
        <v>20</v>
      </c>
      <c r="I20" s="14">
        <f t="shared" ref="I20" si="25">IF(H20&gt;H18,H20-H18+I19,-H21+H22+I19)</f>
        <v>262</v>
      </c>
      <c r="J20" s="14">
        <f t="shared" ref="J20" si="26">IF(I20&gt;I18,I20-I18+J19,-I21+I22+J19)</f>
        <v>112</v>
      </c>
      <c r="K20" s="14">
        <f t="shared" ref="K20" si="27">IF(J20&gt;J18,J20-J18+K19,-J21+J22+K19)</f>
        <v>204</v>
      </c>
      <c r="L20" s="14">
        <f t="shared" ref="L20" si="28">IF(K20&gt;K18,K20-K18+L19,-K21+K22+L19)</f>
        <v>204</v>
      </c>
      <c r="M20" s="14">
        <f t="shared" ref="M20" si="29">IF(L20&gt;L18,L20-L18+M19,-L21+L22+M19)</f>
        <v>204</v>
      </c>
      <c r="N20" s="14">
        <f t="shared" ref="N20" si="30">IF(M20&gt;M18,M20-M18+N19,-M21+M22+N19)</f>
        <v>204</v>
      </c>
      <c r="O20" s="14">
        <f t="shared" ref="O20" si="31">IF(N20&gt;N18,N20-N18+O19,-N21+N22+O19)</f>
        <v>204</v>
      </c>
      <c r="P20" s="1"/>
      <c r="Q20" s="1" t="s">
        <v>15</v>
      </c>
      <c r="R20" s="9">
        <f>SUMIF(D23:O23, "&gt;0",$D$2:$O$2)</f>
        <v>234.4</v>
      </c>
      <c r="S20" s="5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/>
      <c r="B21" s="39"/>
      <c r="C21" s="25" t="s">
        <v>3</v>
      </c>
      <c r="D21" s="31">
        <v>0</v>
      </c>
      <c r="E21" s="14">
        <f>IF((E19+E20)&gt;E18, 0, E18-(E19+E20))</f>
        <v>0</v>
      </c>
      <c r="F21" s="14">
        <f t="shared" ref="F21:N21" si="32">IF((F19+F20)&gt;F18, 0, F18-(F19+F20))</f>
        <v>0</v>
      </c>
      <c r="G21" s="14">
        <f t="shared" si="32"/>
        <v>0</v>
      </c>
      <c r="H21" s="14">
        <f t="shared" si="32"/>
        <v>400</v>
      </c>
      <c r="I21" s="14">
        <f t="shared" si="32"/>
        <v>0</v>
      </c>
      <c r="J21" s="14">
        <f t="shared" si="32"/>
        <v>458</v>
      </c>
      <c r="K21" s="14">
        <f t="shared" si="32"/>
        <v>0</v>
      </c>
      <c r="L21" s="14">
        <f t="shared" si="32"/>
        <v>0</v>
      </c>
      <c r="M21" s="14">
        <f t="shared" si="32"/>
        <v>0</v>
      </c>
      <c r="N21" s="14">
        <f t="shared" si="32"/>
        <v>0</v>
      </c>
      <c r="O21" s="32">
        <v>0</v>
      </c>
      <c r="P21" s="1"/>
      <c r="Q21" s="1" t="s">
        <v>16</v>
      </c>
      <c r="R21" s="9">
        <f>SUMPRODUCT(F20:O20, $F$3:$O$3)</f>
        <v>1314</v>
      </c>
      <c r="S21" s="5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/>
      <c r="B22" s="39"/>
      <c r="C22" s="25" t="s">
        <v>4</v>
      </c>
      <c r="D22" s="34">
        <f>IF($Q18="LXL", D21, $R18*ROUNDUP(D21/$R18,0))</f>
        <v>0</v>
      </c>
      <c r="E22" s="15">
        <f t="shared" ref="E22:N22" si="33">IF($Q18="LXL", E21, $R18*ROUNDUP(E21/$R18,0))</f>
        <v>0</v>
      </c>
      <c r="F22" s="15">
        <f>IF($Q18="LXL", F21, $R18*ROUNDUP(F21/$R18,0))</f>
        <v>0</v>
      </c>
      <c r="G22" s="15">
        <f t="shared" si="33"/>
        <v>0</v>
      </c>
      <c r="H22" s="15">
        <f t="shared" si="33"/>
        <v>662</v>
      </c>
      <c r="I22" s="15">
        <f t="shared" si="33"/>
        <v>0</v>
      </c>
      <c r="J22" s="15">
        <f>IF($Q18="LXL", J21, $R18*ROUNDUP(J21/$R18,0))</f>
        <v>662</v>
      </c>
      <c r="K22" s="15">
        <f t="shared" si="33"/>
        <v>0</v>
      </c>
      <c r="L22" s="15">
        <f t="shared" si="33"/>
        <v>0</v>
      </c>
      <c r="M22" s="15">
        <f t="shared" si="33"/>
        <v>0</v>
      </c>
      <c r="N22" s="15">
        <f t="shared" si="33"/>
        <v>0</v>
      </c>
      <c r="O22" s="32">
        <v>0</v>
      </c>
      <c r="P22" s="1"/>
      <c r="Q22" s="1" t="s">
        <v>17</v>
      </c>
      <c r="R22" s="9">
        <f>R20+R21</f>
        <v>1548.4</v>
      </c>
      <c r="S22" s="5"/>
      <c r="T22" s="1"/>
      <c r="U22" s="1"/>
      <c r="V22" s="1"/>
      <c r="W22" s="1"/>
      <c r="X22" s="1"/>
      <c r="Y22" s="1"/>
      <c r="Z22" s="1"/>
      <c r="AA22" s="1"/>
    </row>
    <row r="23" spans="1:27" ht="15.75" customHeight="1" thickBot="1" x14ac:dyDescent="0.3">
      <c r="A23" s="1"/>
      <c r="B23" s="40"/>
      <c r="C23" s="26" t="s">
        <v>5</v>
      </c>
      <c r="D23" s="35">
        <f>F22</f>
        <v>0</v>
      </c>
      <c r="E23" s="35">
        <f t="shared" ref="E23:N23" si="34">G22</f>
        <v>0</v>
      </c>
      <c r="F23" s="35">
        <f t="shared" si="34"/>
        <v>662</v>
      </c>
      <c r="G23" s="35">
        <f t="shared" si="34"/>
        <v>0</v>
      </c>
      <c r="H23" s="35">
        <f t="shared" si="34"/>
        <v>662</v>
      </c>
      <c r="I23" s="35">
        <f t="shared" si="34"/>
        <v>0</v>
      </c>
      <c r="J23" s="35">
        <f t="shared" si="34"/>
        <v>0</v>
      </c>
      <c r="K23" s="35">
        <f t="shared" si="34"/>
        <v>0</v>
      </c>
      <c r="L23" s="35">
        <f t="shared" si="34"/>
        <v>0</v>
      </c>
      <c r="M23" s="35">
        <f t="shared" si="34"/>
        <v>0</v>
      </c>
      <c r="N23" s="35">
        <f t="shared" si="34"/>
        <v>0</v>
      </c>
      <c r="O23" s="36">
        <v>0</v>
      </c>
      <c r="P23" s="6"/>
      <c r="Q23" s="6"/>
      <c r="R23" s="18"/>
      <c r="S23" s="7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5">
      <c r="A24" s="1"/>
      <c r="B24" s="38" t="s">
        <v>9</v>
      </c>
      <c r="C24" s="24" t="s">
        <v>0</v>
      </c>
      <c r="D24" s="29">
        <v>0</v>
      </c>
      <c r="E24" s="16">
        <f>E23+2*E17</f>
        <v>0</v>
      </c>
      <c r="F24" s="16">
        <f t="shared" ref="F24:N24" si="35">F23+2*F17</f>
        <v>662</v>
      </c>
      <c r="G24" s="16">
        <f t="shared" si="35"/>
        <v>200</v>
      </c>
      <c r="H24" s="16">
        <f>H23+2*H17</f>
        <v>662</v>
      </c>
      <c r="I24" s="16">
        <f t="shared" si="35"/>
        <v>300</v>
      </c>
      <c r="J24" s="16">
        <f t="shared" si="35"/>
        <v>0</v>
      </c>
      <c r="K24" s="16">
        <f t="shared" si="35"/>
        <v>0</v>
      </c>
      <c r="L24" s="16">
        <f t="shared" si="35"/>
        <v>0</v>
      </c>
      <c r="M24" s="16">
        <f t="shared" si="35"/>
        <v>0</v>
      </c>
      <c r="N24" s="16">
        <f t="shared" si="35"/>
        <v>0</v>
      </c>
      <c r="O24" s="30">
        <v>0</v>
      </c>
      <c r="P24" s="3" t="s">
        <v>13</v>
      </c>
      <c r="Q24" s="19" t="s">
        <v>18</v>
      </c>
      <c r="R24" s="20" t="str">
        <f>IF(Q24="LXL", "NA", ROUNDUP(SQRT(2*AVERAGE($D$2:$F$2)*AVERAGE(F24:H24)/AVERAGE($D$3:$F$3)),0))</f>
        <v>NA</v>
      </c>
      <c r="S24" s="4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5">
      <c r="A25" s="1"/>
      <c r="B25" s="39"/>
      <c r="C25" s="25" t="s">
        <v>1</v>
      </c>
      <c r="D25" s="31">
        <v>0</v>
      </c>
      <c r="E25" s="13">
        <v>0</v>
      </c>
      <c r="F25" s="13">
        <v>0</v>
      </c>
      <c r="G25" s="13">
        <v>500</v>
      </c>
      <c r="H25" s="13">
        <v>600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32">
        <v>0</v>
      </c>
      <c r="P25" s="1"/>
      <c r="Q25" s="1" t="s">
        <v>21</v>
      </c>
      <c r="R25" s="9"/>
      <c r="S25" s="5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5">
      <c r="A26" s="1"/>
      <c r="B26" s="39"/>
      <c r="C26" s="25" t="s">
        <v>2</v>
      </c>
      <c r="D26" s="33">
        <v>800</v>
      </c>
      <c r="E26" s="14">
        <f t="shared" ref="E26" si="36">IF(D26&gt;D24,D26-D24+E25,-D27+D28+E25)</f>
        <v>800</v>
      </c>
      <c r="F26" s="14">
        <f t="shared" ref="F26" si="37">IF(E26&gt;E24,E26-E24+F25,-E27+E28+F25)</f>
        <v>800</v>
      </c>
      <c r="G26" s="14">
        <f t="shared" ref="G26" si="38">IF(F26&gt;F24,F26-F24+G25,-F27+F28+G25)</f>
        <v>638</v>
      </c>
      <c r="H26" s="14">
        <f t="shared" ref="H26" si="39">IF(G26&gt;G24,G26-G24+H25,-G27+G28+H25)</f>
        <v>1038</v>
      </c>
      <c r="I26" s="14">
        <f t="shared" ref="I26" si="40">IF(H26&gt;H24,H26-H24+I25,-H27+H28+I25)</f>
        <v>376</v>
      </c>
      <c r="J26" s="14">
        <f t="shared" ref="J26" si="41">IF(I26&gt;I24,I26-I24+J25,-I27+I28+J25)</f>
        <v>76</v>
      </c>
      <c r="K26" s="14">
        <f t="shared" ref="K26" si="42">IF(J26&gt;J24,J26-J24+K25,-J27+J28+K25)</f>
        <v>76</v>
      </c>
      <c r="L26" s="14">
        <f t="shared" ref="L26" si="43">IF(K26&gt;K24,K26-K24+L25,-K27+K28+L25)</f>
        <v>76</v>
      </c>
      <c r="M26" s="14">
        <f t="shared" ref="M26" si="44">IF(L26&gt;L24,L26-L24+M25,-L27+L28+M25)</f>
        <v>76</v>
      </c>
      <c r="N26" s="14">
        <f t="shared" ref="N26" si="45">IF(M26&gt;M24,M26-M24+N25,-M27+M28+N25)</f>
        <v>76</v>
      </c>
      <c r="O26" s="14">
        <f t="shared" ref="O26" si="46">IF(N26&gt;N24,N26-N24+O25,-N27+N28+O25)</f>
        <v>76</v>
      </c>
      <c r="P26" s="1"/>
      <c r="Q26" s="1" t="s">
        <v>15</v>
      </c>
      <c r="R26" s="9">
        <f>SUMIF(D29:O29, "&gt;0",$D$2:$O$2)</f>
        <v>0</v>
      </c>
      <c r="S26" s="5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5">
      <c r="A27" s="1"/>
      <c r="B27" s="39"/>
      <c r="C27" s="25" t="s">
        <v>3</v>
      </c>
      <c r="D27" s="31">
        <v>0</v>
      </c>
      <c r="E27" s="14">
        <f>IF((E25+E26)&gt;E24, 0, E24-(E25+E26))</f>
        <v>0</v>
      </c>
      <c r="F27" s="14">
        <f t="shared" ref="F27:N27" si="47">IF((F25+F26)&gt;F24, 0, F24-(F25+F26))</f>
        <v>0</v>
      </c>
      <c r="G27" s="14">
        <f t="shared" si="47"/>
        <v>0</v>
      </c>
      <c r="H27" s="14">
        <f t="shared" si="47"/>
        <v>0</v>
      </c>
      <c r="I27" s="14">
        <f t="shared" si="47"/>
        <v>0</v>
      </c>
      <c r="J27" s="14">
        <f t="shared" si="47"/>
        <v>0</v>
      </c>
      <c r="K27" s="14">
        <f t="shared" si="47"/>
        <v>0</v>
      </c>
      <c r="L27" s="14">
        <f t="shared" si="47"/>
        <v>0</v>
      </c>
      <c r="M27" s="14">
        <f t="shared" si="47"/>
        <v>0</v>
      </c>
      <c r="N27" s="14">
        <f t="shared" si="47"/>
        <v>0</v>
      </c>
      <c r="O27" s="32">
        <v>0</v>
      </c>
      <c r="P27" s="1"/>
      <c r="Q27" s="1" t="s">
        <v>16</v>
      </c>
      <c r="R27" s="9">
        <f>SUMPRODUCT(F26:O26, $F$3:$O$3)</f>
        <v>2646.400000000001</v>
      </c>
      <c r="S27" s="5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5">
      <c r="A28" s="1"/>
      <c r="B28" s="39"/>
      <c r="C28" s="25" t="s">
        <v>4</v>
      </c>
      <c r="D28" s="34">
        <f>IF($Q24="LXL", D27, $R24*ROUNDUP(D27/$R24,0))</f>
        <v>0</v>
      </c>
      <c r="E28" s="15">
        <f t="shared" ref="E28:N28" si="48">IF($Q24="LXL", E27, $R24*ROUNDUP(E27/$R24,0))</f>
        <v>0</v>
      </c>
      <c r="F28" s="15">
        <f t="shared" si="48"/>
        <v>0</v>
      </c>
      <c r="G28" s="15">
        <f t="shared" si="48"/>
        <v>0</v>
      </c>
      <c r="H28" s="15">
        <f t="shared" si="48"/>
        <v>0</v>
      </c>
      <c r="I28" s="15">
        <f t="shared" si="48"/>
        <v>0</v>
      </c>
      <c r="J28" s="15">
        <f t="shared" si="48"/>
        <v>0</v>
      </c>
      <c r="K28" s="15">
        <f t="shared" si="48"/>
        <v>0</v>
      </c>
      <c r="L28" s="15">
        <f t="shared" si="48"/>
        <v>0</v>
      </c>
      <c r="M28" s="15">
        <f t="shared" si="48"/>
        <v>0</v>
      </c>
      <c r="N28" s="15">
        <f t="shared" si="48"/>
        <v>0</v>
      </c>
      <c r="O28" s="32">
        <v>0</v>
      </c>
      <c r="P28" s="1"/>
      <c r="Q28" s="1" t="s">
        <v>17</v>
      </c>
      <c r="R28" s="9">
        <f>R26+R27</f>
        <v>2646.400000000001</v>
      </c>
      <c r="S28" s="5"/>
      <c r="T28" s="1"/>
      <c r="U28" s="1"/>
      <c r="V28" s="1"/>
      <c r="W28" s="1"/>
      <c r="X28" s="1"/>
      <c r="Y28" s="1"/>
      <c r="Z28" s="1"/>
      <c r="AA28" s="1"/>
    </row>
    <row r="29" spans="1:27" ht="15.75" customHeight="1" thickBot="1" x14ac:dyDescent="0.3">
      <c r="A29" s="1"/>
      <c r="B29" s="40"/>
      <c r="C29" s="26" t="s">
        <v>5</v>
      </c>
      <c r="D29" s="35">
        <f>G28</f>
        <v>0</v>
      </c>
      <c r="E29" s="35">
        <f t="shared" ref="E29:M29" si="49">H28</f>
        <v>0</v>
      </c>
      <c r="F29" s="35">
        <f t="shared" si="49"/>
        <v>0</v>
      </c>
      <c r="G29" s="35">
        <f t="shared" si="49"/>
        <v>0</v>
      </c>
      <c r="H29" s="35">
        <f t="shared" si="49"/>
        <v>0</v>
      </c>
      <c r="I29" s="35">
        <f t="shared" si="49"/>
        <v>0</v>
      </c>
      <c r="J29" s="35">
        <f t="shared" si="49"/>
        <v>0</v>
      </c>
      <c r="K29" s="35">
        <f t="shared" si="49"/>
        <v>0</v>
      </c>
      <c r="L29" s="35">
        <f t="shared" si="49"/>
        <v>0</v>
      </c>
      <c r="M29" s="35">
        <f t="shared" si="49"/>
        <v>0</v>
      </c>
      <c r="N29" s="35">
        <v>0</v>
      </c>
      <c r="O29" s="36">
        <v>0</v>
      </c>
      <c r="P29" s="6"/>
      <c r="Q29" s="6"/>
      <c r="R29" s="18"/>
      <c r="S29" s="7"/>
      <c r="T29" s="1"/>
      <c r="U29" s="1"/>
      <c r="V29" s="1"/>
      <c r="W29" s="1"/>
      <c r="X29" s="1"/>
      <c r="Y29" s="1"/>
      <c r="Z29" s="1"/>
      <c r="AA29" s="1"/>
    </row>
    <row r="30" spans="1:27" ht="15.75" customHeight="1" thickBot="1" x14ac:dyDescent="0.3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8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thickBot="1" x14ac:dyDescent="0.3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1" t="s">
        <v>17</v>
      </c>
      <c r="R31" s="37">
        <f>R28+R22+R16+R10</f>
        <v>5653.4000000000005</v>
      </c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8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8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8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8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8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8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8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8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8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8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8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8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8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8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8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8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8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8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8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8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8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8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8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8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8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8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8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8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8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8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8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8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8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8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8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8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8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8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8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8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8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8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8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8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8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8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8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8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8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8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8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8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8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8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8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8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8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8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8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8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8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8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8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8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8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8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8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8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8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8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8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8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8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8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8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8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8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8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8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8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8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8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8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8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8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8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8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8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8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8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8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8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8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8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8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8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8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8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8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8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8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8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8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8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8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8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8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8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8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8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8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8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8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8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8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8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8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8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8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8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8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8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8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8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8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8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8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8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8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8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8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8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8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8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8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8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8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8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8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8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8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8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8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8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8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8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8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8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8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8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8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8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8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8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8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8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8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8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8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8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8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8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8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8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8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8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8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8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8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8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8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8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8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8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8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8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8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8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8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8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8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8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8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8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8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8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8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8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8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8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8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8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8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8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8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8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8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8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8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8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8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8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8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8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8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8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8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8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8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8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8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8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8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8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8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8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8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8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8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8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8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8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8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8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8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8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8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8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8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8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8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8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8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8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8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8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8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8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8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8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8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8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8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8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8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8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8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8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8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8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8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8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8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8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8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8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8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8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8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8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8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8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8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8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8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8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8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8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8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8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8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8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8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8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8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8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8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8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8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8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8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8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8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8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8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8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8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8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8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8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8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8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8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8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8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8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8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8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8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8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8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8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8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8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8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8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8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8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8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8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8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8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8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8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8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8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8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8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8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8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8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8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8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8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8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8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8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8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8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8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8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8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8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8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8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8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8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8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8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8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8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8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8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8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8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8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8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8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8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8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8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8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8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8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8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8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8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8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8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8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8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8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8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8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8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8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8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8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8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8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8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8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8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8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8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8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8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8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8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8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8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8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8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8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8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8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8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8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8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8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8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8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8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8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8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8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8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8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8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8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8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8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8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8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8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8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8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8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8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8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8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8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8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8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8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8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8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8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8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8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8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8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8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8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8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8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8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8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8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8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8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8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8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8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8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8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8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8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8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8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8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8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8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8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8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8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8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8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8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8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8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8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8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8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8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8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8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8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8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8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8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8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8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8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8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8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8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8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8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8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8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8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8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8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8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8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8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8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8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8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8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8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8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8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8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8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8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8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8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8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8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8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8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8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8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8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8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8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8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8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8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8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8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8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8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8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8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8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8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8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8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8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8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8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8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8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8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8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8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8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8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8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8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8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8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8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8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8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8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8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8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8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8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8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8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8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8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8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8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8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8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8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8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8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8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8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8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8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8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8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8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8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8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8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8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8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8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8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8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8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8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8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8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8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8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8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8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8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8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8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8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8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8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8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8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8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8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8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8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8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8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8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8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8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8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8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8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8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8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8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8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8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8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8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8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8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8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8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8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8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8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8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8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8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8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8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8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8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8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8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8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8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8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8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8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8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8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8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8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8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8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8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8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8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8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8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8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8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8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8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8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8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8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8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8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8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8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8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8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8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8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8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8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8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8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8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8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8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8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8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8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8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8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8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8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8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8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8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8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8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8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8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8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8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8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8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8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8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8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8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8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8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8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8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8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8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8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8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8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8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8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8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8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8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8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8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8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8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8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8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8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8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8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8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8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8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8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8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8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8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8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8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8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8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8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8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8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8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8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8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8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8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8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8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8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8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8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8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8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8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8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8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8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8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8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8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8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8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8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8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8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8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8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8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8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8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8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8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8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8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8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8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8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8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8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8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8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8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8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8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8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8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8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8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8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8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8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8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8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8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8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8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8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8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8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8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8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8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8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8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8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8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8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8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8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8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8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8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8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8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8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8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8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8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8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8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8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8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8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8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8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8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8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8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8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8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8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8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8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8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8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8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8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8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8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8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8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8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8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8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8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8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8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8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8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8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8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8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8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8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8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8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8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8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8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8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8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8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8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8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8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8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8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8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8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8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8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8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8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8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8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8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8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8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8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8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8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8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8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8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8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8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8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8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8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8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8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8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8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8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8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8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8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8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8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8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8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8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8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8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8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8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8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8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8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8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8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8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8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8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8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8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8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8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8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8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8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8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8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8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8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8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8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8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8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8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8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8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8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8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8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8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8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8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8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8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8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8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8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8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8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8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8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8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8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8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8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8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8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8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8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8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8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8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8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8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8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8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8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8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8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8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8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8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8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8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8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8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8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8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8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8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8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8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8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8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8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8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8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8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8"/>
      <c r="S983" s="1"/>
      <c r="T983" s="1"/>
      <c r="U983" s="1"/>
      <c r="V983" s="1"/>
      <c r="W983" s="1"/>
      <c r="X983" s="1"/>
      <c r="Y983" s="1"/>
      <c r="Z983" s="1"/>
      <c r="AA983" s="1"/>
    </row>
  </sheetData>
  <mergeCells count="5">
    <mergeCell ref="D4:O4"/>
    <mergeCell ref="B6:B11"/>
    <mergeCell ref="B12:B17"/>
    <mergeCell ref="B18:B23"/>
    <mergeCell ref="B24:B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Problema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V Ch</dc:creator>
  <cp:lastModifiedBy>Mau V Ch</cp:lastModifiedBy>
  <dcterms:created xsi:type="dcterms:W3CDTF">2022-12-13T20:49:35Z</dcterms:created>
  <dcterms:modified xsi:type="dcterms:W3CDTF">2022-12-13T21:23:12Z</dcterms:modified>
</cp:coreProperties>
</file>