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60" documentId="8_{4E8A241A-60DC-416C-9895-B0FCBA02265B}" xr6:coauthVersionLast="47" xr6:coauthVersionMax="47" xr10:uidLastSave="{B3898BF3-948D-46E3-A0F1-5072D2C182FE}"/>
  <bookViews>
    <workbookView xWindow="-108" yWindow="-108" windowWidth="23256" windowHeight="13176" firstSheet="3" activeTab="4" xr2:uid="{00000000-000D-0000-FFFF-FFFF00000000}"/>
  </bookViews>
  <sheets>
    <sheet name="1 Dado" sheetId="1" r:id="rId1"/>
    <sheet name="2 Dados" sheetId="2" r:id="rId2"/>
    <sheet name="Ejemplo 2" sheetId="3" r:id="rId3"/>
    <sheet name="Ejemplo 3" sheetId="4" r:id="rId4"/>
    <sheet name="Ejemplo 7. Grullas" sheetId="6" r:id="rId5"/>
    <sheet name="Ejemplo 8" sheetId="8" r:id="rId6"/>
    <sheet name="Ejemplo 9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6" l="1"/>
  <c r="G36" i="6"/>
  <c r="D35" i="6"/>
  <c r="D34" i="6"/>
  <c r="D33" i="6"/>
  <c r="C33" i="6"/>
  <c r="C23" i="6"/>
  <c r="C47" i="6"/>
  <c r="C17" i="6"/>
  <c r="C16" i="6"/>
  <c r="C15" i="6"/>
  <c r="D44" i="6" s="1"/>
  <c r="C26" i="8"/>
  <c r="L26" i="8"/>
  <c r="C27" i="8"/>
  <c r="L27" i="8"/>
  <c r="C28" i="8"/>
  <c r="L28" i="8"/>
  <c r="C29" i="8"/>
  <c r="L29" i="8"/>
  <c r="C30" i="8"/>
  <c r="L30" i="8"/>
  <c r="F31" i="8"/>
  <c r="O31" i="8"/>
  <c r="C16" i="8"/>
  <c r="L16" i="8"/>
  <c r="C17" i="8"/>
  <c r="L17" i="8"/>
  <c r="C18" i="8"/>
  <c r="L18" i="8"/>
  <c r="C19" i="8"/>
  <c r="L19" i="8"/>
  <c r="C20" i="8"/>
  <c r="L20" i="8"/>
  <c r="F21" i="8"/>
  <c r="O21" i="8"/>
  <c r="C6" i="8"/>
  <c r="E6" i="8"/>
  <c r="L6" i="8"/>
  <c r="N6" i="8"/>
  <c r="C7" i="8"/>
  <c r="E7" i="8"/>
  <c r="L7" i="8"/>
  <c r="N7" i="8"/>
  <c r="C8" i="8"/>
  <c r="E8" i="8"/>
  <c r="L8" i="8"/>
  <c r="N8" i="8"/>
  <c r="C9" i="8"/>
  <c r="E9" i="8"/>
  <c r="L9" i="8"/>
  <c r="N9" i="8"/>
  <c r="C10" i="8"/>
  <c r="E10" i="8"/>
  <c r="L10" i="8"/>
  <c r="N10" i="8"/>
  <c r="D11" i="8"/>
  <c r="E11" i="8"/>
  <c r="M11" i="8"/>
  <c r="N11" i="8"/>
  <c r="C24" i="6"/>
  <c r="C25" i="6"/>
  <c r="C26" i="6"/>
  <c r="C27" i="6"/>
  <c r="C28" i="6"/>
  <c r="E19" i="6"/>
  <c r="H28" i="6" s="1"/>
  <c r="E18" i="6"/>
  <c r="E17" i="6"/>
  <c r="E16" i="6"/>
  <c r="E15" i="6"/>
  <c r="D19" i="6"/>
  <c r="H37" i="6" s="1"/>
  <c r="D18" i="6"/>
  <c r="D17" i="6"/>
  <c r="D16" i="6"/>
  <c r="D15" i="6"/>
  <c r="C19" i="6"/>
  <c r="C18" i="6"/>
  <c r="D14" i="6"/>
  <c r="C14" i="6"/>
  <c r="C32" i="4"/>
  <c r="D45" i="6" l="1"/>
  <c r="D46" i="6"/>
  <c r="D25" i="6"/>
  <c r="D26" i="6"/>
  <c r="D27" i="6"/>
  <c r="D28" i="6"/>
  <c r="D24" i="6"/>
  <c r="E26" i="6"/>
  <c r="E27" i="6"/>
  <c r="E28" i="6"/>
  <c r="E25" i="6"/>
  <c r="F27" i="6"/>
  <c r="F28" i="6"/>
  <c r="F26" i="6"/>
  <c r="G28" i="6"/>
  <c r="G27" i="6"/>
  <c r="D47" i="6"/>
  <c r="M16" i="8"/>
  <c r="N16" i="8" s="1"/>
  <c r="P16" i="8" s="1"/>
  <c r="M17" i="8"/>
  <c r="N17" i="8" s="1"/>
  <c r="P17" i="8" s="1"/>
  <c r="M18" i="8"/>
  <c r="N18" i="8" s="1"/>
  <c r="P18" i="8" s="1"/>
  <c r="M19" i="8"/>
  <c r="N19" i="8" s="1"/>
  <c r="P19" i="8" s="1"/>
  <c r="M20" i="8"/>
  <c r="N20" i="8" s="1"/>
  <c r="P20" i="8" s="1"/>
  <c r="D16" i="8"/>
  <c r="E16" i="8" s="1"/>
  <c r="G16" i="8" s="1"/>
  <c r="D17" i="8"/>
  <c r="E17" i="8" s="1"/>
  <c r="G17" i="8" s="1"/>
  <c r="D18" i="8"/>
  <c r="E18" i="8" s="1"/>
  <c r="G18" i="8" s="1"/>
  <c r="D19" i="8"/>
  <c r="E19" i="8" s="1"/>
  <c r="G19" i="8" s="1"/>
  <c r="D20" i="8"/>
  <c r="E20" i="8" s="1"/>
  <c r="G20" i="8" s="1"/>
  <c r="I24" i="6"/>
  <c r="I25" i="6"/>
  <c r="I28" i="6"/>
  <c r="C37" i="6" s="1"/>
  <c r="I23" i="6"/>
  <c r="I27" i="6"/>
  <c r="I26" i="6"/>
  <c r="E41" i="6" l="1"/>
  <c r="C35" i="6"/>
  <c r="D36" i="6"/>
  <c r="E37" i="6"/>
  <c r="C36" i="6"/>
  <c r="D37" i="6"/>
  <c r="C32" i="6"/>
  <c r="I32" i="6" s="1"/>
  <c r="H41" i="6" s="1"/>
  <c r="E34" i="6"/>
  <c r="F35" i="6"/>
  <c r="C34" i="6"/>
  <c r="E36" i="6"/>
  <c r="F37" i="6"/>
  <c r="I33" i="6"/>
  <c r="G41" i="6" s="1"/>
  <c r="E35" i="6"/>
  <c r="F36" i="6"/>
  <c r="G21" i="8"/>
  <c r="P21" i="8"/>
  <c r="I34" i="6" l="1"/>
  <c r="F41" i="6" s="1"/>
  <c r="I36" i="6"/>
  <c r="D41" i="6" s="1"/>
  <c r="I37" i="6"/>
  <c r="I35" i="6"/>
  <c r="M26" i="8"/>
  <c r="N26" i="8" s="1"/>
  <c r="P26" i="8" s="1"/>
  <c r="M27" i="8"/>
  <c r="N27" i="8" s="1"/>
  <c r="P27" i="8" s="1"/>
  <c r="M28" i="8"/>
  <c r="N28" i="8" s="1"/>
  <c r="P28" i="8" s="1"/>
  <c r="M29" i="8"/>
  <c r="N29" i="8" s="1"/>
  <c r="P29" i="8" s="1"/>
  <c r="M30" i="8"/>
  <c r="N30" i="8" s="1"/>
  <c r="P30" i="8" s="1"/>
  <c r="D26" i="8"/>
  <c r="E26" i="8" s="1"/>
  <c r="G26" i="8" s="1"/>
  <c r="D27" i="8"/>
  <c r="E27" i="8" s="1"/>
  <c r="G27" i="8" s="1"/>
  <c r="D28" i="8"/>
  <c r="E28" i="8" s="1"/>
  <c r="G28" i="8" s="1"/>
  <c r="D29" i="8"/>
  <c r="E29" i="8" s="1"/>
  <c r="G29" i="8" s="1"/>
  <c r="D30" i="8"/>
  <c r="E30" i="8" s="1"/>
  <c r="G30" i="8" s="1"/>
  <c r="I42" i="4"/>
  <c r="I43" i="4" s="1"/>
  <c r="I44" i="4" s="1"/>
  <c r="D43" i="4"/>
  <c r="D44" i="4" s="1"/>
  <c r="D42" i="4"/>
  <c r="E14" i="4"/>
  <c r="C23" i="4" s="1"/>
  <c r="I23" i="4" s="1"/>
  <c r="C17" i="4"/>
  <c r="E18" i="4"/>
  <c r="C14" i="4"/>
  <c r="H28" i="4"/>
  <c r="C41" i="6" l="1"/>
  <c r="I41" i="6" s="1"/>
  <c r="G31" i="8"/>
  <c r="P31" i="8"/>
  <c r="E17" i="4"/>
  <c r="E16" i="4"/>
  <c r="E15" i="4"/>
  <c r="D17" i="4"/>
  <c r="F35" i="4" s="1"/>
  <c r="D16" i="4"/>
  <c r="D15" i="4"/>
  <c r="C16" i="4"/>
  <c r="J42" i="4" s="1"/>
  <c r="C15" i="4"/>
  <c r="E42" i="4" s="1"/>
  <c r="D14" i="4"/>
  <c r="C38" i="3"/>
  <c r="C39" i="3"/>
  <c r="C37" i="3"/>
  <c r="I32" i="3"/>
  <c r="D32" i="3"/>
  <c r="E32" i="3"/>
  <c r="F32" i="3"/>
  <c r="G32" i="3"/>
  <c r="H32" i="3"/>
  <c r="C32" i="3"/>
  <c r="D31" i="3"/>
  <c r="E31" i="3"/>
  <c r="F31" i="3"/>
  <c r="G31" i="3"/>
  <c r="C45" i="3" s="1"/>
  <c r="H31" i="3"/>
  <c r="I31" i="3"/>
  <c r="E45" i="3" s="1"/>
  <c r="C31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F14" i="3"/>
  <c r="E14" i="3"/>
  <c r="H13" i="3"/>
  <c r="E17" i="3"/>
  <c r="E15" i="3"/>
  <c r="E16" i="3"/>
  <c r="D15" i="3"/>
  <c r="D16" i="3"/>
  <c r="D17" i="3"/>
  <c r="D14" i="3"/>
  <c r="H14" i="3" s="1"/>
  <c r="F17" i="3"/>
  <c r="F15" i="3"/>
  <c r="F16" i="3"/>
  <c r="J43" i="4" l="1"/>
  <c r="D33" i="4"/>
  <c r="E43" i="4"/>
  <c r="C44" i="3"/>
  <c r="E44" i="4"/>
  <c r="E45" i="4" s="1"/>
  <c r="J44" i="4"/>
  <c r="E34" i="4"/>
  <c r="C28" i="4"/>
  <c r="C24" i="4"/>
  <c r="C25" i="4"/>
  <c r="C26" i="4"/>
  <c r="C27" i="4"/>
  <c r="D24" i="4"/>
  <c r="D25" i="4"/>
  <c r="D26" i="4"/>
  <c r="D27" i="4"/>
  <c r="D28" i="4"/>
  <c r="E26" i="4"/>
  <c r="E27" i="4"/>
  <c r="E28" i="4"/>
  <c r="E25" i="4"/>
  <c r="F26" i="4"/>
  <c r="F28" i="4"/>
  <c r="F27" i="4"/>
  <c r="G27" i="4"/>
  <c r="G28" i="4"/>
  <c r="D44" i="3"/>
  <c r="D43" i="3"/>
  <c r="H17" i="3"/>
  <c r="E43" i="3"/>
  <c r="D45" i="3"/>
  <c r="H15" i="3"/>
  <c r="H16" i="3"/>
  <c r="C43" i="3"/>
  <c r="E44" i="3"/>
  <c r="H18" i="3" l="1"/>
  <c r="J45" i="4"/>
  <c r="I25" i="4"/>
  <c r="D34" i="4" s="1"/>
  <c r="I24" i="4"/>
  <c r="I28" i="4"/>
  <c r="C35" i="4" s="1"/>
  <c r="I27" i="4"/>
  <c r="I26" i="4"/>
  <c r="D35" i="4" s="1"/>
  <c r="F45" i="3"/>
  <c r="F43" i="3"/>
  <c r="C50" i="3" s="1"/>
  <c r="F44" i="3"/>
  <c r="D49" i="3" s="1"/>
  <c r="E35" i="4" l="1"/>
  <c r="G35" i="4"/>
  <c r="C39" i="4" s="1"/>
  <c r="C34" i="4"/>
  <c r="C33" i="4"/>
  <c r="G33" i="4" s="1"/>
  <c r="E39" i="4" s="1"/>
  <c r="G32" i="4"/>
  <c r="F39" i="4" s="1"/>
  <c r="E49" i="3"/>
  <c r="E50" i="3"/>
  <c r="F50" i="3" s="1"/>
  <c r="D54" i="3" s="1"/>
  <c r="C49" i="3"/>
  <c r="D50" i="3"/>
  <c r="F49" i="3" l="1"/>
  <c r="C54" i="3" s="1"/>
  <c r="G34" i="4"/>
  <c r="D39" i="4" s="1"/>
  <c r="G39" i="4" s="1"/>
  <c r="E54" i="3"/>
  <c r="F47" i="2" l="1"/>
  <c r="F31" i="2"/>
  <c r="E6" i="2"/>
  <c r="E7" i="2"/>
  <c r="E8" i="2"/>
  <c r="E9" i="2"/>
  <c r="F36" i="2"/>
  <c r="F20" i="2"/>
  <c r="D4" i="2"/>
  <c r="D15" i="2" s="1"/>
  <c r="C36" i="2"/>
  <c r="C37" i="2"/>
  <c r="C38" i="2"/>
  <c r="C39" i="2"/>
  <c r="C40" i="2"/>
  <c r="C41" i="2"/>
  <c r="C20" i="2"/>
  <c r="C21" i="2"/>
  <c r="C22" i="2"/>
  <c r="C23" i="2"/>
  <c r="C24" i="2"/>
  <c r="C4" i="2"/>
  <c r="E4" i="2" s="1"/>
  <c r="C5" i="2"/>
  <c r="E5" i="2" s="1"/>
  <c r="C6" i="2"/>
  <c r="C7" i="2"/>
  <c r="C8" i="2"/>
  <c r="C9" i="2"/>
  <c r="C46" i="2"/>
  <c r="C45" i="2"/>
  <c r="C44" i="2"/>
  <c r="C43" i="2"/>
  <c r="C42" i="2"/>
  <c r="C30" i="2"/>
  <c r="C29" i="2"/>
  <c r="C28" i="2"/>
  <c r="C27" i="2"/>
  <c r="C26" i="2"/>
  <c r="C25" i="2"/>
  <c r="C14" i="2"/>
  <c r="C13" i="2"/>
  <c r="C12" i="2"/>
  <c r="E12" i="2" s="1"/>
  <c r="C11" i="2"/>
  <c r="C10" i="2"/>
  <c r="F32" i="1"/>
  <c r="C32" i="1"/>
  <c r="F31" i="1"/>
  <c r="C31" i="1"/>
  <c r="F30" i="1"/>
  <c r="C30" i="1"/>
  <c r="F29" i="1"/>
  <c r="C29" i="1"/>
  <c r="F28" i="1"/>
  <c r="C28" i="1"/>
  <c r="F27" i="1"/>
  <c r="C27" i="1"/>
  <c r="F17" i="1"/>
  <c r="F18" i="1"/>
  <c r="F19" i="1"/>
  <c r="F20" i="1"/>
  <c r="F21" i="1"/>
  <c r="F16" i="1"/>
  <c r="C21" i="1"/>
  <c r="C20" i="1"/>
  <c r="C19" i="1"/>
  <c r="C18" i="1"/>
  <c r="C17" i="1"/>
  <c r="C16" i="1"/>
  <c r="C6" i="1"/>
  <c r="D6" i="1"/>
  <c r="E6" i="1"/>
  <c r="C7" i="1"/>
  <c r="D7" i="1"/>
  <c r="C8" i="1"/>
  <c r="D8" i="1"/>
  <c r="C9" i="1"/>
  <c r="D9" i="1"/>
  <c r="C10" i="1"/>
  <c r="D10" i="1"/>
  <c r="E10" i="1"/>
  <c r="D5" i="1"/>
  <c r="C5" i="1"/>
  <c r="E5" i="1" s="1"/>
  <c r="E9" i="1" l="1"/>
  <c r="E10" i="2"/>
  <c r="E15" i="2" s="1"/>
  <c r="E14" i="2"/>
  <c r="E13" i="2"/>
  <c r="E11" i="2"/>
  <c r="D11" i="1"/>
  <c r="F33" i="1"/>
  <c r="E7" i="1"/>
  <c r="E8" i="1"/>
  <c r="F22" i="1"/>
  <c r="D26" i="2" l="1"/>
  <c r="E26" i="2" s="1"/>
  <c r="G26" i="2" s="1"/>
  <c r="D21" i="2"/>
  <c r="E21" i="2" s="1"/>
  <c r="G21" i="2" s="1"/>
  <c r="D22" i="2"/>
  <c r="E22" i="2" s="1"/>
  <c r="G22" i="2" s="1"/>
  <c r="D27" i="2"/>
  <c r="E27" i="2" s="1"/>
  <c r="G27" i="2" s="1"/>
  <c r="D29" i="2"/>
  <c r="E29" i="2" s="1"/>
  <c r="G29" i="2" s="1"/>
  <c r="D30" i="2"/>
  <c r="E30" i="2" s="1"/>
  <c r="G30" i="2" s="1"/>
  <c r="D20" i="2"/>
  <c r="E20" i="2" s="1"/>
  <c r="G20" i="2" s="1"/>
  <c r="D28" i="2"/>
  <c r="E28" i="2" s="1"/>
  <c r="G28" i="2" s="1"/>
  <c r="D23" i="2"/>
  <c r="E23" i="2" s="1"/>
  <c r="G23" i="2" s="1"/>
  <c r="D24" i="2"/>
  <c r="E24" i="2" s="1"/>
  <c r="G24" i="2" s="1"/>
  <c r="D25" i="2"/>
  <c r="E25" i="2" s="1"/>
  <c r="G25" i="2" s="1"/>
  <c r="E11" i="1"/>
  <c r="D18" i="1" s="1"/>
  <c r="E18" i="1" s="1"/>
  <c r="G18" i="1" s="1"/>
  <c r="D17" i="1"/>
  <c r="E17" i="1" s="1"/>
  <c r="G17" i="1" s="1"/>
  <c r="D16" i="1"/>
  <c r="E16" i="1" s="1"/>
  <c r="G16" i="1" s="1"/>
  <c r="D21" i="1" l="1"/>
  <c r="E21" i="1" s="1"/>
  <c r="G21" i="1" s="1"/>
  <c r="D20" i="1"/>
  <c r="E20" i="1" s="1"/>
  <c r="G20" i="1" s="1"/>
  <c r="G22" i="1" s="1"/>
  <c r="G31" i="2"/>
  <c r="D19" i="1"/>
  <c r="E19" i="1" s="1"/>
  <c r="G19" i="1" s="1"/>
  <c r="D37" i="2" l="1"/>
  <c r="E37" i="2" s="1"/>
  <c r="G37" i="2" s="1"/>
  <c r="D45" i="2"/>
  <c r="E45" i="2" s="1"/>
  <c r="G45" i="2" s="1"/>
  <c r="D42" i="2"/>
  <c r="E42" i="2" s="1"/>
  <c r="G42" i="2" s="1"/>
  <c r="D38" i="2"/>
  <c r="E38" i="2" s="1"/>
  <c r="G38" i="2" s="1"/>
  <c r="D46" i="2"/>
  <c r="E46" i="2" s="1"/>
  <c r="G46" i="2" s="1"/>
  <c r="D43" i="2"/>
  <c r="E43" i="2" s="1"/>
  <c r="G43" i="2" s="1"/>
  <c r="D44" i="2"/>
  <c r="E44" i="2" s="1"/>
  <c r="G44" i="2" s="1"/>
  <c r="D39" i="2"/>
  <c r="E39" i="2" s="1"/>
  <c r="G39" i="2" s="1"/>
  <c r="D36" i="2"/>
  <c r="E36" i="2" s="1"/>
  <c r="G36" i="2" s="1"/>
  <c r="D40" i="2"/>
  <c r="E40" i="2" s="1"/>
  <c r="G40" i="2" s="1"/>
  <c r="D41" i="2"/>
  <c r="E41" i="2" s="1"/>
  <c r="G41" i="2" s="1"/>
  <c r="D28" i="1"/>
  <c r="E28" i="1" s="1"/>
  <c r="G28" i="1" s="1"/>
  <c r="D29" i="1"/>
  <c r="E29" i="1" s="1"/>
  <c r="G29" i="1" s="1"/>
  <c r="D30" i="1"/>
  <c r="E30" i="1" s="1"/>
  <c r="G30" i="1" s="1"/>
  <c r="D31" i="1"/>
  <c r="E31" i="1" s="1"/>
  <c r="G31" i="1" s="1"/>
  <c r="D32" i="1"/>
  <c r="E32" i="1" s="1"/>
  <c r="G32" i="1" s="1"/>
  <c r="D27" i="1"/>
  <c r="E27" i="1" s="1"/>
  <c r="G27" i="1" s="1"/>
  <c r="G47" i="2" l="1"/>
  <c r="G33" i="1"/>
</calcChain>
</file>

<file path=xl/sharedStrings.xml><?xml version="1.0" encoding="utf-8"?>
<sst xmlns="http://schemas.openxmlformats.org/spreadsheetml/2006/main" count="291" uniqueCount="123">
  <si>
    <t>Etapa 3: Tercera Tirada</t>
  </si>
  <si>
    <t>Estado</t>
  </si>
  <si>
    <t>Decisión: Cobro</t>
  </si>
  <si>
    <t>Probabilidad</t>
  </si>
  <si>
    <t>E(x)</t>
  </si>
  <si>
    <t>Etapa 2: Segunda Tirada</t>
  </si>
  <si>
    <t>Decisión: Sigo</t>
  </si>
  <si>
    <t>Decisión*</t>
  </si>
  <si>
    <t>Etapa 1: Primera Tirada</t>
  </si>
  <si>
    <t>Valor Justo del Juego</t>
  </si>
  <si>
    <t>Comportamiento</t>
  </si>
  <si>
    <t>Prob. Demanda</t>
  </si>
  <si>
    <t>Empleados</t>
  </si>
  <si>
    <t>Primer Día</t>
  </si>
  <si>
    <t>Baja</t>
  </si>
  <si>
    <t>Alta</t>
  </si>
  <si>
    <t>Segundo Día</t>
  </si>
  <si>
    <t>Tercer Día</t>
  </si>
  <si>
    <t>Cuarto</t>
  </si>
  <si>
    <t>Contratar</t>
  </si>
  <si>
    <t>Despedir</t>
  </si>
  <si>
    <t>Salario</t>
  </si>
  <si>
    <t>Ventas Perdidas</t>
  </si>
  <si>
    <t>Total</t>
  </si>
  <si>
    <t>Inicial</t>
  </si>
  <si>
    <t>Primer día</t>
  </si>
  <si>
    <t>Segundo día</t>
  </si>
  <si>
    <t>Tercer día</t>
  </si>
  <si>
    <t>Cuarto día</t>
  </si>
  <si>
    <t>Costo de Ventas Perdidas</t>
  </si>
  <si>
    <t>Costo Contratar</t>
  </si>
  <si>
    <t>Prinicipio Día 4</t>
  </si>
  <si>
    <t xml:space="preserve">Etapas: </t>
  </si>
  <si>
    <t>Días</t>
  </si>
  <si>
    <t>Costo de despedir</t>
  </si>
  <si>
    <t>Decisión: despedir</t>
  </si>
  <si>
    <t>Estados:</t>
  </si>
  <si>
    <t>N° Empleados</t>
  </si>
  <si>
    <t>Decisión:</t>
  </si>
  <si>
    <t>Contratar o Despedir</t>
  </si>
  <si>
    <t>Empleado no contratado</t>
  </si>
  <si>
    <t>Prinicipio Día 3</t>
  </si>
  <si>
    <t>f*</t>
  </si>
  <si>
    <t>Política</t>
  </si>
  <si>
    <t>h1</t>
  </si>
  <si>
    <t>h0</t>
  </si>
  <si>
    <t>Prinicipio Día 2</t>
  </si>
  <si>
    <t>h3</t>
  </si>
  <si>
    <t>h2</t>
  </si>
  <si>
    <t>Prinicipio Día 1</t>
  </si>
  <si>
    <t>h4</t>
  </si>
  <si>
    <t>Lechuga</t>
  </si>
  <si>
    <t>Calabaza</t>
  </si>
  <si>
    <t>Zanahoria</t>
  </si>
  <si>
    <t>Estado:</t>
  </si>
  <si>
    <t>Capacidad Disponible</t>
  </si>
  <si>
    <t>Lechugas</t>
  </si>
  <si>
    <t>Estapa:</t>
  </si>
  <si>
    <t>Productos</t>
  </si>
  <si>
    <t>Cuánto Llevar</t>
  </si>
  <si>
    <t>Kg</t>
  </si>
  <si>
    <t>Calabazas</t>
  </si>
  <si>
    <t>Zanahorias</t>
  </si>
  <si>
    <t>Etapa: Zanahorias</t>
  </si>
  <si>
    <t>Estados</t>
  </si>
  <si>
    <t>x*</t>
  </si>
  <si>
    <t>0&lt;=x&lt;15</t>
  </si>
  <si>
    <t>ND</t>
  </si>
  <si>
    <t>15&lt;=x&lt;30</t>
  </si>
  <si>
    <t>30&lt;=x&lt;45</t>
  </si>
  <si>
    <t>45&lt;=x&lt;60</t>
  </si>
  <si>
    <t>60&lt;=x&lt;75</t>
  </si>
  <si>
    <t>x = 75</t>
  </si>
  <si>
    <t>Etapa: Calabazas</t>
  </si>
  <si>
    <t>x = 15</t>
  </si>
  <si>
    <t>x = 35</t>
  </si>
  <si>
    <t>x = 55</t>
  </si>
  <si>
    <t>Etapa: Lechugas</t>
  </si>
  <si>
    <t>1 ó 2</t>
  </si>
  <si>
    <t>Solución 1:</t>
  </si>
  <si>
    <t>Cuantas</t>
  </si>
  <si>
    <t>Capacidad</t>
  </si>
  <si>
    <t>Costo</t>
  </si>
  <si>
    <t>Solución 2:</t>
  </si>
  <si>
    <t>No. Gruas</t>
  </si>
  <si>
    <t>Coapa</t>
  </si>
  <si>
    <t>Santa Fe</t>
  </si>
  <si>
    <t>Aragón</t>
  </si>
  <si>
    <t>Utilidades Esperadas</t>
  </si>
  <si>
    <t>Etapa:</t>
  </si>
  <si>
    <t>Dónde estamos {aragón, santa fé, coapa}</t>
  </si>
  <si>
    <t>Cuántas gruas almacenar</t>
  </si>
  <si>
    <t>Etapa: Aragón</t>
  </si>
  <si>
    <t>Etapa: Santa Fe</t>
  </si>
  <si>
    <t>Etapa: Coapa</t>
  </si>
  <si>
    <t>Solución:</t>
  </si>
  <si>
    <t>Llevamos</t>
  </si>
  <si>
    <t>Ganamos</t>
  </si>
  <si>
    <t>Strike</t>
  </si>
  <si>
    <t>Etapa 3: Día N°3</t>
  </si>
  <si>
    <t>Estados: Precios</t>
  </si>
  <si>
    <t>Decisión: Ejercer</t>
  </si>
  <si>
    <t>Etapa 2: Día N°2</t>
  </si>
  <si>
    <t>Decisión: No Ejercer</t>
  </si>
  <si>
    <t>Etapa 1: Día N°1</t>
  </si>
  <si>
    <t>Demanda  Baguettes</t>
  </si>
  <si>
    <t>TIENDA 1</t>
  </si>
  <si>
    <t>Etapa: Segunda Tienda</t>
  </si>
  <si>
    <t>Estado: Disponibles</t>
  </si>
  <si>
    <t>No hay Decisión: Ingreso</t>
  </si>
  <si>
    <t>Ninguna</t>
  </si>
  <si>
    <t>TIENDA 2</t>
  </si>
  <si>
    <t>B2 o B3</t>
  </si>
  <si>
    <t>3*0.4 + 16*(0.3+0.3) = 10.80</t>
  </si>
  <si>
    <t>B2 y B3</t>
  </si>
  <si>
    <t>(3+3)*0.4+(3+16)*0.3+(16+16)*0.3 = 17.70</t>
  </si>
  <si>
    <t>Etapa: Primera Tienda</t>
  </si>
  <si>
    <t>Decisión: Se queda con las 2</t>
  </si>
  <si>
    <t>Decisión: Se queda con una</t>
  </si>
  <si>
    <t>Decisión: Se queda con ninguna</t>
  </si>
  <si>
    <t>6*0.5+(3+16)*0.1+32*0.4 = 17.70</t>
  </si>
  <si>
    <t>3*0.5 + 16*0.5+10.8 = 20.3</t>
  </si>
  <si>
    <t>Enviar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</si>
</sst>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0.0000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2" fontId="0" fillId="0" borderId="1" xfId="0" applyNumberFormat="1" applyBorder="1"/>
    <xf numFmtId="12" fontId="0" fillId="0" borderId="1" xfId="0" applyNumberFormat="1" applyBorder="1"/>
    <xf numFmtId="2" fontId="0" fillId="2" borderId="1" xfId="0" applyNumberFormat="1" applyFill="1" applyBorder="1"/>
    <xf numFmtId="0" fontId="0" fillId="2" borderId="0" xfId="0" applyFill="1"/>
    <xf numFmtId="166" fontId="0" fillId="0" borderId="1" xfId="0" applyNumberFormat="1" applyBorder="1"/>
    <xf numFmtId="165" fontId="0" fillId="0" borderId="1" xfId="1" applyFont="1" applyBorder="1"/>
    <xf numFmtId="165" fontId="0" fillId="0" borderId="0" xfId="1" applyFont="1"/>
    <xf numFmtId="165" fontId="0" fillId="0" borderId="1" xfId="1" applyFont="1" applyFill="1" applyBorder="1"/>
    <xf numFmtId="165" fontId="0" fillId="0" borderId="1" xfId="0" applyNumberFormat="1" applyBorder="1"/>
    <xf numFmtId="165" fontId="0" fillId="0" borderId="0" xfId="1" applyFont="1" applyFill="1" applyBorder="1"/>
    <xf numFmtId="165" fontId="0" fillId="2" borderId="1" xfId="0" applyNumberFormat="1" applyFill="1" applyBorder="1"/>
    <xf numFmtId="165" fontId="0" fillId="2" borderId="1" xfId="1" applyFont="1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165" fontId="2" fillId="0" borderId="1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2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165" fontId="2" fillId="0" borderId="1" xfId="1" applyFont="1" applyBorder="1"/>
    <xf numFmtId="167" fontId="2" fillId="0" borderId="1" xfId="1" applyNumberFormat="1" applyFont="1" applyBorder="1"/>
    <xf numFmtId="168" fontId="2" fillId="3" borderId="1" xfId="1" applyNumberFormat="1" applyFont="1" applyFill="1" applyBorder="1"/>
    <xf numFmtId="168" fontId="2" fillId="4" borderId="1" xfId="1" applyNumberFormat="1" applyFont="1" applyFill="1" applyBorder="1"/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32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1" xfId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5" fontId="0" fillId="0" borderId="35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2" fillId="0" borderId="29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3"/>
  <sheetViews>
    <sheetView showGridLines="0" topLeftCell="A10" zoomScale="160" zoomScaleNormal="160" workbookViewId="0">
      <selection activeCell="H21" sqref="H21"/>
    </sheetView>
  </sheetViews>
  <sheetFormatPr defaultColWidth="9.140625" defaultRowHeight="14.45"/>
  <cols>
    <col min="3" max="3" width="14.85546875" bestFit="1" customWidth="1"/>
    <col min="4" max="4" width="13.28515625" bestFit="1" customWidth="1"/>
    <col min="6" max="6" width="12.28515625" bestFit="1" customWidth="1"/>
    <col min="8" max="8" width="19.7109375" bestFit="1" customWidth="1"/>
  </cols>
  <sheetData>
    <row r="3" spans="2:7">
      <c r="B3" s="33" t="s">
        <v>0</v>
      </c>
      <c r="C3" s="33"/>
      <c r="D3" s="33"/>
      <c r="E3" s="33"/>
    </row>
    <row r="4" spans="2:7">
      <c r="B4" s="1" t="s">
        <v>1</v>
      </c>
      <c r="C4" s="1" t="s">
        <v>2</v>
      </c>
      <c r="D4" s="1" t="s">
        <v>3</v>
      </c>
      <c r="E4" s="1" t="s">
        <v>4</v>
      </c>
    </row>
    <row r="5" spans="2:7">
      <c r="B5" s="2">
        <v>1</v>
      </c>
      <c r="C5" s="2">
        <f>B5*2</f>
        <v>2</v>
      </c>
      <c r="D5" s="3">
        <f>1/6</f>
        <v>0.16666666666666666</v>
      </c>
      <c r="E5" s="2">
        <f>C5*D5</f>
        <v>0.33333333333333331</v>
      </c>
    </row>
    <row r="6" spans="2:7">
      <c r="B6" s="2">
        <v>2</v>
      </c>
      <c r="C6" s="2">
        <f t="shared" ref="C6:C10" si="0">B6*2</f>
        <v>4</v>
      </c>
      <c r="D6" s="3">
        <f t="shared" ref="D6:D10" si="1">1/6</f>
        <v>0.16666666666666666</v>
      </c>
      <c r="E6" s="2">
        <f t="shared" ref="E6:E10" si="2">C6*D6</f>
        <v>0.66666666666666663</v>
      </c>
    </row>
    <row r="7" spans="2:7">
      <c r="B7" s="2">
        <v>3</v>
      </c>
      <c r="C7" s="2">
        <f t="shared" si="0"/>
        <v>6</v>
      </c>
      <c r="D7" s="3">
        <f t="shared" si="1"/>
        <v>0.16666666666666666</v>
      </c>
      <c r="E7" s="2">
        <f t="shared" si="2"/>
        <v>1</v>
      </c>
    </row>
    <row r="8" spans="2:7">
      <c r="B8" s="2">
        <v>4</v>
      </c>
      <c r="C8" s="2">
        <f t="shared" si="0"/>
        <v>8</v>
      </c>
      <c r="D8" s="3">
        <f t="shared" si="1"/>
        <v>0.16666666666666666</v>
      </c>
      <c r="E8" s="2">
        <f t="shared" si="2"/>
        <v>1.3333333333333333</v>
      </c>
    </row>
    <row r="9" spans="2:7">
      <c r="B9" s="2">
        <v>5</v>
      </c>
      <c r="C9" s="2">
        <f t="shared" si="0"/>
        <v>10</v>
      </c>
      <c r="D9" s="3">
        <f t="shared" si="1"/>
        <v>0.16666666666666666</v>
      </c>
      <c r="E9" s="2">
        <f t="shared" si="2"/>
        <v>1.6666666666666665</v>
      </c>
    </row>
    <row r="10" spans="2:7">
      <c r="B10" s="2">
        <v>6</v>
      </c>
      <c r="C10" s="2">
        <f t="shared" si="0"/>
        <v>12</v>
      </c>
      <c r="D10" s="3">
        <f t="shared" si="1"/>
        <v>0.16666666666666666</v>
      </c>
      <c r="E10" s="2">
        <f t="shared" si="2"/>
        <v>2</v>
      </c>
    </row>
    <row r="11" spans="2:7">
      <c r="B11" s="1"/>
      <c r="C11" s="1"/>
      <c r="D11" s="2">
        <f>SUM(D5:D10)</f>
        <v>0.99999999999999989</v>
      </c>
      <c r="E11" s="2">
        <f>SUM(E5:E10)</f>
        <v>7</v>
      </c>
    </row>
    <row r="14" spans="2:7">
      <c r="B14" s="33" t="s">
        <v>5</v>
      </c>
      <c r="C14" s="33"/>
      <c r="D14" s="33"/>
      <c r="E14" s="33"/>
      <c r="F14" s="33"/>
      <c r="G14" s="33"/>
    </row>
    <row r="15" spans="2:7">
      <c r="B15" s="1" t="s">
        <v>1</v>
      </c>
      <c r="C15" s="1" t="s">
        <v>2</v>
      </c>
      <c r="D15" s="1" t="s">
        <v>6</v>
      </c>
      <c r="E15" s="1" t="s">
        <v>7</v>
      </c>
      <c r="F15" s="1" t="s">
        <v>3</v>
      </c>
      <c r="G15" s="1" t="s">
        <v>4</v>
      </c>
    </row>
    <row r="16" spans="2:7">
      <c r="B16" s="2">
        <v>1</v>
      </c>
      <c r="C16" s="2">
        <f>B16*2</f>
        <v>2</v>
      </c>
      <c r="D16" s="2">
        <f t="shared" ref="D16:D21" si="3">$E$11</f>
        <v>7</v>
      </c>
      <c r="E16" s="2">
        <f>MAX(C16:D16)</f>
        <v>7</v>
      </c>
      <c r="F16" s="3">
        <f>1/6</f>
        <v>0.16666666666666666</v>
      </c>
      <c r="G16" s="2">
        <f>E16*F16</f>
        <v>1.1666666666666665</v>
      </c>
    </row>
    <row r="17" spans="2:7">
      <c r="B17" s="2">
        <v>2</v>
      </c>
      <c r="C17" s="2">
        <f t="shared" ref="C17:C21" si="4">B17*2</f>
        <v>4</v>
      </c>
      <c r="D17" s="2">
        <f t="shared" si="3"/>
        <v>7</v>
      </c>
      <c r="E17" s="2">
        <f t="shared" ref="E17:E21" si="5">MAX(C17:D17)</f>
        <v>7</v>
      </c>
      <c r="F17" s="3">
        <f t="shared" ref="F17:F21" si="6">1/6</f>
        <v>0.16666666666666666</v>
      </c>
      <c r="G17" s="2">
        <f t="shared" ref="G17:G21" si="7">E17*F17</f>
        <v>1.1666666666666665</v>
      </c>
    </row>
    <row r="18" spans="2:7">
      <c r="B18" s="2">
        <v>3</v>
      </c>
      <c r="C18" s="2">
        <f t="shared" si="4"/>
        <v>6</v>
      </c>
      <c r="D18" s="2">
        <f t="shared" si="3"/>
        <v>7</v>
      </c>
      <c r="E18" s="2">
        <f t="shared" si="5"/>
        <v>7</v>
      </c>
      <c r="F18" s="3">
        <f t="shared" si="6"/>
        <v>0.16666666666666666</v>
      </c>
      <c r="G18" s="2">
        <f t="shared" si="7"/>
        <v>1.1666666666666665</v>
      </c>
    </row>
    <row r="19" spans="2:7">
      <c r="B19" s="2">
        <v>4</v>
      </c>
      <c r="C19" s="2">
        <f t="shared" si="4"/>
        <v>8</v>
      </c>
      <c r="D19" s="2">
        <f t="shared" si="3"/>
        <v>7</v>
      </c>
      <c r="E19" s="2">
        <f t="shared" si="5"/>
        <v>8</v>
      </c>
      <c r="F19" s="3">
        <f t="shared" si="6"/>
        <v>0.16666666666666666</v>
      </c>
      <c r="G19" s="2">
        <f t="shared" si="7"/>
        <v>1.3333333333333333</v>
      </c>
    </row>
    <row r="20" spans="2:7">
      <c r="B20" s="2">
        <v>5</v>
      </c>
      <c r="C20" s="2">
        <f t="shared" si="4"/>
        <v>10</v>
      </c>
      <c r="D20" s="2">
        <f t="shared" si="3"/>
        <v>7</v>
      </c>
      <c r="E20" s="2">
        <f t="shared" si="5"/>
        <v>10</v>
      </c>
      <c r="F20" s="3">
        <f t="shared" si="6"/>
        <v>0.16666666666666666</v>
      </c>
      <c r="G20" s="2">
        <f t="shared" si="7"/>
        <v>1.6666666666666665</v>
      </c>
    </row>
    <row r="21" spans="2:7">
      <c r="B21" s="2">
        <v>6</v>
      </c>
      <c r="C21" s="2">
        <f t="shared" si="4"/>
        <v>12</v>
      </c>
      <c r="D21" s="2">
        <f t="shared" si="3"/>
        <v>7</v>
      </c>
      <c r="E21" s="2">
        <f t="shared" si="5"/>
        <v>12</v>
      </c>
      <c r="F21" s="3">
        <f t="shared" si="6"/>
        <v>0.16666666666666666</v>
      </c>
      <c r="G21" s="2">
        <f t="shared" si="7"/>
        <v>2</v>
      </c>
    </row>
    <row r="22" spans="2:7">
      <c r="B22" s="1"/>
      <c r="C22" s="1"/>
      <c r="D22" s="2"/>
      <c r="E22" s="1"/>
      <c r="F22" s="2">
        <f>SUM(F16:F21)</f>
        <v>0.99999999999999989</v>
      </c>
      <c r="G22" s="2">
        <f>SUM(G16:G21)</f>
        <v>8.5</v>
      </c>
    </row>
    <row r="25" spans="2:7">
      <c r="B25" s="33" t="s">
        <v>8</v>
      </c>
      <c r="C25" s="33"/>
      <c r="D25" s="33"/>
      <c r="E25" s="33"/>
      <c r="F25" s="33"/>
      <c r="G25" s="33"/>
    </row>
    <row r="26" spans="2:7">
      <c r="B26" s="1" t="s">
        <v>1</v>
      </c>
      <c r="C26" s="1" t="s">
        <v>2</v>
      </c>
      <c r="D26" s="1" t="s">
        <v>6</v>
      </c>
      <c r="E26" s="1" t="s">
        <v>7</v>
      </c>
      <c r="F26" s="1" t="s">
        <v>3</v>
      </c>
      <c r="G26" s="1" t="s">
        <v>4</v>
      </c>
    </row>
    <row r="27" spans="2:7">
      <c r="B27" s="2">
        <v>1</v>
      </c>
      <c r="C27" s="2">
        <f>B27*2</f>
        <v>2</v>
      </c>
      <c r="D27" s="2">
        <f t="shared" ref="D27:D32" si="8">$G$22</f>
        <v>8.5</v>
      </c>
      <c r="E27" s="2">
        <f>MAX(C27:D27)</f>
        <v>8.5</v>
      </c>
      <c r="F27" s="3">
        <f>1/6</f>
        <v>0.16666666666666666</v>
      </c>
      <c r="G27" s="2">
        <f>E27*F27</f>
        <v>1.4166666666666665</v>
      </c>
    </row>
    <row r="28" spans="2:7">
      <c r="B28" s="2">
        <v>2</v>
      </c>
      <c r="C28" s="2">
        <f t="shared" ref="C28:C32" si="9">B28*2</f>
        <v>4</v>
      </c>
      <c r="D28" s="2">
        <f t="shared" si="8"/>
        <v>8.5</v>
      </c>
      <c r="E28" s="2">
        <f t="shared" ref="E28:E32" si="10">MAX(C28:D28)</f>
        <v>8.5</v>
      </c>
      <c r="F28" s="3">
        <f t="shared" ref="F28:F32" si="11">1/6</f>
        <v>0.16666666666666666</v>
      </c>
      <c r="G28" s="2">
        <f t="shared" ref="G28:G32" si="12">E28*F28</f>
        <v>1.4166666666666665</v>
      </c>
    </row>
    <row r="29" spans="2:7">
      <c r="B29" s="2">
        <v>3</v>
      </c>
      <c r="C29" s="2">
        <f t="shared" si="9"/>
        <v>6</v>
      </c>
      <c r="D29" s="2">
        <f t="shared" si="8"/>
        <v>8.5</v>
      </c>
      <c r="E29" s="2">
        <f t="shared" si="10"/>
        <v>8.5</v>
      </c>
      <c r="F29" s="3">
        <f t="shared" si="11"/>
        <v>0.16666666666666666</v>
      </c>
      <c r="G29" s="2">
        <f t="shared" si="12"/>
        <v>1.4166666666666665</v>
      </c>
    </row>
    <row r="30" spans="2:7">
      <c r="B30" s="2">
        <v>4</v>
      </c>
      <c r="C30" s="2">
        <f t="shared" si="9"/>
        <v>8</v>
      </c>
      <c r="D30" s="2">
        <f t="shared" si="8"/>
        <v>8.5</v>
      </c>
      <c r="E30" s="2">
        <f t="shared" si="10"/>
        <v>8.5</v>
      </c>
      <c r="F30" s="3">
        <f t="shared" si="11"/>
        <v>0.16666666666666666</v>
      </c>
      <c r="G30" s="2">
        <f t="shared" si="12"/>
        <v>1.4166666666666665</v>
      </c>
    </row>
    <row r="31" spans="2:7">
      <c r="B31" s="2">
        <v>5</v>
      </c>
      <c r="C31" s="2">
        <f t="shared" si="9"/>
        <v>10</v>
      </c>
      <c r="D31" s="2">
        <f t="shared" si="8"/>
        <v>8.5</v>
      </c>
      <c r="E31" s="2">
        <f t="shared" si="10"/>
        <v>10</v>
      </c>
      <c r="F31" s="3">
        <f t="shared" si="11"/>
        <v>0.16666666666666666</v>
      </c>
      <c r="G31" s="2">
        <f t="shared" si="12"/>
        <v>1.6666666666666665</v>
      </c>
    </row>
    <row r="32" spans="2:7">
      <c r="B32" s="2">
        <v>6</v>
      </c>
      <c r="C32" s="2">
        <f t="shared" si="9"/>
        <v>12</v>
      </c>
      <c r="D32" s="2">
        <f t="shared" si="8"/>
        <v>8.5</v>
      </c>
      <c r="E32" s="2">
        <f t="shared" si="10"/>
        <v>12</v>
      </c>
      <c r="F32" s="3">
        <f t="shared" si="11"/>
        <v>0.16666666666666666</v>
      </c>
      <c r="G32" s="2">
        <f t="shared" si="12"/>
        <v>2</v>
      </c>
    </row>
    <row r="33" spans="2:8">
      <c r="B33" s="1"/>
      <c r="C33" s="1"/>
      <c r="D33" s="2"/>
      <c r="E33" s="1"/>
      <c r="F33" s="2">
        <f>SUM(F27:F32)</f>
        <v>0.99999999999999989</v>
      </c>
      <c r="G33" s="4">
        <f>SUM(G27:G32)</f>
        <v>9.3333333333333321</v>
      </c>
      <c r="H33" s="5" t="s">
        <v>9</v>
      </c>
    </row>
  </sheetData>
  <mergeCells count="3">
    <mergeCell ref="B3:E3"/>
    <mergeCell ref="B14:G14"/>
    <mergeCell ref="B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289D-2CDB-4885-9025-F78322DDB21E}">
  <dimension ref="B2:H47"/>
  <sheetViews>
    <sheetView showGridLines="0" topLeftCell="A7" workbookViewId="0">
      <selection activeCell="K32" sqref="K32"/>
    </sheetView>
  </sheetViews>
  <sheetFormatPr defaultColWidth="11.42578125" defaultRowHeight="14.45"/>
  <cols>
    <col min="8" max="8" width="19.7109375" bestFit="1" customWidth="1"/>
  </cols>
  <sheetData>
    <row r="2" spans="2:5">
      <c r="B2" s="33" t="s">
        <v>0</v>
      </c>
      <c r="C2" s="33"/>
      <c r="D2" s="33"/>
      <c r="E2" s="33"/>
    </row>
    <row r="3" spans="2:5">
      <c r="B3" s="1" t="s">
        <v>1</v>
      </c>
      <c r="C3" s="1" t="s">
        <v>2</v>
      </c>
      <c r="D3" s="1" t="s">
        <v>3</v>
      </c>
      <c r="E3" s="1" t="s">
        <v>4</v>
      </c>
    </row>
    <row r="4" spans="2:5">
      <c r="B4" s="1">
        <v>2</v>
      </c>
      <c r="C4" s="2">
        <f t="shared" ref="C4:C9" si="0">B4*2</f>
        <v>4</v>
      </c>
      <c r="D4" s="6">
        <f>0.0278</f>
        <v>2.7799999999999998E-2</v>
      </c>
      <c r="E4" s="2">
        <f t="shared" ref="E4:E9" si="1">C4*D4</f>
        <v>0.11119999999999999</v>
      </c>
    </row>
    <row r="5" spans="2:5">
      <c r="B5" s="1">
        <v>3</v>
      </c>
      <c r="C5" s="2">
        <f t="shared" si="0"/>
        <v>6</v>
      </c>
      <c r="D5" s="6">
        <v>5.5599999999999997E-2</v>
      </c>
      <c r="E5" s="2">
        <f t="shared" si="1"/>
        <v>0.33360000000000001</v>
      </c>
    </row>
    <row r="6" spans="2:5">
      <c r="B6" s="1">
        <v>4</v>
      </c>
      <c r="C6" s="2">
        <f t="shared" si="0"/>
        <v>8</v>
      </c>
      <c r="D6" s="6">
        <v>8.3299999999999999E-2</v>
      </c>
      <c r="E6" s="2">
        <f t="shared" si="1"/>
        <v>0.66639999999999999</v>
      </c>
    </row>
    <row r="7" spans="2:5">
      <c r="B7" s="1">
        <v>5</v>
      </c>
      <c r="C7" s="2">
        <f t="shared" si="0"/>
        <v>10</v>
      </c>
      <c r="D7" s="6">
        <v>0.1111</v>
      </c>
      <c r="E7" s="2">
        <f t="shared" si="1"/>
        <v>1.111</v>
      </c>
    </row>
    <row r="8" spans="2:5">
      <c r="B8" s="1">
        <v>6</v>
      </c>
      <c r="C8" s="2">
        <f t="shared" si="0"/>
        <v>12</v>
      </c>
      <c r="D8" s="6">
        <v>0.1389</v>
      </c>
      <c r="E8" s="2">
        <f t="shared" si="1"/>
        <v>1.6667999999999998</v>
      </c>
    </row>
    <row r="9" spans="2:5">
      <c r="B9" s="1">
        <v>7</v>
      </c>
      <c r="C9" s="2">
        <f t="shared" si="0"/>
        <v>14</v>
      </c>
      <c r="D9" s="6">
        <v>0.16669999999999999</v>
      </c>
      <c r="E9" s="2">
        <f t="shared" si="1"/>
        <v>2.3337999999999997</v>
      </c>
    </row>
    <row r="10" spans="2:5">
      <c r="B10" s="1">
        <v>8</v>
      </c>
      <c r="C10" s="2">
        <f>B10*2</f>
        <v>16</v>
      </c>
      <c r="D10" s="6">
        <v>0.1389</v>
      </c>
      <c r="E10" s="2">
        <f>C10*D10</f>
        <v>2.2223999999999999</v>
      </c>
    </row>
    <row r="11" spans="2:5">
      <c r="B11" s="1">
        <v>9</v>
      </c>
      <c r="C11" s="2">
        <f t="shared" ref="C11:C14" si="2">B11*2</f>
        <v>18</v>
      </c>
      <c r="D11" s="6">
        <v>0.1111</v>
      </c>
      <c r="E11" s="2">
        <f t="shared" ref="E11:E14" si="3">C11*D11</f>
        <v>1.9998</v>
      </c>
    </row>
    <row r="12" spans="2:5">
      <c r="B12" s="1">
        <v>10</v>
      </c>
      <c r="C12" s="2">
        <f t="shared" si="2"/>
        <v>20</v>
      </c>
      <c r="D12" s="6">
        <v>8.3299999999999999E-2</v>
      </c>
      <c r="E12" s="2">
        <f t="shared" si="3"/>
        <v>1.6659999999999999</v>
      </c>
    </row>
    <row r="13" spans="2:5">
      <c r="B13" s="1">
        <v>11</v>
      </c>
      <c r="C13" s="2">
        <f t="shared" si="2"/>
        <v>22</v>
      </c>
      <c r="D13" s="6">
        <v>5.6000000000000001E-2</v>
      </c>
      <c r="E13" s="2">
        <f t="shared" si="3"/>
        <v>1.232</v>
      </c>
    </row>
    <row r="14" spans="2:5">
      <c r="B14" s="1">
        <v>12</v>
      </c>
      <c r="C14" s="2">
        <f t="shared" si="2"/>
        <v>24</v>
      </c>
      <c r="D14" s="6">
        <v>2.7799999999999998E-2</v>
      </c>
      <c r="E14" s="2">
        <f t="shared" si="3"/>
        <v>0.66720000000000002</v>
      </c>
    </row>
    <row r="15" spans="2:5">
      <c r="B15" s="1"/>
      <c r="C15" s="1"/>
      <c r="D15" s="2">
        <f>SUM(D4:D14)</f>
        <v>1.0005000000000002</v>
      </c>
      <c r="E15" s="2">
        <f>SUM(E4:E14)</f>
        <v>14.010199999999999</v>
      </c>
    </row>
    <row r="18" spans="2:7">
      <c r="B18" s="33" t="s">
        <v>5</v>
      </c>
      <c r="C18" s="33"/>
      <c r="D18" s="33"/>
      <c r="E18" s="33"/>
      <c r="F18" s="33"/>
      <c r="G18" s="33"/>
    </row>
    <row r="19" spans="2:7">
      <c r="B19" s="1" t="s">
        <v>1</v>
      </c>
      <c r="C19" s="1" t="s">
        <v>2</v>
      </c>
      <c r="D19" s="1" t="s">
        <v>6</v>
      </c>
      <c r="E19" s="1" t="s">
        <v>7</v>
      </c>
      <c r="F19" s="1" t="s">
        <v>3</v>
      </c>
      <c r="G19" s="1" t="s">
        <v>4</v>
      </c>
    </row>
    <row r="20" spans="2:7">
      <c r="B20" s="1">
        <v>2</v>
      </c>
      <c r="C20" s="2">
        <f t="shared" ref="C20:C24" si="4">B20*2</f>
        <v>4</v>
      </c>
      <c r="D20" s="2">
        <f>$E$15</f>
        <v>14.010199999999999</v>
      </c>
      <c r="E20" s="2">
        <f t="shared" ref="E20:E24" si="5">MAX(C20:D20)</f>
        <v>14.010199999999999</v>
      </c>
      <c r="F20" s="6">
        <f>0.0278</f>
        <v>2.7799999999999998E-2</v>
      </c>
      <c r="G20" s="2">
        <f t="shared" ref="G20:G24" si="6">E20*F20</f>
        <v>0.38948355999999995</v>
      </c>
    </row>
    <row r="21" spans="2:7">
      <c r="B21" s="1">
        <v>3</v>
      </c>
      <c r="C21" s="2">
        <f t="shared" si="4"/>
        <v>6</v>
      </c>
      <c r="D21" s="2">
        <f t="shared" ref="D21:D30" si="7">$E$15</f>
        <v>14.010199999999999</v>
      </c>
      <c r="E21" s="2">
        <f t="shared" si="5"/>
        <v>14.010199999999999</v>
      </c>
      <c r="F21" s="6">
        <v>5.5599999999999997E-2</v>
      </c>
      <c r="G21" s="2">
        <f t="shared" si="6"/>
        <v>0.7789671199999999</v>
      </c>
    </row>
    <row r="22" spans="2:7">
      <c r="B22" s="1">
        <v>4</v>
      </c>
      <c r="C22" s="2">
        <f t="shared" si="4"/>
        <v>8</v>
      </c>
      <c r="D22" s="2">
        <f t="shared" si="7"/>
        <v>14.010199999999999</v>
      </c>
      <c r="E22" s="2">
        <f t="shared" si="5"/>
        <v>14.010199999999999</v>
      </c>
      <c r="F22" s="6">
        <v>8.3299999999999999E-2</v>
      </c>
      <c r="G22" s="2">
        <f t="shared" si="6"/>
        <v>1.16704966</v>
      </c>
    </row>
    <row r="23" spans="2:7">
      <c r="B23" s="1">
        <v>5</v>
      </c>
      <c r="C23" s="2">
        <f t="shared" si="4"/>
        <v>10</v>
      </c>
      <c r="D23" s="2">
        <f t="shared" si="7"/>
        <v>14.010199999999999</v>
      </c>
      <c r="E23" s="2">
        <f t="shared" si="5"/>
        <v>14.010199999999999</v>
      </c>
      <c r="F23" s="6">
        <v>0.1111</v>
      </c>
      <c r="G23" s="2">
        <f t="shared" si="6"/>
        <v>1.5565332199999999</v>
      </c>
    </row>
    <row r="24" spans="2:7">
      <c r="B24" s="1">
        <v>6</v>
      </c>
      <c r="C24" s="2">
        <f t="shared" si="4"/>
        <v>12</v>
      </c>
      <c r="D24" s="2">
        <f t="shared" si="7"/>
        <v>14.010199999999999</v>
      </c>
      <c r="E24" s="2">
        <f t="shared" si="5"/>
        <v>14.010199999999999</v>
      </c>
      <c r="F24" s="6">
        <v>0.1389</v>
      </c>
      <c r="G24" s="2">
        <f t="shared" si="6"/>
        <v>1.9460167799999999</v>
      </c>
    </row>
    <row r="25" spans="2:7">
      <c r="B25" s="1">
        <v>7</v>
      </c>
      <c r="C25" s="2">
        <f>B25*2</f>
        <v>14</v>
      </c>
      <c r="D25" s="2">
        <f t="shared" si="7"/>
        <v>14.010199999999999</v>
      </c>
      <c r="E25" s="2">
        <f>MAX(C25:D25)</f>
        <v>14.010199999999999</v>
      </c>
      <c r="F25" s="6">
        <v>0.16669999999999999</v>
      </c>
      <c r="G25" s="2">
        <f>E25*F25</f>
        <v>2.3355003399999998</v>
      </c>
    </row>
    <row r="26" spans="2:7">
      <c r="B26" s="1">
        <v>8</v>
      </c>
      <c r="C26" s="2">
        <f t="shared" ref="C26:C30" si="8">B26*2</f>
        <v>16</v>
      </c>
      <c r="D26" s="2">
        <f t="shared" si="7"/>
        <v>14.010199999999999</v>
      </c>
      <c r="E26" s="2">
        <f t="shared" ref="E26:E30" si="9">MAX(C26:D26)</f>
        <v>16</v>
      </c>
      <c r="F26" s="6">
        <v>0.1389</v>
      </c>
      <c r="G26" s="2">
        <f t="shared" ref="G26:G30" si="10">E26*F26</f>
        <v>2.2223999999999999</v>
      </c>
    </row>
    <row r="27" spans="2:7">
      <c r="B27" s="1">
        <v>9</v>
      </c>
      <c r="C27" s="2">
        <f t="shared" si="8"/>
        <v>18</v>
      </c>
      <c r="D27" s="2">
        <f t="shared" si="7"/>
        <v>14.010199999999999</v>
      </c>
      <c r="E27" s="2">
        <f t="shared" si="9"/>
        <v>18</v>
      </c>
      <c r="F27" s="6">
        <v>0.1111</v>
      </c>
      <c r="G27" s="2">
        <f t="shared" si="10"/>
        <v>1.9998</v>
      </c>
    </row>
    <row r="28" spans="2:7">
      <c r="B28" s="1">
        <v>10</v>
      </c>
      <c r="C28" s="2">
        <f t="shared" si="8"/>
        <v>20</v>
      </c>
      <c r="D28" s="2">
        <f t="shared" si="7"/>
        <v>14.010199999999999</v>
      </c>
      <c r="E28" s="2">
        <f t="shared" si="9"/>
        <v>20</v>
      </c>
      <c r="F28" s="6">
        <v>8.3299999999999999E-2</v>
      </c>
      <c r="G28" s="2">
        <f t="shared" si="10"/>
        <v>1.6659999999999999</v>
      </c>
    </row>
    <row r="29" spans="2:7">
      <c r="B29" s="1">
        <v>11</v>
      </c>
      <c r="C29" s="2">
        <f t="shared" si="8"/>
        <v>22</v>
      </c>
      <c r="D29" s="2">
        <f t="shared" si="7"/>
        <v>14.010199999999999</v>
      </c>
      <c r="E29" s="2">
        <f t="shared" si="9"/>
        <v>22</v>
      </c>
      <c r="F29" s="6">
        <v>5.6000000000000001E-2</v>
      </c>
      <c r="G29" s="2">
        <f t="shared" si="10"/>
        <v>1.232</v>
      </c>
    </row>
    <row r="30" spans="2:7">
      <c r="B30" s="1">
        <v>12</v>
      </c>
      <c r="C30" s="2">
        <f t="shared" si="8"/>
        <v>24</v>
      </c>
      <c r="D30" s="2">
        <f t="shared" si="7"/>
        <v>14.010199999999999</v>
      </c>
      <c r="E30" s="2">
        <f t="shared" si="9"/>
        <v>24</v>
      </c>
      <c r="F30" s="6">
        <v>2.7799999999999998E-2</v>
      </c>
      <c r="G30" s="2">
        <f t="shared" si="10"/>
        <v>0.66720000000000002</v>
      </c>
    </row>
    <row r="31" spans="2:7">
      <c r="B31" s="1"/>
      <c r="C31" s="1"/>
      <c r="D31" s="2"/>
      <c r="E31" s="1"/>
      <c r="F31" s="2">
        <f>SUM(F20:F30)</f>
        <v>1.0005000000000002</v>
      </c>
      <c r="G31" s="2">
        <f>SUM(G20:G30)</f>
        <v>15.96095068</v>
      </c>
    </row>
    <row r="34" spans="2:8">
      <c r="B34" s="33" t="s">
        <v>8</v>
      </c>
      <c r="C34" s="33"/>
      <c r="D34" s="33"/>
      <c r="E34" s="33"/>
      <c r="F34" s="33"/>
      <c r="G34" s="33"/>
    </row>
    <row r="35" spans="2:8">
      <c r="B35" s="1" t="s">
        <v>1</v>
      </c>
      <c r="C35" s="1" t="s">
        <v>2</v>
      </c>
      <c r="D35" s="1" t="s">
        <v>6</v>
      </c>
      <c r="E35" s="1" t="s">
        <v>7</v>
      </c>
      <c r="F35" s="1" t="s">
        <v>3</v>
      </c>
      <c r="G35" s="1" t="s">
        <v>4</v>
      </c>
    </row>
    <row r="36" spans="2:8">
      <c r="B36" s="1">
        <v>2</v>
      </c>
      <c r="C36" s="2">
        <f t="shared" ref="C36:C41" si="11">B36*2</f>
        <v>4</v>
      </c>
      <c r="D36" s="2">
        <f>$G$31</f>
        <v>15.96095068</v>
      </c>
      <c r="E36" s="2">
        <f t="shared" ref="E36:E41" si="12">MAX(C36:D36)</f>
        <v>15.96095068</v>
      </c>
      <c r="F36" s="6">
        <f>0.0278</f>
        <v>2.7799999999999998E-2</v>
      </c>
      <c r="G36" s="2">
        <f t="shared" ref="G36:G41" si="13">E36*F36</f>
        <v>0.44371442890399998</v>
      </c>
    </row>
    <row r="37" spans="2:8">
      <c r="B37" s="1">
        <v>3</v>
      </c>
      <c r="C37" s="2">
        <f t="shared" si="11"/>
        <v>6</v>
      </c>
      <c r="D37" s="2">
        <f t="shared" ref="D37:D46" si="14">$G$31</f>
        <v>15.96095068</v>
      </c>
      <c r="E37" s="2">
        <f t="shared" si="12"/>
        <v>15.96095068</v>
      </c>
      <c r="F37" s="6">
        <v>5.5599999999999997E-2</v>
      </c>
      <c r="G37" s="2">
        <f t="shared" si="13"/>
        <v>0.88742885780799996</v>
      </c>
    </row>
    <row r="38" spans="2:8">
      <c r="B38" s="1">
        <v>4</v>
      </c>
      <c r="C38" s="2">
        <f t="shared" si="11"/>
        <v>8</v>
      </c>
      <c r="D38" s="2">
        <f t="shared" si="14"/>
        <v>15.96095068</v>
      </c>
      <c r="E38" s="2">
        <f t="shared" si="12"/>
        <v>15.96095068</v>
      </c>
      <c r="F38" s="6">
        <v>8.3299999999999999E-2</v>
      </c>
      <c r="G38" s="2">
        <f t="shared" si="13"/>
        <v>1.329547191644</v>
      </c>
    </row>
    <row r="39" spans="2:8">
      <c r="B39" s="1">
        <v>5</v>
      </c>
      <c r="C39" s="2">
        <f t="shared" si="11"/>
        <v>10</v>
      </c>
      <c r="D39" s="2">
        <f t="shared" si="14"/>
        <v>15.96095068</v>
      </c>
      <c r="E39" s="2">
        <f t="shared" si="12"/>
        <v>15.96095068</v>
      </c>
      <c r="F39" s="6">
        <v>0.1111</v>
      </c>
      <c r="G39" s="2">
        <f t="shared" si="13"/>
        <v>1.7732616205480001</v>
      </c>
    </row>
    <row r="40" spans="2:8">
      <c r="B40" s="1">
        <v>6</v>
      </c>
      <c r="C40" s="2">
        <f t="shared" si="11"/>
        <v>12</v>
      </c>
      <c r="D40" s="2">
        <f t="shared" si="14"/>
        <v>15.96095068</v>
      </c>
      <c r="E40" s="2">
        <f t="shared" si="12"/>
        <v>15.96095068</v>
      </c>
      <c r="F40" s="6">
        <v>0.1389</v>
      </c>
      <c r="G40" s="2">
        <f t="shared" si="13"/>
        <v>2.2169760494520001</v>
      </c>
    </row>
    <row r="41" spans="2:8">
      <c r="B41" s="1">
        <v>7</v>
      </c>
      <c r="C41" s="2">
        <f t="shared" si="11"/>
        <v>14</v>
      </c>
      <c r="D41" s="2">
        <f t="shared" si="14"/>
        <v>15.96095068</v>
      </c>
      <c r="E41" s="2">
        <f t="shared" si="12"/>
        <v>15.96095068</v>
      </c>
      <c r="F41" s="6">
        <v>0.16669999999999999</v>
      </c>
      <c r="G41" s="2">
        <f t="shared" si="13"/>
        <v>2.6606904783559999</v>
      </c>
    </row>
    <row r="42" spans="2:8">
      <c r="B42" s="1">
        <v>8</v>
      </c>
      <c r="C42" s="2">
        <f>B42*2</f>
        <v>16</v>
      </c>
      <c r="D42" s="2">
        <f t="shared" si="14"/>
        <v>15.96095068</v>
      </c>
      <c r="E42" s="2">
        <f>MAX(C42:D42)</f>
        <v>16</v>
      </c>
      <c r="F42" s="6">
        <v>0.1389</v>
      </c>
      <c r="G42" s="2">
        <f>E42*F42</f>
        <v>2.2223999999999999</v>
      </c>
    </row>
    <row r="43" spans="2:8">
      <c r="B43" s="1">
        <v>9</v>
      </c>
      <c r="C43" s="2">
        <f t="shared" ref="C43:C46" si="15">B43*2</f>
        <v>18</v>
      </c>
      <c r="D43" s="2">
        <f t="shared" si="14"/>
        <v>15.96095068</v>
      </c>
      <c r="E43" s="2">
        <f t="shared" ref="E43:E46" si="16">MAX(C43:D43)</f>
        <v>18</v>
      </c>
      <c r="F43" s="6">
        <v>0.1111</v>
      </c>
      <c r="G43" s="2">
        <f t="shared" ref="G43:G46" si="17">E43*F43</f>
        <v>1.9998</v>
      </c>
    </row>
    <row r="44" spans="2:8">
      <c r="B44" s="1">
        <v>10</v>
      </c>
      <c r="C44" s="2">
        <f t="shared" si="15"/>
        <v>20</v>
      </c>
      <c r="D44" s="2">
        <f t="shared" si="14"/>
        <v>15.96095068</v>
      </c>
      <c r="E44" s="2">
        <f t="shared" si="16"/>
        <v>20</v>
      </c>
      <c r="F44" s="6">
        <v>8.3299999999999999E-2</v>
      </c>
      <c r="G44" s="2">
        <f t="shared" si="17"/>
        <v>1.6659999999999999</v>
      </c>
    </row>
    <row r="45" spans="2:8">
      <c r="B45" s="1">
        <v>11</v>
      </c>
      <c r="C45" s="2">
        <f t="shared" si="15"/>
        <v>22</v>
      </c>
      <c r="D45" s="2">
        <f t="shared" si="14"/>
        <v>15.96095068</v>
      </c>
      <c r="E45" s="2">
        <f t="shared" si="16"/>
        <v>22</v>
      </c>
      <c r="F45" s="6">
        <v>5.6000000000000001E-2</v>
      </c>
      <c r="G45" s="2">
        <f t="shared" si="17"/>
        <v>1.232</v>
      </c>
    </row>
    <row r="46" spans="2:8">
      <c r="B46" s="1">
        <v>12</v>
      </c>
      <c r="C46" s="2">
        <f t="shared" si="15"/>
        <v>24</v>
      </c>
      <c r="D46" s="2">
        <f t="shared" si="14"/>
        <v>15.96095068</v>
      </c>
      <c r="E46" s="2">
        <f t="shared" si="16"/>
        <v>24</v>
      </c>
      <c r="F46" s="6">
        <v>2.7799999999999998E-2</v>
      </c>
      <c r="G46" s="2">
        <f t="shared" si="17"/>
        <v>0.66720000000000002</v>
      </c>
    </row>
    <row r="47" spans="2:8">
      <c r="B47" s="1"/>
      <c r="C47" s="1"/>
      <c r="D47" s="2"/>
      <c r="E47" s="1"/>
      <c r="F47" s="1">
        <f>SUM(F36:F46)</f>
        <v>1.0005000000000002</v>
      </c>
      <c r="G47" s="4">
        <f>SUM(G36:G46)</f>
        <v>17.099018626712002</v>
      </c>
      <c r="H47" s="5" t="s">
        <v>9</v>
      </c>
    </row>
  </sheetData>
  <mergeCells count="3">
    <mergeCell ref="B2:E2"/>
    <mergeCell ref="B18:G18"/>
    <mergeCell ref="B34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CCCD-2740-4CFD-9796-CFD6D3BF3A3C}">
  <dimension ref="B2:I54"/>
  <sheetViews>
    <sheetView showGridLines="0" zoomScale="115" zoomScaleNormal="115" workbookViewId="0">
      <selection activeCell="F21" sqref="F21"/>
    </sheetView>
  </sheetViews>
  <sheetFormatPr defaultColWidth="11.42578125" defaultRowHeight="14.45"/>
  <cols>
    <col min="2" max="2" width="14" bestFit="1" customWidth="1"/>
    <col min="3" max="3" width="19.42578125" bestFit="1" customWidth="1"/>
    <col min="4" max="4" width="14.5703125" bestFit="1" customWidth="1"/>
    <col min="5" max="5" width="13.5703125" customWidth="1"/>
    <col min="6" max="6" width="19.42578125" bestFit="1" customWidth="1"/>
    <col min="7" max="8" width="22.85546875" bestFit="1" customWidth="1"/>
  </cols>
  <sheetData>
    <row r="2" spans="2:8">
      <c r="B2" s="1"/>
      <c r="C2" s="1" t="s">
        <v>10</v>
      </c>
      <c r="D2" s="1" t="s">
        <v>11</v>
      </c>
      <c r="E2" s="1" t="s">
        <v>12</v>
      </c>
    </row>
    <row r="3" spans="2:8">
      <c r="B3" s="1" t="s">
        <v>13</v>
      </c>
      <c r="C3" s="1" t="s">
        <v>14</v>
      </c>
      <c r="D3" s="1">
        <v>0.6</v>
      </c>
      <c r="E3" s="1">
        <v>3</v>
      </c>
    </row>
    <row r="4" spans="2:8">
      <c r="B4" s="1"/>
      <c r="C4" s="1" t="s">
        <v>15</v>
      </c>
      <c r="D4" s="1">
        <v>0.4</v>
      </c>
      <c r="E4" s="1">
        <v>4</v>
      </c>
    </row>
    <row r="5" spans="2:8">
      <c r="B5" s="1" t="s">
        <v>16</v>
      </c>
      <c r="C5" s="1" t="s">
        <v>14</v>
      </c>
      <c r="D5" s="1">
        <v>0.5</v>
      </c>
      <c r="E5" s="1">
        <v>5</v>
      </c>
    </row>
    <row r="6" spans="2:8">
      <c r="B6" s="1"/>
      <c r="C6" s="1" t="s">
        <v>15</v>
      </c>
      <c r="D6" s="1">
        <v>0.5</v>
      </c>
      <c r="E6" s="1">
        <v>6</v>
      </c>
    </row>
    <row r="7" spans="2:8">
      <c r="B7" s="1" t="s">
        <v>17</v>
      </c>
      <c r="C7" s="1" t="s">
        <v>14</v>
      </c>
      <c r="D7" s="1">
        <v>0.3</v>
      </c>
      <c r="E7" s="1">
        <v>5</v>
      </c>
    </row>
    <row r="8" spans="2:8">
      <c r="B8" s="1"/>
      <c r="C8" s="1" t="s">
        <v>15</v>
      </c>
      <c r="D8" s="1">
        <v>0.7</v>
      </c>
      <c r="E8" s="1">
        <v>6</v>
      </c>
    </row>
    <row r="9" spans="2:8">
      <c r="B9" s="1" t="s">
        <v>18</v>
      </c>
      <c r="C9" s="1" t="s">
        <v>15</v>
      </c>
      <c r="D9" s="1">
        <v>1</v>
      </c>
      <c r="E9" s="1">
        <v>0</v>
      </c>
    </row>
    <row r="10" spans="2:8">
      <c r="B10" s="1"/>
      <c r="C10" s="1" t="s">
        <v>14</v>
      </c>
      <c r="D10" s="1">
        <v>0</v>
      </c>
      <c r="E10" s="1">
        <v>0</v>
      </c>
    </row>
    <row r="12" spans="2:8">
      <c r="B12" s="1"/>
      <c r="C12" s="1" t="s">
        <v>12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</row>
    <row r="13" spans="2:8">
      <c r="B13" s="1" t="s">
        <v>24</v>
      </c>
      <c r="C13" s="1">
        <v>0</v>
      </c>
      <c r="D13" s="7"/>
      <c r="E13" s="7"/>
      <c r="F13" s="7"/>
      <c r="G13" s="7">
        <v>0</v>
      </c>
      <c r="H13" s="7">
        <f>SUM(D13:G13)</f>
        <v>0</v>
      </c>
    </row>
    <row r="14" spans="2:8">
      <c r="B14" s="1" t="s">
        <v>25</v>
      </c>
      <c r="C14" s="1">
        <v>4</v>
      </c>
      <c r="D14" s="7">
        <f>IF(C14&gt;C13,(C14-C13)*$I$34,0)</f>
        <v>8</v>
      </c>
      <c r="E14" s="7">
        <f>IF(C14&gt;C13, 0, (C14-C13)*$I$35)</f>
        <v>0</v>
      </c>
      <c r="F14" s="7">
        <f>C14*$I$36</f>
        <v>12</v>
      </c>
      <c r="G14" s="7">
        <v>0</v>
      </c>
      <c r="H14" s="7">
        <f t="shared" ref="H14:H16" si="0">SUM(D14:G14)</f>
        <v>20</v>
      </c>
    </row>
    <row r="15" spans="2:8">
      <c r="B15" s="1" t="s">
        <v>26</v>
      </c>
      <c r="C15" s="1">
        <v>6</v>
      </c>
      <c r="D15" s="7">
        <f>IF(C15&gt;C14,(C15-C14)*$I$34,0)</f>
        <v>4</v>
      </c>
      <c r="E15" s="7">
        <f>IF(C15&gt;C14, 0, (C15-C14)*$I$35)</f>
        <v>0</v>
      </c>
      <c r="F15" s="7">
        <f>C15*$I$36</f>
        <v>18</v>
      </c>
      <c r="G15" s="7">
        <v>0</v>
      </c>
      <c r="H15" s="7">
        <f t="shared" si="0"/>
        <v>22</v>
      </c>
    </row>
    <row r="16" spans="2:8">
      <c r="B16" s="1" t="s">
        <v>27</v>
      </c>
      <c r="C16" s="1">
        <v>6</v>
      </c>
      <c r="D16" s="7">
        <f>IF(C16&gt;C15,(C16-C15)*$I$34,0)</f>
        <v>0</v>
      </c>
      <c r="E16" s="7">
        <f>IF(C16&gt;C15, 0, (C16-C15)*$I$35)</f>
        <v>0</v>
      </c>
      <c r="F16" s="7">
        <f>C16*$I$36</f>
        <v>18</v>
      </c>
      <c r="G16" s="7">
        <v>0</v>
      </c>
      <c r="H16" s="7">
        <f t="shared" si="0"/>
        <v>18</v>
      </c>
    </row>
    <row r="17" spans="2:9">
      <c r="B17" s="1" t="s">
        <v>28</v>
      </c>
      <c r="C17" s="1">
        <v>0</v>
      </c>
      <c r="D17" s="7">
        <f>IF(C17&gt;C16,(C17-C16)*$I$34,0)</f>
        <v>0</v>
      </c>
      <c r="E17" s="7">
        <f>IF(C17&gt;C16, 0, (-C17+C16)*$I$35)</f>
        <v>24</v>
      </c>
      <c r="F17" s="7">
        <f>C17*$I$36</f>
        <v>0</v>
      </c>
      <c r="G17" s="7">
        <v>0</v>
      </c>
      <c r="H17" s="7">
        <f>SUM(D17:G17)</f>
        <v>24</v>
      </c>
    </row>
    <row r="18" spans="2:9">
      <c r="D18" s="8"/>
      <c r="E18" s="8"/>
      <c r="F18" s="8"/>
      <c r="G18" s="8"/>
      <c r="H18" s="9">
        <f>SUM(H13:H17)</f>
        <v>84</v>
      </c>
    </row>
    <row r="19" spans="2:9">
      <c r="D19" s="8"/>
      <c r="E19" s="8"/>
      <c r="F19" s="8"/>
      <c r="G19" s="8"/>
      <c r="H19" s="11"/>
    </row>
    <row r="20" spans="2:9">
      <c r="D20" s="8"/>
      <c r="E20" s="8"/>
      <c r="F20" s="8"/>
      <c r="G20" s="8"/>
      <c r="H20" s="11"/>
    </row>
    <row r="21" spans="2:9">
      <c r="D21" s="8"/>
      <c r="E21" s="8"/>
      <c r="F21" s="8"/>
      <c r="G21" s="8"/>
      <c r="H21" s="11"/>
    </row>
    <row r="22" spans="2:9">
      <c r="D22" s="8"/>
      <c r="E22" s="8"/>
      <c r="F22" s="8"/>
      <c r="G22" s="8"/>
      <c r="H22" s="11"/>
    </row>
    <row r="23" spans="2:9">
      <c r="D23" s="8"/>
      <c r="E23" s="8"/>
      <c r="F23" s="8"/>
      <c r="G23" s="8"/>
      <c r="H23" s="11"/>
    </row>
    <row r="24" spans="2:9">
      <c r="D24" s="8"/>
      <c r="E24" s="8"/>
      <c r="F24" s="8"/>
      <c r="G24" s="8"/>
      <c r="H24" s="11"/>
    </row>
    <row r="25" spans="2:9">
      <c r="D25" s="8"/>
      <c r="E25" s="8"/>
      <c r="F25" s="8"/>
      <c r="G25" s="8"/>
      <c r="H25" s="11"/>
    </row>
    <row r="27" spans="2:9">
      <c r="B27" s="33" t="s">
        <v>29</v>
      </c>
      <c r="C27" s="33"/>
      <c r="D27" s="33"/>
      <c r="E27" s="33"/>
      <c r="F27" s="33"/>
      <c r="G27" s="33"/>
      <c r="H27" s="33"/>
      <c r="I27" s="33"/>
    </row>
    <row r="28" spans="2:9">
      <c r="B28" s="1"/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</row>
    <row r="29" spans="2:9">
      <c r="B29" s="1" t="s">
        <v>25</v>
      </c>
      <c r="C29" s="7">
        <f t="shared" ref="C29:I29" si="1">IF($I$37*($D$3*($E$3-C$28)+$D$4*($E$4-C$28))&gt;0, $I$37*($D$3*($E$3-C$28)+$D$4*($E$4-C$28)), 0)</f>
        <v>40.799999999999997</v>
      </c>
      <c r="D29" s="7">
        <f t="shared" si="1"/>
        <v>28.800000000000004</v>
      </c>
      <c r="E29" s="7">
        <f t="shared" si="1"/>
        <v>16.799999999999997</v>
      </c>
      <c r="F29" s="7">
        <f t="shared" si="1"/>
        <v>4.8000000000000007</v>
      </c>
      <c r="G29" s="7">
        <f t="shared" si="1"/>
        <v>0</v>
      </c>
      <c r="H29" s="7">
        <f t="shared" si="1"/>
        <v>0</v>
      </c>
      <c r="I29" s="7">
        <f t="shared" si="1"/>
        <v>0</v>
      </c>
    </row>
    <row r="30" spans="2:9">
      <c r="B30" s="1" t="s">
        <v>26</v>
      </c>
      <c r="C30" s="7">
        <f t="shared" ref="C30:I30" si="2">IF($I$37*($D$5*($E$5-C$28)+$D$6*($E$6-C$28))&gt;0,$I$37*($D$5*($E$5-C$28)+$D$6*($E$6-C$28)),0)</f>
        <v>66</v>
      </c>
      <c r="D30" s="7">
        <f t="shared" si="2"/>
        <v>54</v>
      </c>
      <c r="E30" s="7">
        <f t="shared" si="2"/>
        <v>42</v>
      </c>
      <c r="F30" s="7">
        <f t="shared" si="2"/>
        <v>30</v>
      </c>
      <c r="G30" s="7">
        <f t="shared" si="2"/>
        <v>18</v>
      </c>
      <c r="H30" s="7">
        <f t="shared" si="2"/>
        <v>6</v>
      </c>
      <c r="I30" s="7">
        <f t="shared" si="2"/>
        <v>0</v>
      </c>
    </row>
    <row r="31" spans="2:9">
      <c r="B31" s="1" t="s">
        <v>27</v>
      </c>
      <c r="C31" s="7">
        <f t="shared" ref="C31:I31" si="3">IF($I$37*($D$7*($E$7-C$28)+$D$8*($E$8-C$28))&gt;0, $I$37*($D$7*($E$7-C$28)+$D$8*($E$8-C$28)), 0)</f>
        <v>68.399999999999991</v>
      </c>
      <c r="D31" s="7">
        <f t="shared" si="3"/>
        <v>56.400000000000006</v>
      </c>
      <c r="E31" s="7">
        <f t="shared" si="3"/>
        <v>44.4</v>
      </c>
      <c r="F31" s="7">
        <f t="shared" si="3"/>
        <v>32.4</v>
      </c>
      <c r="G31" s="7">
        <f t="shared" si="3"/>
        <v>20.399999999999999</v>
      </c>
      <c r="H31" s="7">
        <f t="shared" si="3"/>
        <v>8.3999999999999986</v>
      </c>
      <c r="I31" s="7">
        <f t="shared" si="3"/>
        <v>0</v>
      </c>
    </row>
    <row r="32" spans="2:9">
      <c r="B32" s="1" t="s">
        <v>28</v>
      </c>
      <c r="C32" s="7">
        <f t="shared" ref="C32:I32" si="4">IF($I$37*($D$9*($E$9-C$28)+$D$10*($E$10-C$28))&gt;0, $I$37*($D$9*($E$9-C$28)+$D$10*($E$10-C$28)), 0)</f>
        <v>0</v>
      </c>
      <c r="D32" s="7">
        <f t="shared" si="4"/>
        <v>0</v>
      </c>
      <c r="E32" s="7">
        <f t="shared" si="4"/>
        <v>0</v>
      </c>
      <c r="F32" s="7">
        <f t="shared" si="4"/>
        <v>0</v>
      </c>
      <c r="G32" s="7">
        <f t="shared" si="4"/>
        <v>0</v>
      </c>
      <c r="H32" s="7">
        <f t="shared" si="4"/>
        <v>0</v>
      </c>
      <c r="I32" s="7">
        <f t="shared" si="4"/>
        <v>0</v>
      </c>
    </row>
    <row r="34" spans="2:9">
      <c r="H34" s="1" t="s">
        <v>30</v>
      </c>
      <c r="I34" s="7">
        <v>2</v>
      </c>
    </row>
    <row r="35" spans="2:9">
      <c r="B35" s="33" t="s">
        <v>31</v>
      </c>
      <c r="C35" s="33"/>
      <c r="E35" s="1" t="s">
        <v>32</v>
      </c>
      <c r="F35" s="1" t="s">
        <v>33</v>
      </c>
      <c r="H35" s="1" t="s">
        <v>34</v>
      </c>
      <c r="I35" s="7">
        <v>4</v>
      </c>
    </row>
    <row r="36" spans="2:9">
      <c r="B36" s="1" t="s">
        <v>1</v>
      </c>
      <c r="C36" s="1" t="s">
        <v>35</v>
      </c>
      <c r="E36" s="1" t="s">
        <v>36</v>
      </c>
      <c r="F36" s="1" t="s">
        <v>37</v>
      </c>
      <c r="H36" s="1" t="s">
        <v>21</v>
      </c>
      <c r="I36" s="7">
        <v>3</v>
      </c>
    </row>
    <row r="37" spans="2:9">
      <c r="B37" s="1">
        <v>4</v>
      </c>
      <c r="C37" s="7">
        <f>B37*$I$35</f>
        <v>16</v>
      </c>
      <c r="E37" s="1" t="s">
        <v>38</v>
      </c>
      <c r="F37" s="1" t="s">
        <v>39</v>
      </c>
      <c r="H37" s="1" t="s">
        <v>40</v>
      </c>
      <c r="I37" s="7">
        <v>12</v>
      </c>
    </row>
    <row r="38" spans="2:9">
      <c r="B38" s="1">
        <v>5</v>
      </c>
      <c r="C38" s="7">
        <f>B38*$I$35</f>
        <v>20</v>
      </c>
    </row>
    <row r="39" spans="2:9">
      <c r="B39" s="1">
        <v>6</v>
      </c>
      <c r="C39" s="13">
        <f>B39*$I$35</f>
        <v>24</v>
      </c>
    </row>
    <row r="41" spans="2:9">
      <c r="B41" s="33" t="s">
        <v>41</v>
      </c>
      <c r="C41" s="33"/>
      <c r="D41" s="33"/>
      <c r="E41" s="33"/>
      <c r="F41" s="33"/>
      <c r="G41" s="33"/>
    </row>
    <row r="42" spans="2:9">
      <c r="B42" s="1" t="s">
        <v>1</v>
      </c>
      <c r="C42" s="1">
        <v>4</v>
      </c>
      <c r="D42" s="1">
        <v>5</v>
      </c>
      <c r="E42" s="1">
        <v>6</v>
      </c>
      <c r="F42" s="1" t="s">
        <v>42</v>
      </c>
      <c r="G42" s="1" t="s">
        <v>43</v>
      </c>
    </row>
    <row r="43" spans="2:9">
      <c r="B43" s="1">
        <v>4</v>
      </c>
      <c r="C43" s="10">
        <f>C42*I36+G31 +C37</f>
        <v>48.4</v>
      </c>
      <c r="D43" s="10">
        <f>(D42-B43)*I34 + D42*I36 + H31 + C38</f>
        <v>45.4</v>
      </c>
      <c r="E43" s="10">
        <f>(E42-B43)*I34 + E42*I36 + I31 + C39</f>
        <v>46</v>
      </c>
      <c r="F43" s="10">
        <f>MIN(C43:E43)</f>
        <v>45.4</v>
      </c>
      <c r="G43" s="1" t="s">
        <v>44</v>
      </c>
    </row>
    <row r="44" spans="2:9">
      <c r="B44" s="1">
        <v>5</v>
      </c>
      <c r="C44" s="10">
        <f>(B44-C42)*I35 + C42*I36 + G31+C37</f>
        <v>52.4</v>
      </c>
      <c r="D44" s="10">
        <f>D42*I36 + H31 + C38</f>
        <v>43.4</v>
      </c>
      <c r="E44" s="10">
        <f>(E42-B44)*I34+E42*I36+I31+C39</f>
        <v>44</v>
      </c>
      <c r="F44" s="10">
        <f t="shared" ref="F44:F45" si="5">MIN(C44:E44)</f>
        <v>43.4</v>
      </c>
      <c r="G44" s="1" t="s">
        <v>45</v>
      </c>
    </row>
    <row r="45" spans="2:9">
      <c r="B45" s="1">
        <v>6</v>
      </c>
      <c r="C45" s="10">
        <f>(B45-C42)*$I$35 + C42*$I$36 + G31 + C37</f>
        <v>56.4</v>
      </c>
      <c r="D45" s="10">
        <f>(B45-D42)*$I$35 + D42*$I$36 + H31 + C38</f>
        <v>47.4</v>
      </c>
      <c r="E45" s="12">
        <f>(B45-E42)*$I$35 + E42*$I$36 + I31 + C39</f>
        <v>42</v>
      </c>
      <c r="F45" s="10">
        <f t="shared" si="5"/>
        <v>42</v>
      </c>
      <c r="G45" s="1" t="s">
        <v>45</v>
      </c>
    </row>
    <row r="47" spans="2:9">
      <c r="B47" s="33" t="s">
        <v>46</v>
      </c>
      <c r="C47" s="33"/>
      <c r="D47" s="33"/>
      <c r="E47" s="33"/>
      <c r="F47" s="33"/>
      <c r="G47" s="33"/>
    </row>
    <row r="48" spans="2:9">
      <c r="B48" s="1" t="s">
        <v>1</v>
      </c>
      <c r="C48" s="1">
        <v>4</v>
      </c>
      <c r="D48" s="1">
        <v>5</v>
      </c>
      <c r="E48" s="1">
        <v>6</v>
      </c>
      <c r="F48" s="1" t="s">
        <v>42</v>
      </c>
      <c r="G48" s="1" t="s">
        <v>43</v>
      </c>
    </row>
    <row r="49" spans="2:7">
      <c r="B49" s="1">
        <v>3</v>
      </c>
      <c r="C49" s="10">
        <f>C48*I36+(C48-B49)*I34 + G30 + F43</f>
        <v>77.400000000000006</v>
      </c>
      <c r="D49" s="10">
        <f>D48*I36+(D48-B49)*I34 + H30 + F44</f>
        <v>68.400000000000006</v>
      </c>
      <c r="E49" s="10">
        <f>E48*I36+(E48-B49)*I34 + I30 + F45</f>
        <v>66</v>
      </c>
      <c r="F49" s="10">
        <f>MIN(C49:E49)</f>
        <v>66</v>
      </c>
      <c r="G49" s="1" t="s">
        <v>47</v>
      </c>
    </row>
    <row r="50" spans="2:7">
      <c r="B50" s="1">
        <v>4</v>
      </c>
      <c r="C50" s="10">
        <f>B50*I36+G30+F43</f>
        <v>75.400000000000006</v>
      </c>
      <c r="D50" s="10">
        <f>D48*I36+H30+F44 + (D48-B50)*I34</f>
        <v>66.400000000000006</v>
      </c>
      <c r="E50" s="12">
        <f>E48*I36+I30+F45 + (E48-B50)*I34</f>
        <v>64</v>
      </c>
      <c r="F50" s="10">
        <f>MIN(C50:E50)</f>
        <v>64</v>
      </c>
      <c r="G50" s="1" t="s">
        <v>48</v>
      </c>
    </row>
    <row r="52" spans="2:7">
      <c r="B52" s="33" t="s">
        <v>49</v>
      </c>
      <c r="C52" s="33"/>
      <c r="D52" s="33"/>
      <c r="E52" s="33"/>
      <c r="F52" s="33"/>
    </row>
    <row r="53" spans="2:7">
      <c r="B53" s="1" t="s">
        <v>1</v>
      </c>
      <c r="C53" s="1">
        <v>3</v>
      </c>
      <c r="D53" s="1">
        <v>4</v>
      </c>
      <c r="E53" s="1" t="s">
        <v>42</v>
      </c>
      <c r="F53" s="1" t="s">
        <v>43</v>
      </c>
    </row>
    <row r="54" spans="2:7">
      <c r="B54" s="1">
        <v>0</v>
      </c>
      <c r="C54" s="10">
        <f>C53*I34+C53*I36+F29+F49</f>
        <v>85.8</v>
      </c>
      <c r="D54" s="12">
        <f>D53*I34+D53*I36+G29+F50</f>
        <v>84</v>
      </c>
      <c r="E54" s="10">
        <f>MIN(C54:D54)</f>
        <v>84</v>
      </c>
      <c r="F54" s="1" t="s">
        <v>50</v>
      </c>
    </row>
  </sheetData>
  <mergeCells count="5">
    <mergeCell ref="B52:F52"/>
    <mergeCell ref="B47:G47"/>
    <mergeCell ref="B41:G41"/>
    <mergeCell ref="B35:C35"/>
    <mergeCell ref="B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C8EE-A5EA-40CF-A45A-B1E59B6B4C9F}">
  <dimension ref="B2:J45"/>
  <sheetViews>
    <sheetView showGridLines="0" zoomScale="145" zoomScaleNormal="145" workbookViewId="0">
      <selection activeCell="D34" sqref="D34"/>
    </sheetView>
  </sheetViews>
  <sheetFormatPr defaultColWidth="11.42578125" defaultRowHeight="14.45"/>
  <cols>
    <col min="2" max="3" width="9" bestFit="1" customWidth="1"/>
    <col min="4" max="4" width="8.7109375" bestFit="1" customWidth="1"/>
    <col min="5" max="5" width="9.7109375" bestFit="1" customWidth="1"/>
  </cols>
  <sheetData>
    <row r="2" spans="2:9">
      <c r="B2" s="1"/>
      <c r="C2" s="1" t="s">
        <v>51</v>
      </c>
      <c r="D2" s="1" t="s">
        <v>52</v>
      </c>
      <c r="E2" s="1" t="s">
        <v>53</v>
      </c>
    </row>
    <row r="3" spans="2:9">
      <c r="B3" s="1">
        <v>1</v>
      </c>
      <c r="C3" s="1">
        <v>0.2</v>
      </c>
      <c r="D3" s="1">
        <v>0.3</v>
      </c>
      <c r="E3" s="1">
        <v>0.1</v>
      </c>
    </row>
    <row r="4" spans="2:9">
      <c r="B4" s="1">
        <v>2</v>
      </c>
      <c r="C4" s="1">
        <v>0.3</v>
      </c>
      <c r="D4" s="1">
        <v>0.4</v>
      </c>
      <c r="E4" s="1">
        <v>0.2</v>
      </c>
    </row>
    <row r="5" spans="2:9">
      <c r="B5" s="1">
        <v>3</v>
      </c>
      <c r="C5" s="1">
        <v>0.2</v>
      </c>
      <c r="D5" s="1">
        <v>0.2</v>
      </c>
      <c r="E5" s="1">
        <v>0.5</v>
      </c>
    </row>
    <row r="6" spans="2:9">
      <c r="B6" s="1">
        <v>4</v>
      </c>
      <c r="C6" s="1">
        <v>0.2</v>
      </c>
      <c r="D6" s="1">
        <v>0.1</v>
      </c>
      <c r="E6" s="1">
        <v>0.1</v>
      </c>
    </row>
    <row r="7" spans="2:9">
      <c r="B7" s="1">
        <v>5</v>
      </c>
      <c r="C7" s="1">
        <v>0.1</v>
      </c>
      <c r="D7" s="1">
        <v>0</v>
      </c>
      <c r="E7" s="1">
        <v>0.1</v>
      </c>
    </row>
    <row r="12" spans="2:9">
      <c r="B12" s="33" t="s">
        <v>29</v>
      </c>
      <c r="C12" s="33"/>
      <c r="D12" s="33"/>
      <c r="E12" s="33"/>
      <c r="G12" s="14" t="s">
        <v>54</v>
      </c>
      <c r="H12" s="14" t="s">
        <v>55</v>
      </c>
      <c r="I12" s="17"/>
    </row>
    <row r="13" spans="2:9">
      <c r="B13" s="1"/>
      <c r="C13" s="1" t="s">
        <v>56</v>
      </c>
      <c r="D13" s="1" t="s">
        <v>52</v>
      </c>
      <c r="E13" s="1" t="s">
        <v>53</v>
      </c>
      <c r="G13" s="14" t="s">
        <v>57</v>
      </c>
      <c r="H13" s="14" t="s">
        <v>58</v>
      </c>
      <c r="I13" s="17"/>
    </row>
    <row r="14" spans="2:9">
      <c r="B14" s="1">
        <v>0</v>
      </c>
      <c r="C14" s="7">
        <f>25*(SUMPRODUCT($B$3:$B$7,C3:C7))</f>
        <v>67.5</v>
      </c>
      <c r="D14" s="7">
        <f>20*(SUMPRODUCT(B3:B7,D3:D7))</f>
        <v>42</v>
      </c>
      <c r="E14" s="7">
        <f>22*(SUMPRODUCT(B3:B7,E3:E7))</f>
        <v>63.8</v>
      </c>
      <c r="G14" s="14" t="s">
        <v>38</v>
      </c>
      <c r="H14" s="15" t="s">
        <v>59</v>
      </c>
      <c r="I14" s="16"/>
    </row>
    <row r="15" spans="2:9">
      <c r="B15" s="1">
        <v>1</v>
      </c>
      <c r="C15" s="7">
        <f>25*(SUMPRODUCT($B$3:$B$6,C4:C7))</f>
        <v>42.500000000000007</v>
      </c>
      <c r="D15" s="7">
        <f>20*(SUMPRODUCT($B$3:$B$6,D4:D7))</f>
        <v>22</v>
      </c>
      <c r="E15" s="7">
        <f>22*(SUMPRODUCT($B$3:$B$6,E4:E7))</f>
        <v>41.8</v>
      </c>
    </row>
    <row r="16" spans="2:9">
      <c r="B16" s="1">
        <v>2</v>
      </c>
      <c r="C16" s="7">
        <f>25*(SUMPRODUCT($B$3:$B$5,C5:C7))</f>
        <v>22.500000000000004</v>
      </c>
      <c r="D16" s="7">
        <f>20*(SUMPRODUCT($B$3:$B$5,D5:D7))</f>
        <v>8</v>
      </c>
      <c r="E16" s="7">
        <f>22*(SUMPRODUCT($B$3:$B$5,E5:E7))</f>
        <v>22</v>
      </c>
      <c r="G16" s="14" t="s">
        <v>56</v>
      </c>
      <c r="H16" s="14">
        <v>20</v>
      </c>
      <c r="I16" s="17" t="s">
        <v>60</v>
      </c>
    </row>
    <row r="17" spans="2:10">
      <c r="B17" s="1">
        <v>3</v>
      </c>
      <c r="C17" s="7">
        <f>25*(SUMPRODUCT($B$3:$B$4,C6:C7))</f>
        <v>10</v>
      </c>
      <c r="D17" s="7">
        <f>20*(SUMPRODUCT($B$3:$B$4,D6:D7))</f>
        <v>2</v>
      </c>
      <c r="E17" s="7">
        <f>22*(SUMPRODUCT($B$3:$B$4,E6:E7))</f>
        <v>6.6000000000000014</v>
      </c>
      <c r="G17" s="14" t="s">
        <v>61</v>
      </c>
      <c r="H17" s="14">
        <v>25</v>
      </c>
      <c r="I17" s="17" t="s">
        <v>60</v>
      </c>
    </row>
    <row r="18" spans="2:10">
      <c r="B18" s="1">
        <v>4</v>
      </c>
      <c r="C18" s="7">
        <v>0</v>
      </c>
      <c r="D18" s="7">
        <v>0</v>
      </c>
      <c r="E18" s="7">
        <f>22*(SUMPRODUCT($B$3,E7))</f>
        <v>2.2000000000000002</v>
      </c>
      <c r="G18" s="14" t="s">
        <v>62</v>
      </c>
      <c r="H18" s="15">
        <v>15</v>
      </c>
      <c r="I18" s="16" t="s">
        <v>60</v>
      </c>
    </row>
    <row r="19" spans="2:10">
      <c r="B19" s="1">
        <v>5</v>
      </c>
      <c r="C19" s="7">
        <v>0</v>
      </c>
      <c r="D19" s="7">
        <v>0</v>
      </c>
      <c r="E19" s="7">
        <v>0</v>
      </c>
    </row>
    <row r="21" spans="2:10">
      <c r="B21" s="34" t="s">
        <v>63</v>
      </c>
      <c r="C21" s="35"/>
      <c r="D21" s="35"/>
      <c r="E21" s="35"/>
      <c r="F21" s="35"/>
      <c r="G21" s="35"/>
      <c r="H21" s="35"/>
      <c r="I21" s="35"/>
      <c r="J21" s="36"/>
    </row>
    <row r="22" spans="2:10">
      <c r="B22" s="1" t="s">
        <v>64</v>
      </c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 t="s">
        <v>42</v>
      </c>
      <c r="J22" s="1" t="s">
        <v>65</v>
      </c>
    </row>
    <row r="23" spans="2:10">
      <c r="B23" s="1" t="s">
        <v>66</v>
      </c>
      <c r="C23" s="10">
        <f>$E$14</f>
        <v>63.8</v>
      </c>
      <c r="D23" s="1" t="s">
        <v>67</v>
      </c>
      <c r="E23" s="1" t="s">
        <v>67</v>
      </c>
      <c r="F23" s="1" t="s">
        <v>67</v>
      </c>
      <c r="G23" s="1" t="s">
        <v>67</v>
      </c>
      <c r="H23" s="1" t="s">
        <v>67</v>
      </c>
      <c r="I23" s="10">
        <f>MIN(C23:H23)</f>
        <v>63.8</v>
      </c>
      <c r="J23" s="1">
        <v>0</v>
      </c>
    </row>
    <row r="24" spans="2:10">
      <c r="B24" s="1" t="s">
        <v>68</v>
      </c>
      <c r="C24" s="10">
        <f t="shared" ref="C24:C28" si="0">$E$14</f>
        <v>63.8</v>
      </c>
      <c r="D24" s="10">
        <f>$E$15</f>
        <v>41.8</v>
      </c>
      <c r="E24" s="1" t="s">
        <v>67</v>
      </c>
      <c r="F24" s="1" t="s">
        <v>67</v>
      </c>
      <c r="G24" s="1" t="s">
        <v>67</v>
      </c>
      <c r="H24" s="1" t="s">
        <v>67</v>
      </c>
      <c r="I24" s="10">
        <f t="shared" ref="I24:I28" si="1">MIN(C24:H24)</f>
        <v>41.8</v>
      </c>
      <c r="J24" s="1">
        <v>1</v>
      </c>
    </row>
    <row r="25" spans="2:10">
      <c r="B25" s="1" t="s">
        <v>69</v>
      </c>
      <c r="C25" s="10">
        <f t="shared" si="0"/>
        <v>63.8</v>
      </c>
      <c r="D25" s="10">
        <f t="shared" ref="D25:D28" si="2">$E$15</f>
        <v>41.8</v>
      </c>
      <c r="E25" s="10">
        <f>$E$16</f>
        <v>22</v>
      </c>
      <c r="F25" s="1" t="s">
        <v>67</v>
      </c>
      <c r="G25" s="1" t="s">
        <v>67</v>
      </c>
      <c r="H25" s="1" t="s">
        <v>67</v>
      </c>
      <c r="I25" s="10">
        <f t="shared" si="1"/>
        <v>22</v>
      </c>
      <c r="J25" s="1">
        <v>2</v>
      </c>
    </row>
    <row r="26" spans="2:10">
      <c r="B26" s="1" t="s">
        <v>70</v>
      </c>
      <c r="C26" s="10">
        <f t="shared" si="0"/>
        <v>63.8</v>
      </c>
      <c r="D26" s="10">
        <f t="shared" si="2"/>
        <v>41.8</v>
      </c>
      <c r="E26" s="10">
        <f t="shared" ref="E26:E28" si="3">$E$16</f>
        <v>22</v>
      </c>
      <c r="F26" s="10">
        <f>$E$17</f>
        <v>6.6000000000000014</v>
      </c>
      <c r="G26" s="1" t="s">
        <v>67</v>
      </c>
      <c r="H26" s="1" t="s">
        <v>67</v>
      </c>
      <c r="I26" s="10">
        <f t="shared" si="1"/>
        <v>6.6000000000000014</v>
      </c>
      <c r="J26" s="1">
        <v>3</v>
      </c>
    </row>
    <row r="27" spans="2:10">
      <c r="B27" s="1" t="s">
        <v>71</v>
      </c>
      <c r="C27" s="10">
        <f t="shared" si="0"/>
        <v>63.8</v>
      </c>
      <c r="D27" s="10">
        <f t="shared" si="2"/>
        <v>41.8</v>
      </c>
      <c r="E27" s="10">
        <f t="shared" si="3"/>
        <v>22</v>
      </c>
      <c r="F27" s="10">
        <f t="shared" ref="F27:F28" si="4">$E$17</f>
        <v>6.6000000000000014</v>
      </c>
      <c r="G27" s="10">
        <f>$E$18</f>
        <v>2.2000000000000002</v>
      </c>
      <c r="H27" s="1" t="s">
        <v>67</v>
      </c>
      <c r="I27" s="10">
        <f t="shared" si="1"/>
        <v>2.2000000000000002</v>
      </c>
      <c r="J27" s="1">
        <v>4</v>
      </c>
    </row>
    <row r="28" spans="2:10">
      <c r="B28" s="1" t="s">
        <v>72</v>
      </c>
      <c r="C28" s="10">
        <f t="shared" si="0"/>
        <v>63.8</v>
      </c>
      <c r="D28" s="10">
        <f t="shared" si="2"/>
        <v>41.8</v>
      </c>
      <c r="E28" s="10">
        <f t="shared" si="3"/>
        <v>22</v>
      </c>
      <c r="F28" s="10">
        <f t="shared" si="4"/>
        <v>6.6000000000000014</v>
      </c>
      <c r="G28" s="10">
        <f>$E$18</f>
        <v>2.2000000000000002</v>
      </c>
      <c r="H28" s="10">
        <f>$E$19</f>
        <v>0</v>
      </c>
      <c r="I28" s="10">
        <f t="shared" si="1"/>
        <v>0</v>
      </c>
      <c r="J28" s="1">
        <v>5</v>
      </c>
    </row>
    <row r="30" spans="2:10">
      <c r="B30" s="34" t="s">
        <v>73</v>
      </c>
      <c r="C30" s="35"/>
      <c r="D30" s="35"/>
      <c r="E30" s="35"/>
      <c r="F30" s="35"/>
      <c r="G30" s="35"/>
      <c r="H30" s="36"/>
    </row>
    <row r="31" spans="2:10">
      <c r="B31" s="1" t="s">
        <v>64</v>
      </c>
      <c r="C31" s="1">
        <v>0</v>
      </c>
      <c r="D31" s="1">
        <v>1</v>
      </c>
      <c r="E31" s="1">
        <v>2</v>
      </c>
      <c r="F31" s="1">
        <v>3</v>
      </c>
      <c r="G31" s="1" t="s">
        <v>42</v>
      </c>
      <c r="H31" s="1" t="s">
        <v>65</v>
      </c>
    </row>
    <row r="32" spans="2:10">
      <c r="B32" s="1" t="s">
        <v>74</v>
      </c>
      <c r="C32" s="10">
        <f>$D$14+I24</f>
        <v>83.8</v>
      </c>
      <c r="D32" s="1" t="s">
        <v>67</v>
      </c>
      <c r="E32" s="1" t="s">
        <v>67</v>
      </c>
      <c r="F32" s="1" t="s">
        <v>67</v>
      </c>
      <c r="G32" s="10">
        <f>MIN(C32:F32)</f>
        <v>83.8</v>
      </c>
      <c r="H32" s="1">
        <v>0</v>
      </c>
    </row>
    <row r="33" spans="2:10">
      <c r="B33" s="1" t="s">
        <v>75</v>
      </c>
      <c r="C33" s="10">
        <f t="shared" ref="C33:C34" si="5">$D$14+I25</f>
        <v>64</v>
      </c>
      <c r="D33" s="10">
        <f>$D$15+I23</f>
        <v>85.8</v>
      </c>
      <c r="E33" s="1" t="s">
        <v>67</v>
      </c>
      <c r="F33" s="1" t="s">
        <v>67</v>
      </c>
      <c r="G33" s="10">
        <f>MIN(C33:F33)</f>
        <v>64</v>
      </c>
      <c r="H33" s="1">
        <v>0</v>
      </c>
    </row>
    <row r="34" spans="2:10">
      <c r="B34" s="1" t="s">
        <v>76</v>
      </c>
      <c r="C34" s="10">
        <f t="shared" si="5"/>
        <v>48.6</v>
      </c>
      <c r="D34" s="10">
        <f>$D$15+I25</f>
        <v>44</v>
      </c>
      <c r="E34" s="10">
        <f>$D$16+I23</f>
        <v>71.8</v>
      </c>
      <c r="F34" s="1" t="s">
        <v>67</v>
      </c>
      <c r="G34" s="10">
        <f>MIN(C34:F34)</f>
        <v>44</v>
      </c>
      <c r="H34" s="1">
        <v>1</v>
      </c>
    </row>
    <row r="35" spans="2:10">
      <c r="B35" s="1" t="s">
        <v>72</v>
      </c>
      <c r="C35" s="10">
        <f>$D$14+I28</f>
        <v>42</v>
      </c>
      <c r="D35" s="10">
        <f>$D$15+I26</f>
        <v>28.6</v>
      </c>
      <c r="E35" s="10">
        <f>$D$16+I24</f>
        <v>49.8</v>
      </c>
      <c r="F35" s="10">
        <f>$D$17+I23</f>
        <v>65.8</v>
      </c>
      <c r="G35" s="10">
        <f>MIN(C35:F35)</f>
        <v>28.6</v>
      </c>
      <c r="H35" s="1">
        <v>1</v>
      </c>
    </row>
    <row r="37" spans="2:10">
      <c r="B37" s="34" t="s">
        <v>77</v>
      </c>
      <c r="C37" s="35"/>
      <c r="D37" s="35"/>
      <c r="E37" s="35"/>
      <c r="F37" s="35"/>
      <c r="G37" s="35"/>
      <c r="H37" s="36"/>
    </row>
    <row r="38" spans="2:10">
      <c r="B38" s="1" t="s">
        <v>64</v>
      </c>
      <c r="C38" s="1">
        <v>0</v>
      </c>
      <c r="D38" s="1">
        <v>1</v>
      </c>
      <c r="E38" s="1">
        <v>2</v>
      </c>
      <c r="F38" s="1">
        <v>3</v>
      </c>
      <c r="G38" s="1" t="s">
        <v>42</v>
      </c>
      <c r="H38" s="1" t="s">
        <v>65</v>
      </c>
    </row>
    <row r="39" spans="2:10">
      <c r="B39" s="1" t="s">
        <v>72</v>
      </c>
      <c r="C39" s="10">
        <f>G35+C14</f>
        <v>96.1</v>
      </c>
      <c r="D39" s="10">
        <f>G34+C15</f>
        <v>86.5</v>
      </c>
      <c r="E39" s="10">
        <f>G33+C16</f>
        <v>86.5</v>
      </c>
      <c r="F39" s="10">
        <f>G32+C17</f>
        <v>93.8</v>
      </c>
      <c r="G39" s="10">
        <f>MIN(C39:F39)</f>
        <v>86.5</v>
      </c>
      <c r="H39" s="1" t="s">
        <v>78</v>
      </c>
    </row>
    <row r="41" spans="2:10">
      <c r="B41" s="1" t="s">
        <v>79</v>
      </c>
      <c r="C41" s="1" t="s">
        <v>80</v>
      </c>
      <c r="D41" s="1" t="s">
        <v>81</v>
      </c>
      <c r="E41" s="1" t="s">
        <v>82</v>
      </c>
      <c r="G41" s="1" t="s">
        <v>83</v>
      </c>
      <c r="H41" s="1" t="s">
        <v>80</v>
      </c>
      <c r="I41" s="1" t="s">
        <v>81</v>
      </c>
      <c r="J41" s="1" t="s">
        <v>82</v>
      </c>
    </row>
    <row r="42" spans="2:10">
      <c r="B42" s="1" t="s">
        <v>56</v>
      </c>
      <c r="C42" s="1">
        <v>1</v>
      </c>
      <c r="D42" s="1">
        <f>75-C42*20</f>
        <v>55</v>
      </c>
      <c r="E42" s="10">
        <f>C15</f>
        <v>42.500000000000007</v>
      </c>
      <c r="G42" s="1" t="s">
        <v>56</v>
      </c>
      <c r="H42" s="1">
        <v>2</v>
      </c>
      <c r="I42" s="1">
        <f>75-H42*20</f>
        <v>35</v>
      </c>
      <c r="J42" s="10">
        <f>C16</f>
        <v>22.500000000000004</v>
      </c>
    </row>
    <row r="43" spans="2:10">
      <c r="B43" s="1" t="s">
        <v>61</v>
      </c>
      <c r="C43" s="1">
        <v>1</v>
      </c>
      <c r="D43" s="1">
        <f>D42-C43*25</f>
        <v>30</v>
      </c>
      <c r="E43" s="10">
        <f>D15</f>
        <v>22</v>
      </c>
      <c r="G43" s="1" t="s">
        <v>61</v>
      </c>
      <c r="H43" s="1">
        <v>0</v>
      </c>
      <c r="I43" s="1">
        <f>I42-H43*25</f>
        <v>35</v>
      </c>
      <c r="J43" s="10">
        <f>D14</f>
        <v>42</v>
      </c>
    </row>
    <row r="44" spans="2:10">
      <c r="B44" s="1" t="s">
        <v>62</v>
      </c>
      <c r="C44" s="1">
        <v>2</v>
      </c>
      <c r="D44" s="1">
        <f>D43-C44*15</f>
        <v>0</v>
      </c>
      <c r="E44" s="10">
        <f>E16</f>
        <v>22</v>
      </c>
      <c r="G44" s="1" t="s">
        <v>62</v>
      </c>
      <c r="H44" s="1">
        <v>2</v>
      </c>
      <c r="I44" s="1">
        <f>I43-H44*15</f>
        <v>5</v>
      </c>
      <c r="J44" s="10">
        <f>E16</f>
        <v>22</v>
      </c>
    </row>
    <row r="45" spans="2:10">
      <c r="B45" s="1"/>
      <c r="C45" s="1"/>
      <c r="D45" s="1"/>
      <c r="E45" s="18">
        <f>SUM(E42:E44)</f>
        <v>86.5</v>
      </c>
      <c r="G45" s="1"/>
      <c r="H45" s="1"/>
      <c r="I45" s="1"/>
      <c r="J45" s="18">
        <f>SUM(J42:J44)</f>
        <v>86.5</v>
      </c>
    </row>
  </sheetData>
  <mergeCells count="4">
    <mergeCell ref="B37:H37"/>
    <mergeCell ref="B12:E12"/>
    <mergeCell ref="B21:J21"/>
    <mergeCell ref="B30:H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96E-41B3-4935-9ABB-803272EB4422}">
  <dimension ref="B2:K48"/>
  <sheetViews>
    <sheetView showGridLines="0" tabSelected="1" topLeftCell="A20" zoomScale="145" zoomScaleNormal="145" workbookViewId="0">
      <selection activeCell="G38" sqref="G38"/>
    </sheetView>
  </sheetViews>
  <sheetFormatPr defaultColWidth="11.42578125" defaultRowHeight="14.45"/>
  <cols>
    <col min="2" max="2" width="9" bestFit="1" customWidth="1"/>
    <col min="3" max="3" width="10.7109375" bestFit="1" customWidth="1"/>
    <col min="4" max="4" width="12.85546875" customWidth="1"/>
    <col min="5" max="5" width="10.85546875" bestFit="1" customWidth="1"/>
    <col min="9" max="9" width="10.7109375" bestFit="1" customWidth="1"/>
  </cols>
  <sheetData>
    <row r="2" spans="2:11">
      <c r="B2" s="1" t="s">
        <v>84</v>
      </c>
      <c r="C2" s="1" t="s">
        <v>85</v>
      </c>
      <c r="D2" s="1" t="s">
        <v>86</v>
      </c>
      <c r="E2" s="1" t="s">
        <v>87</v>
      </c>
    </row>
    <row r="3" spans="2:11">
      <c r="B3" s="1">
        <v>1</v>
      </c>
      <c r="C3" s="1">
        <v>0.3</v>
      </c>
      <c r="D3" s="1">
        <v>0.1</v>
      </c>
      <c r="E3" s="1">
        <v>0.2</v>
      </c>
    </row>
    <row r="4" spans="2:11">
      <c r="B4" s="1">
        <v>2</v>
      </c>
      <c r="C4" s="1">
        <v>0.3</v>
      </c>
      <c r="D4" s="1">
        <v>0.1</v>
      </c>
      <c r="E4" s="1">
        <v>0.2</v>
      </c>
    </row>
    <row r="5" spans="2:11">
      <c r="B5" s="1">
        <v>3</v>
      </c>
      <c r="C5" s="1">
        <v>0.2</v>
      </c>
      <c r="D5" s="1">
        <v>0.4</v>
      </c>
      <c r="E5" s="1">
        <v>0.3</v>
      </c>
    </row>
    <row r="6" spans="2:11">
      <c r="B6" s="1">
        <v>4</v>
      </c>
      <c r="C6" s="1">
        <v>0.1</v>
      </c>
      <c r="D6" s="1">
        <v>0.3</v>
      </c>
      <c r="E6" s="1">
        <v>0.2</v>
      </c>
    </row>
    <row r="7" spans="2:11">
      <c r="B7" s="1">
        <v>5</v>
      </c>
      <c r="C7" s="1">
        <v>0.1</v>
      </c>
      <c r="D7" s="1">
        <v>0.1</v>
      </c>
      <c r="E7" s="1">
        <v>0.1</v>
      </c>
    </row>
    <row r="12" spans="2:11" ht="14.45" customHeight="1">
      <c r="B12" s="33" t="s">
        <v>88</v>
      </c>
      <c r="C12" s="33"/>
      <c r="D12" s="33"/>
      <c r="E12" s="33"/>
      <c r="G12" s="14" t="s">
        <v>54</v>
      </c>
      <c r="H12" s="34" t="s">
        <v>55</v>
      </c>
      <c r="I12" s="35"/>
      <c r="J12" s="35"/>
      <c r="K12" s="36"/>
    </row>
    <row r="13" spans="2:11" ht="14.45" customHeight="1">
      <c r="B13" s="1"/>
      <c r="C13" s="1" t="s">
        <v>85</v>
      </c>
      <c r="D13" s="1" t="s">
        <v>86</v>
      </c>
      <c r="E13" s="1" t="s">
        <v>87</v>
      </c>
      <c r="G13" s="14" t="s">
        <v>89</v>
      </c>
      <c r="H13" s="34" t="s">
        <v>90</v>
      </c>
      <c r="I13" s="35"/>
      <c r="J13" s="35"/>
      <c r="K13" s="36"/>
    </row>
    <row r="14" spans="2:11" ht="14.45" customHeight="1">
      <c r="B14" s="1">
        <v>0</v>
      </c>
      <c r="C14" s="1">
        <f>0</f>
        <v>0</v>
      </c>
      <c r="D14" s="1">
        <f>0</f>
        <v>0</v>
      </c>
      <c r="E14" s="1">
        <v>0</v>
      </c>
      <c r="G14" s="14" t="s">
        <v>38</v>
      </c>
      <c r="H14" s="34" t="s">
        <v>91</v>
      </c>
      <c r="I14" s="35"/>
      <c r="J14" s="35"/>
      <c r="K14" s="36"/>
    </row>
    <row r="15" spans="2:11">
      <c r="B15" s="1">
        <v>1</v>
      </c>
      <c r="C15" s="7">
        <f>600*(SUM(C3:C7))</f>
        <v>600</v>
      </c>
      <c r="D15" s="7">
        <f>700*(SUM(D3:D7))</f>
        <v>700.00000000000011</v>
      </c>
      <c r="E15" s="7">
        <f>500*(SUM(E3:E7))</f>
        <v>499.99999999999994</v>
      </c>
    </row>
    <row r="16" spans="2:11">
      <c r="B16" s="1">
        <v>2</v>
      </c>
      <c r="C16" s="7">
        <f>600*(SUM(C3:C7)+SUM(C4:C7))</f>
        <v>1020</v>
      </c>
      <c r="D16" s="7">
        <f>700*(SUM(D3:D7)+SUM(D4:D7))</f>
        <v>1330.0000000000002</v>
      </c>
      <c r="E16" s="7">
        <f>500*(SUM(E3:E7)+SUM(E4:E7))</f>
        <v>899.99999999999989</v>
      </c>
    </row>
    <row r="17" spans="2:10">
      <c r="B17" s="1">
        <v>3</v>
      </c>
      <c r="C17" s="7">
        <f>600*(SUM(C3:C7)+SUM(C4:C7) + SUM(C5:C7))</f>
        <v>1260</v>
      </c>
      <c r="D17" s="7">
        <f>700*(SUM(D3:D7)+SUM(D4:D7) + SUM(D5:D7))</f>
        <v>1890.0000000000002</v>
      </c>
      <c r="E17" s="7">
        <f>500*(SUM(E3:E7)+SUM(E4:E7) + SUM(E5:E7))</f>
        <v>1200</v>
      </c>
    </row>
    <row r="18" spans="2:10">
      <c r="B18" s="1">
        <v>4</v>
      </c>
      <c r="C18" s="7">
        <f>600*(SUM(C3:C7)+SUM(C4:C7)+SUM(C5:C7)+SUM(C6:C7))</f>
        <v>1380.0000000000002</v>
      </c>
      <c r="D18" s="7">
        <f>700*(SUM(D3:D7)+SUM(D4:D7)+SUM(D5:D7)+SUM(D6:D7))</f>
        <v>2170</v>
      </c>
      <c r="E18" s="7">
        <f>500*(SUM(E3:E7)+SUM(E4:E7)+SUM(E5:E7)+SUM(E6:E7))</f>
        <v>1350</v>
      </c>
    </row>
    <row r="19" spans="2:10">
      <c r="B19" s="1">
        <v>5</v>
      </c>
      <c r="C19" s="7">
        <f>600*(SUM(C3:C7)+SUM(C4:C7)+SUM(C5:C7)+SUM(C6:C7)+SUM(C7))</f>
        <v>1440.0000000000002</v>
      </c>
      <c r="D19" s="7">
        <f>700*(SUM(D3:D7)+SUM(D4:D7)+SUM(D5:D7)+SUM(D6:D7)+SUM(D7))</f>
        <v>2240</v>
      </c>
      <c r="E19" s="7">
        <f>500*(SUM(E3:E7)+SUM(E4:E7)+SUM(E5:E7)+SUM(E6:E7)+SUM(E7))</f>
        <v>1400.0000000000002</v>
      </c>
    </row>
    <row r="21" spans="2:10">
      <c r="B21" s="34" t="s">
        <v>92</v>
      </c>
      <c r="C21" s="35"/>
      <c r="D21" s="35"/>
      <c r="E21" s="35"/>
      <c r="F21" s="35"/>
      <c r="G21" s="35"/>
      <c r="H21" s="35"/>
      <c r="I21" s="35"/>
      <c r="J21" s="36"/>
    </row>
    <row r="22" spans="2:10">
      <c r="B22" s="1" t="s">
        <v>64</v>
      </c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 t="s">
        <v>42</v>
      </c>
      <c r="J22" s="1" t="s">
        <v>65</v>
      </c>
    </row>
    <row r="23" spans="2:10">
      <c r="B23" s="1">
        <v>0</v>
      </c>
      <c r="C23" s="10">
        <f>$E$14</f>
        <v>0</v>
      </c>
      <c r="D23" s="1" t="s">
        <v>67</v>
      </c>
      <c r="E23" s="1" t="s">
        <v>67</v>
      </c>
      <c r="F23" s="1" t="s">
        <v>67</v>
      </c>
      <c r="G23" s="1" t="s">
        <v>67</v>
      </c>
      <c r="H23" s="1" t="s">
        <v>67</v>
      </c>
      <c r="I23" s="10">
        <f>MAX(C23:H23)</f>
        <v>0</v>
      </c>
      <c r="J23" s="1">
        <v>0</v>
      </c>
    </row>
    <row r="24" spans="2:10">
      <c r="B24" s="1">
        <v>1</v>
      </c>
      <c r="C24" s="10">
        <f t="shared" ref="C24:C28" si="0">$E$14</f>
        <v>0</v>
      </c>
      <c r="D24" s="10">
        <f>$E$15</f>
        <v>499.99999999999994</v>
      </c>
      <c r="E24" s="1" t="s">
        <v>67</v>
      </c>
      <c r="F24" s="1" t="s">
        <v>67</v>
      </c>
      <c r="G24" s="1" t="s">
        <v>67</v>
      </c>
      <c r="H24" s="1" t="s">
        <v>67</v>
      </c>
      <c r="I24" s="10">
        <f t="shared" ref="I24:I28" si="1">MAX(C24:H24)</f>
        <v>499.99999999999994</v>
      </c>
      <c r="J24" s="1">
        <v>1</v>
      </c>
    </row>
    <row r="25" spans="2:10">
      <c r="B25" s="1">
        <v>2</v>
      </c>
      <c r="C25" s="10">
        <f t="shared" si="0"/>
        <v>0</v>
      </c>
      <c r="D25" s="10">
        <f t="shared" ref="D25:D28" si="2">$E$15</f>
        <v>499.99999999999994</v>
      </c>
      <c r="E25" s="10">
        <f>$E$16</f>
        <v>899.99999999999989</v>
      </c>
      <c r="F25" s="1" t="s">
        <v>67</v>
      </c>
      <c r="G25" s="1" t="s">
        <v>67</v>
      </c>
      <c r="H25" s="1" t="s">
        <v>67</v>
      </c>
      <c r="I25" s="10">
        <f t="shared" si="1"/>
        <v>899.99999999999989</v>
      </c>
      <c r="J25" s="1">
        <v>2</v>
      </c>
    </row>
    <row r="26" spans="2:10">
      <c r="B26" s="1">
        <v>3</v>
      </c>
      <c r="C26" s="10">
        <f t="shared" si="0"/>
        <v>0</v>
      </c>
      <c r="D26" s="10">
        <f t="shared" si="2"/>
        <v>499.99999999999994</v>
      </c>
      <c r="E26" s="10">
        <f t="shared" ref="E26:E28" si="3">$E$16</f>
        <v>899.99999999999989</v>
      </c>
      <c r="F26" s="10">
        <f>$E$17</f>
        <v>1200</v>
      </c>
      <c r="G26" s="1" t="s">
        <v>67</v>
      </c>
      <c r="H26" s="1" t="s">
        <v>67</v>
      </c>
      <c r="I26" s="10">
        <f t="shared" si="1"/>
        <v>1200</v>
      </c>
      <c r="J26" s="1">
        <v>3</v>
      </c>
    </row>
    <row r="27" spans="2:10">
      <c r="B27" s="1">
        <v>4</v>
      </c>
      <c r="C27" s="10">
        <f t="shared" si="0"/>
        <v>0</v>
      </c>
      <c r="D27" s="10">
        <f t="shared" si="2"/>
        <v>499.99999999999994</v>
      </c>
      <c r="E27" s="10">
        <f t="shared" si="3"/>
        <v>899.99999999999989</v>
      </c>
      <c r="F27" s="10">
        <f t="shared" ref="F27:F28" si="4">$E$17</f>
        <v>1200</v>
      </c>
      <c r="G27" s="10">
        <f>$E$18</f>
        <v>1350</v>
      </c>
      <c r="H27" s="1" t="s">
        <v>67</v>
      </c>
      <c r="I27" s="10">
        <f t="shared" si="1"/>
        <v>1350</v>
      </c>
      <c r="J27" s="1">
        <v>4</v>
      </c>
    </row>
    <row r="28" spans="2:10">
      <c r="B28" s="1">
        <v>5</v>
      </c>
      <c r="C28" s="10">
        <f t="shared" si="0"/>
        <v>0</v>
      </c>
      <c r="D28" s="10">
        <f t="shared" si="2"/>
        <v>499.99999999999994</v>
      </c>
      <c r="E28" s="10">
        <f t="shared" si="3"/>
        <v>899.99999999999989</v>
      </c>
      <c r="F28" s="10">
        <f t="shared" si="4"/>
        <v>1200</v>
      </c>
      <c r="G28" s="10">
        <f>$E$18</f>
        <v>1350</v>
      </c>
      <c r="H28" s="10">
        <f>$E$19</f>
        <v>1400.0000000000002</v>
      </c>
      <c r="I28" s="10">
        <f t="shared" si="1"/>
        <v>1400.0000000000002</v>
      </c>
      <c r="J28" s="1">
        <v>5</v>
      </c>
    </row>
    <row r="30" spans="2:10">
      <c r="B30" s="33" t="s">
        <v>93</v>
      </c>
      <c r="C30" s="33"/>
      <c r="D30" s="33"/>
      <c r="E30" s="33"/>
      <c r="F30" s="33"/>
      <c r="G30" s="33"/>
      <c r="H30" s="33"/>
      <c r="I30" s="33"/>
      <c r="J30" s="33"/>
    </row>
    <row r="31" spans="2:10">
      <c r="B31" s="1" t="s">
        <v>64</v>
      </c>
      <c r="C31" s="1">
        <v>0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 t="s">
        <v>42</v>
      </c>
      <c r="J31" s="1" t="s">
        <v>65</v>
      </c>
    </row>
    <row r="32" spans="2:10">
      <c r="B32" s="1">
        <v>0</v>
      </c>
      <c r="C32" s="10">
        <f>$D$14+I23</f>
        <v>0</v>
      </c>
      <c r="D32" s="1"/>
      <c r="E32" s="1"/>
      <c r="F32" s="1"/>
      <c r="G32" s="1"/>
      <c r="H32" s="1"/>
      <c r="I32" s="10">
        <f>MAX(C32:H32)</f>
        <v>0</v>
      </c>
      <c r="J32" s="1">
        <v>0</v>
      </c>
    </row>
    <row r="33" spans="2:10">
      <c r="B33" s="1">
        <v>1</v>
      </c>
      <c r="C33" s="10">
        <f>$D$14+I24</f>
        <v>499.99999999999994</v>
      </c>
      <c r="D33" s="10">
        <f>$D$15+I23</f>
        <v>700.00000000000011</v>
      </c>
      <c r="E33" s="1"/>
      <c r="F33" s="1"/>
      <c r="G33" s="1"/>
      <c r="H33" s="1"/>
      <c r="I33" s="10">
        <f t="shared" ref="I33:I37" si="5">MAX(C33:H33)</f>
        <v>700.00000000000011</v>
      </c>
      <c r="J33" s="1">
        <v>1</v>
      </c>
    </row>
    <row r="34" spans="2:10">
      <c r="B34" s="1">
        <v>2</v>
      </c>
      <c r="C34" s="10">
        <f t="shared" ref="C33:C37" si="6">$D$14+I25</f>
        <v>899.99999999999989</v>
      </c>
      <c r="D34" s="10">
        <f>$D$15+I24</f>
        <v>1200</v>
      </c>
      <c r="E34" s="32">
        <f>$D$16+I23</f>
        <v>1330.0000000000002</v>
      </c>
      <c r="F34" s="1"/>
      <c r="G34" s="1"/>
      <c r="H34" s="1"/>
      <c r="I34" s="10">
        <f t="shared" si="5"/>
        <v>1330.0000000000002</v>
      </c>
      <c r="J34" s="1">
        <v>2</v>
      </c>
    </row>
    <row r="35" spans="2:10">
      <c r="B35" s="1">
        <v>3</v>
      </c>
      <c r="C35" s="10">
        <f t="shared" si="6"/>
        <v>1200</v>
      </c>
      <c r="D35" s="10">
        <f>$D$15+I25</f>
        <v>1600</v>
      </c>
      <c r="E35" s="32">
        <f t="shared" ref="E35:E37" si="7">$D$16+I24</f>
        <v>1830.0000000000002</v>
      </c>
      <c r="F35" s="32">
        <f>$D$17+I23</f>
        <v>1890.0000000000002</v>
      </c>
      <c r="G35" s="1"/>
      <c r="H35" s="1"/>
      <c r="I35" s="10">
        <f t="shared" si="5"/>
        <v>1890.0000000000002</v>
      </c>
      <c r="J35" s="1">
        <v>3</v>
      </c>
    </row>
    <row r="36" spans="2:10">
      <c r="B36" s="1">
        <v>4</v>
      </c>
      <c r="C36" s="10">
        <f t="shared" si="6"/>
        <v>1350</v>
      </c>
      <c r="D36" s="10">
        <f t="shared" ref="D34:D37" si="8">$D$15+I26</f>
        <v>1900</v>
      </c>
      <c r="E36" s="32">
        <f t="shared" si="7"/>
        <v>2230</v>
      </c>
      <c r="F36" s="32">
        <f t="shared" ref="F36:F37" si="9">$D$17+I24</f>
        <v>2390</v>
      </c>
      <c r="G36" s="32">
        <f>$D$18+I23</f>
        <v>2170</v>
      </c>
      <c r="H36" s="1"/>
      <c r="I36" s="10">
        <f t="shared" si="5"/>
        <v>2390</v>
      </c>
      <c r="J36" s="1">
        <v>3</v>
      </c>
    </row>
    <row r="37" spans="2:10">
      <c r="B37" s="1">
        <v>5</v>
      </c>
      <c r="C37" s="10">
        <f t="shared" si="6"/>
        <v>1400.0000000000002</v>
      </c>
      <c r="D37" s="10">
        <f t="shared" si="8"/>
        <v>2050</v>
      </c>
      <c r="E37" s="32">
        <f t="shared" si="7"/>
        <v>2530</v>
      </c>
      <c r="F37" s="32">
        <f>$D$17+I25</f>
        <v>2790</v>
      </c>
      <c r="G37" s="32">
        <f>$D$18+I24</f>
        <v>2670</v>
      </c>
      <c r="H37" s="10">
        <f>D19</f>
        <v>2240</v>
      </c>
      <c r="I37" s="10">
        <f t="shared" si="5"/>
        <v>2790</v>
      </c>
      <c r="J37" s="1">
        <v>3</v>
      </c>
    </row>
    <row r="39" spans="2:10">
      <c r="B39" s="33" t="s">
        <v>94</v>
      </c>
      <c r="C39" s="33"/>
      <c r="D39" s="33"/>
      <c r="E39" s="33"/>
      <c r="F39" s="33"/>
      <c r="G39" s="33"/>
      <c r="H39" s="33"/>
      <c r="I39" s="33"/>
      <c r="J39" s="33"/>
    </row>
    <row r="40" spans="2:10">
      <c r="B40" s="1" t="s">
        <v>64</v>
      </c>
      <c r="C40" s="1">
        <v>0</v>
      </c>
      <c r="D40" s="1">
        <v>1</v>
      </c>
      <c r="E40" s="1">
        <v>2</v>
      </c>
      <c r="F40" s="1">
        <v>3</v>
      </c>
      <c r="G40" s="1">
        <v>4</v>
      </c>
      <c r="H40" s="1">
        <v>5</v>
      </c>
      <c r="I40" s="1" t="s">
        <v>42</v>
      </c>
      <c r="J40" s="1" t="s">
        <v>65</v>
      </c>
    </row>
    <row r="41" spans="2:10">
      <c r="B41" s="1">
        <v>5</v>
      </c>
      <c r="C41" s="10">
        <f>C14+I37</f>
        <v>2790</v>
      </c>
      <c r="D41" s="10">
        <f>C15+I36</f>
        <v>2990</v>
      </c>
      <c r="E41" s="10">
        <f>C16+I26</f>
        <v>2220</v>
      </c>
      <c r="F41" s="10">
        <f>C17+I34</f>
        <v>2590</v>
      </c>
      <c r="G41" s="32">
        <f>C18+I33</f>
        <v>2080.0000000000005</v>
      </c>
      <c r="H41" s="32">
        <f>C19+I32</f>
        <v>1440.0000000000002</v>
      </c>
      <c r="I41" s="10">
        <f>MAX(C41:H41)</f>
        <v>2990</v>
      </c>
      <c r="J41" s="1">
        <v>1</v>
      </c>
    </row>
    <row r="42" spans="2:10" ht="15"/>
    <row r="43" spans="2:10" ht="15">
      <c r="B43" s="49" t="s">
        <v>95</v>
      </c>
      <c r="C43" s="50" t="s">
        <v>96</v>
      </c>
      <c r="D43" s="29" t="s">
        <v>97</v>
      </c>
    </row>
    <row r="44" spans="2:10" ht="15">
      <c r="B44" s="51" t="s">
        <v>85</v>
      </c>
      <c r="C44" s="52">
        <v>1</v>
      </c>
      <c r="D44" s="53">
        <f>C15</f>
        <v>600</v>
      </c>
    </row>
    <row r="45" spans="2:10" ht="15">
      <c r="B45" s="54" t="s">
        <v>86</v>
      </c>
      <c r="C45" s="55">
        <v>3</v>
      </c>
      <c r="D45" s="56">
        <f>D17</f>
        <v>1890.0000000000002</v>
      </c>
    </row>
    <row r="46" spans="2:10" ht="15">
      <c r="B46" s="57" t="s">
        <v>87</v>
      </c>
      <c r="C46" s="58">
        <v>1</v>
      </c>
      <c r="D46" s="59">
        <f>E15</f>
        <v>499.99999999999994</v>
      </c>
    </row>
    <row r="47" spans="2:10" ht="15">
      <c r="B47" s="60" t="s">
        <v>23</v>
      </c>
      <c r="C47" s="61">
        <f>SUM(C44:C46)</f>
        <v>5</v>
      </c>
      <c r="D47" s="62">
        <f>SUM(D44:D46)</f>
        <v>2990</v>
      </c>
    </row>
    <row r="48" spans="2:10" ht="15"/>
  </sheetData>
  <mergeCells count="7">
    <mergeCell ref="B12:E12"/>
    <mergeCell ref="B21:J21"/>
    <mergeCell ref="B39:J39"/>
    <mergeCell ref="B30:J30"/>
    <mergeCell ref="H12:K12"/>
    <mergeCell ref="H13:K13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8050-C71E-4A55-9954-4F9481A210E2}">
  <dimension ref="B2:P31"/>
  <sheetViews>
    <sheetView workbookViewId="0"/>
  </sheetViews>
  <sheetFormatPr defaultRowHeight="15"/>
  <sheetData>
    <row r="2" spans="2:16">
      <c r="B2" t="s">
        <v>98</v>
      </c>
      <c r="C2" s="8">
        <v>23</v>
      </c>
      <c r="K2" t="s">
        <v>98</v>
      </c>
      <c r="L2" s="8">
        <v>24</v>
      </c>
    </row>
    <row r="4" spans="2:16">
      <c r="B4" s="34" t="s">
        <v>99</v>
      </c>
      <c r="C4" s="35"/>
      <c r="D4" s="35"/>
      <c r="E4" s="36"/>
      <c r="K4" s="34" t="s">
        <v>99</v>
      </c>
      <c r="L4" s="35"/>
      <c r="M4" s="35"/>
      <c r="N4" s="36"/>
    </row>
    <row r="5" spans="2:16">
      <c r="B5" s="1" t="s">
        <v>100</v>
      </c>
      <c r="C5" s="1" t="s">
        <v>101</v>
      </c>
      <c r="D5" s="1" t="s">
        <v>3</v>
      </c>
      <c r="E5" s="1" t="s">
        <v>4</v>
      </c>
      <c r="K5" s="1" t="s">
        <v>100</v>
      </c>
      <c r="L5" s="1" t="s">
        <v>101</v>
      </c>
      <c r="M5" s="1" t="s">
        <v>3</v>
      </c>
      <c r="N5" s="1" t="s">
        <v>4</v>
      </c>
    </row>
    <row r="6" spans="2:16">
      <c r="B6" s="7">
        <v>21</v>
      </c>
      <c r="C6" s="7">
        <f>IF($C$2&gt;B6,$C$2-B6,0)</f>
        <v>2</v>
      </c>
      <c r="D6" s="2">
        <v>0.2</v>
      </c>
      <c r="E6" s="7">
        <f>C6*D6</f>
        <v>0.4</v>
      </c>
      <c r="K6" s="7">
        <v>21</v>
      </c>
      <c r="L6" s="7">
        <f>IF($L$2&gt;K6,$L$2-K6,0)</f>
        <v>3</v>
      </c>
      <c r="M6" s="2">
        <v>0.2</v>
      </c>
      <c r="N6" s="7">
        <f>L6*M6</f>
        <v>0.60000000000000009</v>
      </c>
    </row>
    <row r="7" spans="2:16">
      <c r="B7" s="7">
        <v>22</v>
      </c>
      <c r="C7" s="7">
        <f>IF($C$2&gt;B7,$C$2-B7,0)</f>
        <v>1</v>
      </c>
      <c r="D7" s="2">
        <v>0.3</v>
      </c>
      <c r="E7" s="7">
        <f>C7*D7</f>
        <v>0.3</v>
      </c>
      <c r="K7" s="7">
        <v>22</v>
      </c>
      <c r="L7" s="7">
        <f>IF($L$2&gt;K7,$L$2-K7,0)</f>
        <v>2</v>
      </c>
      <c r="M7" s="2">
        <v>0.3</v>
      </c>
      <c r="N7" s="7">
        <f>L7*M7</f>
        <v>0.6</v>
      </c>
    </row>
    <row r="8" spans="2:16">
      <c r="B8" s="7">
        <v>23</v>
      </c>
      <c r="C8" s="7">
        <f>IF($C$2&gt;B8,$C$2-B8,0)</f>
        <v>0</v>
      </c>
      <c r="D8" s="2">
        <v>0.2</v>
      </c>
      <c r="E8" s="7">
        <f>C8*D8</f>
        <v>0</v>
      </c>
      <c r="K8" s="7">
        <v>23</v>
      </c>
      <c r="L8" s="7">
        <f>IF($L$2&gt;K8,$L$2-K8,0)</f>
        <v>1</v>
      </c>
      <c r="M8" s="2">
        <v>0.2</v>
      </c>
      <c r="N8" s="7">
        <f>L8*M8</f>
        <v>0.2</v>
      </c>
    </row>
    <row r="9" spans="2:16">
      <c r="B9" s="7">
        <v>24</v>
      </c>
      <c r="C9" s="7">
        <f>IF($C$2&gt;B9,$C$2-B9,0)</f>
        <v>0</v>
      </c>
      <c r="D9" s="2">
        <v>0.2</v>
      </c>
      <c r="E9" s="7">
        <f>C9*D9</f>
        <v>0</v>
      </c>
      <c r="K9" s="7">
        <v>24</v>
      </c>
      <c r="L9" s="7">
        <f>IF($L$2&gt;K9,$L$2-K9,0)</f>
        <v>0</v>
      </c>
      <c r="M9" s="2">
        <v>0.2</v>
      </c>
      <c r="N9" s="7">
        <f>L9*M9</f>
        <v>0</v>
      </c>
    </row>
    <row r="10" spans="2:16">
      <c r="B10" s="7">
        <v>25</v>
      </c>
      <c r="C10" s="7">
        <f>IF($C$2&gt;B10,$C$2-B10,0)</f>
        <v>0</v>
      </c>
      <c r="D10" s="2">
        <v>0.1</v>
      </c>
      <c r="E10" s="7">
        <f>C10*D10</f>
        <v>0</v>
      </c>
      <c r="K10" s="7">
        <v>25</v>
      </c>
      <c r="L10" s="7">
        <f>IF($L$2&gt;K10,$L$2-K10,0)</f>
        <v>0</v>
      </c>
      <c r="M10" s="2">
        <v>0.1</v>
      </c>
      <c r="N10" s="7">
        <f>L10*M10</f>
        <v>0</v>
      </c>
    </row>
    <row r="11" spans="2:16">
      <c r="B11" s="1"/>
      <c r="C11" s="1"/>
      <c r="D11" s="2">
        <f>SUM(D6:D10)</f>
        <v>0.99999999999999989</v>
      </c>
      <c r="E11" s="45">
        <f>SUM(E6:E10)</f>
        <v>0.7</v>
      </c>
      <c r="K11" s="1"/>
      <c r="L11" s="1"/>
      <c r="M11" s="2">
        <f>SUM(M6:M10)</f>
        <v>0.99999999999999989</v>
      </c>
      <c r="N11" s="45">
        <f>SUM(N6:N10)</f>
        <v>1.4000000000000001</v>
      </c>
    </row>
    <row r="14" spans="2:16">
      <c r="B14" s="33" t="s">
        <v>102</v>
      </c>
      <c r="C14" s="33"/>
      <c r="D14" s="33"/>
      <c r="E14" s="33"/>
      <c r="F14" s="33"/>
      <c r="G14" s="33"/>
      <c r="K14" s="33" t="s">
        <v>102</v>
      </c>
      <c r="L14" s="33"/>
      <c r="M14" s="33"/>
      <c r="N14" s="33"/>
      <c r="O14" s="33"/>
      <c r="P14" s="33"/>
    </row>
    <row r="15" spans="2:16">
      <c r="B15" s="1" t="s">
        <v>1</v>
      </c>
      <c r="C15" s="1" t="s">
        <v>101</v>
      </c>
      <c r="D15" s="1" t="s">
        <v>103</v>
      </c>
      <c r="E15" s="1" t="s">
        <v>7</v>
      </c>
      <c r="F15" s="1" t="s">
        <v>3</v>
      </c>
      <c r="G15" s="1" t="s">
        <v>4</v>
      </c>
      <c r="K15" s="1" t="s">
        <v>1</v>
      </c>
      <c r="L15" s="1" t="s">
        <v>101</v>
      </c>
      <c r="M15" s="1" t="s">
        <v>103</v>
      </c>
      <c r="N15" s="1" t="s">
        <v>7</v>
      </c>
      <c r="O15" s="1" t="s">
        <v>3</v>
      </c>
      <c r="P15" s="1" t="s">
        <v>4</v>
      </c>
    </row>
    <row r="16" spans="2:16">
      <c r="B16" s="7">
        <v>21</v>
      </c>
      <c r="C16" s="7">
        <f>IF($C$2&gt;B16,$C$2-B16,0)</f>
        <v>2</v>
      </c>
      <c r="D16" s="7">
        <f>$E$11</f>
        <v>0.7</v>
      </c>
      <c r="E16" s="7">
        <f>MAX(C16:D16)</f>
        <v>2</v>
      </c>
      <c r="F16" s="2">
        <v>0.2</v>
      </c>
      <c r="G16" s="7">
        <f>E16*F16</f>
        <v>0.4</v>
      </c>
      <c r="K16" s="7">
        <v>21</v>
      </c>
      <c r="L16" s="7">
        <f>IF($L$2&gt;K16,$L$2-K16,0)</f>
        <v>3</v>
      </c>
      <c r="M16" s="7">
        <f>$N$11</f>
        <v>1.4000000000000001</v>
      </c>
      <c r="N16" s="7">
        <f>MAX(L16:M16)</f>
        <v>3</v>
      </c>
      <c r="O16" s="2">
        <v>0.2</v>
      </c>
      <c r="P16" s="7">
        <f>N16*O16</f>
        <v>0.60000000000000009</v>
      </c>
    </row>
    <row r="17" spans="2:16">
      <c r="B17" s="7">
        <v>22</v>
      </c>
      <c r="C17" s="7">
        <f>IF($C$2&gt;B17,$C$2-B17,0)</f>
        <v>1</v>
      </c>
      <c r="D17" s="7">
        <f>$E$11</f>
        <v>0.7</v>
      </c>
      <c r="E17" s="7">
        <f>MAX(C17:D17)</f>
        <v>1</v>
      </c>
      <c r="F17" s="2">
        <v>0.2</v>
      </c>
      <c r="G17" s="7">
        <f>E17*F17</f>
        <v>0.2</v>
      </c>
      <c r="K17" s="7">
        <v>22</v>
      </c>
      <c r="L17" s="7">
        <f>IF($L$2&gt;K17,$L$2-K17,0)</f>
        <v>2</v>
      </c>
      <c r="M17" s="7">
        <f>$N$11</f>
        <v>1.4000000000000001</v>
      </c>
      <c r="N17" s="7">
        <f>MAX(L17:M17)</f>
        <v>2</v>
      </c>
      <c r="O17" s="2">
        <v>0.2</v>
      </c>
      <c r="P17" s="7">
        <f>N17*O17</f>
        <v>0.4</v>
      </c>
    </row>
    <row r="18" spans="2:16">
      <c r="B18" s="7">
        <v>23</v>
      </c>
      <c r="C18" s="7">
        <f>IF($C$2&gt;B18,$C$2-B18,0)</f>
        <v>0</v>
      </c>
      <c r="D18" s="7">
        <f>$E$11</f>
        <v>0.7</v>
      </c>
      <c r="E18" s="7">
        <f>MAX(C18:D18)</f>
        <v>0.7</v>
      </c>
      <c r="F18" s="2">
        <v>0.3</v>
      </c>
      <c r="G18" s="7">
        <f>E18*F18</f>
        <v>0.21</v>
      </c>
      <c r="K18" s="7">
        <v>23</v>
      </c>
      <c r="L18" s="7">
        <f>IF($L$2&gt;K18,$L$2-K18,0)</f>
        <v>1</v>
      </c>
      <c r="M18" s="7">
        <f>$N$11</f>
        <v>1.4000000000000001</v>
      </c>
      <c r="N18" s="7">
        <f>MAX(L18:M18)</f>
        <v>1.4000000000000001</v>
      </c>
      <c r="O18" s="2">
        <v>0.3</v>
      </c>
      <c r="P18" s="7">
        <f>N18*O18</f>
        <v>0.42000000000000004</v>
      </c>
    </row>
    <row r="19" spans="2:16">
      <c r="B19" s="7">
        <v>24</v>
      </c>
      <c r="C19" s="7">
        <f>IF($C$2&gt;B19,$C$2-B19,0)</f>
        <v>0</v>
      </c>
      <c r="D19" s="7">
        <f>$E$11</f>
        <v>0.7</v>
      </c>
      <c r="E19" s="7">
        <f>MAX(C19:D19)</f>
        <v>0.7</v>
      </c>
      <c r="F19" s="2">
        <v>0.2</v>
      </c>
      <c r="G19" s="7">
        <f>E19*F19</f>
        <v>0.13999999999999999</v>
      </c>
      <c r="K19" s="7">
        <v>24</v>
      </c>
      <c r="L19" s="7">
        <f>IF($L$2&gt;K19,$L$2-K19,0)</f>
        <v>0</v>
      </c>
      <c r="M19" s="7">
        <f>$N$11</f>
        <v>1.4000000000000001</v>
      </c>
      <c r="N19" s="7">
        <f>MAX(L19:M19)</f>
        <v>1.4000000000000001</v>
      </c>
      <c r="O19" s="2">
        <v>0.2</v>
      </c>
      <c r="P19" s="7">
        <f>N19*O19</f>
        <v>0.28000000000000003</v>
      </c>
    </row>
    <row r="20" spans="2:16">
      <c r="B20" s="7">
        <v>25</v>
      </c>
      <c r="C20" s="7">
        <f>IF($C$2&gt;B20,$C$2-B20,0)</f>
        <v>0</v>
      </c>
      <c r="D20" s="7">
        <f>$E$11</f>
        <v>0.7</v>
      </c>
      <c r="E20" s="7">
        <f>MAX(C20:D20)</f>
        <v>0.7</v>
      </c>
      <c r="F20" s="2">
        <v>0.1</v>
      </c>
      <c r="G20" s="7">
        <f>E20*F20</f>
        <v>6.9999999999999993E-2</v>
      </c>
      <c r="K20" s="7">
        <v>25</v>
      </c>
      <c r="L20" s="7">
        <f>IF($L$2&gt;K20,$L$2-K20,0)</f>
        <v>0</v>
      </c>
      <c r="M20" s="7">
        <f>$N$11</f>
        <v>1.4000000000000001</v>
      </c>
      <c r="N20" s="7">
        <f>MAX(L20:M20)</f>
        <v>1.4000000000000001</v>
      </c>
      <c r="O20" s="2">
        <v>0.1</v>
      </c>
      <c r="P20" s="7">
        <f>N20*O20</f>
        <v>0.14000000000000001</v>
      </c>
    </row>
    <row r="21" spans="2:16">
      <c r="B21" s="1"/>
      <c r="C21" s="1"/>
      <c r="D21" s="1"/>
      <c r="E21" s="1"/>
      <c r="F21" s="2">
        <f>SUM(F16:F20)</f>
        <v>0.99999999999999989</v>
      </c>
      <c r="G21" s="46">
        <f>SUM(G16:G20)</f>
        <v>1.02</v>
      </c>
      <c r="K21" s="1"/>
      <c r="L21" s="1"/>
      <c r="M21" s="1"/>
      <c r="N21" s="1"/>
      <c r="O21" s="2">
        <f>SUM(O16:O20)</f>
        <v>0.99999999999999989</v>
      </c>
      <c r="P21" s="45">
        <f>SUM(P16:P20)</f>
        <v>1.8399999999999999</v>
      </c>
    </row>
    <row r="24" spans="2:16">
      <c r="B24" s="33" t="s">
        <v>104</v>
      </c>
      <c r="C24" s="33"/>
      <c r="D24" s="33"/>
      <c r="E24" s="33"/>
      <c r="F24" s="33"/>
      <c r="G24" s="33"/>
      <c r="K24" s="33" t="s">
        <v>104</v>
      </c>
      <c r="L24" s="33"/>
      <c r="M24" s="33"/>
      <c r="N24" s="33"/>
      <c r="O24" s="33"/>
      <c r="P24" s="33"/>
    </row>
    <row r="25" spans="2:16">
      <c r="B25" s="1" t="s">
        <v>1</v>
      </c>
      <c r="C25" s="1" t="s">
        <v>101</v>
      </c>
      <c r="D25" s="1" t="s">
        <v>103</v>
      </c>
      <c r="E25" s="1" t="s">
        <v>7</v>
      </c>
      <c r="F25" s="1" t="s">
        <v>3</v>
      </c>
      <c r="G25" s="1" t="s">
        <v>4</v>
      </c>
      <c r="K25" s="1" t="s">
        <v>1</v>
      </c>
      <c r="L25" s="1" t="s">
        <v>101</v>
      </c>
      <c r="M25" s="1" t="s">
        <v>103</v>
      </c>
      <c r="N25" s="1" t="s">
        <v>7</v>
      </c>
      <c r="O25" s="1" t="s">
        <v>3</v>
      </c>
      <c r="P25" s="1" t="s">
        <v>4</v>
      </c>
    </row>
    <row r="26" spans="2:16">
      <c r="B26" s="7">
        <v>21</v>
      </c>
      <c r="C26" s="7">
        <f>IF($C$2&gt;B26,$C$2-B26,0)</f>
        <v>2</v>
      </c>
      <c r="D26" s="7">
        <f>$G$21</f>
        <v>1.02</v>
      </c>
      <c r="E26" s="7">
        <f>MAX(C26:D26)</f>
        <v>2</v>
      </c>
      <c r="F26" s="2">
        <v>0.1</v>
      </c>
      <c r="G26" s="7">
        <f>E26*F26</f>
        <v>0.2</v>
      </c>
      <c r="K26" s="7">
        <v>21</v>
      </c>
      <c r="L26" s="7">
        <f>IF($L$2&gt;K26,$L$2-K26,0)</f>
        <v>3</v>
      </c>
      <c r="M26" s="7">
        <f>$P$21</f>
        <v>1.8399999999999999</v>
      </c>
      <c r="N26" s="7">
        <f>MAX(L26:M26)</f>
        <v>3</v>
      </c>
      <c r="O26" s="2">
        <v>0.1</v>
      </c>
      <c r="P26" s="7">
        <f>N26*O26</f>
        <v>0.30000000000000004</v>
      </c>
    </row>
    <row r="27" spans="2:16">
      <c r="B27" s="7">
        <v>22</v>
      </c>
      <c r="C27" s="7">
        <f>IF($C$2&gt;B27,$C$2-B27,0)</f>
        <v>1</v>
      </c>
      <c r="D27" s="7">
        <f>$G$21</f>
        <v>1.02</v>
      </c>
      <c r="E27" s="7">
        <f>MAX(C27:D27)</f>
        <v>1.02</v>
      </c>
      <c r="F27" s="2">
        <v>0.2</v>
      </c>
      <c r="G27" s="7">
        <f>E27*F27</f>
        <v>0.20400000000000001</v>
      </c>
      <c r="K27" s="7">
        <v>22</v>
      </c>
      <c r="L27" s="7">
        <f>IF($L$2&gt;K27,$L$2-K27,0)</f>
        <v>2</v>
      </c>
      <c r="M27" s="7">
        <f>$P$21</f>
        <v>1.8399999999999999</v>
      </c>
      <c r="N27" s="7">
        <f>MAX(L27:M27)</f>
        <v>2</v>
      </c>
      <c r="O27" s="2">
        <v>0.2</v>
      </c>
      <c r="P27" s="7">
        <f>N27*O27</f>
        <v>0.4</v>
      </c>
    </row>
    <row r="28" spans="2:16">
      <c r="B28" s="7">
        <v>23</v>
      </c>
      <c r="C28" s="7">
        <f>IF($C$2&gt;B28,$C$2-B28,0)</f>
        <v>0</v>
      </c>
      <c r="D28" s="7">
        <f>$G$21</f>
        <v>1.02</v>
      </c>
      <c r="E28" s="7">
        <f>MAX(C28:D28)</f>
        <v>1.02</v>
      </c>
      <c r="F28" s="2">
        <v>0.3</v>
      </c>
      <c r="G28" s="7">
        <f>E28*F28</f>
        <v>0.30599999999999999</v>
      </c>
      <c r="K28" s="7">
        <v>23</v>
      </c>
      <c r="L28" s="7">
        <f>IF($L$2&gt;K28,$L$2-K28,0)</f>
        <v>1</v>
      </c>
      <c r="M28" s="7">
        <f>$P$21</f>
        <v>1.8399999999999999</v>
      </c>
      <c r="N28" s="7">
        <f>MAX(L28:M28)</f>
        <v>1.8399999999999999</v>
      </c>
      <c r="O28" s="2">
        <v>0.3</v>
      </c>
      <c r="P28" s="7">
        <f>N28*O28</f>
        <v>0.55199999999999994</v>
      </c>
    </row>
    <row r="29" spans="2:16">
      <c r="B29" s="7">
        <v>24</v>
      </c>
      <c r="C29" s="7">
        <f>IF($C$2&gt;B29,$C$2-B29,0)</f>
        <v>0</v>
      </c>
      <c r="D29" s="7">
        <f>$G$21</f>
        <v>1.02</v>
      </c>
      <c r="E29" s="7">
        <f>MAX(C29:D29)</f>
        <v>1.02</v>
      </c>
      <c r="F29" s="2">
        <v>0.2</v>
      </c>
      <c r="G29" s="7">
        <f>E29*F29</f>
        <v>0.20400000000000001</v>
      </c>
      <c r="K29" s="7">
        <v>24</v>
      </c>
      <c r="L29" s="7">
        <f>IF($L$2&gt;K29,$L$2-K29,0)</f>
        <v>0</v>
      </c>
      <c r="M29" s="7">
        <f>$P$21</f>
        <v>1.8399999999999999</v>
      </c>
      <c r="N29" s="7">
        <f>MAX(L29:M29)</f>
        <v>1.8399999999999999</v>
      </c>
      <c r="O29" s="2">
        <v>0.2</v>
      </c>
      <c r="P29" s="7">
        <f>N29*O29</f>
        <v>0.36799999999999999</v>
      </c>
    </row>
    <row r="30" spans="2:16">
      <c r="B30" s="7">
        <v>25</v>
      </c>
      <c r="C30" s="7">
        <f>IF($C$2&gt;B30,$C$2-B30,0)</f>
        <v>0</v>
      </c>
      <c r="D30" s="7">
        <f>$G$21</f>
        <v>1.02</v>
      </c>
      <c r="E30" s="7">
        <f>MAX(C30:D30)</f>
        <v>1.02</v>
      </c>
      <c r="F30" s="2">
        <v>0.2</v>
      </c>
      <c r="G30" s="7">
        <f>E30*F30</f>
        <v>0.20400000000000001</v>
      </c>
      <c r="K30" s="7">
        <v>25</v>
      </c>
      <c r="L30" s="7">
        <f>IF($L$2&gt;K30,$L$2-K30,0)</f>
        <v>0</v>
      </c>
      <c r="M30" s="7">
        <f>$P$21</f>
        <v>1.8399999999999999</v>
      </c>
      <c r="N30" s="7">
        <f>MAX(L30:M30)</f>
        <v>1.8399999999999999</v>
      </c>
      <c r="O30" s="2">
        <v>0.2</v>
      </c>
      <c r="P30" s="7">
        <f>N30*O30</f>
        <v>0.36799999999999999</v>
      </c>
    </row>
    <row r="31" spans="2:16">
      <c r="B31" s="1"/>
      <c r="C31" s="1"/>
      <c r="D31" s="1"/>
      <c r="E31" s="1"/>
      <c r="F31" s="2">
        <f>SUM(F26:F30)</f>
        <v>1</v>
      </c>
      <c r="G31" s="47">
        <f>SUM(G26:G30)</f>
        <v>1.1179999999999999</v>
      </c>
      <c r="K31" s="1"/>
      <c r="L31" s="1"/>
      <c r="M31" s="1"/>
      <c r="N31" s="1"/>
      <c r="O31" s="2">
        <f>SUM(O26:O30)</f>
        <v>1</v>
      </c>
      <c r="P31" s="48">
        <f>SUM(P26:P30)</f>
        <v>1.988</v>
      </c>
    </row>
  </sheetData>
  <mergeCells count="6">
    <mergeCell ref="B4:E4"/>
    <mergeCell ref="K4:N4"/>
    <mergeCell ref="B14:G14"/>
    <mergeCell ref="K14:P14"/>
    <mergeCell ref="B24:G24"/>
    <mergeCell ref="K24:P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2F54-2C16-4B28-9F45-DC5B6E790B91}">
  <dimension ref="B3:L14"/>
  <sheetViews>
    <sheetView workbookViewId="0">
      <selection activeCell="E17" sqref="E17"/>
    </sheetView>
  </sheetViews>
  <sheetFormatPr defaultColWidth="11.42578125" defaultRowHeight="14.45"/>
  <cols>
    <col min="3" max="3" width="15.42578125" customWidth="1"/>
    <col min="4" max="4" width="14.140625" bestFit="1" customWidth="1"/>
    <col min="7" max="7" width="22" bestFit="1" customWidth="1"/>
    <col min="8" max="8" width="37.140625" bestFit="1" customWidth="1"/>
    <col min="9" max="9" width="25.28515625" bestFit="1" customWidth="1"/>
    <col min="10" max="10" width="29.28515625" bestFit="1" customWidth="1"/>
    <col min="11" max="11" width="5" bestFit="1" customWidth="1"/>
    <col min="12" max="12" width="10.140625" bestFit="1" customWidth="1"/>
  </cols>
  <sheetData>
    <row r="3" spans="2:12" ht="15" thickBot="1"/>
    <row r="4" spans="2:12" ht="29.45" thickBot="1">
      <c r="B4" s="30"/>
      <c r="C4" s="31" t="s">
        <v>105</v>
      </c>
      <c r="D4" s="29" t="s">
        <v>3</v>
      </c>
    </row>
    <row r="5" spans="2:12" ht="15" thickBot="1">
      <c r="B5" s="37" t="s">
        <v>106</v>
      </c>
      <c r="C5" s="25">
        <v>1</v>
      </c>
      <c r="D5" s="26">
        <v>0.5</v>
      </c>
      <c r="G5" s="40" t="s">
        <v>107</v>
      </c>
      <c r="H5" s="41"/>
    </row>
    <row r="6" spans="2:12">
      <c r="B6" s="38"/>
      <c r="C6" s="19">
        <v>2</v>
      </c>
      <c r="D6" s="20">
        <v>0.1</v>
      </c>
      <c r="G6" s="23" t="s">
        <v>108</v>
      </c>
      <c r="H6" s="24" t="s">
        <v>109</v>
      </c>
    </row>
    <row r="7" spans="2:12" ht="15" thickBot="1">
      <c r="B7" s="39"/>
      <c r="C7" s="21">
        <v>3</v>
      </c>
      <c r="D7" s="22">
        <v>0.4</v>
      </c>
      <c r="G7" s="19" t="s">
        <v>110</v>
      </c>
      <c r="H7" s="20">
        <v>0</v>
      </c>
    </row>
    <row r="8" spans="2:12">
      <c r="B8" s="37" t="s">
        <v>111</v>
      </c>
      <c r="C8" s="23">
        <v>1</v>
      </c>
      <c r="D8" s="24">
        <v>0.4</v>
      </c>
      <c r="G8" s="19" t="s">
        <v>112</v>
      </c>
      <c r="H8" s="20" t="s">
        <v>113</v>
      </c>
    </row>
    <row r="9" spans="2:12" ht="15" thickBot="1">
      <c r="B9" s="38"/>
      <c r="C9" s="19">
        <v>2</v>
      </c>
      <c r="D9" s="20">
        <v>0.3</v>
      </c>
      <c r="G9" s="21" t="s">
        <v>114</v>
      </c>
      <c r="H9" s="22" t="s">
        <v>115</v>
      </c>
    </row>
    <row r="10" spans="2:12" ht="15" thickBot="1">
      <c r="B10" s="39"/>
      <c r="C10" s="21">
        <v>3</v>
      </c>
      <c r="D10" s="22">
        <v>0.3</v>
      </c>
    </row>
    <row r="11" spans="2:12" ht="15" thickBot="1"/>
    <row r="12" spans="2:12" ht="15" thickBot="1">
      <c r="G12" s="42" t="s">
        <v>116</v>
      </c>
      <c r="H12" s="43"/>
      <c r="I12" s="43"/>
      <c r="J12" s="43"/>
      <c r="K12" s="43"/>
      <c r="L12" s="44"/>
    </row>
    <row r="13" spans="2:12">
      <c r="G13" s="23" t="s">
        <v>108</v>
      </c>
      <c r="H13" s="28" t="s">
        <v>117</v>
      </c>
      <c r="I13" s="28" t="s">
        <v>118</v>
      </c>
      <c r="J13" s="28" t="s">
        <v>119</v>
      </c>
      <c r="K13" s="28" t="s">
        <v>42</v>
      </c>
      <c r="L13" s="24" t="s">
        <v>65</v>
      </c>
    </row>
    <row r="14" spans="2:12" ht="15" thickBot="1">
      <c r="G14" s="21" t="s">
        <v>114</v>
      </c>
      <c r="H14" s="27" t="s">
        <v>120</v>
      </c>
      <c r="I14" s="27" t="s">
        <v>121</v>
      </c>
      <c r="J14" s="27">
        <v>17.7</v>
      </c>
      <c r="K14" s="27">
        <v>20.3</v>
      </c>
      <c r="L14" s="22" t="s">
        <v>122</v>
      </c>
    </row>
  </sheetData>
  <mergeCells count="4">
    <mergeCell ref="B8:B10"/>
    <mergeCell ref="G5:H5"/>
    <mergeCell ref="G12:L12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2015-06-05T18:19:34Z</dcterms:created>
  <dcterms:modified xsi:type="dcterms:W3CDTF">2023-02-24T18:29:52Z</dcterms:modified>
  <cp:category/>
  <cp:contentStatus/>
</cp:coreProperties>
</file>