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m2-my.sharepoint.com/personal/luis_moncayo_itam_mx/Documents/Teaching/teaching_material/EneMay2022/ModellingOptimisation/Week 16 - Dynamic_Programming/examples_DP/"/>
    </mc:Choice>
  </mc:AlternateContent>
  <xr:revisionPtr revIDLastSave="1" documentId="8_{2399D00B-C081-4B24-A245-A344AA3DC27D}" xr6:coauthVersionLast="47" xr6:coauthVersionMax="47" xr10:uidLastSave="{D40753B4-8CB3-495B-8ED1-29A504243854}"/>
  <bookViews>
    <workbookView xWindow="8" yWindow="540" windowWidth="19709" windowHeight="12143" tabRatio="753" xr2:uid="{EB1A4B61-EACB-834D-834C-B5C9CC7008E6}"/>
  </bookViews>
  <sheets>
    <sheet name="knapsack" sheetId="3" r:id="rId1"/>
    <sheet name="hortalizas" sheetId="1" r:id="rId2"/>
    <sheet name="aparatoElectronico" sheetId="2" r:id="rId3"/>
    <sheet name="alguacilBassam" sheetId="6" r:id="rId4"/>
    <sheet name="company" sheetId="4" r:id="rId5"/>
    <sheet name="ProductionCos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K26" i="4"/>
  <c r="I26" i="4"/>
  <c r="I17" i="4"/>
  <c r="J16" i="4"/>
  <c r="H22" i="6"/>
  <c r="H19" i="6"/>
  <c r="H17" i="6"/>
  <c r="J20" i="6"/>
  <c r="M20" i="6" s="1"/>
  <c r="Q17" i="2"/>
  <c r="P17" i="2"/>
  <c r="J19" i="2"/>
  <c r="I21" i="2"/>
  <c r="I20" i="2"/>
  <c r="I19" i="2"/>
  <c r="I18" i="2"/>
  <c r="I17" i="2"/>
  <c r="I13" i="3"/>
  <c r="D21" i="6"/>
  <c r="G19" i="7"/>
  <c r="F20" i="7"/>
  <c r="E21" i="7"/>
  <c r="D22" i="7"/>
  <c r="D32" i="7"/>
  <c r="H30" i="7"/>
  <c r="G30" i="7"/>
  <c r="F30" i="7"/>
  <c r="F40" i="7"/>
  <c r="F39" i="7"/>
  <c r="G38" i="7"/>
  <c r="H38" i="7"/>
  <c r="H47" i="7" s="1"/>
  <c r="I47" i="7"/>
  <c r="T33" i="7"/>
  <c r="T32" i="7"/>
  <c r="T31" i="7"/>
  <c r="T30" i="7"/>
  <c r="S33" i="7"/>
  <c r="S32" i="7"/>
  <c r="S31" i="7"/>
  <c r="S30" i="7"/>
  <c r="R32" i="7"/>
  <c r="R31" i="7"/>
  <c r="G19" i="4"/>
  <c r="N40" i="6"/>
  <c r="D19" i="6"/>
  <c r="N23" i="6"/>
  <c r="C41" i="6"/>
  <c r="D43" i="6"/>
  <c r="D42" i="6"/>
  <c r="D40" i="6"/>
  <c r="D39" i="6"/>
  <c r="D38" i="6"/>
  <c r="C45" i="6"/>
  <c r="C44" i="6"/>
  <c r="C43" i="6"/>
  <c r="C40" i="6"/>
  <c r="C39" i="6"/>
  <c r="C37" i="6"/>
  <c r="C36" i="6"/>
  <c r="C35" i="6"/>
  <c r="N27" i="6"/>
  <c r="N26" i="6"/>
  <c r="N25" i="6"/>
  <c r="N22" i="6"/>
  <c r="N21" i="6"/>
  <c r="M24" i="6"/>
  <c r="M22" i="6"/>
  <c r="M21" i="6"/>
  <c r="M19" i="6"/>
  <c r="M18" i="6"/>
  <c r="M17" i="6"/>
  <c r="J27" i="6"/>
  <c r="J21" i="6"/>
  <c r="J19" i="6"/>
  <c r="J18" i="6"/>
  <c r="J17" i="6"/>
  <c r="I27" i="6"/>
  <c r="I26" i="6"/>
  <c r="I25" i="6"/>
  <c r="I24" i="6"/>
  <c r="I23" i="6"/>
  <c r="I22" i="6"/>
  <c r="I21" i="6"/>
  <c r="I20" i="6"/>
  <c r="H21" i="6"/>
  <c r="H20" i="6"/>
  <c r="H18" i="6"/>
  <c r="D34" i="1"/>
  <c r="R30" i="7"/>
  <c r="Q31" i="7"/>
  <c r="Q32" i="7"/>
  <c r="Q33" i="7"/>
  <c r="Q30" i="7"/>
  <c r="T26" i="7"/>
  <c r="T25" i="7"/>
  <c r="T24" i="7"/>
  <c r="T23" i="7"/>
  <c r="S24" i="7"/>
  <c r="S25" i="7"/>
  <c r="S26" i="7"/>
  <c r="S23" i="7"/>
  <c r="R26" i="7"/>
  <c r="Q26" i="7"/>
  <c r="R25" i="7"/>
  <c r="Q25" i="7"/>
  <c r="R24" i="7"/>
  <c r="Q24" i="7"/>
  <c r="R23" i="7"/>
  <c r="J30" i="7"/>
  <c r="K30" i="7"/>
  <c r="N24" i="6" l="1"/>
  <c r="R33" i="7"/>
  <c r="Q23" i="7"/>
  <c r="Q22" i="7"/>
  <c r="R22" i="7"/>
  <c r="S22" i="7"/>
  <c r="T22" i="7"/>
  <c r="S19" i="4"/>
  <c r="R26" i="4" s="1"/>
  <c r="I19" i="7"/>
  <c r="C23" i="7"/>
  <c r="C31" i="1"/>
  <c r="D19" i="1"/>
  <c r="D19" i="2"/>
  <c r="Q27" i="4"/>
  <c r="Q26" i="4"/>
  <c r="P27" i="4"/>
  <c r="P29" i="4"/>
  <c r="P26" i="4"/>
  <c r="R20" i="4"/>
  <c r="R21" i="4"/>
  <c r="R22" i="4"/>
  <c r="R19" i="4"/>
  <c r="P22" i="4"/>
  <c r="S22" i="4" s="1"/>
  <c r="R29" i="4" s="1"/>
  <c r="Q22" i="4"/>
  <c r="Q29" i="4" s="1"/>
  <c r="P21" i="4"/>
  <c r="Q21" i="4"/>
  <c r="Q28" i="4" s="1"/>
  <c r="P20" i="4"/>
  <c r="S20" i="4" s="1"/>
  <c r="R27" i="4" s="1"/>
  <c r="Q20" i="4"/>
  <c r="P19" i="4"/>
  <c r="Q19" i="4"/>
  <c r="S26" i="4" l="1"/>
  <c r="S29" i="4"/>
  <c r="S27" i="4"/>
  <c r="S21" i="4"/>
  <c r="R28" i="4" s="1"/>
  <c r="P28" i="4"/>
  <c r="S28" i="4" s="1"/>
  <c r="F20" i="4"/>
  <c r="C51" i="7"/>
  <c r="D50" i="7"/>
  <c r="E49" i="7"/>
  <c r="F48" i="7"/>
  <c r="I21" i="7"/>
  <c r="F32" i="7" s="1"/>
  <c r="I20" i="7"/>
  <c r="S30" i="4" l="1"/>
  <c r="T34" i="7"/>
  <c r="E32" i="7"/>
  <c r="F31" i="7"/>
  <c r="I22" i="7"/>
  <c r="G32" i="7" s="1"/>
  <c r="I23" i="7"/>
  <c r="H32" i="7" s="1"/>
  <c r="G31" i="7"/>
  <c r="E31" i="7"/>
  <c r="H31" i="7" l="1"/>
  <c r="I30" i="7"/>
  <c r="I31" i="7"/>
  <c r="K31" i="7" s="1"/>
  <c r="K32" i="7"/>
  <c r="G40" i="7" s="1"/>
  <c r="G39" i="7" l="1"/>
  <c r="E40" i="7" l="1"/>
  <c r="H40" i="7" s="1"/>
  <c r="I48" i="7" s="1"/>
  <c r="H39" i="7"/>
  <c r="F51" i="7" l="1"/>
  <c r="G50" i="7"/>
  <c r="H49" i="7"/>
  <c r="H48" i="7"/>
  <c r="J47" i="7"/>
  <c r="Q19" i="7" s="1"/>
  <c r="F50" i="7"/>
  <c r="E51" i="7"/>
  <c r="G49" i="7"/>
  <c r="G48" i="7"/>
  <c r="D51" i="7"/>
  <c r="F49" i="7"/>
  <c r="E50" i="7"/>
  <c r="J51" i="7" l="1"/>
  <c r="J48" i="7"/>
  <c r="J50" i="7"/>
  <c r="J49" i="7"/>
  <c r="N39" i="6"/>
  <c r="N37" i="6"/>
  <c r="N35" i="6"/>
  <c r="M39" i="6"/>
  <c r="M38" i="6"/>
  <c r="M37" i="6"/>
  <c r="M36" i="6"/>
  <c r="M35" i="6"/>
  <c r="O19" i="6"/>
  <c r="O20" i="6"/>
  <c r="O22" i="6"/>
  <c r="O24" i="6"/>
  <c r="O26" i="6"/>
  <c r="O27" i="6"/>
  <c r="O17" i="6"/>
  <c r="O25" i="6"/>
  <c r="O23" i="6"/>
  <c r="M25" i="6"/>
  <c r="O18" i="6"/>
  <c r="M23" i="6"/>
  <c r="M26" i="6"/>
  <c r="M27" i="6"/>
  <c r="J22" i="6"/>
  <c r="J23" i="6"/>
  <c r="J24" i="6"/>
  <c r="J25" i="6"/>
  <c r="J26" i="6"/>
  <c r="H23" i="6"/>
  <c r="H24" i="6"/>
  <c r="H25" i="6"/>
  <c r="H26" i="6"/>
  <c r="H27" i="6"/>
  <c r="E18" i="6"/>
  <c r="E19" i="6"/>
  <c r="E20" i="6"/>
  <c r="E21" i="6"/>
  <c r="E22" i="6"/>
  <c r="E23" i="6"/>
  <c r="E24" i="6"/>
  <c r="E25" i="6"/>
  <c r="E26" i="6"/>
  <c r="E27" i="6"/>
  <c r="E17" i="6"/>
  <c r="D20" i="6"/>
  <c r="D22" i="6"/>
  <c r="D23" i="6"/>
  <c r="D24" i="6"/>
  <c r="D25" i="6"/>
  <c r="D26" i="6"/>
  <c r="D27" i="6"/>
  <c r="C26" i="6"/>
  <c r="C18" i="6"/>
  <c r="C19" i="6"/>
  <c r="C20" i="6" s="1"/>
  <c r="C21" i="6" s="1"/>
  <c r="C22" i="6" s="1"/>
  <c r="C23" i="6" s="1"/>
  <c r="C24" i="6" s="1"/>
  <c r="C25" i="6" s="1"/>
  <c r="C27" i="6" s="1"/>
  <c r="C17" i="6"/>
  <c r="Q26" i="2"/>
  <c r="Q25" i="2"/>
  <c r="Q24" i="2"/>
  <c r="Q23" i="2"/>
  <c r="P25" i="2"/>
  <c r="P24" i="2"/>
  <c r="P23" i="2"/>
  <c r="P22" i="2"/>
  <c r="R17" i="2"/>
  <c r="O17" i="2"/>
  <c r="L18" i="2"/>
  <c r="L19" i="2"/>
  <c r="L20" i="2"/>
  <c r="L21" i="2"/>
  <c r="L17" i="2"/>
  <c r="K21" i="2"/>
  <c r="K20" i="2"/>
  <c r="J21" i="2"/>
  <c r="J20" i="2"/>
  <c r="F18" i="2"/>
  <c r="F19" i="2"/>
  <c r="F20" i="2"/>
  <c r="F21" i="2"/>
  <c r="F17" i="2"/>
  <c r="E21" i="2"/>
  <c r="E20" i="2"/>
  <c r="D20" i="2"/>
  <c r="D21" i="2"/>
  <c r="C18" i="2"/>
  <c r="C19" i="2"/>
  <c r="C20" i="2"/>
  <c r="C21" i="2"/>
  <c r="C17" i="2"/>
  <c r="F24" i="3"/>
  <c r="C29" i="3"/>
  <c r="D29" i="3"/>
  <c r="E29" i="3"/>
  <c r="C24" i="3"/>
  <c r="D24" i="3"/>
  <c r="C25" i="3"/>
  <c r="F25" i="3" s="1"/>
  <c r="D25" i="3"/>
  <c r="C26" i="3"/>
  <c r="D26" i="3"/>
  <c r="C27" i="3"/>
  <c r="F27" i="3" s="1"/>
  <c r="C42" i="3" s="1"/>
  <c r="D27" i="3"/>
  <c r="C28" i="3"/>
  <c r="D28" i="3"/>
  <c r="C20" i="3"/>
  <c r="F20" i="3" s="1"/>
  <c r="C21" i="3"/>
  <c r="F21" i="3" s="1"/>
  <c r="C22" i="3"/>
  <c r="F22" i="3" s="1"/>
  <c r="C23" i="3"/>
  <c r="F23" i="3" s="1"/>
  <c r="C19" i="3"/>
  <c r="F19" i="3" s="1"/>
  <c r="L16" i="4"/>
  <c r="F28" i="4" s="1"/>
  <c r="L20" i="4"/>
  <c r="I29" i="4" s="1"/>
  <c r="L19" i="4"/>
  <c r="I28" i="4" s="1"/>
  <c r="H18" i="4"/>
  <c r="L18" i="4" s="1"/>
  <c r="H28" i="4" s="1"/>
  <c r="L17" i="4"/>
  <c r="F29" i="4" s="1"/>
  <c r="Q23" i="3"/>
  <c r="R23" i="3" s="1"/>
  <c r="P31" i="3" s="1"/>
  <c r="Q22" i="3"/>
  <c r="R22" i="3" s="1"/>
  <c r="P30" i="3" s="1"/>
  <c r="R21" i="3"/>
  <c r="P29" i="3" s="1"/>
  <c r="R20" i="3"/>
  <c r="Q30" i="3" s="1"/>
  <c r="R19" i="3"/>
  <c r="Q29" i="3" s="1"/>
  <c r="S14" i="3"/>
  <c r="F12" i="3"/>
  <c r="S13" i="3"/>
  <c r="F11" i="3"/>
  <c r="S12" i="3"/>
  <c r="F10" i="3"/>
  <c r="D45" i="6" l="1"/>
  <c r="C42" i="6"/>
  <c r="D41" i="6"/>
  <c r="C38" i="6"/>
  <c r="F26" i="3"/>
  <c r="F28" i="3"/>
  <c r="C43" i="3" s="1"/>
  <c r="F29" i="3"/>
  <c r="C44" i="3" s="1"/>
  <c r="D41" i="3"/>
  <c r="E44" i="3"/>
  <c r="C38" i="3"/>
  <c r="C34" i="3"/>
  <c r="G34" i="3" s="1"/>
  <c r="D37" i="3"/>
  <c r="F43" i="3"/>
  <c r="E40" i="3"/>
  <c r="C36" i="3"/>
  <c r="G36" i="3" s="1"/>
  <c r="D39" i="3"/>
  <c r="E42" i="3"/>
  <c r="G42" i="3" s="1"/>
  <c r="E43" i="3"/>
  <c r="D40" i="3"/>
  <c r="C37" i="3"/>
  <c r="G37" i="3" s="1"/>
  <c r="F44" i="3"/>
  <c r="D38" i="3"/>
  <c r="C35" i="3"/>
  <c r="G35" i="3" s="1"/>
  <c r="E41" i="3"/>
  <c r="C41" i="3"/>
  <c r="D44" i="3"/>
  <c r="S29" i="3"/>
  <c r="C40" i="3"/>
  <c r="D43" i="3"/>
  <c r="C39" i="3"/>
  <c r="D42" i="3"/>
  <c r="E45" i="6"/>
  <c r="H45" i="6" s="1"/>
  <c r="E43" i="6"/>
  <c r="O21" i="6"/>
  <c r="E38" i="6"/>
  <c r="E41" i="6"/>
  <c r="D44" i="6"/>
  <c r="E44" i="6" s="1"/>
  <c r="E37" i="6"/>
  <c r="E40" i="6"/>
  <c r="E36" i="6"/>
  <c r="E39" i="6"/>
  <c r="E42" i="6"/>
  <c r="E35" i="6"/>
  <c r="G29" i="4"/>
  <c r="J26" i="4"/>
  <c r="I27" i="4"/>
  <c r="F30" i="4"/>
  <c r="G27" i="4"/>
  <c r="H26" i="4"/>
  <c r="J28" i="4"/>
  <c r="H30" i="4"/>
  <c r="G28" i="4"/>
  <c r="H27" i="4"/>
  <c r="G30" i="4"/>
  <c r="J27" i="4"/>
  <c r="H29" i="4"/>
  <c r="Q31" i="3"/>
  <c r="R31" i="3"/>
  <c r="P37" i="3"/>
  <c r="Q38" i="3"/>
  <c r="R39" i="3"/>
  <c r="S30" i="3"/>
  <c r="P28" i="3"/>
  <c r="S28" i="3" s="1"/>
  <c r="P27" i="3"/>
  <c r="S27" i="3" s="1"/>
  <c r="I45" i="6" l="1"/>
  <c r="J45" i="6" s="1"/>
  <c r="M34" i="6" s="1"/>
  <c r="G41" i="3"/>
  <c r="G44" i="3"/>
  <c r="G39" i="3"/>
  <c r="E49" i="3"/>
  <c r="G43" i="3"/>
  <c r="C49" i="3"/>
  <c r="G40" i="3"/>
  <c r="G38" i="3"/>
  <c r="L27" i="4"/>
  <c r="L29" i="4"/>
  <c r="L26" i="4"/>
  <c r="H37" i="4" s="1"/>
  <c r="I36" i="4"/>
  <c r="L28" i="4"/>
  <c r="I38" i="4" s="1"/>
  <c r="L30" i="4"/>
  <c r="S31" i="3"/>
  <c r="P39" i="3" s="1"/>
  <c r="Q36" i="3"/>
  <c r="S38" i="3"/>
  <c r="R37" i="3"/>
  <c r="T39" i="3"/>
  <c r="P35" i="3"/>
  <c r="U35" i="3" s="1"/>
  <c r="R38" i="3"/>
  <c r="P36" i="3"/>
  <c r="Q37" i="3"/>
  <c r="S39" i="3"/>
  <c r="P38" i="3"/>
  <c r="Q39" i="3"/>
  <c r="H38" i="4" l="1"/>
  <c r="I37" i="4"/>
  <c r="J36" i="4"/>
  <c r="F40" i="4"/>
  <c r="G39" i="4"/>
  <c r="J38" i="4"/>
  <c r="K37" i="4"/>
  <c r="D49" i="3"/>
  <c r="F49" i="3" s="1"/>
  <c r="F39" i="4"/>
  <c r="G38" i="4"/>
  <c r="I39" i="4"/>
  <c r="H40" i="4"/>
  <c r="U36" i="3"/>
  <c r="I40" i="4"/>
  <c r="K38" i="4"/>
  <c r="J39" i="4"/>
  <c r="H39" i="4"/>
  <c r="J37" i="4"/>
  <c r="L37" i="4" s="1"/>
  <c r="G40" i="4"/>
  <c r="K36" i="4"/>
  <c r="L36" i="4" s="1"/>
  <c r="U37" i="3"/>
  <c r="U39" i="3"/>
  <c r="U38" i="3"/>
  <c r="L40" i="4" l="1"/>
  <c r="H49" i="4" s="1"/>
  <c r="L38" i="4"/>
  <c r="I46" i="4" s="1"/>
  <c r="L39" i="4"/>
  <c r="H48" i="4" s="1"/>
  <c r="G47" i="4"/>
  <c r="F48" i="4"/>
  <c r="H46" i="4"/>
  <c r="F47" i="4"/>
  <c r="G46" i="4"/>
  <c r="G50" i="4" l="1"/>
  <c r="I48" i="4"/>
  <c r="G49" i="4"/>
  <c r="J46" i="4"/>
  <c r="L46" i="4" s="1"/>
  <c r="P16" i="4" s="1"/>
  <c r="K46" i="4"/>
  <c r="J47" i="4"/>
  <c r="F50" i="4"/>
  <c r="L50" i="4" s="1"/>
  <c r="I47" i="4"/>
  <c r="H47" i="4"/>
  <c r="F49" i="4"/>
  <c r="G48" i="4"/>
  <c r="L49" i="4" l="1"/>
  <c r="L48" i="4"/>
  <c r="L47" i="4"/>
  <c r="K39" i="1" l="1"/>
  <c r="K38" i="1"/>
  <c r="K37" i="1"/>
  <c r="I22" i="1"/>
  <c r="C36" i="1" s="1"/>
  <c r="F24" i="1"/>
  <c r="F23" i="1"/>
  <c r="E22" i="1"/>
  <c r="E23" i="1"/>
  <c r="I23" i="1" s="1"/>
  <c r="C37" i="1" s="1"/>
  <c r="E24" i="1"/>
  <c r="E21" i="1"/>
  <c r="D20" i="1"/>
  <c r="D21" i="1"/>
  <c r="D22" i="1"/>
  <c r="D23" i="1"/>
  <c r="D24" i="1"/>
  <c r="C20" i="1"/>
  <c r="I20" i="1" s="1"/>
  <c r="C18" i="1"/>
  <c r="I18" i="1" s="1"/>
  <c r="C19" i="1"/>
  <c r="I19" i="1" s="1"/>
  <c r="C21" i="1"/>
  <c r="I21" i="1" s="1"/>
  <c r="C22" i="1"/>
  <c r="C23" i="1"/>
  <c r="C24" i="1"/>
  <c r="I24" i="1" s="1"/>
  <c r="C38" i="1" s="1"/>
  <c r="C17" i="1"/>
  <c r="I17" i="1" s="1"/>
  <c r="D35" i="1" l="1"/>
  <c r="C32" i="1"/>
  <c r="F32" i="1" s="1"/>
  <c r="E38" i="1"/>
  <c r="F31" i="1"/>
  <c r="E37" i="1"/>
  <c r="F38" i="1"/>
  <c r="J31" i="1" s="1"/>
  <c r="D38" i="1"/>
  <c r="C35" i="1"/>
  <c r="F35" i="1" s="1"/>
  <c r="D36" i="1"/>
  <c r="F36" i="1" s="1"/>
  <c r="K31" i="1" s="1"/>
  <c r="C33" i="1"/>
  <c r="F33" i="1" s="1"/>
  <c r="C34" i="1"/>
  <c r="F34" i="1" s="1"/>
  <c r="L31" i="1" s="1"/>
  <c r="D37" i="1"/>
  <c r="F37" i="1"/>
  <c r="M31" i="1" l="1"/>
  <c r="K36" i="1" s="1"/>
</calcChain>
</file>

<file path=xl/sharedStrings.xml><?xml version="1.0" encoding="utf-8"?>
<sst xmlns="http://schemas.openxmlformats.org/spreadsheetml/2006/main" count="235" uniqueCount="135">
  <si>
    <t>x1 = # filas de tomate</t>
  </si>
  <si>
    <t>x2 = # filas de chicaros</t>
  </si>
  <si>
    <t>x3 = # filas de maiz</t>
  </si>
  <si>
    <t>Max z = 10x1 + 3x2 + 7x3</t>
  </si>
  <si>
    <t>s.t.</t>
  </si>
  <si>
    <t>2x1 + 3x2 + 2x3 &lt;= 10</t>
  </si>
  <si>
    <t>x2 &gt;= 1</t>
  </si>
  <si>
    <t>x1 &lt;= 2</t>
  </si>
  <si>
    <t>x1,x2,x3 &gt;= 0 y enteros</t>
  </si>
  <si>
    <t>etapas = números de hortalizas ( i = 1,2,3)</t>
  </si>
  <si>
    <t>i = 3 (maíz)</t>
  </si>
  <si>
    <t>preferecias</t>
  </si>
  <si>
    <t>espacio</t>
  </si>
  <si>
    <t>estados = espacio disponible para sembrar (y)</t>
  </si>
  <si>
    <t>y3</t>
  </si>
  <si>
    <t xml:space="preserve">x3 = </t>
  </si>
  <si>
    <t>y3 =</t>
  </si>
  <si>
    <t>y2 =</t>
  </si>
  <si>
    <t>x2 =</t>
  </si>
  <si>
    <t>f*(y3)</t>
  </si>
  <si>
    <t>i = 2 (chicharos)</t>
  </si>
  <si>
    <t>f*(y2)</t>
  </si>
  <si>
    <t>i = 1 (tomate)</t>
  </si>
  <si>
    <t xml:space="preserve">y1 </t>
  </si>
  <si>
    <t xml:space="preserve">x1 = </t>
  </si>
  <si>
    <t>f*(y1)</t>
  </si>
  <si>
    <t xml:space="preserve">Max z = </t>
  </si>
  <si>
    <t>x1 =</t>
  </si>
  <si>
    <t>x3 =</t>
  </si>
  <si>
    <t>compo 1</t>
  </si>
  <si>
    <t>compo 2</t>
  </si>
  <si>
    <t>compo 3</t>
  </si>
  <si>
    <t>Max z = r1*r2*r3</t>
  </si>
  <si>
    <t>estados(y) = dinero disponible (10,000)</t>
  </si>
  <si>
    <t>i = 3 componente 3</t>
  </si>
  <si>
    <t>i = 2 componente 2</t>
  </si>
  <si>
    <t xml:space="preserve">x2 = </t>
  </si>
  <si>
    <t>i = 1 componente 1</t>
  </si>
  <si>
    <t>y2</t>
  </si>
  <si>
    <t>y1</t>
  </si>
  <si>
    <t>i</t>
  </si>
  <si>
    <r>
      <t>w</t>
    </r>
    <r>
      <rPr>
        <vertAlign val="subscript"/>
        <sz val="10"/>
        <rFont val="Arial"/>
        <family val="2"/>
      </rPr>
      <t>i</t>
    </r>
  </si>
  <si>
    <r>
      <t>r</t>
    </r>
    <r>
      <rPr>
        <vertAlign val="subscript"/>
        <sz val="10"/>
        <rFont val="Arial"/>
        <family val="2"/>
      </rPr>
      <t>i</t>
    </r>
  </si>
  <si>
    <t xml:space="preserve">W = </t>
  </si>
  <si>
    <t>f3 = 47m3</t>
  </si>
  <si>
    <r>
      <t>x</t>
    </r>
    <r>
      <rPr>
        <vertAlign val="subscript"/>
        <sz val="10"/>
        <rFont val="Arial"/>
        <family val="2"/>
      </rPr>
      <t>3</t>
    </r>
  </si>
  <si>
    <r>
      <t>f</t>
    </r>
    <r>
      <rPr>
        <vertAlign val="subscript"/>
        <sz val="10"/>
        <rFont val="Arial"/>
        <family val="2"/>
      </rPr>
      <t>3</t>
    </r>
    <r>
      <rPr>
        <sz val="12"/>
        <color theme="1"/>
        <rFont val="Calibri"/>
        <family val="2"/>
        <scheme val="minor"/>
      </rPr>
      <t>(x</t>
    </r>
    <r>
      <rPr>
        <vertAlign val="subscript"/>
        <sz val="10"/>
        <rFont val="Arial"/>
        <family val="2"/>
      </rPr>
      <t>3</t>
    </r>
    <r>
      <rPr>
        <sz val="12"/>
        <color theme="1"/>
        <rFont val="Calibri"/>
        <family val="2"/>
        <scheme val="minor"/>
      </rPr>
      <t>)</t>
    </r>
  </si>
  <si>
    <t>-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</si>
  <si>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= 47m</t>
    </r>
    <r>
      <rPr>
        <vertAlign val="subscript"/>
        <sz val="10"/>
        <rFont val="Arial"/>
        <family val="2"/>
      </rPr>
      <t>2</t>
    </r>
    <r>
      <rPr>
        <sz val="12"/>
        <color theme="1"/>
        <rFont val="Calibri"/>
        <family val="2"/>
        <scheme val="minor"/>
      </rPr>
      <t xml:space="preserve"> + 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(x</t>
    </r>
    <r>
      <rPr>
        <vertAlign val="subscript"/>
        <sz val="10"/>
        <rFont val="Arial"/>
        <family val="2"/>
      </rPr>
      <t>2</t>
    </r>
    <r>
      <rPr>
        <sz val="12"/>
        <color theme="1"/>
        <rFont val="Calibri"/>
        <family val="2"/>
        <scheme val="minor"/>
      </rPr>
      <t>-3m</t>
    </r>
    <r>
      <rPr>
        <vertAlign val="subscript"/>
        <sz val="10"/>
        <rFont val="Arial"/>
        <family val="2"/>
      </rPr>
      <t>2</t>
    </r>
    <r>
      <rPr>
        <sz val="12"/>
        <color theme="1"/>
        <rFont val="Calibri"/>
        <family val="2"/>
        <scheme val="minor"/>
      </rPr>
      <t>)</t>
    </r>
  </si>
  <si>
    <t>f2 = 31m2 + f3(x2-2m2)</t>
  </si>
  <si>
    <r>
      <t>x</t>
    </r>
    <r>
      <rPr>
        <vertAlign val="subscript"/>
        <sz val="10"/>
        <rFont val="Arial"/>
        <family val="2"/>
      </rPr>
      <t>2</t>
    </r>
  </si>
  <si>
    <r>
      <t>f</t>
    </r>
    <r>
      <rPr>
        <vertAlign val="subscript"/>
        <sz val="10"/>
        <rFont val="Arial"/>
        <family val="2"/>
      </rPr>
      <t>2</t>
    </r>
    <r>
      <rPr>
        <sz val="12"/>
        <color theme="1"/>
        <rFont val="Calibri"/>
        <family val="2"/>
        <scheme val="minor"/>
      </rPr>
      <t>(x</t>
    </r>
    <r>
      <rPr>
        <vertAlign val="subscript"/>
        <sz val="10"/>
        <rFont val="Arial"/>
        <family val="2"/>
      </rPr>
      <t>2</t>
    </r>
    <r>
      <rPr>
        <sz val="12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</si>
  <si>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= 31m</t>
    </r>
    <r>
      <rPr>
        <vertAlign val="subscript"/>
        <sz val="10"/>
        <rFont val="Arial"/>
        <family val="2"/>
      </rPr>
      <t>1</t>
    </r>
    <r>
      <rPr>
        <sz val="12"/>
        <color theme="1"/>
        <rFont val="Calibri"/>
        <family val="2"/>
        <scheme val="minor"/>
      </rPr>
      <t xml:space="preserve"> + 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(x</t>
    </r>
    <r>
      <rPr>
        <vertAlign val="subscript"/>
        <sz val="10"/>
        <rFont val="Arial"/>
        <family val="2"/>
      </rPr>
      <t>1</t>
    </r>
    <r>
      <rPr>
        <sz val="12"/>
        <color theme="1"/>
        <rFont val="Calibri"/>
        <family val="2"/>
        <scheme val="minor"/>
      </rPr>
      <t>-2m</t>
    </r>
    <r>
      <rPr>
        <vertAlign val="subscript"/>
        <sz val="10"/>
        <rFont val="Arial"/>
        <family val="2"/>
      </rPr>
      <t>1</t>
    </r>
    <r>
      <rPr>
        <sz val="12"/>
        <color theme="1"/>
        <rFont val="Calibri"/>
        <family val="2"/>
        <scheme val="minor"/>
      </rPr>
      <t>)</t>
    </r>
  </si>
  <si>
    <t>f1 = 14m1 + f2(x1-m1)</t>
  </si>
  <si>
    <r>
      <t>x</t>
    </r>
    <r>
      <rPr>
        <vertAlign val="subscript"/>
        <sz val="10"/>
        <rFont val="Arial"/>
        <family val="2"/>
      </rPr>
      <t>1</t>
    </r>
  </si>
  <si>
    <r>
      <t>f</t>
    </r>
    <r>
      <rPr>
        <vertAlign val="subscript"/>
        <sz val="10"/>
        <rFont val="Arial"/>
        <family val="2"/>
      </rPr>
      <t>1</t>
    </r>
    <r>
      <rPr>
        <sz val="12"/>
        <color theme="1"/>
        <rFont val="Calibri"/>
        <family val="2"/>
        <scheme val="minor"/>
      </rPr>
      <t>(x</t>
    </r>
    <r>
      <rPr>
        <vertAlign val="subscript"/>
        <sz val="10"/>
        <rFont val="Arial"/>
        <family val="2"/>
      </rPr>
      <t>1</t>
    </r>
    <r>
      <rPr>
        <sz val="12"/>
        <color theme="1"/>
        <rFont val="Calibri"/>
        <family val="2"/>
        <scheme val="minor"/>
      </rPr>
      <t>)</t>
    </r>
  </si>
  <si>
    <t>x1 = # items 1 to carry</t>
  </si>
  <si>
    <t>x2 = # items 2 to carry</t>
  </si>
  <si>
    <t>x3 = # items 3 to carry</t>
  </si>
  <si>
    <t>Max z = 11x1 + 7x2 + 12x3</t>
  </si>
  <si>
    <t>4x1 + 3x2 + 5x3 &lt;= 10</t>
  </si>
  <si>
    <t>x1,x2,x3 &gt;= 0 and integer</t>
  </si>
  <si>
    <t>Demand</t>
  </si>
  <si>
    <t>i = 4 (month)</t>
  </si>
  <si>
    <t>inventory =</t>
  </si>
  <si>
    <t xml:space="preserve">demand = </t>
  </si>
  <si>
    <t>set up =</t>
  </si>
  <si>
    <t>prod. cost =</t>
  </si>
  <si>
    <t>x1 = # units 1 to produce</t>
  </si>
  <si>
    <t>x2 = # units 2 to produce</t>
  </si>
  <si>
    <t>x3 = # units 3 to produce</t>
  </si>
  <si>
    <t>x4 = # units 4 to produce</t>
  </si>
  <si>
    <t>month</t>
  </si>
  <si>
    <t>Setup</t>
  </si>
  <si>
    <t>production</t>
  </si>
  <si>
    <t>inventory</t>
  </si>
  <si>
    <t>Cost</t>
  </si>
  <si>
    <t>Production</t>
  </si>
  <si>
    <t>Capacity</t>
  </si>
  <si>
    <t>Warehouse</t>
  </si>
  <si>
    <t>i = 3 (month)</t>
  </si>
  <si>
    <t>i = 2 (month)</t>
  </si>
  <si>
    <t>i = 1 (month)</t>
  </si>
  <si>
    <t>estados = inventario disponible (yi)</t>
  </si>
  <si>
    <t>y4 (I3)</t>
  </si>
  <si>
    <r>
      <t>f</t>
    </r>
    <r>
      <rPr>
        <vertAlign val="subscript"/>
        <sz val="10"/>
        <rFont val="Arial"/>
        <family val="2"/>
      </rPr>
      <t>4</t>
    </r>
    <r>
      <rPr>
        <sz val="12"/>
        <color theme="1"/>
        <rFont val="Calibri"/>
        <family val="2"/>
        <scheme val="minor"/>
      </rPr>
      <t>(y</t>
    </r>
    <r>
      <rPr>
        <vertAlign val="subscript"/>
        <sz val="10"/>
        <rFont val="Arial"/>
        <family val="2"/>
      </rPr>
      <t>4</t>
    </r>
    <r>
      <rPr>
        <sz val="12"/>
        <color theme="1"/>
        <rFont val="Calibri"/>
        <family val="2"/>
        <scheme val="minor"/>
      </rPr>
      <t>)</t>
    </r>
  </si>
  <si>
    <t>y3 (I2)</t>
  </si>
  <si>
    <t>y2 (I1)</t>
  </si>
  <si>
    <t>y1 (I0)</t>
  </si>
  <si>
    <r>
      <t>f</t>
    </r>
    <r>
      <rPr>
        <vertAlign val="subscript"/>
        <sz val="10"/>
        <rFont val="Arial"/>
        <family val="2"/>
      </rPr>
      <t>3</t>
    </r>
    <r>
      <rPr>
        <sz val="12"/>
        <color theme="1"/>
        <rFont val="Calibri"/>
        <family val="2"/>
        <scheme val="minor"/>
      </rPr>
      <t>(y</t>
    </r>
    <r>
      <rPr>
        <vertAlign val="subscript"/>
        <sz val="10"/>
        <rFont val="Arial"/>
        <family val="2"/>
      </rPr>
      <t>3</t>
    </r>
    <r>
      <rPr>
        <sz val="12"/>
        <color theme="1"/>
        <rFont val="Calibri"/>
        <family val="2"/>
        <scheme val="minor"/>
      </rPr>
      <t>)</t>
    </r>
  </si>
  <si>
    <r>
      <t>f</t>
    </r>
    <r>
      <rPr>
        <vertAlign val="subscript"/>
        <sz val="10"/>
        <rFont val="Arial"/>
        <family val="2"/>
      </rPr>
      <t>2</t>
    </r>
    <r>
      <rPr>
        <sz val="12"/>
        <color theme="1"/>
        <rFont val="Calibri"/>
        <family val="2"/>
        <scheme val="minor"/>
      </rPr>
      <t>(y</t>
    </r>
    <r>
      <rPr>
        <vertAlign val="subscript"/>
        <sz val="10"/>
        <rFont val="Arial"/>
        <family val="2"/>
      </rPr>
      <t>2</t>
    </r>
    <r>
      <rPr>
        <sz val="12"/>
        <color theme="1"/>
        <rFont val="Calibri"/>
        <family val="2"/>
        <scheme val="minor"/>
      </rPr>
      <t>)</t>
    </r>
  </si>
  <si>
    <r>
      <t>f</t>
    </r>
    <r>
      <rPr>
        <vertAlign val="subscript"/>
        <sz val="10"/>
        <rFont val="Arial"/>
        <family val="2"/>
      </rPr>
      <t>1</t>
    </r>
    <r>
      <rPr>
        <sz val="12"/>
        <color theme="1"/>
        <rFont val="Calibri"/>
        <family val="2"/>
        <scheme val="minor"/>
      </rPr>
      <t>(y</t>
    </r>
    <r>
      <rPr>
        <vertAlign val="subscript"/>
        <sz val="10"/>
        <rFont val="Arial"/>
        <family val="2"/>
      </rPr>
      <t>1</t>
    </r>
    <r>
      <rPr>
        <sz val="12"/>
        <color theme="1"/>
        <rFont val="Calibri"/>
        <family val="2"/>
        <scheme val="minor"/>
      </rPr>
      <t>)</t>
    </r>
  </si>
  <si>
    <t>xi = 1, si visita población 1</t>
  </si>
  <si>
    <t>xi = 0, de otra manera</t>
  </si>
  <si>
    <t>Max z = 3100x1 + 2600x2 + 3500x3 + 2800x4 + 2400x5</t>
  </si>
  <si>
    <t>4000x1 + 3000x2 + 4000x3 + 3000x4 + 2000x5 &lt;= 10000</t>
  </si>
  <si>
    <t>xi = (0,1)</t>
  </si>
  <si>
    <t>Distrito</t>
  </si>
  <si>
    <t>Población</t>
  </si>
  <si>
    <t>Fondos requeridos</t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</si>
  <si>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</t>
    </r>
  </si>
  <si>
    <t xml:space="preserve">states (yi) = the available weigth </t>
  </si>
  <si>
    <r>
      <t>y</t>
    </r>
    <r>
      <rPr>
        <vertAlign val="subscript"/>
        <sz val="10"/>
        <rFont val="Arial"/>
        <family val="2"/>
      </rPr>
      <t>3</t>
    </r>
  </si>
  <si>
    <t>etapas (i)  = número de coponentes (i = 1,2,3)</t>
  </si>
  <si>
    <t>Max z =</t>
  </si>
  <si>
    <t>etapas (i) = cada uno de los distritos (i = 1,2,3,4,5)</t>
  </si>
  <si>
    <t>estados (yi) = dinero disponible (10000)</t>
  </si>
  <si>
    <t>i = 5 (distrito 5)</t>
  </si>
  <si>
    <t>y5</t>
  </si>
  <si>
    <t>x5 =</t>
  </si>
  <si>
    <t>f*(y5)</t>
  </si>
  <si>
    <t>i = 4 (distrito 4)</t>
  </si>
  <si>
    <t>y4</t>
  </si>
  <si>
    <t>x4 =</t>
  </si>
  <si>
    <t>f*(y4)</t>
  </si>
  <si>
    <t>i = 3 (distrito 3)</t>
  </si>
  <si>
    <t>i = 2 (distrito 2)</t>
  </si>
  <si>
    <t>i = 1 (distrito 1)</t>
  </si>
  <si>
    <t>etapas = meses (i) i = 1,2,3,4</t>
  </si>
  <si>
    <t>stages (i) = one per item</t>
  </si>
  <si>
    <t>i = 4</t>
  </si>
  <si>
    <t>i = 3</t>
  </si>
  <si>
    <t>i = 2</t>
  </si>
  <si>
    <t>i = 1</t>
  </si>
  <si>
    <t>Ii-1</t>
  </si>
  <si>
    <t>prod</t>
  </si>
  <si>
    <t>Ii</t>
  </si>
  <si>
    <t>setup</t>
  </si>
  <si>
    <t>Min z =</t>
  </si>
  <si>
    <t>Pi</t>
  </si>
  <si>
    <t>Di</t>
  </si>
  <si>
    <t>inv</t>
  </si>
  <si>
    <r>
      <t>f</t>
    </r>
    <r>
      <rPr>
        <vertAlign val="subscript"/>
        <sz val="12"/>
        <rFont val="Arial"/>
        <family val="2"/>
      </rPr>
      <t>3</t>
    </r>
    <r>
      <rPr>
        <sz val="12"/>
        <color theme="1"/>
        <rFont val="Calibri"/>
        <family val="2"/>
        <scheme val="minor"/>
      </rPr>
      <t>(y</t>
    </r>
    <r>
      <rPr>
        <vertAlign val="subscript"/>
        <sz val="12"/>
        <rFont val="Arial"/>
        <family val="2"/>
      </rPr>
      <t>3</t>
    </r>
    <r>
      <rPr>
        <sz val="12"/>
        <color theme="1"/>
        <rFont val="Calibri"/>
        <family val="2"/>
        <scheme val="minor"/>
      </rPr>
      <t>)</t>
    </r>
  </si>
  <si>
    <r>
      <t>f</t>
    </r>
    <r>
      <rPr>
        <vertAlign val="subscript"/>
        <sz val="12"/>
        <rFont val="Arial"/>
        <family val="2"/>
      </rPr>
      <t>4</t>
    </r>
    <r>
      <rPr>
        <sz val="12"/>
        <rFont val="Calibri"/>
        <family val="2"/>
        <scheme val="minor"/>
      </rPr>
      <t>(y</t>
    </r>
    <r>
      <rPr>
        <vertAlign val="subscript"/>
        <sz val="12"/>
        <rFont val="Arial"/>
        <family val="2"/>
      </rPr>
      <t>4</t>
    </r>
    <r>
      <rPr>
        <sz val="12"/>
        <rFont val="Calibri"/>
        <family val="2"/>
        <scheme val="minor"/>
      </rPr>
      <t>)</t>
    </r>
  </si>
  <si>
    <r>
      <t>f</t>
    </r>
    <r>
      <rPr>
        <vertAlign val="subscript"/>
        <sz val="12"/>
        <rFont val="Arial"/>
        <family val="2"/>
      </rPr>
      <t>2</t>
    </r>
    <r>
      <rPr>
        <sz val="12"/>
        <rFont val="Calibri"/>
        <family val="2"/>
        <scheme val="minor"/>
      </rPr>
      <t>(y</t>
    </r>
    <r>
      <rPr>
        <vertAlign val="subscript"/>
        <sz val="12"/>
        <rFont val="Arial"/>
        <family val="2"/>
      </rPr>
      <t>2</t>
    </r>
    <r>
      <rPr>
        <sz val="12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</si>
</sst>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bscript"/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bscript"/>
      <sz val="12"/>
      <name val="Arial"/>
      <family val="2"/>
    </font>
    <font>
      <i/>
      <sz val="12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33CC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0" xfId="0" applyFill="1"/>
    <xf numFmtId="0" fontId="0" fillId="8" borderId="7" xfId="0" applyFill="1" applyBorder="1"/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/>
    <xf numFmtId="0" fontId="0" fillId="8" borderId="6" xfId="0" applyFill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/>
    <xf numFmtId="0" fontId="7" fillId="0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0" fontId="8" fillId="0" borderId="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Font="1"/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0" borderId="0" xfId="0" applyFont="1" applyFill="1"/>
    <xf numFmtId="0" fontId="0" fillId="10" borderId="0" xfId="0" applyFont="1" applyFill="1" applyBorder="1"/>
    <xf numFmtId="0" fontId="0" fillId="10" borderId="7" xfId="0" applyFont="1" applyFill="1" applyBorder="1"/>
    <xf numFmtId="0" fontId="0" fillId="10" borderId="6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4" xfId="0" applyFont="1" applyFill="1" applyBorder="1"/>
    <xf numFmtId="0" fontId="0" fillId="10" borderId="6" xfId="0" applyFont="1" applyFill="1" applyBorder="1"/>
    <xf numFmtId="0" fontId="12" fillId="0" borderId="0" xfId="0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13" fillId="0" borderId="0" xfId="0" applyFont="1" applyFill="1" applyAlignment="1">
      <alignment horizontal="left"/>
    </xf>
    <xf numFmtId="0" fontId="13" fillId="0" borderId="7" xfId="0" applyFont="1" applyFill="1" applyBorder="1" applyAlignment="1">
      <alignment horizontal="right"/>
    </xf>
    <xf numFmtId="0" fontId="13" fillId="0" borderId="6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4" xfId="0" applyFont="1" applyFill="1" applyBorder="1"/>
    <xf numFmtId="0" fontId="14" fillId="0" borderId="0" xfId="0" applyFont="1" applyFill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ont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B3A8-A07F-1749-8713-D90EB8704A45}">
  <sheetPr>
    <pageSetUpPr fitToPage="1"/>
  </sheetPr>
  <dimension ref="B3:V49"/>
  <sheetViews>
    <sheetView showGridLines="0" tabSelected="1" topLeftCell="A2" zoomScale="125" zoomScaleNormal="100" workbookViewId="0">
      <selection activeCell="G31" sqref="G31"/>
    </sheetView>
  </sheetViews>
  <sheetFormatPr defaultColWidth="8.8125" defaultRowHeight="15.75" x14ac:dyDescent="0.5"/>
  <cols>
    <col min="1" max="1" width="7.1875" customWidth="1"/>
    <col min="14" max="14" width="3.8125" style="17" customWidth="1"/>
  </cols>
  <sheetData>
    <row r="3" spans="2:21" x14ac:dyDescent="0.5">
      <c r="B3" t="s">
        <v>56</v>
      </c>
      <c r="F3" t="s">
        <v>59</v>
      </c>
    </row>
    <row r="4" spans="2:21" x14ac:dyDescent="0.5">
      <c r="B4" t="s">
        <v>57</v>
      </c>
      <c r="F4" t="s">
        <v>4</v>
      </c>
    </row>
    <row r="5" spans="2:21" x14ac:dyDescent="0.5">
      <c r="B5" t="s">
        <v>58</v>
      </c>
      <c r="F5" t="s">
        <v>60</v>
      </c>
    </row>
    <row r="6" spans="2:21" x14ac:dyDescent="0.5">
      <c r="F6" t="s">
        <v>61</v>
      </c>
    </row>
    <row r="9" spans="2:21" x14ac:dyDescent="0.5">
      <c r="C9" s="14" t="s">
        <v>40</v>
      </c>
      <c r="D9" s="14" t="s">
        <v>41</v>
      </c>
      <c r="E9" s="14" t="s">
        <v>42</v>
      </c>
      <c r="G9" s="15" t="s">
        <v>43</v>
      </c>
      <c r="H9" s="16">
        <v>10</v>
      </c>
    </row>
    <row r="10" spans="2:21" x14ac:dyDescent="0.5">
      <c r="C10" s="18">
        <v>1</v>
      </c>
      <c r="D10" s="18">
        <v>4</v>
      </c>
      <c r="E10" s="18">
        <v>11</v>
      </c>
      <c r="F10">
        <f>$H$9/D10</f>
        <v>2.5</v>
      </c>
      <c r="H10" s="13">
        <v>1</v>
      </c>
    </row>
    <row r="11" spans="2:21" ht="14.25" customHeight="1" x14ac:dyDescent="0.5">
      <c r="C11" s="1">
        <v>2</v>
      </c>
      <c r="D11" s="1">
        <v>3</v>
      </c>
      <c r="E11" s="1">
        <v>7</v>
      </c>
      <c r="F11">
        <f>$H$9/D11</f>
        <v>3.3333333333333335</v>
      </c>
      <c r="H11" s="109">
        <v>2</v>
      </c>
      <c r="I11" s="16"/>
      <c r="J11" s="16"/>
      <c r="K11" s="16"/>
      <c r="L11" s="16"/>
      <c r="M11" s="16"/>
      <c r="P11" s="14" t="s">
        <v>40</v>
      </c>
      <c r="Q11" s="14" t="s">
        <v>41</v>
      </c>
      <c r="R11" s="14" t="s">
        <v>42</v>
      </c>
      <c r="T11" s="15" t="s">
        <v>43</v>
      </c>
      <c r="U11" s="16">
        <v>4</v>
      </c>
    </row>
    <row r="12" spans="2:21" x14ac:dyDescent="0.5">
      <c r="C12" s="19">
        <v>3</v>
      </c>
      <c r="D12" s="19">
        <v>5</v>
      </c>
      <c r="E12" s="19">
        <v>12</v>
      </c>
      <c r="F12">
        <f>$H$9/D12</f>
        <v>2</v>
      </c>
      <c r="H12" s="13">
        <v>0</v>
      </c>
      <c r="P12" s="18">
        <v>1</v>
      </c>
      <c r="Q12" s="18">
        <v>1</v>
      </c>
      <c r="R12" s="18">
        <v>14</v>
      </c>
      <c r="S12">
        <f>$H$9/Q12</f>
        <v>10</v>
      </c>
    </row>
    <row r="13" spans="2:21" x14ac:dyDescent="0.5">
      <c r="I13">
        <f>SUMPRODUCT(E10:E12,H10:H12)</f>
        <v>25</v>
      </c>
      <c r="P13" s="1">
        <v>2</v>
      </c>
      <c r="Q13" s="1">
        <v>2</v>
      </c>
      <c r="R13" s="1">
        <v>31</v>
      </c>
      <c r="S13">
        <f>$H$9/Q13</f>
        <v>5</v>
      </c>
    </row>
    <row r="14" spans="2:21" x14ac:dyDescent="0.5">
      <c r="C14" t="s">
        <v>119</v>
      </c>
      <c r="P14" s="19">
        <v>3</v>
      </c>
      <c r="Q14" s="19">
        <v>3</v>
      </c>
      <c r="R14" s="19">
        <v>47</v>
      </c>
      <c r="S14">
        <f>$H$9/Q14</f>
        <v>3.3333333333333335</v>
      </c>
    </row>
    <row r="15" spans="2:21" x14ac:dyDescent="0.5">
      <c r="C15" t="s">
        <v>101</v>
      </c>
    </row>
    <row r="17" spans="2:22" ht="16.149999999999999" x14ac:dyDescent="0.55000000000000004">
      <c r="C17" s="115" t="s">
        <v>100</v>
      </c>
      <c r="D17" s="115"/>
      <c r="E17" s="115"/>
      <c r="F17" s="115"/>
      <c r="G17" s="115"/>
      <c r="P17" s="115" t="s">
        <v>44</v>
      </c>
      <c r="Q17" s="115"/>
      <c r="R17" s="1"/>
      <c r="S17" s="1"/>
    </row>
    <row r="18" spans="2:22" x14ac:dyDescent="0.5">
      <c r="B18" s="19" t="s">
        <v>102</v>
      </c>
      <c r="C18" s="21">
        <v>0</v>
      </c>
      <c r="D18" s="19">
        <v>1</v>
      </c>
      <c r="E18" s="22">
        <v>2</v>
      </c>
      <c r="F18" s="19" t="s">
        <v>89</v>
      </c>
      <c r="G18" s="12"/>
      <c r="I18" s="12"/>
      <c r="J18" s="12"/>
      <c r="K18" s="12"/>
      <c r="L18" s="12"/>
      <c r="M18" s="12"/>
      <c r="O18" s="22" t="s">
        <v>45</v>
      </c>
      <c r="P18" s="19">
        <v>0</v>
      </c>
      <c r="Q18" s="22">
        <v>1</v>
      </c>
      <c r="R18" s="19" t="s">
        <v>46</v>
      </c>
      <c r="S18" s="1"/>
    </row>
    <row r="19" spans="2:22" x14ac:dyDescent="0.5">
      <c r="B19" s="23">
        <v>0</v>
      </c>
      <c r="C19" s="24">
        <f>$E$12*$C$18</f>
        <v>0</v>
      </c>
      <c r="D19" s="1"/>
      <c r="E19" s="23"/>
      <c r="F19" s="1">
        <f>MAX(C19:E19)</f>
        <v>0</v>
      </c>
      <c r="G19" s="12"/>
      <c r="I19" s="1"/>
      <c r="J19" s="1"/>
      <c r="K19" s="1"/>
      <c r="L19" s="1"/>
      <c r="M19" s="1"/>
      <c r="O19" s="23">
        <v>0</v>
      </c>
      <c r="P19" s="25">
        <v>0</v>
      </c>
      <c r="Q19" s="23"/>
      <c r="R19" s="1">
        <f>MAX(P19:Q19)</f>
        <v>0</v>
      </c>
      <c r="S19" s="1"/>
    </row>
    <row r="20" spans="2:22" x14ac:dyDescent="0.5">
      <c r="B20" s="23">
        <v>1</v>
      </c>
      <c r="C20" s="42">
        <f t="shared" ref="C20:C29" si="0">$E$12*$C$18</f>
        <v>0</v>
      </c>
      <c r="D20" s="13"/>
      <c r="E20" s="23"/>
      <c r="F20" s="1">
        <f t="shared" ref="F20:F29" si="1">MAX(C20:E20)</f>
        <v>0</v>
      </c>
      <c r="G20" s="12"/>
      <c r="I20" s="1"/>
      <c r="J20" s="1"/>
      <c r="K20" s="1"/>
      <c r="L20" s="1"/>
      <c r="M20" s="1"/>
      <c r="O20" s="23">
        <v>1</v>
      </c>
      <c r="P20" s="1">
        <v>0</v>
      </c>
      <c r="Q20" s="23"/>
      <c r="R20" s="1">
        <f t="shared" ref="R20:R23" si="2">MAX(P20:Q20)</f>
        <v>0</v>
      </c>
      <c r="S20" s="1"/>
    </row>
    <row r="21" spans="2:22" x14ac:dyDescent="0.5">
      <c r="B21" s="23">
        <v>2</v>
      </c>
      <c r="C21" s="42">
        <f t="shared" si="0"/>
        <v>0</v>
      </c>
      <c r="D21" s="13"/>
      <c r="E21" s="43"/>
      <c r="F21" s="1">
        <f t="shared" si="1"/>
        <v>0</v>
      </c>
      <c r="G21" s="12"/>
      <c r="I21" s="1"/>
      <c r="J21" s="1"/>
      <c r="K21" s="1"/>
      <c r="L21" s="1"/>
      <c r="M21" s="1"/>
      <c r="O21" s="23">
        <v>2</v>
      </c>
      <c r="P21" s="1">
        <v>0</v>
      </c>
      <c r="Q21" s="23"/>
      <c r="R21" s="1">
        <f t="shared" si="2"/>
        <v>0</v>
      </c>
      <c r="S21" s="1"/>
    </row>
    <row r="22" spans="2:22" x14ac:dyDescent="0.5">
      <c r="B22" s="23">
        <v>3</v>
      </c>
      <c r="C22" s="42">
        <f t="shared" si="0"/>
        <v>0</v>
      </c>
      <c r="D22" s="13"/>
      <c r="E22" s="43"/>
      <c r="F22" s="1">
        <f t="shared" si="1"/>
        <v>0</v>
      </c>
      <c r="G22" s="12"/>
      <c r="I22" s="1"/>
      <c r="J22" s="1"/>
      <c r="K22" s="1"/>
      <c r="L22" s="1"/>
      <c r="M22" s="1"/>
      <c r="O22" s="23">
        <v>3</v>
      </c>
      <c r="P22" s="1">
        <v>0</v>
      </c>
      <c r="Q22" s="23">
        <f>R14</f>
        <v>47</v>
      </c>
      <c r="R22" s="1">
        <f t="shared" si="2"/>
        <v>47</v>
      </c>
      <c r="S22" s="1"/>
    </row>
    <row r="23" spans="2:22" x14ac:dyDescent="0.5">
      <c r="B23" s="23">
        <v>4</v>
      </c>
      <c r="C23" s="42">
        <f t="shared" si="0"/>
        <v>0</v>
      </c>
      <c r="D23" s="13"/>
      <c r="E23" s="43"/>
      <c r="F23" s="1">
        <f t="shared" si="1"/>
        <v>0</v>
      </c>
      <c r="G23" s="12"/>
      <c r="I23" s="1"/>
      <c r="J23" s="1"/>
      <c r="K23" s="1"/>
      <c r="L23" s="1"/>
      <c r="M23" s="1"/>
      <c r="O23" s="23">
        <v>4</v>
      </c>
      <c r="P23" s="1">
        <v>0</v>
      </c>
      <c r="Q23" s="23">
        <f>R14</f>
        <v>47</v>
      </c>
      <c r="R23" s="1">
        <f t="shared" si="2"/>
        <v>47</v>
      </c>
      <c r="S23" s="1"/>
    </row>
    <row r="24" spans="2:22" x14ac:dyDescent="0.5">
      <c r="B24" s="23">
        <v>5</v>
      </c>
      <c r="C24" s="42">
        <f t="shared" si="0"/>
        <v>0</v>
      </c>
      <c r="D24" s="13">
        <f t="shared" ref="D24:D29" si="3">$E$12*$D$18</f>
        <v>12</v>
      </c>
      <c r="E24" s="43"/>
      <c r="F24" s="1">
        <f t="shared" si="1"/>
        <v>12</v>
      </c>
      <c r="G24" s="12"/>
      <c r="H24" s="1"/>
      <c r="I24" s="1"/>
      <c r="J24" s="1"/>
      <c r="K24" s="1"/>
      <c r="L24" s="1"/>
      <c r="M24" s="1"/>
      <c r="O24" s="12"/>
      <c r="P24" s="1"/>
      <c r="Q24" s="12"/>
      <c r="R24" s="1"/>
      <c r="S24" s="1"/>
    </row>
    <row r="25" spans="2:22" x14ac:dyDescent="0.5">
      <c r="B25" s="23">
        <v>6</v>
      </c>
      <c r="C25" s="42">
        <f t="shared" si="0"/>
        <v>0</v>
      </c>
      <c r="D25" s="13">
        <f t="shared" si="3"/>
        <v>12</v>
      </c>
      <c r="E25" s="43"/>
      <c r="F25" s="1">
        <f t="shared" si="1"/>
        <v>12</v>
      </c>
      <c r="G25" s="12"/>
      <c r="H25" s="1"/>
      <c r="I25" s="1"/>
      <c r="J25" s="1"/>
      <c r="K25" s="1"/>
      <c r="L25" s="1"/>
      <c r="M25" s="1"/>
      <c r="O25" s="68"/>
      <c r="P25" s="68" t="s">
        <v>49</v>
      </c>
      <c r="Q25" s="68"/>
      <c r="R25" s="68"/>
      <c r="S25" s="68"/>
      <c r="T25" s="68"/>
      <c r="U25" s="68"/>
    </row>
    <row r="26" spans="2:22" x14ac:dyDescent="0.5">
      <c r="B26" s="23">
        <v>7</v>
      </c>
      <c r="C26" s="42">
        <f t="shared" si="0"/>
        <v>0</v>
      </c>
      <c r="D26" s="13">
        <f t="shared" si="3"/>
        <v>12</v>
      </c>
      <c r="E26" s="43"/>
      <c r="F26" s="1">
        <f t="shared" si="1"/>
        <v>12</v>
      </c>
      <c r="G26" s="12"/>
      <c r="H26" s="1"/>
      <c r="I26" s="1"/>
      <c r="J26" s="1"/>
      <c r="K26" s="1"/>
      <c r="L26" s="1"/>
      <c r="M26" s="1"/>
      <c r="O26" s="70" t="s">
        <v>50</v>
      </c>
      <c r="P26" s="69">
        <v>0</v>
      </c>
      <c r="Q26" s="69">
        <v>1</v>
      </c>
      <c r="R26" s="70">
        <v>2</v>
      </c>
      <c r="S26" s="69"/>
      <c r="T26" s="68"/>
      <c r="U26" s="68"/>
    </row>
    <row r="27" spans="2:22" x14ac:dyDescent="0.5">
      <c r="B27" s="23">
        <v>8</v>
      </c>
      <c r="C27" s="42">
        <f t="shared" si="0"/>
        <v>0</v>
      </c>
      <c r="D27" s="13">
        <f t="shared" si="3"/>
        <v>12</v>
      </c>
      <c r="E27" s="43"/>
      <c r="F27" s="1">
        <f t="shared" si="1"/>
        <v>12</v>
      </c>
      <c r="G27" s="12"/>
      <c r="H27" s="1"/>
      <c r="I27" s="1"/>
      <c r="J27" s="1"/>
      <c r="K27" s="1"/>
      <c r="L27" s="1"/>
      <c r="M27" s="1"/>
      <c r="O27" s="23">
        <v>0</v>
      </c>
      <c r="P27" s="68">
        <f>0+R19</f>
        <v>0</v>
      </c>
      <c r="Q27" s="68"/>
      <c r="R27" s="23"/>
      <c r="S27" s="68">
        <f>MAX(P27:R27)</f>
        <v>0</v>
      </c>
      <c r="T27" s="68"/>
      <c r="U27" s="68"/>
    </row>
    <row r="28" spans="2:22" x14ac:dyDescent="0.5">
      <c r="B28" s="23">
        <v>9</v>
      </c>
      <c r="C28" s="42">
        <f t="shared" si="0"/>
        <v>0</v>
      </c>
      <c r="D28" s="13">
        <f t="shared" si="3"/>
        <v>12</v>
      </c>
      <c r="E28" s="43"/>
      <c r="F28" s="1">
        <f t="shared" si="1"/>
        <v>12</v>
      </c>
      <c r="G28" s="12"/>
      <c r="H28" s="1"/>
      <c r="I28" s="1"/>
      <c r="J28" s="1"/>
      <c r="K28" s="1"/>
      <c r="L28" s="1"/>
      <c r="M28" s="1"/>
      <c r="O28" s="23">
        <v>1</v>
      </c>
      <c r="P28" s="68">
        <f>0+R20</f>
        <v>0</v>
      </c>
      <c r="Q28" s="68"/>
      <c r="R28" s="23"/>
      <c r="S28" s="68">
        <f t="shared" ref="S28:S31" si="4">MAX(P28:R28)</f>
        <v>0</v>
      </c>
      <c r="T28" s="68"/>
      <c r="U28" s="68"/>
    </row>
    <row r="29" spans="2:22" x14ac:dyDescent="0.5">
      <c r="B29" s="22">
        <v>10</v>
      </c>
      <c r="C29" s="46">
        <f t="shared" si="0"/>
        <v>0</v>
      </c>
      <c r="D29" s="47">
        <f t="shared" si="3"/>
        <v>12</v>
      </c>
      <c r="E29" s="48">
        <f>$E$12*$E$18</f>
        <v>24</v>
      </c>
      <c r="F29" s="19">
        <f t="shared" si="1"/>
        <v>24</v>
      </c>
      <c r="G29" s="12"/>
      <c r="H29" s="1"/>
      <c r="I29" s="1"/>
      <c r="J29" s="1"/>
      <c r="K29" s="1"/>
      <c r="L29" s="1"/>
      <c r="M29" s="1"/>
      <c r="O29" s="23">
        <v>2</v>
      </c>
      <c r="P29" s="68">
        <f>0+R21</f>
        <v>0</v>
      </c>
      <c r="Q29" s="68">
        <f>$R$13*$Q$26+R19</f>
        <v>31</v>
      </c>
      <c r="R29" s="23"/>
      <c r="S29" s="68">
        <f t="shared" si="4"/>
        <v>31</v>
      </c>
      <c r="T29" s="68"/>
      <c r="U29" s="68"/>
    </row>
    <row r="30" spans="2:22" x14ac:dyDescent="0.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O30" s="23">
        <v>3</v>
      </c>
      <c r="P30" s="68">
        <f>0+R22</f>
        <v>47</v>
      </c>
      <c r="Q30" s="68">
        <f>$R$13*$Q$26+R20</f>
        <v>31</v>
      </c>
      <c r="R30" s="23"/>
      <c r="S30" s="68">
        <f t="shared" si="4"/>
        <v>47</v>
      </c>
      <c r="T30" s="68"/>
      <c r="U30" s="68"/>
    </row>
    <row r="31" spans="2:22" x14ac:dyDescent="0.5">
      <c r="O31" s="23">
        <v>4</v>
      </c>
      <c r="P31" s="68">
        <f>0+R23</f>
        <v>47</v>
      </c>
      <c r="Q31" s="68">
        <f>$R$13*$Q$26+R21</f>
        <v>31</v>
      </c>
      <c r="R31" s="27">
        <f>$R$13*$R$26+R19</f>
        <v>62</v>
      </c>
      <c r="S31" s="68">
        <f t="shared" si="4"/>
        <v>62</v>
      </c>
      <c r="T31" s="68"/>
      <c r="U31" s="68"/>
    </row>
    <row r="32" spans="2:22" ht="16.149999999999999" x14ac:dyDescent="0.55000000000000004">
      <c r="C32" s="115" t="s">
        <v>48</v>
      </c>
      <c r="D32" s="115"/>
      <c r="E32" s="115"/>
      <c r="O32" s="12"/>
      <c r="P32" s="68"/>
      <c r="Q32" s="68"/>
      <c r="R32" s="13"/>
      <c r="S32" s="68"/>
      <c r="T32" s="68"/>
      <c r="U32" s="68"/>
      <c r="V32" s="1"/>
    </row>
    <row r="33" spans="2:22" x14ac:dyDescent="0.5">
      <c r="B33" s="53" t="s">
        <v>50</v>
      </c>
      <c r="C33" s="53">
        <v>0</v>
      </c>
      <c r="D33" s="53">
        <v>1</v>
      </c>
      <c r="E33" s="53">
        <v>2</v>
      </c>
      <c r="F33" s="47">
        <v>3</v>
      </c>
      <c r="G33" s="53" t="s">
        <v>51</v>
      </c>
      <c r="P33" s="115" t="s">
        <v>53</v>
      </c>
      <c r="Q33" s="115"/>
      <c r="R33" s="115"/>
      <c r="S33" s="115"/>
      <c r="T33" s="115"/>
      <c r="V33" s="1"/>
    </row>
    <row r="34" spans="2:22" x14ac:dyDescent="0.5">
      <c r="B34" s="23">
        <v>0</v>
      </c>
      <c r="C34" s="42">
        <f>$C$33*$E$11+F19</f>
        <v>0</v>
      </c>
      <c r="D34" s="1" t="s">
        <v>47</v>
      </c>
      <c r="G34" s="26">
        <f>MAX(C34:F34)</f>
        <v>0</v>
      </c>
      <c r="O34" s="22" t="s">
        <v>54</v>
      </c>
      <c r="P34" s="21">
        <v>0</v>
      </c>
      <c r="Q34" s="19">
        <v>1</v>
      </c>
      <c r="R34" s="19">
        <v>2</v>
      </c>
      <c r="S34" s="19">
        <v>3</v>
      </c>
      <c r="T34" s="22">
        <v>4</v>
      </c>
      <c r="U34" s="19"/>
      <c r="V34" s="1"/>
    </row>
    <row r="35" spans="2:22" x14ac:dyDescent="0.5">
      <c r="B35" s="23">
        <v>1</v>
      </c>
      <c r="C35" s="42">
        <f>$C$33*$E$11+F20</f>
        <v>0</v>
      </c>
      <c r="D35" s="1" t="s">
        <v>47</v>
      </c>
      <c r="G35" s="26">
        <f t="shared" ref="G35:G44" si="5">MAX(C35:F35)</f>
        <v>0</v>
      </c>
      <c r="O35" s="23">
        <v>0</v>
      </c>
      <c r="P35" s="26">
        <f>$R$12*$P$34+S27</f>
        <v>0</v>
      </c>
      <c r="Q35" s="1"/>
      <c r="R35" s="1"/>
      <c r="S35" s="1"/>
      <c r="T35" s="23"/>
      <c r="U35" s="1">
        <f>MAX(P35:T35)</f>
        <v>0</v>
      </c>
      <c r="V35" s="1"/>
    </row>
    <row r="36" spans="2:22" x14ac:dyDescent="0.5">
      <c r="B36" s="23">
        <v>2</v>
      </c>
      <c r="C36" s="42">
        <f>$C$33*$E$11+F21</f>
        <v>0</v>
      </c>
      <c r="D36" s="1" t="s">
        <v>47</v>
      </c>
      <c r="G36" s="26">
        <f t="shared" si="5"/>
        <v>0</v>
      </c>
      <c r="O36" s="23">
        <v>1</v>
      </c>
      <c r="P36" s="26">
        <f>$R$12*$P$34+S28</f>
        <v>0</v>
      </c>
      <c r="Q36" s="1">
        <f>$R$12*$Q$34+S27</f>
        <v>14</v>
      </c>
      <c r="R36" s="1"/>
      <c r="S36" s="1"/>
      <c r="T36" s="23"/>
      <c r="U36" s="1">
        <f t="shared" ref="U36:U39" si="6">MAX(P36:T36)</f>
        <v>14</v>
      </c>
      <c r="V36" s="1"/>
    </row>
    <row r="37" spans="2:22" x14ac:dyDescent="0.5">
      <c r="B37" s="23">
        <v>3</v>
      </c>
      <c r="C37" s="42">
        <f t="shared" ref="C37:C44" si="7">$C$33*$E$11+F22</f>
        <v>0</v>
      </c>
      <c r="D37" s="1">
        <f>$E$11*$D$33+F19</f>
        <v>7</v>
      </c>
      <c r="G37" s="26">
        <f t="shared" si="5"/>
        <v>7</v>
      </c>
      <c r="O37" s="23">
        <v>2</v>
      </c>
      <c r="P37" s="26">
        <f>$R$12*$P$34+S29</f>
        <v>31</v>
      </c>
      <c r="Q37" s="1">
        <f>$R$12*$Q$34+S28</f>
        <v>14</v>
      </c>
      <c r="R37" s="1">
        <f>$R$12*$R$34+S27</f>
        <v>28</v>
      </c>
      <c r="S37" s="1"/>
      <c r="T37" s="23"/>
      <c r="U37" s="1">
        <f t="shared" si="6"/>
        <v>31</v>
      </c>
      <c r="V37" s="1"/>
    </row>
    <row r="38" spans="2:22" x14ac:dyDescent="0.5">
      <c r="B38" s="23">
        <v>4</v>
      </c>
      <c r="C38" s="42">
        <f t="shared" si="7"/>
        <v>0</v>
      </c>
      <c r="D38" s="1">
        <f>$E$11*$D$33+F20</f>
        <v>7</v>
      </c>
      <c r="G38" s="26">
        <f t="shared" si="5"/>
        <v>7</v>
      </c>
      <c r="O38" s="23">
        <v>3</v>
      </c>
      <c r="P38" s="26">
        <f>$R$12*$P$34+S30</f>
        <v>47</v>
      </c>
      <c r="Q38" s="1">
        <f>$R$12*$Q$34+S29</f>
        <v>45</v>
      </c>
      <c r="R38" s="1">
        <f>$R$12*$R$34+S28</f>
        <v>28</v>
      </c>
      <c r="S38" s="1">
        <f>$R$12*$S$34+S27</f>
        <v>42</v>
      </c>
      <c r="T38" s="23"/>
      <c r="U38" s="1">
        <f t="shared" si="6"/>
        <v>47</v>
      </c>
      <c r="V38" s="1"/>
    </row>
    <row r="39" spans="2:22" x14ac:dyDescent="0.5">
      <c r="B39" s="23">
        <v>5</v>
      </c>
      <c r="C39" s="42">
        <f>$C$33*$E$11+F24</f>
        <v>12</v>
      </c>
      <c r="D39" s="52">
        <f t="shared" ref="D39:D44" si="8">$E$11*$D$33+F21</f>
        <v>7</v>
      </c>
      <c r="G39" s="26">
        <f t="shared" si="5"/>
        <v>12</v>
      </c>
      <c r="O39" s="23">
        <v>4</v>
      </c>
      <c r="P39" s="24">
        <f>$R$12*$P$34+S31</f>
        <v>62</v>
      </c>
      <c r="Q39" s="1">
        <f>$R$12*$Q$34+S30</f>
        <v>61</v>
      </c>
      <c r="R39" s="1">
        <f>$R$12*$R$34+S29</f>
        <v>59</v>
      </c>
      <c r="S39" s="1">
        <f>$R$12*$S$34+S28</f>
        <v>42</v>
      </c>
      <c r="T39" s="23">
        <f>$R$12*$T$34+S27</f>
        <v>56</v>
      </c>
      <c r="U39" s="1">
        <f t="shared" si="6"/>
        <v>62</v>
      </c>
      <c r="V39" s="1"/>
    </row>
    <row r="40" spans="2:22" x14ac:dyDescent="0.5">
      <c r="B40" s="23">
        <v>6</v>
      </c>
      <c r="C40" s="42">
        <f>$C$33*$E$11+F25</f>
        <v>12</v>
      </c>
      <c r="D40" s="52">
        <f t="shared" si="8"/>
        <v>7</v>
      </c>
      <c r="E40" s="114">
        <f>$E$11*$E$33+F19</f>
        <v>14</v>
      </c>
      <c r="G40" s="26">
        <f t="shared" si="5"/>
        <v>14</v>
      </c>
      <c r="V40" s="1"/>
    </row>
    <row r="41" spans="2:22" x14ac:dyDescent="0.5">
      <c r="B41" s="23">
        <v>7</v>
      </c>
      <c r="C41" s="42">
        <f>$C$33*$E$11+F26</f>
        <v>12</v>
      </c>
      <c r="D41" s="52">
        <f t="shared" si="8"/>
        <v>7</v>
      </c>
      <c r="E41">
        <f t="shared" ref="E41:E44" si="9">$E$11*$E$33+F20</f>
        <v>14</v>
      </c>
      <c r="G41" s="26">
        <f t="shared" si="5"/>
        <v>14</v>
      </c>
      <c r="V41" s="1"/>
    </row>
    <row r="42" spans="2:22" x14ac:dyDescent="0.5">
      <c r="B42" s="23">
        <v>8</v>
      </c>
      <c r="C42" s="42">
        <f>$C$33*$E$11+F27</f>
        <v>12</v>
      </c>
      <c r="D42" s="52">
        <f t="shared" si="8"/>
        <v>19</v>
      </c>
      <c r="E42">
        <f t="shared" si="9"/>
        <v>14</v>
      </c>
      <c r="G42" s="26">
        <f t="shared" si="5"/>
        <v>19</v>
      </c>
      <c r="V42" s="1"/>
    </row>
    <row r="43" spans="2:22" x14ac:dyDescent="0.5">
      <c r="B43" s="23">
        <v>9</v>
      </c>
      <c r="C43" s="42">
        <f>$C$33*$E$11+F28</f>
        <v>12</v>
      </c>
      <c r="D43" s="52">
        <f t="shared" si="8"/>
        <v>19</v>
      </c>
      <c r="E43">
        <f>$E$11*$E$33+F22</f>
        <v>14</v>
      </c>
      <c r="F43">
        <f>$E$11*$F$33+F19</f>
        <v>21</v>
      </c>
      <c r="G43" s="26">
        <f t="shared" si="5"/>
        <v>21</v>
      </c>
      <c r="V43" s="1"/>
    </row>
    <row r="44" spans="2:22" x14ac:dyDescent="0.5">
      <c r="B44" s="55">
        <v>10</v>
      </c>
      <c r="C44" s="46">
        <f t="shared" si="7"/>
        <v>24</v>
      </c>
      <c r="D44" s="53">
        <f t="shared" si="8"/>
        <v>19</v>
      </c>
      <c r="E44" s="54">
        <f t="shared" si="9"/>
        <v>14</v>
      </c>
      <c r="F44" s="54">
        <f>$E$11*$F$33+F20</f>
        <v>21</v>
      </c>
      <c r="G44" s="26">
        <f t="shared" si="5"/>
        <v>24</v>
      </c>
      <c r="V44" s="1"/>
    </row>
    <row r="47" spans="2:22" ht="16.149999999999999" x14ac:dyDescent="0.55000000000000004">
      <c r="C47" s="115" t="s">
        <v>52</v>
      </c>
      <c r="D47" s="115"/>
      <c r="E47" s="115"/>
    </row>
    <row r="48" spans="2:22" x14ac:dyDescent="0.5">
      <c r="B48" s="19" t="s">
        <v>54</v>
      </c>
      <c r="C48" s="21">
        <v>0</v>
      </c>
      <c r="D48" s="19">
        <v>1</v>
      </c>
      <c r="E48" s="19">
        <v>2</v>
      </c>
      <c r="F48" s="21" t="s">
        <v>55</v>
      </c>
    </row>
    <row r="49" spans="2:6" x14ac:dyDescent="0.5">
      <c r="B49" s="111">
        <v>10</v>
      </c>
      <c r="C49" s="110">
        <f>$E$10*$C$48+G44</f>
        <v>24</v>
      </c>
      <c r="D49" s="112">
        <f>$E$10*$D$48+G40</f>
        <v>25</v>
      </c>
      <c r="E49" s="113">
        <f>$E$10*$E$48+G36</f>
        <v>22</v>
      </c>
      <c r="F49" s="110">
        <f t="shared" ref="F49" si="10">MAX(C49:E49)</f>
        <v>25</v>
      </c>
    </row>
  </sheetData>
  <mergeCells count="5">
    <mergeCell ref="C17:G17"/>
    <mergeCell ref="P17:Q17"/>
    <mergeCell ref="C32:E32"/>
    <mergeCell ref="C47:E47"/>
    <mergeCell ref="P33:T33"/>
  </mergeCells>
  <pageMargins left="0.7" right="0.7" top="0.75" bottom="0.75" header="0.3" footer="0.3"/>
  <pageSetup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C0FB-D211-524C-BF26-8F6686BF3AE4}">
  <sheetPr>
    <pageSetUpPr fitToPage="1"/>
  </sheetPr>
  <dimension ref="B2:M40"/>
  <sheetViews>
    <sheetView showGridLines="0" zoomScale="125" workbookViewId="0">
      <selection activeCell="F31" sqref="F31"/>
    </sheetView>
  </sheetViews>
  <sheetFormatPr defaultColWidth="11.1875" defaultRowHeight="15.75" x14ac:dyDescent="0.5"/>
  <cols>
    <col min="1" max="1" width="3.3125" customWidth="1"/>
  </cols>
  <sheetData>
    <row r="2" spans="2:9" x14ac:dyDescent="0.5">
      <c r="B2" t="s">
        <v>0</v>
      </c>
      <c r="E2" t="s">
        <v>3</v>
      </c>
    </row>
    <row r="3" spans="2:9" x14ac:dyDescent="0.5">
      <c r="B3" t="s">
        <v>1</v>
      </c>
      <c r="E3" t="s">
        <v>4</v>
      </c>
    </row>
    <row r="4" spans="2:9" x14ac:dyDescent="0.5">
      <c r="B4" t="s">
        <v>2</v>
      </c>
      <c r="E4" t="s">
        <v>5</v>
      </c>
    </row>
    <row r="5" spans="2:9" x14ac:dyDescent="0.5">
      <c r="E5" t="s">
        <v>6</v>
      </c>
      <c r="H5" s="52" t="s">
        <v>11</v>
      </c>
      <c r="I5" s="52" t="s">
        <v>12</v>
      </c>
    </row>
    <row r="6" spans="2:9" x14ac:dyDescent="0.5">
      <c r="E6" t="s">
        <v>7</v>
      </c>
      <c r="H6" s="52">
        <v>10</v>
      </c>
      <c r="I6" s="52">
        <v>2</v>
      </c>
    </row>
    <row r="7" spans="2:9" x14ac:dyDescent="0.5">
      <c r="E7" t="s">
        <v>8</v>
      </c>
      <c r="H7" s="52">
        <v>3</v>
      </c>
      <c r="I7" s="52">
        <v>3</v>
      </c>
    </row>
    <row r="8" spans="2:9" x14ac:dyDescent="0.5">
      <c r="H8" s="52">
        <v>7</v>
      </c>
      <c r="I8" s="52">
        <v>2</v>
      </c>
    </row>
    <row r="10" spans="2:9" x14ac:dyDescent="0.5">
      <c r="B10" t="s">
        <v>9</v>
      </c>
    </row>
    <row r="11" spans="2:9" x14ac:dyDescent="0.5">
      <c r="B11" t="s">
        <v>13</v>
      </c>
    </row>
    <row r="13" spans="2:9" x14ac:dyDescent="0.5">
      <c r="B13" t="s">
        <v>10</v>
      </c>
    </row>
    <row r="15" spans="2:9" x14ac:dyDescent="0.5">
      <c r="B15" s="5"/>
      <c r="C15" s="5"/>
      <c r="D15" s="116" t="s">
        <v>15</v>
      </c>
      <c r="E15" s="116"/>
      <c r="F15" s="116"/>
      <c r="G15" s="116"/>
      <c r="H15" s="116"/>
      <c r="I15" s="5"/>
    </row>
    <row r="16" spans="2:9" x14ac:dyDescent="0.5">
      <c r="B16" s="4" t="s">
        <v>16</v>
      </c>
      <c r="C16" s="5">
        <v>0</v>
      </c>
      <c r="D16" s="5">
        <v>1</v>
      </c>
      <c r="E16" s="5">
        <v>2</v>
      </c>
      <c r="F16" s="5">
        <v>3</v>
      </c>
      <c r="G16" s="5">
        <v>4</v>
      </c>
      <c r="H16" s="5">
        <v>5</v>
      </c>
      <c r="I16" s="5" t="s">
        <v>19</v>
      </c>
    </row>
    <row r="17" spans="2:13" x14ac:dyDescent="0.5">
      <c r="B17" s="4">
        <v>0</v>
      </c>
      <c r="C17" s="5">
        <f>$H$8*$C$16</f>
        <v>0</v>
      </c>
      <c r="D17" s="5"/>
      <c r="E17" s="5"/>
      <c r="F17" s="5"/>
      <c r="G17" s="5"/>
      <c r="H17" s="5"/>
      <c r="I17" s="5">
        <f>MAX(C17:H17)</f>
        <v>0</v>
      </c>
    </row>
    <row r="18" spans="2:13" x14ac:dyDescent="0.5">
      <c r="B18" s="4">
        <v>1</v>
      </c>
      <c r="C18" s="5">
        <f t="shared" ref="C18:C24" si="0">$H$8*$C$16</f>
        <v>0</v>
      </c>
      <c r="D18" s="5"/>
      <c r="E18" s="5"/>
      <c r="F18" s="5"/>
      <c r="G18" s="5"/>
      <c r="H18" s="5"/>
      <c r="I18" s="5">
        <f t="shared" ref="I18:I24" si="1">MAX(C18:H18)</f>
        <v>0</v>
      </c>
    </row>
    <row r="19" spans="2:13" x14ac:dyDescent="0.5">
      <c r="B19" s="4">
        <v>2</v>
      </c>
      <c r="C19" s="5">
        <f t="shared" si="0"/>
        <v>0</v>
      </c>
      <c r="D19" s="7">
        <f>$H$8*$D$16</f>
        <v>7</v>
      </c>
      <c r="E19" s="5"/>
      <c r="F19" s="5"/>
      <c r="G19" s="5"/>
      <c r="H19" s="5"/>
      <c r="I19" s="5">
        <f t="shared" si="1"/>
        <v>7</v>
      </c>
    </row>
    <row r="20" spans="2:13" x14ac:dyDescent="0.5">
      <c r="B20" s="4">
        <v>3</v>
      </c>
      <c r="C20" s="5">
        <f>$H$8*$C$16</f>
        <v>0</v>
      </c>
      <c r="D20" s="5">
        <f t="shared" ref="D20:D24" si="2">$H$8*$D$16</f>
        <v>7</v>
      </c>
      <c r="E20" s="5"/>
      <c r="F20" s="5"/>
      <c r="G20" s="5"/>
      <c r="H20" s="5"/>
      <c r="I20" s="8">
        <f t="shared" si="1"/>
        <v>7</v>
      </c>
    </row>
    <row r="21" spans="2:13" x14ac:dyDescent="0.5">
      <c r="B21" s="4">
        <v>4</v>
      </c>
      <c r="C21" s="5">
        <f t="shared" si="0"/>
        <v>0</v>
      </c>
      <c r="D21" s="5">
        <f t="shared" si="2"/>
        <v>7</v>
      </c>
      <c r="E21" s="5">
        <f>$H$8*$E$16</f>
        <v>14</v>
      </c>
      <c r="F21" s="5"/>
      <c r="G21" s="5"/>
      <c r="H21" s="5"/>
      <c r="I21" s="5">
        <f t="shared" si="1"/>
        <v>14</v>
      </c>
    </row>
    <row r="22" spans="2:13" x14ac:dyDescent="0.5">
      <c r="B22" s="4">
        <v>5</v>
      </c>
      <c r="C22" s="5">
        <f t="shared" si="0"/>
        <v>0</v>
      </c>
      <c r="D22" s="5">
        <f t="shared" si="2"/>
        <v>7</v>
      </c>
      <c r="E22" s="5">
        <f t="shared" ref="E22:E24" si="3">$H$8*$E$16</f>
        <v>14</v>
      </c>
      <c r="F22" s="5"/>
      <c r="G22" s="5"/>
      <c r="H22" s="5"/>
      <c r="I22" s="5">
        <f t="shared" si="1"/>
        <v>14</v>
      </c>
    </row>
    <row r="23" spans="2:13" x14ac:dyDescent="0.5">
      <c r="B23" s="4">
        <v>6</v>
      </c>
      <c r="C23" s="5">
        <f t="shared" si="0"/>
        <v>0</v>
      </c>
      <c r="D23" s="5">
        <f t="shared" si="2"/>
        <v>7</v>
      </c>
      <c r="E23" s="5">
        <f t="shared" si="3"/>
        <v>14</v>
      </c>
      <c r="F23" s="5">
        <f>$H$8*$F$16</f>
        <v>21</v>
      </c>
      <c r="G23" s="5"/>
      <c r="H23" s="5"/>
      <c r="I23" s="5">
        <f t="shared" si="1"/>
        <v>21</v>
      </c>
    </row>
    <row r="24" spans="2:13" x14ac:dyDescent="0.5">
      <c r="B24" s="4">
        <v>7</v>
      </c>
      <c r="C24" s="5">
        <f t="shared" si="0"/>
        <v>0</v>
      </c>
      <c r="D24" s="5">
        <f t="shared" si="2"/>
        <v>7</v>
      </c>
      <c r="E24" s="5">
        <f t="shared" si="3"/>
        <v>14</v>
      </c>
      <c r="F24" s="5">
        <f>$H$8*$F$16</f>
        <v>21</v>
      </c>
      <c r="G24" s="5"/>
      <c r="H24" s="5"/>
      <c r="I24" s="5">
        <f t="shared" si="1"/>
        <v>21</v>
      </c>
    </row>
    <row r="25" spans="2:13" x14ac:dyDescent="0.5">
      <c r="B25" s="2"/>
    </row>
    <row r="26" spans="2:13" x14ac:dyDescent="0.5">
      <c r="B26" s="2"/>
    </row>
    <row r="27" spans="2:13" x14ac:dyDescent="0.5">
      <c r="B27" s="2" t="s">
        <v>20</v>
      </c>
      <c r="J27" t="s">
        <v>22</v>
      </c>
    </row>
    <row r="28" spans="2:13" x14ac:dyDescent="0.5">
      <c r="B28" s="2"/>
    </row>
    <row r="29" spans="2:13" x14ac:dyDescent="0.5">
      <c r="B29" s="4"/>
      <c r="C29" s="116" t="s">
        <v>18</v>
      </c>
      <c r="D29" s="116"/>
      <c r="E29" s="116"/>
      <c r="F29" s="3"/>
      <c r="H29" s="1"/>
      <c r="I29" s="5"/>
      <c r="J29" s="116" t="s">
        <v>24</v>
      </c>
      <c r="K29" s="116"/>
      <c r="L29" s="116"/>
      <c r="M29" s="5"/>
    </row>
    <row r="30" spans="2:13" x14ac:dyDescent="0.5">
      <c r="B30" s="4" t="s">
        <v>17</v>
      </c>
      <c r="C30" s="5">
        <v>1</v>
      </c>
      <c r="D30" s="5">
        <v>2</v>
      </c>
      <c r="E30" s="5">
        <v>3</v>
      </c>
      <c r="F30" s="5" t="s">
        <v>21</v>
      </c>
      <c r="H30" s="1"/>
      <c r="I30" s="5" t="s">
        <v>23</v>
      </c>
      <c r="J30" s="5">
        <v>0</v>
      </c>
      <c r="K30" s="5">
        <v>1</v>
      </c>
      <c r="L30" s="5">
        <v>2</v>
      </c>
      <c r="M30" s="5" t="s">
        <v>25</v>
      </c>
    </row>
    <row r="31" spans="2:13" x14ac:dyDescent="0.5">
      <c r="B31" s="4">
        <v>3</v>
      </c>
      <c r="C31" s="5">
        <f>$H$7*$C$30 +I17</f>
        <v>3</v>
      </c>
      <c r="D31" s="5"/>
      <c r="E31" s="5"/>
      <c r="F31" s="5">
        <f>MAX(C31:E31)</f>
        <v>3</v>
      </c>
      <c r="H31" s="1"/>
      <c r="I31" s="5">
        <v>10</v>
      </c>
      <c r="J31" s="5">
        <f>H6*J30+F38</f>
        <v>24</v>
      </c>
      <c r="K31" s="5">
        <f>H6*K30+F36</f>
        <v>27</v>
      </c>
      <c r="L31" s="7">
        <f>H6*L30+F34</f>
        <v>30</v>
      </c>
      <c r="M31" s="6">
        <f>MAX(J31:L31)</f>
        <v>30</v>
      </c>
    </row>
    <row r="32" spans="2:13" x14ac:dyDescent="0.5">
      <c r="B32" s="5">
        <v>4</v>
      </c>
      <c r="C32" s="5">
        <f>$H$7*$C$30+I18</f>
        <v>3</v>
      </c>
      <c r="D32" s="5"/>
      <c r="E32" s="5"/>
      <c r="F32" s="5">
        <f t="shared" ref="F32:F38" si="4">MAX(C32:E32)</f>
        <v>3</v>
      </c>
      <c r="H32" s="1"/>
      <c r="I32" s="1"/>
      <c r="J32" s="1"/>
      <c r="K32" s="1"/>
      <c r="L32" s="1"/>
      <c r="M32" s="1"/>
    </row>
    <row r="33" spans="2:13" x14ac:dyDescent="0.5">
      <c r="B33" s="5">
        <v>5</v>
      </c>
      <c r="C33" s="5">
        <f t="shared" ref="C33:C37" si="5">$H$7*$C$30+I19</f>
        <v>10</v>
      </c>
      <c r="D33" s="5"/>
      <c r="E33" s="5"/>
      <c r="F33" s="5">
        <f t="shared" si="4"/>
        <v>10</v>
      </c>
      <c r="H33" s="1"/>
      <c r="I33" s="1"/>
      <c r="J33" s="1"/>
      <c r="K33" s="1"/>
      <c r="L33" s="1"/>
      <c r="M33" s="1"/>
    </row>
    <row r="34" spans="2:13" x14ac:dyDescent="0.5">
      <c r="B34" s="5">
        <v>6</v>
      </c>
      <c r="C34" s="7">
        <f t="shared" si="5"/>
        <v>10</v>
      </c>
      <c r="D34" s="5">
        <f>$H$7*$D$30+I17</f>
        <v>6</v>
      </c>
      <c r="E34" s="5"/>
      <c r="F34" s="8">
        <f t="shared" si="4"/>
        <v>10</v>
      </c>
      <c r="H34" s="1"/>
      <c r="I34" s="1"/>
      <c r="J34" s="1"/>
      <c r="K34" s="1"/>
      <c r="L34" s="1"/>
      <c r="M34" s="1"/>
    </row>
    <row r="35" spans="2:13" x14ac:dyDescent="0.5">
      <c r="B35" s="5">
        <v>7</v>
      </c>
      <c r="C35" s="5">
        <f t="shared" si="5"/>
        <v>17</v>
      </c>
      <c r="D35" s="5">
        <f t="shared" ref="D35:D38" si="6">$H$7*$D$30+I18</f>
        <v>6</v>
      </c>
      <c r="E35" s="5"/>
      <c r="F35" s="5">
        <f t="shared" si="4"/>
        <v>17</v>
      </c>
      <c r="H35" s="1"/>
      <c r="I35" s="1"/>
      <c r="J35" s="1"/>
      <c r="K35" s="1"/>
      <c r="L35" s="1"/>
      <c r="M35" s="1"/>
    </row>
    <row r="36" spans="2:13" x14ac:dyDescent="0.5">
      <c r="B36" s="5">
        <v>8</v>
      </c>
      <c r="C36" s="5">
        <f t="shared" si="5"/>
        <v>17</v>
      </c>
      <c r="D36" s="5">
        <f t="shared" si="6"/>
        <v>13</v>
      </c>
      <c r="E36" s="5"/>
      <c r="F36" s="5">
        <f t="shared" si="4"/>
        <v>17</v>
      </c>
      <c r="H36" s="1"/>
      <c r="I36" s="1"/>
      <c r="J36" s="9" t="s">
        <v>26</v>
      </c>
      <c r="K36" s="5">
        <f>M31</f>
        <v>30</v>
      </c>
      <c r="L36" s="1"/>
      <c r="M36" s="1"/>
    </row>
    <row r="37" spans="2:13" x14ac:dyDescent="0.5">
      <c r="B37" s="5">
        <v>9</v>
      </c>
      <c r="C37" s="5">
        <f t="shared" si="5"/>
        <v>24</v>
      </c>
      <c r="D37" s="5">
        <f>$H$7*$D$30+I20</f>
        <v>13</v>
      </c>
      <c r="E37" s="5">
        <f>$H$7*$E$30+I17</f>
        <v>9</v>
      </c>
      <c r="F37" s="5">
        <f t="shared" si="4"/>
        <v>24</v>
      </c>
      <c r="J37" s="9" t="s">
        <v>27</v>
      </c>
      <c r="K37" s="5">
        <f>L30</f>
        <v>2</v>
      </c>
    </row>
    <row r="38" spans="2:13" x14ac:dyDescent="0.5">
      <c r="B38" s="5">
        <v>10</v>
      </c>
      <c r="C38" s="5">
        <f>$H$7*$C$30+I24</f>
        <v>24</v>
      </c>
      <c r="D38" s="5">
        <f t="shared" si="6"/>
        <v>20</v>
      </c>
      <c r="E38" s="5">
        <f>$H$7*$E$30+I18</f>
        <v>9</v>
      </c>
      <c r="F38" s="5">
        <f t="shared" si="4"/>
        <v>24</v>
      </c>
      <c r="J38" s="9" t="s">
        <v>18</v>
      </c>
      <c r="K38" s="5">
        <f>C30</f>
        <v>1</v>
      </c>
    </row>
    <row r="39" spans="2:13" x14ac:dyDescent="0.5">
      <c r="B39" s="1"/>
      <c r="J39" s="9" t="s">
        <v>28</v>
      </c>
      <c r="K39" s="5">
        <f>D16</f>
        <v>1</v>
      </c>
    </row>
    <row r="40" spans="2:13" x14ac:dyDescent="0.5">
      <c r="B40" s="1"/>
    </row>
  </sheetData>
  <mergeCells count="3">
    <mergeCell ref="D15:H15"/>
    <mergeCell ref="C29:E29"/>
    <mergeCell ref="J29:L29"/>
  </mergeCells>
  <pageMargins left="0.7" right="0.7" top="0.75" bottom="0.75" header="0.3" footer="0.3"/>
  <pageSetup paperSize="9" scale="6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8647-3E1B-7845-AF9F-73FD6D8A1ED8}">
  <sheetPr>
    <pageSetUpPr fitToPage="1"/>
  </sheetPr>
  <dimension ref="B3:R26"/>
  <sheetViews>
    <sheetView showGridLines="0" zoomScale="125" zoomScaleNormal="126" workbookViewId="0">
      <selection activeCell="M37" sqref="M37"/>
    </sheetView>
  </sheetViews>
  <sheetFormatPr defaultColWidth="11.1875" defaultRowHeight="15.75" x14ac:dyDescent="0.5"/>
  <sheetData>
    <row r="3" spans="2:18" x14ac:dyDescent="0.5">
      <c r="C3" t="s">
        <v>29</v>
      </c>
      <c r="E3" t="s">
        <v>30</v>
      </c>
      <c r="G3" t="s">
        <v>31</v>
      </c>
    </row>
    <row r="5" spans="2:18" x14ac:dyDescent="0.5">
      <c r="J5" t="s">
        <v>32</v>
      </c>
    </row>
    <row r="6" spans="2:18" x14ac:dyDescent="0.5">
      <c r="B6">
        <v>1000</v>
      </c>
      <c r="C6" s="10">
        <v>0.6</v>
      </c>
      <c r="D6" s="15">
        <v>3000</v>
      </c>
      <c r="E6" s="10">
        <v>0.7</v>
      </c>
      <c r="F6" s="15">
        <v>2000</v>
      </c>
      <c r="G6" s="10">
        <v>0.5</v>
      </c>
    </row>
    <row r="7" spans="2:18" x14ac:dyDescent="0.5">
      <c r="B7">
        <v>2000</v>
      </c>
      <c r="C7" s="11">
        <v>0.8</v>
      </c>
      <c r="D7" s="15">
        <v>5000</v>
      </c>
      <c r="E7" s="5">
        <v>0.8</v>
      </c>
      <c r="F7" s="15">
        <v>4000</v>
      </c>
      <c r="G7" s="10">
        <v>0.7</v>
      </c>
    </row>
    <row r="8" spans="2:18" x14ac:dyDescent="0.5">
      <c r="B8">
        <v>3000</v>
      </c>
      <c r="C8" s="11">
        <v>0.9</v>
      </c>
      <c r="D8" s="15">
        <v>6000</v>
      </c>
      <c r="E8" s="5">
        <v>0.9</v>
      </c>
      <c r="F8" s="15">
        <v>5000</v>
      </c>
      <c r="G8" s="10">
        <v>0.9</v>
      </c>
    </row>
    <row r="10" spans="2:18" x14ac:dyDescent="0.5">
      <c r="C10" t="s">
        <v>103</v>
      </c>
    </row>
    <row r="11" spans="2:18" x14ac:dyDescent="0.5">
      <c r="C11" t="s">
        <v>33</v>
      </c>
    </row>
    <row r="13" spans="2:18" x14ac:dyDescent="0.5">
      <c r="B13" t="s">
        <v>34</v>
      </c>
      <c r="H13" t="s">
        <v>35</v>
      </c>
      <c r="N13" t="s">
        <v>37</v>
      </c>
    </row>
    <row r="15" spans="2:18" x14ac:dyDescent="0.5">
      <c r="B15" s="5"/>
      <c r="C15" s="116" t="s">
        <v>15</v>
      </c>
      <c r="D15" s="116"/>
      <c r="E15" s="116"/>
      <c r="F15" s="5"/>
      <c r="H15" s="5"/>
      <c r="I15" s="116" t="s">
        <v>36</v>
      </c>
      <c r="J15" s="116"/>
      <c r="K15" s="116"/>
      <c r="L15" s="5"/>
      <c r="N15" s="5"/>
      <c r="O15" s="116" t="s">
        <v>24</v>
      </c>
      <c r="P15" s="116"/>
      <c r="Q15" s="116"/>
      <c r="R15" s="5"/>
    </row>
    <row r="16" spans="2:18" x14ac:dyDescent="0.5">
      <c r="B16" s="5" t="s">
        <v>14</v>
      </c>
      <c r="C16" s="5">
        <v>1</v>
      </c>
      <c r="D16" s="5">
        <v>2</v>
      </c>
      <c r="E16" s="5">
        <v>3</v>
      </c>
      <c r="F16" s="5" t="s">
        <v>19</v>
      </c>
      <c r="H16" s="5" t="s">
        <v>38</v>
      </c>
      <c r="I16" s="5">
        <v>1</v>
      </c>
      <c r="J16" s="5">
        <v>2</v>
      </c>
      <c r="K16" s="5">
        <v>3</v>
      </c>
      <c r="L16" s="5" t="s">
        <v>21</v>
      </c>
      <c r="N16" s="5" t="s">
        <v>39</v>
      </c>
      <c r="O16" s="5">
        <v>1</v>
      </c>
      <c r="P16" s="5">
        <v>2</v>
      </c>
      <c r="Q16" s="5">
        <v>3</v>
      </c>
      <c r="R16" s="5" t="s">
        <v>25</v>
      </c>
    </row>
    <row r="17" spans="2:18" x14ac:dyDescent="0.5">
      <c r="B17" s="5">
        <v>2000</v>
      </c>
      <c r="C17" s="5">
        <f>$G$6</f>
        <v>0.5</v>
      </c>
      <c r="D17" s="5"/>
      <c r="E17" s="5"/>
      <c r="F17" s="5">
        <f>MAX(C17:E17)</f>
        <v>0.5</v>
      </c>
      <c r="H17" s="5">
        <v>5000</v>
      </c>
      <c r="I17" s="5">
        <f>$E$6*F17</f>
        <v>0.35</v>
      </c>
      <c r="J17" s="5"/>
      <c r="K17" s="5"/>
      <c r="L17" s="5">
        <f>MAX(I17:K17)</f>
        <v>0.35</v>
      </c>
      <c r="N17" s="5">
        <v>10000</v>
      </c>
      <c r="O17" s="5">
        <f>C6*L21</f>
        <v>0.378</v>
      </c>
      <c r="P17" s="10">
        <f>C7*L20</f>
        <v>0.504</v>
      </c>
      <c r="Q17" s="5">
        <f>C8*L19</f>
        <v>0.44099999999999995</v>
      </c>
      <c r="R17" s="49">
        <f>MAX(O17:Q17)</f>
        <v>0.504</v>
      </c>
    </row>
    <row r="18" spans="2:18" x14ac:dyDescent="0.5">
      <c r="B18" s="5">
        <v>3000</v>
      </c>
      <c r="C18" s="5">
        <f t="shared" ref="C18:C21" si="0">$G$6</f>
        <v>0.5</v>
      </c>
      <c r="D18" s="5"/>
      <c r="E18" s="5"/>
      <c r="F18" s="5">
        <f t="shared" ref="F18:F21" si="1">MAX(C18:E18)</f>
        <v>0.5</v>
      </c>
      <c r="H18" s="5">
        <v>6000</v>
      </c>
      <c r="I18" s="5">
        <f>$E$6*F18</f>
        <v>0.35</v>
      </c>
      <c r="J18" s="5"/>
      <c r="K18" s="5"/>
      <c r="L18" s="5">
        <f t="shared" ref="L18:L21" si="2">MAX(I18:K18)</f>
        <v>0.35</v>
      </c>
      <c r="N18" s="12"/>
      <c r="O18" s="12"/>
      <c r="P18" s="12"/>
      <c r="Q18" s="12"/>
      <c r="R18" s="12"/>
    </row>
    <row r="19" spans="2:18" x14ac:dyDescent="0.5">
      <c r="B19" s="5">
        <v>4000</v>
      </c>
      <c r="C19" s="5">
        <f t="shared" si="0"/>
        <v>0.5</v>
      </c>
      <c r="D19" s="5">
        <f>$G$7</f>
        <v>0.7</v>
      </c>
      <c r="E19" s="5"/>
      <c r="F19" s="5">
        <f t="shared" si="1"/>
        <v>0.7</v>
      </c>
      <c r="H19" s="5">
        <v>7000</v>
      </c>
      <c r="I19" s="5">
        <f>$E$6*F19</f>
        <v>0.48999999999999994</v>
      </c>
      <c r="J19" s="5">
        <f>$E$7*F17</f>
        <v>0.4</v>
      </c>
      <c r="K19" s="5"/>
      <c r="L19" s="5">
        <f t="shared" si="2"/>
        <v>0.48999999999999994</v>
      </c>
      <c r="O19" s="12"/>
      <c r="P19" s="12"/>
      <c r="Q19" s="12"/>
      <c r="R19" s="12"/>
    </row>
    <row r="20" spans="2:18" x14ac:dyDescent="0.5">
      <c r="B20" s="5">
        <v>5000</v>
      </c>
      <c r="C20" s="5">
        <f t="shared" si="0"/>
        <v>0.5</v>
      </c>
      <c r="D20" s="5">
        <f t="shared" ref="D20:D21" si="3">$G$7</f>
        <v>0.7</v>
      </c>
      <c r="E20" s="10">
        <f>$G$8</f>
        <v>0.9</v>
      </c>
      <c r="F20" s="50">
        <f t="shared" si="1"/>
        <v>0.9</v>
      </c>
      <c r="H20" s="5">
        <v>8000</v>
      </c>
      <c r="I20" s="10">
        <f>$E$6*F20</f>
        <v>0.63</v>
      </c>
      <c r="J20" s="5">
        <f t="shared" ref="J20" si="4">$E$7*F18</f>
        <v>0.4</v>
      </c>
      <c r="K20" s="5">
        <f>$E$8*F17</f>
        <v>0.45</v>
      </c>
      <c r="L20" s="50">
        <f t="shared" si="2"/>
        <v>0.63</v>
      </c>
      <c r="N20" s="12"/>
      <c r="O20" s="12"/>
      <c r="P20" s="12"/>
      <c r="Q20" s="12"/>
      <c r="R20" s="12"/>
    </row>
    <row r="21" spans="2:18" x14ac:dyDescent="0.5">
      <c r="B21" s="5">
        <v>6000</v>
      </c>
      <c r="C21" s="5">
        <f t="shared" si="0"/>
        <v>0.5</v>
      </c>
      <c r="D21" s="5">
        <f t="shared" si="3"/>
        <v>0.7</v>
      </c>
      <c r="E21" s="5">
        <f>$G$8</f>
        <v>0.9</v>
      </c>
      <c r="F21" s="5">
        <f t="shared" si="1"/>
        <v>0.9</v>
      </c>
      <c r="H21" s="5">
        <v>9000</v>
      </c>
      <c r="I21" s="5">
        <f>$E$6*F21</f>
        <v>0.63</v>
      </c>
      <c r="J21" s="5">
        <f>$E$7*F19</f>
        <v>0.55999999999999994</v>
      </c>
      <c r="K21" s="5">
        <f>$E$8*F18</f>
        <v>0.45</v>
      </c>
      <c r="L21" s="5">
        <f t="shared" si="2"/>
        <v>0.63</v>
      </c>
      <c r="N21" s="12"/>
      <c r="O21" s="12"/>
      <c r="P21" s="12"/>
      <c r="Q21" s="12"/>
      <c r="R21" s="12"/>
    </row>
    <row r="22" spans="2:18" x14ac:dyDescent="0.5">
      <c r="B22" s="1"/>
      <c r="C22" s="1"/>
      <c r="D22" s="1"/>
      <c r="E22" s="1"/>
      <c r="F22" s="1"/>
      <c r="H22" s="13"/>
      <c r="O22" s="15" t="s">
        <v>104</v>
      </c>
      <c r="P22">
        <f>R17</f>
        <v>0.504</v>
      </c>
    </row>
    <row r="23" spans="2:18" x14ac:dyDescent="0.5">
      <c r="B23" s="1"/>
      <c r="C23" s="1"/>
      <c r="D23" s="1"/>
      <c r="E23" s="1"/>
      <c r="F23" s="1"/>
      <c r="O23" s="15" t="s">
        <v>27</v>
      </c>
      <c r="P23">
        <f>P16</f>
        <v>2</v>
      </c>
      <c r="Q23">
        <f>C7</f>
        <v>0.8</v>
      </c>
    </row>
    <row r="24" spans="2:18" x14ac:dyDescent="0.5">
      <c r="B24" s="1"/>
      <c r="C24" s="1"/>
      <c r="D24" s="1"/>
      <c r="E24" s="1"/>
      <c r="F24" s="1"/>
      <c r="O24" s="15" t="s">
        <v>18</v>
      </c>
      <c r="P24">
        <f>I16</f>
        <v>1</v>
      </c>
      <c r="Q24">
        <f>E6</f>
        <v>0.7</v>
      </c>
    </row>
    <row r="25" spans="2:18" x14ac:dyDescent="0.5">
      <c r="B25" s="1"/>
      <c r="O25" s="15" t="s">
        <v>28</v>
      </c>
      <c r="P25">
        <f>E16</f>
        <v>3</v>
      </c>
      <c r="Q25">
        <f>G8</f>
        <v>0.9</v>
      </c>
    </row>
    <row r="26" spans="2:18" x14ac:dyDescent="0.5">
      <c r="Q26">
        <f>Q23*Q24*Q25</f>
        <v>0.504</v>
      </c>
    </row>
  </sheetData>
  <mergeCells count="3">
    <mergeCell ref="C15:E15"/>
    <mergeCell ref="I15:K15"/>
    <mergeCell ref="O15:Q15"/>
  </mergeCells>
  <pageMargins left="0.7" right="0.7" top="0.75" bottom="0.75" header="0.3" footer="0.3"/>
  <pageSetup scale="57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748-F72C-DC49-BD8B-B99F5B51BF4B}">
  <sheetPr>
    <pageSetUpPr fitToPage="1"/>
  </sheetPr>
  <dimension ref="B3:O45"/>
  <sheetViews>
    <sheetView showGridLines="0" zoomScale="111" workbookViewId="0">
      <selection activeCell="K43" sqref="K43"/>
    </sheetView>
  </sheetViews>
  <sheetFormatPr defaultColWidth="11.1875" defaultRowHeight="15.75" x14ac:dyDescent="0.5"/>
  <cols>
    <col min="1" max="1" width="4.8125" customWidth="1"/>
  </cols>
  <sheetData>
    <row r="3" spans="2:15" x14ac:dyDescent="0.5">
      <c r="B3" s="44" t="s">
        <v>97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L3" t="s">
        <v>94</v>
      </c>
    </row>
    <row r="4" spans="2:15" x14ac:dyDescent="0.5">
      <c r="B4" s="15" t="s">
        <v>98</v>
      </c>
      <c r="C4" s="1">
        <v>3100</v>
      </c>
      <c r="D4" s="1">
        <v>2600</v>
      </c>
      <c r="E4" s="1">
        <v>3500</v>
      </c>
      <c r="F4" s="1">
        <v>2800</v>
      </c>
      <c r="G4" s="1">
        <v>2400</v>
      </c>
      <c r="I4" t="s">
        <v>92</v>
      </c>
      <c r="L4" t="s">
        <v>4</v>
      </c>
    </row>
    <row r="5" spans="2:15" x14ac:dyDescent="0.5">
      <c r="B5" s="45" t="s">
        <v>99</v>
      </c>
      <c r="C5" s="19">
        <v>4000</v>
      </c>
      <c r="D5" s="19">
        <v>3000</v>
      </c>
      <c r="E5" s="19">
        <v>4000</v>
      </c>
      <c r="F5" s="19">
        <v>3000</v>
      </c>
      <c r="G5" s="19">
        <v>2000</v>
      </c>
      <c r="I5" t="s">
        <v>93</v>
      </c>
      <c r="L5" t="s">
        <v>95</v>
      </c>
    </row>
    <row r="6" spans="2:15" x14ac:dyDescent="0.5">
      <c r="L6" t="s">
        <v>96</v>
      </c>
    </row>
    <row r="8" spans="2:15" x14ac:dyDescent="0.5">
      <c r="B8" s="51" t="s">
        <v>105</v>
      </c>
    </row>
    <row r="9" spans="2:15" x14ac:dyDescent="0.5">
      <c r="B9" t="s">
        <v>106</v>
      </c>
    </row>
    <row r="13" spans="2:15" x14ac:dyDescent="0.5">
      <c r="B13" t="s">
        <v>107</v>
      </c>
      <c r="G13" t="s">
        <v>111</v>
      </c>
      <c r="L13" t="s">
        <v>115</v>
      </c>
    </row>
    <row r="14" spans="2:15" x14ac:dyDescent="0.5"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</row>
    <row r="15" spans="2:15" x14ac:dyDescent="0.5">
      <c r="B15" s="5"/>
      <c r="C15" s="116" t="s">
        <v>109</v>
      </c>
      <c r="D15" s="116"/>
      <c r="E15" s="5"/>
      <c r="F15" s="1"/>
      <c r="G15" s="5"/>
      <c r="H15" s="116" t="s">
        <v>113</v>
      </c>
      <c r="I15" s="116"/>
      <c r="J15" s="5"/>
      <c r="L15" s="5"/>
      <c r="M15" s="116" t="s">
        <v>28</v>
      </c>
      <c r="N15" s="116"/>
      <c r="O15" s="5"/>
    </row>
    <row r="16" spans="2:15" x14ac:dyDescent="0.5">
      <c r="B16" s="5" t="s">
        <v>108</v>
      </c>
      <c r="C16" s="5">
        <v>0</v>
      </c>
      <c r="D16" s="5">
        <v>1</v>
      </c>
      <c r="E16" s="5" t="s">
        <v>110</v>
      </c>
      <c r="F16" s="1"/>
      <c r="G16" s="5" t="s">
        <v>112</v>
      </c>
      <c r="H16" s="5">
        <v>0</v>
      </c>
      <c r="I16" s="5">
        <v>1</v>
      </c>
      <c r="J16" s="5" t="s">
        <v>114</v>
      </c>
      <c r="L16" s="5" t="s">
        <v>14</v>
      </c>
      <c r="M16" s="5">
        <v>0</v>
      </c>
      <c r="N16" s="5">
        <v>1</v>
      </c>
      <c r="O16" s="5" t="s">
        <v>19</v>
      </c>
    </row>
    <row r="17" spans="2:15" x14ac:dyDescent="0.5">
      <c r="B17" s="5">
        <v>0</v>
      </c>
      <c r="C17" s="5">
        <f>$G$4*C16</f>
        <v>0</v>
      </c>
      <c r="D17" s="5"/>
      <c r="E17" s="5">
        <f>MAX(C17:D17)</f>
        <v>0</v>
      </c>
      <c r="F17" s="1"/>
      <c r="G17" s="5">
        <v>0</v>
      </c>
      <c r="H17" s="5">
        <f>$F$4*$H$16+E17</f>
        <v>0</v>
      </c>
      <c r="I17" s="5"/>
      <c r="J17" s="5">
        <f>MAX(H17:I17)</f>
        <v>0</v>
      </c>
      <c r="L17" s="5">
        <v>0</v>
      </c>
      <c r="M17" s="5">
        <f t="shared" ref="M17:M22" si="0">$E$4*$M$16+J17</f>
        <v>0</v>
      </c>
      <c r="N17" s="5"/>
      <c r="O17" s="5">
        <f>MAX(M17:N17)</f>
        <v>0</v>
      </c>
    </row>
    <row r="18" spans="2:15" x14ac:dyDescent="0.5">
      <c r="B18" s="5">
        <v>1000</v>
      </c>
      <c r="C18" s="5">
        <f t="shared" ref="C18:C27" si="1">$G$4*C17</f>
        <v>0</v>
      </c>
      <c r="D18" s="5"/>
      <c r="E18" s="5">
        <f t="shared" ref="E18:E27" si="2">MAX(C18:D18)</f>
        <v>0</v>
      </c>
      <c r="F18" s="1"/>
      <c r="G18" s="5">
        <v>1000</v>
      </c>
      <c r="H18" s="5">
        <f t="shared" ref="H18:H21" si="3">$F$4*$H$16+E18</f>
        <v>0</v>
      </c>
      <c r="I18" s="5"/>
      <c r="J18" s="5">
        <f>MAX(H18:I18)</f>
        <v>0</v>
      </c>
      <c r="L18" s="5">
        <v>1000</v>
      </c>
      <c r="M18" s="5">
        <f t="shared" si="0"/>
        <v>0</v>
      </c>
      <c r="N18" s="5"/>
      <c r="O18" s="5">
        <f t="shared" ref="O18:O27" si="4">MAX(M18:N18)</f>
        <v>0</v>
      </c>
    </row>
    <row r="19" spans="2:15" x14ac:dyDescent="0.5">
      <c r="B19" s="5">
        <v>2000</v>
      </c>
      <c r="C19" s="5">
        <f t="shared" si="1"/>
        <v>0</v>
      </c>
      <c r="D19" s="10">
        <f>$G$4*$D$16</f>
        <v>2400</v>
      </c>
      <c r="E19" s="50">
        <f t="shared" si="2"/>
        <v>2400</v>
      </c>
      <c r="F19" s="1"/>
      <c r="G19" s="5">
        <v>2000</v>
      </c>
      <c r="H19" s="10">
        <f>$F$4*$H$16+E19</f>
        <v>2400</v>
      </c>
      <c r="I19" s="5"/>
      <c r="J19" s="50">
        <f>MAX(H19:I19)</f>
        <v>2400</v>
      </c>
      <c r="L19" s="5">
        <v>2000</v>
      </c>
      <c r="M19" s="5">
        <f t="shared" si="0"/>
        <v>2400</v>
      </c>
      <c r="N19" s="5"/>
      <c r="O19" s="5">
        <f t="shared" si="4"/>
        <v>2400</v>
      </c>
    </row>
    <row r="20" spans="2:15" x14ac:dyDescent="0.5">
      <c r="B20" s="5">
        <v>3000</v>
      </c>
      <c r="C20" s="5">
        <f t="shared" si="1"/>
        <v>0</v>
      </c>
      <c r="D20" s="5">
        <f t="shared" ref="D20:D27" si="5">$G$4*$D$16</f>
        <v>2400</v>
      </c>
      <c r="E20" s="5">
        <f t="shared" si="2"/>
        <v>2400</v>
      </c>
      <c r="F20" s="1"/>
      <c r="G20" s="5">
        <v>3000</v>
      </c>
      <c r="H20" s="5">
        <f t="shared" si="3"/>
        <v>2400</v>
      </c>
      <c r="I20" s="5">
        <f t="shared" ref="I20:I27" si="6">$F$4*$I$16+E17</f>
        <v>2800</v>
      </c>
      <c r="J20" s="5">
        <f>MAX(H20:I20)</f>
        <v>2800</v>
      </c>
      <c r="L20" s="5">
        <v>3000</v>
      </c>
      <c r="M20" s="5">
        <f t="shared" si="0"/>
        <v>2800</v>
      </c>
      <c r="N20" s="5"/>
      <c r="O20" s="5">
        <f t="shared" si="4"/>
        <v>2800</v>
      </c>
    </row>
    <row r="21" spans="2:15" x14ac:dyDescent="0.5">
      <c r="B21" s="5">
        <v>4000</v>
      </c>
      <c r="C21" s="5">
        <f t="shared" si="1"/>
        <v>0</v>
      </c>
      <c r="D21" s="5">
        <f>$G$4*$D$16</f>
        <v>2400</v>
      </c>
      <c r="E21" s="5">
        <f t="shared" si="2"/>
        <v>2400</v>
      </c>
      <c r="F21" s="1"/>
      <c r="G21" s="5">
        <v>4000</v>
      </c>
      <c r="H21" s="5">
        <f t="shared" si="3"/>
        <v>2400</v>
      </c>
      <c r="I21" s="5">
        <f t="shared" si="6"/>
        <v>2800</v>
      </c>
      <c r="J21" s="5">
        <f>MAX(H21:I21)</f>
        <v>2800</v>
      </c>
      <c r="L21" s="5">
        <v>4000</v>
      </c>
      <c r="M21" s="5">
        <f t="shared" si="0"/>
        <v>2800</v>
      </c>
      <c r="N21" s="5">
        <f t="shared" ref="N21:N27" si="7">$E$4*$N$16+J17</f>
        <v>3500</v>
      </c>
      <c r="O21" s="5">
        <f t="shared" si="4"/>
        <v>3500</v>
      </c>
    </row>
    <row r="22" spans="2:15" x14ac:dyDescent="0.5">
      <c r="B22" s="5">
        <v>5000</v>
      </c>
      <c r="C22" s="5">
        <f t="shared" si="1"/>
        <v>0</v>
      </c>
      <c r="D22" s="5">
        <f t="shared" si="5"/>
        <v>2400</v>
      </c>
      <c r="E22" s="5">
        <f t="shared" si="2"/>
        <v>2400</v>
      </c>
      <c r="F22" s="1"/>
      <c r="G22" s="5">
        <v>5000</v>
      </c>
      <c r="H22" s="5">
        <f>$F$4*$H$16+E22</f>
        <v>2400</v>
      </c>
      <c r="I22" s="5">
        <f t="shared" si="6"/>
        <v>5200</v>
      </c>
      <c r="J22" s="5">
        <f t="shared" ref="J22:J26" si="8">MAX(H22:I22)</f>
        <v>5200</v>
      </c>
      <c r="L22" s="5">
        <v>5000</v>
      </c>
      <c r="M22" s="5">
        <f t="shared" si="0"/>
        <v>5200</v>
      </c>
      <c r="N22" s="5">
        <f t="shared" si="7"/>
        <v>3500</v>
      </c>
      <c r="O22" s="5">
        <f t="shared" si="4"/>
        <v>5200</v>
      </c>
    </row>
    <row r="23" spans="2:15" x14ac:dyDescent="0.5">
      <c r="B23" s="5">
        <v>6000</v>
      </c>
      <c r="C23" s="5">
        <f t="shared" si="1"/>
        <v>0</v>
      </c>
      <c r="D23" s="5">
        <f t="shared" si="5"/>
        <v>2400</v>
      </c>
      <c r="E23" s="5">
        <f t="shared" si="2"/>
        <v>2400</v>
      </c>
      <c r="F23" s="1"/>
      <c r="G23" s="5">
        <v>6000</v>
      </c>
      <c r="H23" s="5">
        <f t="shared" ref="H23:H27" si="9">$F$4*$H$16+E23</f>
        <v>2400</v>
      </c>
      <c r="I23" s="5">
        <f t="shared" si="6"/>
        <v>5200</v>
      </c>
      <c r="J23" s="5">
        <f t="shared" si="8"/>
        <v>5200</v>
      </c>
      <c r="L23" s="5">
        <v>6000</v>
      </c>
      <c r="M23" s="5">
        <f t="shared" ref="M23:M27" si="10">$E$4*$M$16+J23</f>
        <v>5200</v>
      </c>
      <c r="N23" s="10">
        <f t="shared" si="7"/>
        <v>5900</v>
      </c>
      <c r="O23" s="50">
        <f t="shared" si="4"/>
        <v>5900</v>
      </c>
    </row>
    <row r="24" spans="2:15" x14ac:dyDescent="0.5">
      <c r="B24" s="5">
        <v>7000</v>
      </c>
      <c r="C24" s="5">
        <f t="shared" si="1"/>
        <v>0</v>
      </c>
      <c r="D24" s="5">
        <f t="shared" si="5"/>
        <v>2400</v>
      </c>
      <c r="E24" s="5">
        <f t="shared" si="2"/>
        <v>2400</v>
      </c>
      <c r="F24" s="1"/>
      <c r="G24" s="5">
        <v>7000</v>
      </c>
      <c r="H24" s="5">
        <f t="shared" si="9"/>
        <v>2400</v>
      </c>
      <c r="I24" s="5">
        <f t="shared" si="6"/>
        <v>5200</v>
      </c>
      <c r="J24" s="5">
        <f t="shared" si="8"/>
        <v>5200</v>
      </c>
      <c r="L24" s="5">
        <v>7000</v>
      </c>
      <c r="M24" s="5">
        <f>$E$4*$M$16+J24</f>
        <v>5200</v>
      </c>
      <c r="N24" s="5">
        <f t="shared" si="7"/>
        <v>6300</v>
      </c>
      <c r="O24" s="5">
        <f t="shared" si="4"/>
        <v>6300</v>
      </c>
    </row>
    <row r="25" spans="2:15" x14ac:dyDescent="0.5">
      <c r="B25" s="5">
        <v>8000</v>
      </c>
      <c r="C25" s="5">
        <f t="shared" si="1"/>
        <v>0</v>
      </c>
      <c r="D25" s="5">
        <f t="shared" si="5"/>
        <v>2400</v>
      </c>
      <c r="E25" s="5">
        <f t="shared" si="2"/>
        <v>2400</v>
      </c>
      <c r="F25" s="1"/>
      <c r="G25" s="5">
        <v>8000</v>
      </c>
      <c r="H25" s="5">
        <f t="shared" si="9"/>
        <v>2400</v>
      </c>
      <c r="I25" s="5">
        <f t="shared" si="6"/>
        <v>5200</v>
      </c>
      <c r="J25" s="5">
        <f t="shared" si="8"/>
        <v>5200</v>
      </c>
      <c r="L25" s="5">
        <v>8000</v>
      </c>
      <c r="M25" s="5">
        <f>$E$4*$M$16+J25</f>
        <v>5200</v>
      </c>
      <c r="N25" s="5">
        <f t="shared" si="7"/>
        <v>6300</v>
      </c>
      <c r="O25" s="5">
        <f t="shared" si="4"/>
        <v>6300</v>
      </c>
    </row>
    <row r="26" spans="2:15" x14ac:dyDescent="0.5">
      <c r="B26" s="5">
        <v>9000</v>
      </c>
      <c r="C26" s="5">
        <f>$G$4*C25</f>
        <v>0</v>
      </c>
      <c r="D26" s="5">
        <f t="shared" si="5"/>
        <v>2400</v>
      </c>
      <c r="E26" s="5">
        <f t="shared" si="2"/>
        <v>2400</v>
      </c>
      <c r="F26" s="1"/>
      <c r="G26" s="5">
        <v>9000</v>
      </c>
      <c r="H26" s="5">
        <f t="shared" si="9"/>
        <v>2400</v>
      </c>
      <c r="I26" s="5">
        <f t="shared" si="6"/>
        <v>5200</v>
      </c>
      <c r="J26" s="5">
        <f t="shared" si="8"/>
        <v>5200</v>
      </c>
      <c r="L26" s="5">
        <v>9000</v>
      </c>
      <c r="M26" s="5">
        <f t="shared" si="10"/>
        <v>5200</v>
      </c>
      <c r="N26" s="5">
        <f t="shared" si="7"/>
        <v>8700</v>
      </c>
      <c r="O26" s="5">
        <f t="shared" si="4"/>
        <v>8700</v>
      </c>
    </row>
    <row r="27" spans="2:15" x14ac:dyDescent="0.5">
      <c r="B27" s="5">
        <v>10000</v>
      </c>
      <c r="C27" s="5">
        <f t="shared" si="1"/>
        <v>0</v>
      </c>
      <c r="D27" s="5">
        <f t="shared" si="5"/>
        <v>2400</v>
      </c>
      <c r="E27" s="5">
        <f t="shared" si="2"/>
        <v>2400</v>
      </c>
      <c r="F27" s="1"/>
      <c r="G27" s="5">
        <v>10000</v>
      </c>
      <c r="H27" s="5">
        <f t="shared" si="9"/>
        <v>2400</v>
      </c>
      <c r="I27" s="5">
        <f t="shared" si="6"/>
        <v>5200</v>
      </c>
      <c r="J27" s="5">
        <f>MAX(H27:I27)</f>
        <v>5200</v>
      </c>
      <c r="L27" s="5">
        <v>10000</v>
      </c>
      <c r="M27" s="5">
        <f t="shared" si="10"/>
        <v>5200</v>
      </c>
      <c r="N27" s="5">
        <f t="shared" si="7"/>
        <v>8700</v>
      </c>
      <c r="O27" s="5">
        <f t="shared" si="4"/>
        <v>8700</v>
      </c>
    </row>
    <row r="31" spans="2:15" x14ac:dyDescent="0.5">
      <c r="B31" t="s">
        <v>116</v>
      </c>
      <c r="G31" t="s">
        <v>117</v>
      </c>
    </row>
    <row r="32" spans="2:15" x14ac:dyDescent="0.5">
      <c r="B32" s="1"/>
      <c r="C32" s="1"/>
      <c r="D32" s="1"/>
      <c r="E32" s="1"/>
      <c r="G32" s="1"/>
      <c r="H32" s="1"/>
      <c r="I32" s="1"/>
      <c r="J32" s="1"/>
    </row>
    <row r="33" spans="2:14" x14ac:dyDescent="0.5">
      <c r="B33" s="5"/>
      <c r="C33" s="116" t="s">
        <v>18</v>
      </c>
      <c r="D33" s="116"/>
      <c r="E33" s="5"/>
      <c r="G33" s="5"/>
      <c r="H33" s="116" t="s">
        <v>27</v>
      </c>
      <c r="I33" s="116"/>
      <c r="J33" s="5"/>
    </row>
    <row r="34" spans="2:14" x14ac:dyDescent="0.5">
      <c r="B34" s="5" t="s">
        <v>38</v>
      </c>
      <c r="C34" s="5">
        <v>0</v>
      </c>
      <c r="D34" s="5">
        <v>1</v>
      </c>
      <c r="E34" s="5" t="s">
        <v>21</v>
      </c>
      <c r="G34" s="5" t="s">
        <v>39</v>
      </c>
      <c r="H34" s="5">
        <v>0</v>
      </c>
      <c r="I34" s="5">
        <v>1</v>
      </c>
      <c r="J34" s="5" t="s">
        <v>25</v>
      </c>
      <c r="L34" s="15" t="s">
        <v>104</v>
      </c>
      <c r="M34">
        <f>J45</f>
        <v>9000</v>
      </c>
    </row>
    <row r="35" spans="2:14" x14ac:dyDescent="0.5">
      <c r="B35" s="5">
        <v>0</v>
      </c>
      <c r="C35" s="5">
        <f t="shared" ref="C35:C45" si="11">$D$4*$C$34+O17</f>
        <v>0</v>
      </c>
      <c r="D35" s="5"/>
      <c r="E35" s="5">
        <f>MAX(C35:D35)</f>
        <v>0</v>
      </c>
      <c r="G35" s="5"/>
      <c r="H35" s="5"/>
      <c r="I35" s="5"/>
      <c r="J35" s="5"/>
      <c r="L35" s="15" t="s">
        <v>27</v>
      </c>
      <c r="M35">
        <f>I34</f>
        <v>1</v>
      </c>
      <c r="N35">
        <f>C4</f>
        <v>3100</v>
      </c>
    </row>
    <row r="36" spans="2:14" x14ac:dyDescent="0.5">
      <c r="B36" s="5">
        <v>1000</v>
      </c>
      <c r="C36" s="5">
        <f t="shared" si="11"/>
        <v>0</v>
      </c>
      <c r="D36" s="5"/>
      <c r="E36" s="5">
        <f t="shared" ref="E36:E45" si="12">MAX(C36:D36)</f>
        <v>0</v>
      </c>
      <c r="G36" s="5"/>
      <c r="H36" s="5"/>
      <c r="I36" s="5"/>
      <c r="J36" s="5"/>
      <c r="L36" s="15" t="s">
        <v>18</v>
      </c>
      <c r="M36">
        <f>C34</f>
        <v>0</v>
      </c>
    </row>
    <row r="37" spans="2:14" x14ac:dyDescent="0.5">
      <c r="B37" s="5">
        <v>2000</v>
      </c>
      <c r="C37" s="5">
        <f t="shared" si="11"/>
        <v>2400</v>
      </c>
      <c r="D37" s="5"/>
      <c r="E37" s="5">
        <f t="shared" si="12"/>
        <v>2400</v>
      </c>
      <c r="G37" s="5"/>
      <c r="H37" s="5"/>
      <c r="I37" s="5"/>
      <c r="J37" s="5"/>
      <c r="L37" s="15" t="s">
        <v>28</v>
      </c>
      <c r="M37">
        <f>N16</f>
        <v>1</v>
      </c>
      <c r="N37">
        <f>E4</f>
        <v>3500</v>
      </c>
    </row>
    <row r="38" spans="2:14" x14ac:dyDescent="0.5">
      <c r="B38" s="5">
        <v>3000</v>
      </c>
      <c r="C38" s="5">
        <f t="shared" si="11"/>
        <v>2800</v>
      </c>
      <c r="D38" s="5">
        <f t="shared" ref="D38:D43" si="13">$D$4*$D$34+O17</f>
        <v>2600</v>
      </c>
      <c r="E38" s="5">
        <f t="shared" si="12"/>
        <v>2800</v>
      </c>
      <c r="G38" s="5"/>
      <c r="H38" s="5"/>
      <c r="I38" s="5"/>
      <c r="J38" s="5"/>
      <c r="L38" s="15" t="s">
        <v>113</v>
      </c>
      <c r="M38">
        <f>H16</f>
        <v>0</v>
      </c>
    </row>
    <row r="39" spans="2:14" x14ac:dyDescent="0.5">
      <c r="B39" s="5">
        <v>4000</v>
      </c>
      <c r="C39" s="5">
        <f t="shared" si="11"/>
        <v>3500</v>
      </c>
      <c r="D39" s="5">
        <f t="shared" si="13"/>
        <v>2600</v>
      </c>
      <c r="E39" s="5">
        <f t="shared" si="12"/>
        <v>3500</v>
      </c>
      <c r="G39" s="5"/>
      <c r="H39" s="5"/>
      <c r="I39" s="5"/>
      <c r="J39" s="5"/>
      <c r="L39" s="15" t="s">
        <v>109</v>
      </c>
      <c r="M39">
        <f>D16</f>
        <v>1</v>
      </c>
      <c r="N39">
        <f>G4</f>
        <v>2400</v>
      </c>
    </row>
    <row r="40" spans="2:14" x14ac:dyDescent="0.5">
      <c r="B40" s="5">
        <v>5000</v>
      </c>
      <c r="C40" s="5">
        <f t="shared" si="11"/>
        <v>5200</v>
      </c>
      <c r="D40" s="5">
        <f t="shared" si="13"/>
        <v>5000</v>
      </c>
      <c r="E40" s="5">
        <f t="shared" si="12"/>
        <v>5200</v>
      </c>
      <c r="G40" s="5"/>
      <c r="H40" s="5"/>
      <c r="I40" s="5"/>
      <c r="J40" s="5"/>
      <c r="L40" s="15"/>
      <c r="N40">
        <f>SUM(N35:N39)</f>
        <v>9000</v>
      </c>
    </row>
    <row r="41" spans="2:14" x14ac:dyDescent="0.5">
      <c r="B41" s="5">
        <v>6000</v>
      </c>
      <c r="C41" s="10">
        <f t="shared" si="11"/>
        <v>5900</v>
      </c>
      <c r="D41" s="5">
        <f t="shared" si="13"/>
        <v>5400</v>
      </c>
      <c r="E41" s="50">
        <f t="shared" si="12"/>
        <v>5900</v>
      </c>
      <c r="G41" s="5"/>
      <c r="H41" s="5"/>
      <c r="I41" s="5"/>
      <c r="J41" s="5"/>
    </row>
    <row r="42" spans="2:14" x14ac:dyDescent="0.5">
      <c r="B42" s="5">
        <v>7000</v>
      </c>
      <c r="C42" s="5">
        <f t="shared" si="11"/>
        <v>6300</v>
      </c>
      <c r="D42" s="5">
        <f t="shared" si="13"/>
        <v>6100</v>
      </c>
      <c r="E42" s="5">
        <f t="shared" si="12"/>
        <v>6300</v>
      </c>
      <c r="G42" s="5"/>
      <c r="H42" s="5"/>
      <c r="I42" s="5"/>
      <c r="J42" s="5"/>
    </row>
    <row r="43" spans="2:14" x14ac:dyDescent="0.5">
      <c r="B43" s="5">
        <v>8000</v>
      </c>
      <c r="C43" s="5">
        <f t="shared" si="11"/>
        <v>6300</v>
      </c>
      <c r="D43" s="5">
        <f t="shared" si="13"/>
        <v>7800</v>
      </c>
      <c r="E43" s="5">
        <f t="shared" si="12"/>
        <v>7800</v>
      </c>
      <c r="G43" s="5"/>
      <c r="H43" s="5"/>
      <c r="I43" s="5"/>
      <c r="J43" s="5"/>
    </row>
    <row r="44" spans="2:14" x14ac:dyDescent="0.5">
      <c r="B44" s="5">
        <v>9000</v>
      </c>
      <c r="C44" s="5">
        <f t="shared" si="11"/>
        <v>8700</v>
      </c>
      <c r="D44" s="5">
        <f t="shared" ref="D44" si="14">$D$4*$D$34+O23</f>
        <v>8500</v>
      </c>
      <c r="E44" s="5">
        <f t="shared" si="12"/>
        <v>8700</v>
      </c>
      <c r="G44" s="5"/>
      <c r="H44" s="5"/>
      <c r="I44" s="5"/>
      <c r="J44" s="5"/>
    </row>
    <row r="45" spans="2:14" x14ac:dyDescent="0.5">
      <c r="B45" s="5">
        <v>10000</v>
      </c>
      <c r="C45" s="5">
        <f t="shared" si="11"/>
        <v>8700</v>
      </c>
      <c r="D45" s="5">
        <f>$D$4*$D$34+O24</f>
        <v>8900</v>
      </c>
      <c r="E45" s="5">
        <f t="shared" si="12"/>
        <v>8900</v>
      </c>
      <c r="G45" s="5">
        <v>10000</v>
      </c>
      <c r="H45" s="5">
        <f>$C$4*$H$34+E45</f>
        <v>8900</v>
      </c>
      <c r="I45" s="10">
        <f>$C$4*$I$34+E41</f>
        <v>9000</v>
      </c>
      <c r="J45" s="49">
        <f>MAX(H45:I45)</f>
        <v>9000</v>
      </c>
    </row>
  </sheetData>
  <mergeCells count="5">
    <mergeCell ref="C15:D15"/>
    <mergeCell ref="H15:I15"/>
    <mergeCell ref="M15:N15"/>
    <mergeCell ref="C33:D33"/>
    <mergeCell ref="H33:I33"/>
  </mergeCells>
  <pageMargins left="0.7" right="0.7" top="0.75" bottom="0.75" header="0.3" footer="0.3"/>
  <pageSetup scale="4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D439-C1A5-604B-BEE6-BAEBE87AB1BA}">
  <sheetPr>
    <pageSetUpPr fitToPage="1"/>
  </sheetPr>
  <dimension ref="B2:U50"/>
  <sheetViews>
    <sheetView showGridLines="0" zoomScale="118" workbookViewId="0">
      <selection activeCell="K20" sqref="K20"/>
    </sheetView>
  </sheetViews>
  <sheetFormatPr defaultColWidth="8.8125" defaultRowHeight="15.75" x14ac:dyDescent="0.5"/>
  <cols>
    <col min="4" max="4" width="4.5" customWidth="1"/>
    <col min="5" max="5" width="15.1875" bestFit="1" customWidth="1"/>
    <col min="8" max="8" width="9.5" customWidth="1"/>
    <col min="12" max="12" width="9.1875" customWidth="1"/>
    <col min="13" max="13" width="10" customWidth="1"/>
    <col min="17" max="17" width="9.5" customWidth="1"/>
  </cols>
  <sheetData>
    <row r="2" spans="2:21" x14ac:dyDescent="0.5">
      <c r="F2" s="18"/>
      <c r="G2" s="117" t="s">
        <v>76</v>
      </c>
      <c r="H2" s="117"/>
      <c r="I2" s="117"/>
      <c r="J2" s="18"/>
      <c r="K2" s="18"/>
      <c r="L2" s="18" t="s">
        <v>77</v>
      </c>
      <c r="M2" s="18" t="s">
        <v>79</v>
      </c>
      <c r="N2" s="1"/>
    </row>
    <row r="3" spans="2:21" x14ac:dyDescent="0.5">
      <c r="C3" t="s">
        <v>68</v>
      </c>
      <c r="F3" s="19" t="s">
        <v>72</v>
      </c>
      <c r="G3" s="19" t="s">
        <v>73</v>
      </c>
      <c r="H3" s="19" t="s">
        <v>74</v>
      </c>
      <c r="I3" s="19" t="s">
        <v>75</v>
      </c>
      <c r="J3" s="19"/>
      <c r="K3" s="19" t="s">
        <v>62</v>
      </c>
      <c r="L3" s="19" t="s">
        <v>78</v>
      </c>
      <c r="M3" s="19" t="s">
        <v>78</v>
      </c>
      <c r="N3" s="1"/>
    </row>
    <row r="4" spans="2:21" x14ac:dyDescent="0.5">
      <c r="C4" t="s">
        <v>69</v>
      </c>
      <c r="F4" s="1">
        <v>1</v>
      </c>
      <c r="G4" s="1">
        <v>3</v>
      </c>
      <c r="H4" s="1">
        <v>1</v>
      </c>
      <c r="I4" s="1">
        <v>0.5</v>
      </c>
      <c r="J4" s="1"/>
      <c r="K4" s="1">
        <v>1</v>
      </c>
      <c r="L4" s="1">
        <v>5</v>
      </c>
      <c r="M4" s="1">
        <v>4</v>
      </c>
      <c r="N4" s="1"/>
    </row>
    <row r="5" spans="2:21" x14ac:dyDescent="0.5">
      <c r="C5" t="s">
        <v>70</v>
      </c>
      <c r="F5" s="1">
        <v>2</v>
      </c>
      <c r="G5" s="1">
        <v>3</v>
      </c>
      <c r="H5" s="1">
        <v>1</v>
      </c>
      <c r="I5" s="1">
        <v>0.5</v>
      </c>
      <c r="J5" s="1"/>
      <c r="K5" s="1">
        <v>3</v>
      </c>
      <c r="L5" s="1">
        <v>5</v>
      </c>
      <c r="M5" s="1">
        <v>4</v>
      </c>
      <c r="N5" s="1"/>
    </row>
    <row r="6" spans="2:21" x14ac:dyDescent="0.5">
      <c r="C6" t="s">
        <v>71</v>
      </c>
      <c r="F6" s="1">
        <v>3</v>
      </c>
      <c r="G6" s="1">
        <v>3</v>
      </c>
      <c r="H6" s="1">
        <v>1</v>
      </c>
      <c r="I6" s="1">
        <v>0.5</v>
      </c>
      <c r="J6" s="1"/>
      <c r="K6" s="1">
        <v>2</v>
      </c>
      <c r="L6" s="1">
        <v>5</v>
      </c>
      <c r="M6" s="1">
        <v>4</v>
      </c>
      <c r="N6" s="1"/>
    </row>
    <row r="7" spans="2:21" x14ac:dyDescent="0.5">
      <c r="F7" s="19">
        <v>4</v>
      </c>
      <c r="G7" s="19">
        <v>3</v>
      </c>
      <c r="H7" s="19">
        <v>1</v>
      </c>
      <c r="I7" s="19">
        <v>0.5</v>
      </c>
      <c r="J7" s="19"/>
      <c r="K7" s="19">
        <v>4</v>
      </c>
      <c r="L7" s="19">
        <v>5</v>
      </c>
      <c r="M7" s="19">
        <v>4</v>
      </c>
      <c r="N7" s="1"/>
    </row>
    <row r="9" spans="2:21" x14ac:dyDescent="0.5">
      <c r="E9" t="s">
        <v>118</v>
      </c>
    </row>
    <row r="10" spans="2:21" x14ac:dyDescent="0.5">
      <c r="E10" t="s">
        <v>83</v>
      </c>
    </row>
    <row r="12" spans="2:21" x14ac:dyDescent="0.5">
      <c r="B12" s="40" t="s">
        <v>63</v>
      </c>
      <c r="D12" s="28"/>
      <c r="E12" s="38" t="s">
        <v>67</v>
      </c>
      <c r="F12" s="39">
        <v>1</v>
      </c>
      <c r="G12" s="38" t="s">
        <v>64</v>
      </c>
      <c r="H12" s="39">
        <v>0.5</v>
      </c>
      <c r="I12" s="38" t="s">
        <v>65</v>
      </c>
      <c r="J12" s="39">
        <v>4</v>
      </c>
      <c r="K12" s="38" t="s">
        <v>66</v>
      </c>
      <c r="L12" s="39">
        <v>3</v>
      </c>
    </row>
    <row r="13" spans="2:21" x14ac:dyDescent="0.5">
      <c r="D13" s="28"/>
      <c r="E13" s="15"/>
      <c r="F13" s="16"/>
      <c r="G13" s="15"/>
      <c r="H13" s="16"/>
      <c r="I13" s="15"/>
      <c r="J13" s="16"/>
      <c r="K13" s="15"/>
      <c r="L13" s="16"/>
    </row>
    <row r="14" spans="2:21" x14ac:dyDescent="0.5">
      <c r="D14" s="28"/>
      <c r="E14" s="15"/>
      <c r="F14" s="115" t="s">
        <v>113</v>
      </c>
      <c r="G14" s="115"/>
      <c r="H14" s="115"/>
      <c r="I14" s="115"/>
      <c r="J14" s="115"/>
      <c r="K14" s="115"/>
      <c r="L14" s="16"/>
    </row>
    <row r="15" spans="2:21" x14ac:dyDescent="0.5">
      <c r="E15" s="47" t="s">
        <v>84</v>
      </c>
      <c r="F15" s="46">
        <v>0</v>
      </c>
      <c r="G15" s="47">
        <v>1</v>
      </c>
      <c r="H15" s="47">
        <v>2</v>
      </c>
      <c r="I15" s="47">
        <v>3</v>
      </c>
      <c r="J15" s="47">
        <v>4</v>
      </c>
      <c r="K15" s="48">
        <v>5</v>
      </c>
      <c r="L15" s="47" t="s">
        <v>85</v>
      </c>
    </row>
    <row r="16" spans="2:21" x14ac:dyDescent="0.5">
      <c r="E16" s="41">
        <v>0</v>
      </c>
      <c r="F16" s="42"/>
      <c r="G16" s="41"/>
      <c r="H16" s="41"/>
      <c r="I16" s="41"/>
      <c r="J16" s="25">
        <f>$F$12*J15+$H$12*($E$16+J15-$J$12)+$L$12</f>
        <v>7</v>
      </c>
      <c r="K16" s="43"/>
      <c r="L16" s="66">
        <f>MIN(F16:J16)</f>
        <v>7</v>
      </c>
      <c r="O16" s="20" t="s">
        <v>128</v>
      </c>
      <c r="P16" s="64">
        <f>L46</f>
        <v>20</v>
      </c>
      <c r="Q16" s="20"/>
      <c r="R16" s="20"/>
      <c r="S16" s="20"/>
      <c r="T16" s="20"/>
      <c r="U16" s="20"/>
    </row>
    <row r="17" spans="2:21" x14ac:dyDescent="0.5">
      <c r="E17" s="41">
        <v>1</v>
      </c>
      <c r="F17" s="42"/>
      <c r="G17" s="41"/>
      <c r="H17" s="41"/>
      <c r="I17" s="41">
        <f>$F$12*I15+$H$12*($E$17+I15-$J$12)+$L$12</f>
        <v>6</v>
      </c>
      <c r="J17" s="41"/>
      <c r="K17" s="43"/>
      <c r="L17" s="56">
        <f>MIN(F17:J17)</f>
        <v>6</v>
      </c>
      <c r="O17" s="20"/>
      <c r="P17" s="20"/>
      <c r="Q17" s="20"/>
      <c r="R17" s="20"/>
      <c r="S17" s="20"/>
      <c r="T17" s="20"/>
      <c r="U17" s="20"/>
    </row>
    <row r="18" spans="2:21" x14ac:dyDescent="0.5">
      <c r="E18" s="41">
        <v>2</v>
      </c>
      <c r="F18" s="42"/>
      <c r="G18" s="41"/>
      <c r="H18" s="41">
        <f>$F$12*H15+$H$12*($E$18+H15-$J$12)+$L$12</f>
        <v>5</v>
      </c>
      <c r="I18" s="41"/>
      <c r="J18" s="41"/>
      <c r="K18" s="43"/>
      <c r="L18" s="56">
        <f>MIN(F18:J18)</f>
        <v>5</v>
      </c>
      <c r="O18" s="20" t="s">
        <v>72</v>
      </c>
      <c r="P18" s="20" t="s">
        <v>124</v>
      </c>
      <c r="Q18" s="67" t="s">
        <v>129</v>
      </c>
      <c r="R18" s="20" t="s">
        <v>130</v>
      </c>
      <c r="S18" s="20" t="s">
        <v>126</v>
      </c>
      <c r="T18" s="20"/>
      <c r="U18" s="20"/>
    </row>
    <row r="19" spans="2:21" x14ac:dyDescent="0.5">
      <c r="E19" s="41">
        <v>3</v>
      </c>
      <c r="F19" s="42"/>
      <c r="G19" s="41">
        <f>$F$12*G15+$H$12*($E$19+G15-$J$12)+$L$12</f>
        <v>4</v>
      </c>
      <c r="H19" s="41"/>
      <c r="I19" s="41"/>
      <c r="J19" s="41"/>
      <c r="K19" s="43"/>
      <c r="L19" s="56">
        <f>MIN(F19:J19)</f>
        <v>4</v>
      </c>
      <c r="O19" s="20">
        <v>1</v>
      </c>
      <c r="P19" s="20">
        <f>E46</f>
        <v>0</v>
      </c>
      <c r="Q19" s="67">
        <f>G45</f>
        <v>1</v>
      </c>
      <c r="R19" s="20">
        <f>K4</f>
        <v>1</v>
      </c>
      <c r="S19" s="20">
        <f>P19+Q19-R19</f>
        <v>0</v>
      </c>
      <c r="T19" s="20"/>
      <c r="U19" s="20"/>
    </row>
    <row r="20" spans="2:21" x14ac:dyDescent="0.5">
      <c r="E20" s="47">
        <v>4</v>
      </c>
      <c r="F20" s="46">
        <f>$F$12*F15+$H$12*($E$20+F15-$J$12)</f>
        <v>0</v>
      </c>
      <c r="G20" s="47"/>
      <c r="H20" s="47"/>
      <c r="I20" s="47"/>
      <c r="J20" s="47"/>
      <c r="K20" s="48"/>
      <c r="L20" s="57">
        <f>MIN(F20:J20)</f>
        <v>0</v>
      </c>
      <c r="O20" s="20">
        <v>2</v>
      </c>
      <c r="P20" s="20">
        <f>E36</f>
        <v>0</v>
      </c>
      <c r="Q20" s="67">
        <f>K35</f>
        <v>5</v>
      </c>
      <c r="R20" s="20">
        <f t="shared" ref="R20:R22" si="0">K5</f>
        <v>3</v>
      </c>
      <c r="S20" s="20">
        <f t="shared" ref="S20:S22" si="1">P20+Q20-R20</f>
        <v>2</v>
      </c>
      <c r="T20" s="20"/>
      <c r="U20" s="20"/>
    </row>
    <row r="21" spans="2:21" x14ac:dyDescent="0.5">
      <c r="E21" s="58"/>
      <c r="F21" s="58"/>
      <c r="G21" s="58"/>
      <c r="H21" s="58"/>
      <c r="I21" s="58"/>
      <c r="J21" s="58"/>
      <c r="K21" s="58"/>
      <c r="L21" s="58"/>
      <c r="O21" s="20">
        <v>3</v>
      </c>
      <c r="P21" s="20">
        <f>E28</f>
        <v>2</v>
      </c>
      <c r="Q21" s="67">
        <f>F25</f>
        <v>0</v>
      </c>
      <c r="R21" s="20">
        <f t="shared" si="0"/>
        <v>2</v>
      </c>
      <c r="S21" s="20">
        <f>P21+Q21-R21</f>
        <v>0</v>
      </c>
      <c r="T21" s="20"/>
      <c r="U21" s="20"/>
    </row>
    <row r="22" spans="2:21" x14ac:dyDescent="0.5">
      <c r="E22" s="58"/>
      <c r="F22" s="58"/>
      <c r="G22" s="58"/>
      <c r="H22" s="58"/>
      <c r="I22" s="58"/>
      <c r="J22" s="58"/>
      <c r="K22" s="58"/>
      <c r="L22" s="58"/>
      <c r="N22" s="1"/>
      <c r="O22" s="20">
        <v>4</v>
      </c>
      <c r="P22" s="20">
        <f>E16</f>
        <v>0</v>
      </c>
      <c r="Q22" s="67">
        <f>J15</f>
        <v>4</v>
      </c>
      <c r="R22" s="20">
        <f t="shared" si="0"/>
        <v>4</v>
      </c>
      <c r="S22" s="20">
        <f t="shared" si="1"/>
        <v>0</v>
      </c>
      <c r="T22" s="20"/>
    </row>
    <row r="23" spans="2:21" x14ac:dyDescent="0.5">
      <c r="B23" s="40" t="s">
        <v>80</v>
      </c>
      <c r="D23" s="28"/>
      <c r="E23" s="59" t="s">
        <v>67</v>
      </c>
      <c r="F23" s="60">
        <v>1</v>
      </c>
      <c r="G23" s="59" t="s">
        <v>64</v>
      </c>
      <c r="H23" s="60">
        <v>0.5</v>
      </c>
      <c r="I23" s="59" t="s">
        <v>65</v>
      </c>
      <c r="J23" s="60">
        <v>2</v>
      </c>
      <c r="K23" s="59" t="s">
        <v>66</v>
      </c>
      <c r="L23" s="60">
        <v>3</v>
      </c>
      <c r="N23" s="1"/>
      <c r="O23" s="20"/>
      <c r="P23" s="20"/>
      <c r="Q23" s="20"/>
      <c r="R23" s="20"/>
      <c r="S23" s="20"/>
      <c r="T23" s="20"/>
    </row>
    <row r="24" spans="2:21" x14ac:dyDescent="0.5">
      <c r="B24" s="40"/>
      <c r="D24" s="28"/>
      <c r="E24" s="59"/>
      <c r="F24" s="118" t="s">
        <v>15</v>
      </c>
      <c r="G24" s="118"/>
      <c r="H24" s="118"/>
      <c r="I24" s="118"/>
      <c r="J24" s="118"/>
      <c r="K24" s="118"/>
      <c r="L24" s="60"/>
      <c r="N24" s="20"/>
      <c r="O24" s="20"/>
      <c r="P24" s="20"/>
      <c r="Q24" s="20"/>
      <c r="R24" s="20"/>
      <c r="S24" s="20"/>
      <c r="T24" s="20"/>
    </row>
    <row r="25" spans="2:21" x14ac:dyDescent="0.5">
      <c r="E25" s="47" t="s">
        <v>86</v>
      </c>
      <c r="F25" s="46">
        <v>0</v>
      </c>
      <c r="G25" s="47">
        <v>1</v>
      </c>
      <c r="H25" s="47">
        <v>2</v>
      </c>
      <c r="I25" s="47">
        <v>3</v>
      </c>
      <c r="J25" s="47">
        <v>4</v>
      </c>
      <c r="K25" s="48">
        <v>5</v>
      </c>
      <c r="L25" s="47" t="s">
        <v>89</v>
      </c>
      <c r="M25" s="1"/>
      <c r="N25" s="1"/>
      <c r="O25" s="20" t="s">
        <v>72</v>
      </c>
      <c r="P25" s="1" t="s">
        <v>127</v>
      </c>
      <c r="Q25" s="1" t="s">
        <v>125</v>
      </c>
      <c r="R25" s="1" t="s">
        <v>131</v>
      </c>
      <c r="S25" s="1"/>
    </row>
    <row r="26" spans="2:21" x14ac:dyDescent="0.5">
      <c r="E26" s="41">
        <v>0</v>
      </c>
      <c r="F26" s="42"/>
      <c r="G26" s="41"/>
      <c r="H26" s="41">
        <f>$F$23*H25+$H$23*($E$26+H25-$J$23)+$L$23+L16</f>
        <v>12</v>
      </c>
      <c r="I26" s="41">
        <f>$F$23*I25+$H$23*($E$26+I25-$J$23)+$L$23+L17</f>
        <v>12.5</v>
      </c>
      <c r="J26" s="41">
        <f>$F$23*J25+$H$23*($E$26+J25-$J$23)+$L$23+L18</f>
        <v>13</v>
      </c>
      <c r="K26" s="43">
        <f>$F$23*K25+$H$23*($E$26+K25-$J$23)+$L$23+L19</f>
        <v>13.5</v>
      </c>
      <c r="L26" s="41">
        <f>MIN(F26:K26)</f>
        <v>12</v>
      </c>
      <c r="M26" s="1"/>
      <c r="N26" s="1"/>
      <c r="O26" s="20">
        <v>1</v>
      </c>
      <c r="P26" s="20">
        <f>IF(Q19&lt;&gt;0,3,0)</f>
        <v>3</v>
      </c>
      <c r="Q26" s="20">
        <f>H4*Q19</f>
        <v>1</v>
      </c>
      <c r="R26" s="20">
        <f>I4*S19</f>
        <v>0</v>
      </c>
      <c r="S26" s="20">
        <f>SUM(P26:R26)</f>
        <v>4</v>
      </c>
    </row>
    <row r="27" spans="2:21" x14ac:dyDescent="0.5">
      <c r="E27" s="41">
        <v>1</v>
      </c>
      <c r="F27" s="42"/>
      <c r="G27" s="41">
        <f>$F$23*G25+$H$23*($E$27+G25-$J$23)+$L$23+L16</f>
        <v>11</v>
      </c>
      <c r="H27" s="41">
        <f>$F$23*H25+$H$23*($E$27+H25-$J$23)+$L$23+L17</f>
        <v>11.5</v>
      </c>
      <c r="I27" s="41">
        <f>$F$23*I25+$H$23*($E$27+I25-$J$23)+$L$23+L18</f>
        <v>12</v>
      </c>
      <c r="J27" s="41">
        <f>$F$23*J25+$H$23*($E$27+J25-$J$23)+$L$23+L19</f>
        <v>12.5</v>
      </c>
      <c r="K27" s="43">
        <f>$F$23*K25+$H$23*($E$27+K25-$J$23)+$L$23+L20</f>
        <v>10</v>
      </c>
      <c r="L27" s="41">
        <f t="shared" ref="L27:L30" si="2">MIN(F27:K27)</f>
        <v>10</v>
      </c>
      <c r="M27" s="1"/>
      <c r="N27" s="1"/>
      <c r="O27" s="20">
        <v>2</v>
      </c>
      <c r="P27" s="20">
        <f t="shared" ref="P27:P29" si="3">IF(Q20&lt;&gt;0,3,0)</f>
        <v>3</v>
      </c>
      <c r="Q27" s="20">
        <f t="shared" ref="Q27:Q29" si="4">H5*Q20</f>
        <v>5</v>
      </c>
      <c r="R27" s="20">
        <f t="shared" ref="R27:R29" si="5">I5*S20</f>
        <v>1</v>
      </c>
      <c r="S27" s="20">
        <f t="shared" ref="S27:S29" si="6">SUM(P27:R27)</f>
        <v>9</v>
      </c>
    </row>
    <row r="28" spans="2:21" x14ac:dyDescent="0.5">
      <c r="E28" s="41">
        <v>2</v>
      </c>
      <c r="F28" s="24">
        <f>$F$23*F25+$H$23*($E$28+F25-$J$23)+L16</f>
        <v>7</v>
      </c>
      <c r="G28" s="41">
        <f>$F$23*G25+$H$23*($E$28+G25-$J$23)+$L$23+L17</f>
        <v>10.5</v>
      </c>
      <c r="H28" s="41">
        <f>$F$23*H25+$H$23*($E$28+H25-$J$23)+$L$23+L18</f>
        <v>11</v>
      </c>
      <c r="I28" s="41">
        <f>$F$23*I25+$H$23*($E$28+I25-$J$23)+$L$23+L19</f>
        <v>11.5</v>
      </c>
      <c r="J28" s="41">
        <f>$F$23*J25+$H$23*($E$28+J25-$J$23)+$L$23+L20</f>
        <v>9</v>
      </c>
      <c r="K28" s="43"/>
      <c r="L28" s="65">
        <f t="shared" si="2"/>
        <v>7</v>
      </c>
      <c r="M28" s="1"/>
      <c r="N28" s="1"/>
      <c r="O28" s="20">
        <v>3</v>
      </c>
      <c r="P28" s="20">
        <f>IF(Q21&lt;&gt;0,3,0)</f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2:21" x14ac:dyDescent="0.5">
      <c r="E29" s="41">
        <v>3</v>
      </c>
      <c r="F29" s="42">
        <f>$F$23*F25+$H$23*($E$29+F25-$J$23)+L17</f>
        <v>6.5</v>
      </c>
      <c r="G29" s="41">
        <f>$F$23*G25+$H$23*($E$29+G25-$J$23)+$L$23+L18</f>
        <v>10</v>
      </c>
      <c r="H29" s="41">
        <f>$F$23*H25+$H$23*($E$29+H25-$J$23)+$L$23+L19</f>
        <v>10.5</v>
      </c>
      <c r="I29" s="41">
        <f>$F$23*I25+$H$23*($E$29+I25-$J$23)+$L$23+L20</f>
        <v>8</v>
      </c>
      <c r="J29" s="41"/>
      <c r="K29" s="43"/>
      <c r="L29" s="41">
        <f t="shared" si="2"/>
        <v>6.5</v>
      </c>
      <c r="M29" s="1"/>
      <c r="N29" s="1"/>
      <c r="O29" s="20">
        <v>4</v>
      </c>
      <c r="P29" s="20">
        <f t="shared" si="3"/>
        <v>3</v>
      </c>
      <c r="Q29" s="20">
        <f t="shared" si="4"/>
        <v>4</v>
      </c>
      <c r="R29" s="20">
        <f t="shared" si="5"/>
        <v>0</v>
      </c>
      <c r="S29" s="20">
        <f t="shared" si="6"/>
        <v>7</v>
      </c>
    </row>
    <row r="30" spans="2:21" x14ac:dyDescent="0.5">
      <c r="E30" s="47">
        <v>4</v>
      </c>
      <c r="F30" s="46">
        <f>$F$23*F25+$H$23*($E$30+F25-$J$23)+L18</f>
        <v>6</v>
      </c>
      <c r="G30" s="47">
        <f>$F$23*G25+$H$23*($E$30+G25-$J$23)+$L$23+L19</f>
        <v>9.5</v>
      </c>
      <c r="H30" s="47">
        <f>$F$23*H25+$H$23*($E$30+H25-$J$23)+$L$23+L20</f>
        <v>7</v>
      </c>
      <c r="I30" s="47"/>
      <c r="J30" s="47"/>
      <c r="K30" s="48"/>
      <c r="L30" s="47">
        <f t="shared" si="2"/>
        <v>6</v>
      </c>
      <c r="M30" s="1"/>
      <c r="S30" s="20">
        <f>SUM(S26:S29)</f>
        <v>20</v>
      </c>
    </row>
    <row r="31" spans="2:21" x14ac:dyDescent="0.5">
      <c r="E31" s="41"/>
      <c r="F31" s="41"/>
      <c r="G31" s="41"/>
      <c r="H31" s="41"/>
      <c r="I31" s="41"/>
      <c r="J31" s="41"/>
      <c r="K31" s="41"/>
      <c r="L31" s="41"/>
      <c r="M31" s="1"/>
    </row>
    <row r="32" spans="2:21" x14ac:dyDescent="0.5">
      <c r="E32" s="41"/>
      <c r="F32" s="41"/>
      <c r="G32" s="41"/>
      <c r="H32" s="41"/>
      <c r="I32" s="41"/>
      <c r="J32" s="41"/>
      <c r="K32" s="58"/>
      <c r="L32" s="58"/>
      <c r="N32" s="1"/>
      <c r="O32" s="1"/>
      <c r="P32" s="1"/>
      <c r="Q32" s="1"/>
    </row>
    <row r="33" spans="2:17" x14ac:dyDescent="0.5">
      <c r="B33" s="40" t="s">
        <v>81</v>
      </c>
      <c r="D33" s="28"/>
      <c r="E33" s="59" t="s">
        <v>67</v>
      </c>
      <c r="F33" s="60">
        <v>1</v>
      </c>
      <c r="G33" s="59" t="s">
        <v>64</v>
      </c>
      <c r="H33" s="60">
        <v>0.5</v>
      </c>
      <c r="I33" s="59" t="s">
        <v>65</v>
      </c>
      <c r="J33" s="60">
        <v>3</v>
      </c>
      <c r="K33" s="59" t="s">
        <v>66</v>
      </c>
      <c r="L33" s="60">
        <v>3</v>
      </c>
      <c r="N33" s="1"/>
      <c r="O33" s="1"/>
      <c r="P33" s="1"/>
      <c r="Q33" s="1"/>
    </row>
    <row r="34" spans="2:17" x14ac:dyDescent="0.5">
      <c r="B34" s="40"/>
      <c r="D34" s="28"/>
      <c r="E34" s="59"/>
      <c r="F34" s="118" t="s">
        <v>36</v>
      </c>
      <c r="G34" s="118"/>
      <c r="H34" s="118"/>
      <c r="I34" s="118"/>
      <c r="J34" s="118"/>
      <c r="K34" s="118"/>
      <c r="L34" s="60"/>
      <c r="N34" s="20"/>
      <c r="O34" s="20"/>
      <c r="P34" s="20"/>
      <c r="Q34" s="20"/>
    </row>
    <row r="35" spans="2:17" x14ac:dyDescent="0.5">
      <c r="E35" s="61" t="s">
        <v>87</v>
      </c>
      <c r="F35" s="46">
        <v>0</v>
      </c>
      <c r="G35" s="47">
        <v>1</v>
      </c>
      <c r="H35" s="47">
        <v>2</v>
      </c>
      <c r="I35" s="47">
        <v>3</v>
      </c>
      <c r="J35" s="47">
        <v>4</v>
      </c>
      <c r="K35" s="48">
        <v>5</v>
      </c>
      <c r="L35" s="47" t="s">
        <v>90</v>
      </c>
      <c r="M35" s="1"/>
      <c r="N35" s="1"/>
      <c r="O35" s="1"/>
      <c r="P35" s="1"/>
      <c r="Q35" s="1"/>
    </row>
    <row r="36" spans="2:17" x14ac:dyDescent="0.5">
      <c r="E36" s="41">
        <v>0</v>
      </c>
      <c r="F36" s="42"/>
      <c r="G36" s="41"/>
      <c r="H36" s="41"/>
      <c r="I36" s="41">
        <f>$F$33*I35+$H$33*($E$36+I35-$J$33)+$L$33+L26</f>
        <v>18</v>
      </c>
      <c r="J36" s="41">
        <f>$F$33*J35+$H$33*($E$36+J35-$J$33)+$L$33+L27</f>
        <v>17.5</v>
      </c>
      <c r="K36" s="27">
        <f>$F$33*K35+$H$33*($E$36+K35-$J$33)+$L$33+L28</f>
        <v>16</v>
      </c>
      <c r="L36" s="65">
        <f>MIN(F36:K36)</f>
        <v>16</v>
      </c>
      <c r="M36" s="1"/>
      <c r="N36" s="1"/>
      <c r="O36" s="1"/>
      <c r="P36" s="1"/>
      <c r="Q36" s="1"/>
    </row>
    <row r="37" spans="2:17" x14ac:dyDescent="0.5">
      <c r="E37" s="41">
        <v>1</v>
      </c>
      <c r="F37" s="42"/>
      <c r="G37" s="41"/>
      <c r="H37" s="41">
        <f>$F$33*H35+$H$33*(E37+H35-$J$33)+J33+L26</f>
        <v>17</v>
      </c>
      <c r="I37" s="41">
        <f>$F$33*I35+$H$33*(E37+I35-$J$33)+L33+L27</f>
        <v>16.5</v>
      </c>
      <c r="J37" s="41">
        <f>$F$33*J35+$H$33*(E37+J35-$J$33)+L33+L28</f>
        <v>15</v>
      </c>
      <c r="K37" s="43">
        <f>$F$33*K35+$H$33*(E37+K35-$J$33)+L33+L29</f>
        <v>16</v>
      </c>
      <c r="L37" s="41">
        <f t="shared" ref="L37:L40" si="7">MIN(F37:K37)</f>
        <v>15</v>
      </c>
      <c r="M37" s="1"/>
      <c r="N37" s="1"/>
      <c r="O37" s="1"/>
      <c r="P37" s="1"/>
      <c r="Q37" s="1"/>
    </row>
    <row r="38" spans="2:17" x14ac:dyDescent="0.5">
      <c r="E38" s="41">
        <v>2</v>
      </c>
      <c r="F38" s="42"/>
      <c r="G38" s="41">
        <f>$F$33*G35+$H$33*(E38+G35-$J$33)+L33+L26</f>
        <v>16</v>
      </c>
      <c r="H38" s="41">
        <f>$F$33*H35+$H$33*(E38+H35-$J$33)+L33+L27</f>
        <v>15.5</v>
      </c>
      <c r="I38" s="41">
        <f>$F$33*I35+$H$33*(E38+I35-$J$33)+$L$33+L28</f>
        <v>14</v>
      </c>
      <c r="J38" s="41">
        <f>$F$33*J35+$H$33*(E38+J35-$J$33)+$L$33+L29</f>
        <v>15</v>
      </c>
      <c r="K38" s="43">
        <f>$F$33*K35+$H$33*(E38+K35-$J$33)+$L$33+L30</f>
        <v>16</v>
      </c>
      <c r="L38" s="41">
        <f t="shared" si="7"/>
        <v>14</v>
      </c>
      <c r="M38" s="1"/>
    </row>
    <row r="39" spans="2:17" x14ac:dyDescent="0.5">
      <c r="E39" s="41">
        <v>3</v>
      </c>
      <c r="F39" s="42">
        <f>$F$33*F35+$H$33*($E$39+F35-$J$33)+L26</f>
        <v>12</v>
      </c>
      <c r="G39" s="41">
        <f>$F$33*G35+$H$33*($E$39+G35-$J$33)+$L$33+L27</f>
        <v>14.5</v>
      </c>
      <c r="H39" s="41">
        <f>$F$33*H35+$H$33*($E$39+H35-$J$33)+$L$33+L28</f>
        <v>13</v>
      </c>
      <c r="I39" s="41">
        <f>$F$33*I35+$H$33*($E$39+I35-$J$33)+$L$33+L29</f>
        <v>14</v>
      </c>
      <c r="J39" s="41">
        <f>$F$33*J35+$H$33*($E$39+J35-$J$33)+$L$33+L30</f>
        <v>15</v>
      </c>
      <c r="K39" s="62"/>
      <c r="L39" s="41">
        <f t="shared" si="7"/>
        <v>12</v>
      </c>
    </row>
    <row r="40" spans="2:17" x14ac:dyDescent="0.5">
      <c r="E40" s="47">
        <v>4</v>
      </c>
      <c r="F40" s="46">
        <f>$F$33*F35+$H$33*($E$40+F35-$J$33)+L27</f>
        <v>10.5</v>
      </c>
      <c r="G40" s="47">
        <f>$F$33*G35+$H$33*($E$40+G35-$J$33)+$L$33+L28</f>
        <v>12</v>
      </c>
      <c r="H40" s="47">
        <f>$F$33*H35+$H$33*($E$40+H35-$J$33)+$L$33+L29</f>
        <v>13</v>
      </c>
      <c r="I40" s="47">
        <f>$F$33*I35+$H$33*($E$40+I35-$J$33)+$L$33+L30</f>
        <v>14</v>
      </c>
      <c r="J40" s="47"/>
      <c r="K40" s="63"/>
      <c r="L40" s="47">
        <f t="shared" si="7"/>
        <v>10.5</v>
      </c>
    </row>
    <row r="41" spans="2:17" x14ac:dyDescent="0.5">
      <c r="E41" s="58"/>
      <c r="F41" s="58"/>
      <c r="G41" s="58"/>
      <c r="H41" s="58"/>
      <c r="I41" s="58"/>
      <c r="J41" s="58"/>
      <c r="K41" s="58"/>
      <c r="L41" s="58"/>
    </row>
    <row r="42" spans="2:17" x14ac:dyDescent="0.5">
      <c r="E42" s="58"/>
      <c r="F42" s="58"/>
      <c r="G42" s="58"/>
      <c r="H42" s="58"/>
      <c r="I42" s="58"/>
      <c r="J42" s="58"/>
      <c r="K42" s="58"/>
      <c r="L42" s="58"/>
    </row>
    <row r="43" spans="2:17" x14ac:dyDescent="0.5">
      <c r="B43" s="40" t="s">
        <v>82</v>
      </c>
      <c r="D43" s="28"/>
      <c r="E43" s="59" t="s">
        <v>67</v>
      </c>
      <c r="F43" s="60">
        <v>1</v>
      </c>
      <c r="G43" s="59" t="s">
        <v>64</v>
      </c>
      <c r="H43" s="60">
        <v>0.5</v>
      </c>
      <c r="I43" s="59" t="s">
        <v>65</v>
      </c>
      <c r="J43" s="60">
        <v>1</v>
      </c>
      <c r="K43" s="59" t="s">
        <v>66</v>
      </c>
      <c r="L43" s="60">
        <v>3</v>
      </c>
    </row>
    <row r="44" spans="2:17" x14ac:dyDescent="0.5">
      <c r="B44" s="40"/>
      <c r="D44" s="28"/>
      <c r="E44" s="59"/>
      <c r="F44" s="118" t="s">
        <v>27</v>
      </c>
      <c r="G44" s="118"/>
      <c r="H44" s="118"/>
      <c r="I44" s="118"/>
      <c r="J44" s="118"/>
      <c r="K44" s="118"/>
      <c r="L44" s="60"/>
    </row>
    <row r="45" spans="2:17" x14ac:dyDescent="0.5">
      <c r="E45" s="61" t="s">
        <v>88</v>
      </c>
      <c r="F45" s="46">
        <v>0</v>
      </c>
      <c r="G45" s="47">
        <v>1</v>
      </c>
      <c r="H45" s="47">
        <v>2</v>
      </c>
      <c r="I45" s="47">
        <v>3</v>
      </c>
      <c r="J45" s="47">
        <v>4</v>
      </c>
      <c r="K45" s="48">
        <v>5</v>
      </c>
      <c r="L45" s="47" t="s">
        <v>91</v>
      </c>
    </row>
    <row r="46" spans="2:17" x14ac:dyDescent="0.5">
      <c r="E46" s="41">
        <v>0</v>
      </c>
      <c r="F46" s="42"/>
      <c r="G46" s="25">
        <f>$F$43*G45+$H$43*($E$46+G45-$J$43)+$L$43+L36</f>
        <v>20</v>
      </c>
      <c r="H46" s="41">
        <f>$F$43*H45+$H$43*($E$46+H45-$J$43)+$L$43+L37</f>
        <v>20.5</v>
      </c>
      <c r="I46" s="41">
        <f>$F$43*I45+$H$43*($E$46+I45-$J$43)+$L$43+L38</f>
        <v>21</v>
      </c>
      <c r="J46" s="41">
        <f>$F$43*J45+$H$43*($E$46+J45-$J$43)+$L$43+L39</f>
        <v>20.5</v>
      </c>
      <c r="K46" s="43">
        <f>$F$43*K45+$H$43*($E$46+K45-$J$43)+$L$43+L40</f>
        <v>20.5</v>
      </c>
      <c r="L46" s="64">
        <f>MIN(F46:K46)</f>
        <v>20</v>
      </c>
    </row>
    <row r="47" spans="2:17" s="32" customFormat="1" x14ac:dyDescent="0.5">
      <c r="E47" s="29">
        <v>1</v>
      </c>
      <c r="F47" s="30">
        <f>$F$43*F45+$H$43*($E$47+F45-$J$43)+L36</f>
        <v>16</v>
      </c>
      <c r="G47" s="29">
        <f>$F$43*G45+$H$43*($E$47+G45-$J$43)+$L$43+L37</f>
        <v>19.5</v>
      </c>
      <c r="H47" s="29">
        <f>$F$43*H45+$H$43*($E$47+H45-$J$43)+$L$43+L38</f>
        <v>20</v>
      </c>
      <c r="I47" s="29">
        <f>$F$43*I45+$H$43*($E$47+I45-$J$43)+$L$43+L39</f>
        <v>19.5</v>
      </c>
      <c r="J47" s="29">
        <f>$F$43*J45+$H$43*($E$47+J45-$J$43)+$L$43+L40</f>
        <v>19.5</v>
      </c>
      <c r="K47" s="31"/>
      <c r="L47" s="29">
        <f t="shared" ref="L47:L50" si="8">MIN(F47:K47)</f>
        <v>16</v>
      </c>
    </row>
    <row r="48" spans="2:17" s="32" customFormat="1" x14ac:dyDescent="0.5">
      <c r="E48" s="29">
        <v>2</v>
      </c>
      <c r="F48" s="30">
        <f>$F$43*F45+$H$43*($E$48+F45-$J$43)+L37</f>
        <v>15.5</v>
      </c>
      <c r="G48" s="29">
        <f>$F$43*G45+$H$43*($E$48+G45-$J$43)+$L$43+L38</f>
        <v>19</v>
      </c>
      <c r="H48" s="29">
        <f>$F$43*H45+$H$43*($E$48+H45-$J$43)+$L$43+L39</f>
        <v>18.5</v>
      </c>
      <c r="I48" s="29">
        <f>$F$43*I45+$H$43*($E$48+I45-$J$43)+$L$43+L40</f>
        <v>18.5</v>
      </c>
      <c r="J48" s="29"/>
      <c r="K48" s="31"/>
      <c r="L48" s="29">
        <f t="shared" si="8"/>
        <v>15.5</v>
      </c>
    </row>
    <row r="49" spans="5:12" s="32" customFormat="1" x14ac:dyDescent="0.5">
      <c r="E49" s="29">
        <v>3</v>
      </c>
      <c r="F49" s="30">
        <f>$F$43*F45+$H$43*($E$49+F45-$J$43)+L38</f>
        <v>15</v>
      </c>
      <c r="G49" s="29">
        <f>$F$43*G45+$H$43*($E$49+G45-$J$43)+$L$43+L39</f>
        <v>17.5</v>
      </c>
      <c r="H49" s="29">
        <f>$F$43*H45+$H$43*($E$49+H45-$J$43)+$L$43+L40</f>
        <v>17.5</v>
      </c>
      <c r="I49" s="29"/>
      <c r="J49" s="29"/>
      <c r="K49" s="33"/>
      <c r="L49" s="29">
        <f t="shared" si="8"/>
        <v>15</v>
      </c>
    </row>
    <row r="50" spans="5:12" s="32" customFormat="1" x14ac:dyDescent="0.5">
      <c r="E50" s="34">
        <v>4</v>
      </c>
      <c r="F50" s="35">
        <f>$F$43*F45+$H$43*($E$50+F45-$J$43)+L39</f>
        <v>13.5</v>
      </c>
      <c r="G50" s="34">
        <f>$F$43*G45+$H$43*($E$50+G45-$J$43)+$L$43+L40</f>
        <v>16.5</v>
      </c>
      <c r="H50" s="34"/>
      <c r="I50" s="34"/>
      <c r="J50" s="36"/>
      <c r="K50" s="37"/>
      <c r="L50" s="34">
        <f t="shared" si="8"/>
        <v>13.5</v>
      </c>
    </row>
  </sheetData>
  <mergeCells count="5">
    <mergeCell ref="F14:K14"/>
    <mergeCell ref="G2:I2"/>
    <mergeCell ref="F24:K24"/>
    <mergeCell ref="F34:K34"/>
    <mergeCell ref="F44:K44"/>
  </mergeCells>
  <pageMargins left="0.7" right="0.7" top="0.75" bottom="0.75" header="0.3" footer="0.3"/>
  <pageSetup scale="6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1416-03E7-C14C-A427-F19581AD23C2}">
  <sheetPr>
    <pageSetUpPr fitToPage="1"/>
  </sheetPr>
  <dimension ref="A2:Y51"/>
  <sheetViews>
    <sheetView showGridLines="0" topLeftCell="A28" zoomScale="112" workbookViewId="0">
      <selection activeCell="G4" sqref="G4"/>
    </sheetView>
  </sheetViews>
  <sheetFormatPr defaultColWidth="8.8125" defaultRowHeight="15.75" x14ac:dyDescent="0.5"/>
  <cols>
    <col min="1" max="1" width="8.8125" style="72"/>
    <col min="2" max="2" width="12" style="72" customWidth="1"/>
    <col min="3" max="3" width="8.8125" style="72"/>
    <col min="4" max="4" width="10" style="72" customWidth="1"/>
    <col min="5" max="6" width="8.8125" style="72"/>
    <col min="7" max="7" width="10.5" style="72" customWidth="1"/>
    <col min="8" max="8" width="10.6875" style="72" customWidth="1"/>
    <col min="9" max="10" width="8.8125" style="72"/>
    <col min="11" max="11" width="11.3125" style="72" customWidth="1"/>
    <col min="12" max="12" width="10.5" style="72" customWidth="1"/>
    <col min="13" max="13" width="8.8125" style="72"/>
    <col min="14" max="25" width="8.8125" style="74"/>
    <col min="26" max="16384" width="8.8125" style="72"/>
  </cols>
  <sheetData>
    <row r="2" spans="1:13" x14ac:dyDescent="0.5">
      <c r="E2" s="73"/>
      <c r="F2" s="119" t="s">
        <v>76</v>
      </c>
      <c r="G2" s="119"/>
      <c r="H2" s="119"/>
      <c r="I2" s="73"/>
      <c r="J2" s="73"/>
      <c r="K2" s="73" t="s">
        <v>77</v>
      </c>
      <c r="L2" s="73" t="s">
        <v>79</v>
      </c>
      <c r="M2" s="74"/>
    </row>
    <row r="3" spans="1:13" x14ac:dyDescent="0.5">
      <c r="B3" s="72" t="s">
        <v>68</v>
      </c>
      <c r="E3" s="75" t="s">
        <v>72</v>
      </c>
      <c r="F3" s="75" t="s">
        <v>73</v>
      </c>
      <c r="G3" s="75" t="s">
        <v>74</v>
      </c>
      <c r="H3" s="75" t="s">
        <v>75</v>
      </c>
      <c r="I3" s="75"/>
      <c r="J3" s="75" t="s">
        <v>62</v>
      </c>
      <c r="K3" s="75" t="s">
        <v>78</v>
      </c>
      <c r="L3" s="75" t="s">
        <v>78</v>
      </c>
      <c r="M3" s="74"/>
    </row>
    <row r="4" spans="1:13" x14ac:dyDescent="0.5">
      <c r="B4" s="72" t="s">
        <v>69</v>
      </c>
      <c r="E4" s="74">
        <v>1</v>
      </c>
      <c r="F4" s="74">
        <v>500</v>
      </c>
      <c r="G4" s="74">
        <v>300</v>
      </c>
      <c r="H4" s="74">
        <v>100</v>
      </c>
      <c r="I4" s="74"/>
      <c r="J4" s="74">
        <v>4</v>
      </c>
      <c r="K4" s="74">
        <v>6</v>
      </c>
      <c r="L4" s="74">
        <v>4</v>
      </c>
      <c r="M4" s="74"/>
    </row>
    <row r="5" spans="1:13" x14ac:dyDescent="0.5">
      <c r="B5" s="72" t="s">
        <v>70</v>
      </c>
      <c r="E5" s="74">
        <v>2</v>
      </c>
      <c r="F5" s="74">
        <v>450</v>
      </c>
      <c r="G5" s="74">
        <v>320</v>
      </c>
      <c r="H5" s="74">
        <v>100</v>
      </c>
      <c r="I5" s="74"/>
      <c r="J5" s="74">
        <v>5</v>
      </c>
      <c r="K5" s="74">
        <v>4</v>
      </c>
      <c r="L5" s="74">
        <v>3</v>
      </c>
      <c r="M5" s="74"/>
    </row>
    <row r="6" spans="1:13" x14ac:dyDescent="0.5">
      <c r="B6" s="72" t="s">
        <v>71</v>
      </c>
      <c r="E6" s="74">
        <v>3</v>
      </c>
      <c r="F6" s="74">
        <v>500</v>
      </c>
      <c r="G6" s="74">
        <v>250</v>
      </c>
      <c r="H6" s="74">
        <v>120</v>
      </c>
      <c r="I6" s="74"/>
      <c r="J6" s="74">
        <v>3</v>
      </c>
      <c r="K6" s="74">
        <v>7</v>
      </c>
      <c r="L6" s="74">
        <v>2</v>
      </c>
      <c r="M6" s="74"/>
    </row>
    <row r="7" spans="1:13" x14ac:dyDescent="0.5">
      <c r="E7" s="75">
        <v>4</v>
      </c>
      <c r="F7" s="75">
        <v>600</v>
      </c>
      <c r="G7" s="75">
        <v>350</v>
      </c>
      <c r="H7" s="75">
        <v>140</v>
      </c>
      <c r="I7" s="75"/>
      <c r="J7" s="75">
        <v>4</v>
      </c>
      <c r="K7" s="75">
        <v>5</v>
      </c>
      <c r="L7" s="75">
        <v>4</v>
      </c>
      <c r="M7" s="74"/>
    </row>
    <row r="8" spans="1:13" x14ac:dyDescent="0.5">
      <c r="A8" s="92"/>
      <c r="B8" s="92"/>
      <c r="C8" s="92"/>
      <c r="D8" s="92"/>
      <c r="E8" s="92"/>
      <c r="F8" s="92"/>
      <c r="G8" s="92"/>
      <c r="H8" s="92"/>
      <c r="I8" s="92"/>
      <c r="J8" s="92"/>
    </row>
    <row r="9" spans="1:13" x14ac:dyDescent="0.5">
      <c r="A9" s="92"/>
      <c r="B9" s="92"/>
      <c r="C9" s="92"/>
      <c r="D9" s="92"/>
      <c r="E9" s="92"/>
      <c r="F9" s="92"/>
      <c r="G9" s="92"/>
      <c r="H9" s="92"/>
      <c r="I9" s="92"/>
      <c r="J9" s="92"/>
    </row>
    <row r="10" spans="1:13" x14ac:dyDescent="0.5">
      <c r="A10" s="92"/>
      <c r="B10" s="92"/>
      <c r="C10" s="92"/>
      <c r="D10" s="92" t="s">
        <v>118</v>
      </c>
      <c r="E10" s="92"/>
      <c r="F10" s="92"/>
      <c r="G10" s="92"/>
      <c r="H10" s="92"/>
      <c r="I10" s="92"/>
      <c r="J10" s="92"/>
    </row>
    <row r="11" spans="1:13" x14ac:dyDescent="0.5">
      <c r="A11" s="92"/>
      <c r="B11" s="92"/>
      <c r="C11" s="92"/>
      <c r="D11" s="92" t="s">
        <v>83</v>
      </c>
      <c r="E11" s="92"/>
      <c r="F11" s="92"/>
      <c r="G11" s="92"/>
      <c r="H11" s="92"/>
      <c r="I11" s="92"/>
      <c r="J11" s="92"/>
    </row>
    <row r="12" spans="1:13" x14ac:dyDescent="0.5">
      <c r="A12" s="92"/>
      <c r="B12" s="92"/>
      <c r="C12" s="92"/>
      <c r="D12" s="92"/>
      <c r="E12" s="92"/>
      <c r="F12" s="92"/>
      <c r="G12" s="92"/>
      <c r="H12" s="92"/>
      <c r="I12" s="92"/>
      <c r="J12" s="92"/>
    </row>
    <row r="13" spans="1:13" x14ac:dyDescent="0.5">
      <c r="A13" s="92"/>
      <c r="B13" s="92"/>
      <c r="C13" s="92"/>
      <c r="D13" s="92"/>
      <c r="E13" s="92"/>
      <c r="F13" s="92"/>
      <c r="G13" s="92"/>
      <c r="H13" s="92"/>
      <c r="I13" s="92"/>
      <c r="J13" s="92"/>
    </row>
    <row r="14" spans="1:13" x14ac:dyDescent="0.5">
      <c r="A14" s="92"/>
      <c r="B14" s="92"/>
      <c r="C14" s="92"/>
      <c r="D14" s="92"/>
      <c r="E14" s="92"/>
      <c r="F14" s="92"/>
      <c r="G14" s="92"/>
      <c r="H14" s="92"/>
      <c r="I14" s="92"/>
      <c r="J14" s="92"/>
    </row>
    <row r="15" spans="1:13" x14ac:dyDescent="0.5">
      <c r="A15" s="92"/>
      <c r="B15" s="92"/>
      <c r="C15" s="92"/>
      <c r="D15" s="92"/>
      <c r="E15" s="92"/>
      <c r="F15" s="92"/>
      <c r="G15" s="92"/>
      <c r="H15" s="92"/>
      <c r="I15" s="92"/>
      <c r="J15" s="92"/>
    </row>
    <row r="16" spans="1:13" x14ac:dyDescent="0.5">
      <c r="A16" s="104" t="s">
        <v>120</v>
      </c>
      <c r="B16" s="93" t="s">
        <v>67</v>
      </c>
      <c r="C16" s="94">
        <v>350</v>
      </c>
      <c r="D16" s="93" t="s">
        <v>64</v>
      </c>
      <c r="E16" s="94">
        <v>140</v>
      </c>
      <c r="F16" s="93" t="s">
        <v>65</v>
      </c>
      <c r="G16" s="94">
        <v>4</v>
      </c>
      <c r="H16" s="93" t="s">
        <v>66</v>
      </c>
      <c r="I16" s="94">
        <v>600</v>
      </c>
      <c r="J16" s="92"/>
    </row>
    <row r="17" spans="1:20" x14ac:dyDescent="0.5">
      <c r="A17" s="104"/>
      <c r="B17" s="95"/>
      <c r="C17" s="120" t="s">
        <v>113</v>
      </c>
      <c r="D17" s="121"/>
      <c r="E17" s="121"/>
      <c r="F17" s="121"/>
      <c r="G17" s="121"/>
      <c r="H17" s="122"/>
      <c r="I17" s="94"/>
      <c r="J17" s="92"/>
    </row>
    <row r="18" spans="1:20" ht="18" x14ac:dyDescent="0.6">
      <c r="A18" s="92"/>
      <c r="B18" s="96" t="s">
        <v>84</v>
      </c>
      <c r="C18" s="97">
        <v>0</v>
      </c>
      <c r="D18" s="98">
        <v>1</v>
      </c>
      <c r="E18" s="98">
        <v>2</v>
      </c>
      <c r="F18" s="98">
        <v>3</v>
      </c>
      <c r="G18" s="98">
        <v>4</v>
      </c>
      <c r="H18" s="96">
        <v>5</v>
      </c>
      <c r="I18" s="98" t="s">
        <v>133</v>
      </c>
      <c r="J18" s="92"/>
    </row>
    <row r="19" spans="1:20" x14ac:dyDescent="0.5">
      <c r="A19" s="92"/>
      <c r="B19" s="99">
        <v>0</v>
      </c>
      <c r="C19" s="100"/>
      <c r="D19" s="101"/>
      <c r="E19" s="101"/>
      <c r="F19" s="101"/>
      <c r="G19" s="101">
        <f>$C$16*G18+$E$16*($B$19+G18-$G$16)+$I$16</f>
        <v>2000</v>
      </c>
      <c r="H19" s="99"/>
      <c r="I19" s="89">
        <f>MIN(C19:H19)</f>
        <v>2000</v>
      </c>
      <c r="J19" s="92"/>
      <c r="P19" s="74" t="s">
        <v>128</v>
      </c>
      <c r="Q19" s="64">
        <f>J47</f>
        <v>6560</v>
      </c>
    </row>
    <row r="20" spans="1:20" x14ac:dyDescent="0.5">
      <c r="A20" s="92"/>
      <c r="B20" s="99">
        <v>1</v>
      </c>
      <c r="C20" s="100"/>
      <c r="D20" s="101"/>
      <c r="E20" s="101"/>
      <c r="F20" s="101">
        <f>$C$16*F18+$E$16*($B$20+F18-$G$16)+$I$16</f>
        <v>1650</v>
      </c>
      <c r="G20" s="101"/>
      <c r="H20" s="99"/>
      <c r="I20" s="89">
        <f>MIN(C20:G20)</f>
        <v>1650</v>
      </c>
      <c r="J20" s="92"/>
    </row>
    <row r="21" spans="1:20" x14ac:dyDescent="0.5">
      <c r="A21" s="92"/>
      <c r="B21" s="99">
        <v>2</v>
      </c>
      <c r="C21" s="100"/>
      <c r="D21" s="101"/>
      <c r="E21" s="101">
        <f>$C$16*E18+$E$16*($B$21+E18-$G$16)+$I$16</f>
        <v>1300</v>
      </c>
      <c r="F21" s="101"/>
      <c r="G21" s="101"/>
      <c r="H21" s="99"/>
      <c r="I21" s="89">
        <f>MIN(C21:G21)</f>
        <v>1300</v>
      </c>
      <c r="J21" s="92"/>
    </row>
    <row r="22" spans="1:20" x14ac:dyDescent="0.5">
      <c r="A22" s="92"/>
      <c r="B22" s="99">
        <v>3</v>
      </c>
      <c r="C22" s="100"/>
      <c r="D22" s="101">
        <f>$C$16*D18+$E$16*($B$22+D18-$G$16)+$I$16</f>
        <v>950</v>
      </c>
      <c r="E22" s="101"/>
      <c r="F22" s="101"/>
      <c r="G22" s="101"/>
      <c r="H22" s="99"/>
      <c r="I22" s="89">
        <f>MIN(C22:G22)</f>
        <v>950</v>
      </c>
      <c r="J22" s="92"/>
      <c r="P22" s="74" t="s">
        <v>72</v>
      </c>
      <c r="Q22" s="74" t="str">
        <f>company!P18</f>
        <v>Ii-1</v>
      </c>
      <c r="R22" s="74" t="str">
        <f>company!Q18</f>
        <v>Pi</v>
      </c>
      <c r="S22" s="74" t="str">
        <f>company!R18</f>
        <v>Di</v>
      </c>
      <c r="T22" s="74" t="str">
        <f>company!S18</f>
        <v>Ii</v>
      </c>
    </row>
    <row r="23" spans="1:20" x14ac:dyDescent="0.5">
      <c r="A23" s="92"/>
      <c r="B23" s="96">
        <v>4</v>
      </c>
      <c r="C23" s="108">
        <f>$C$16*C18+$E$16*($B$23+C18-$G$16)</f>
        <v>0</v>
      </c>
      <c r="D23" s="98"/>
      <c r="E23" s="98"/>
      <c r="F23" s="98"/>
      <c r="G23" s="98"/>
      <c r="H23" s="96"/>
      <c r="I23" s="90">
        <f>MIN(C23:G23)</f>
        <v>0</v>
      </c>
      <c r="J23" s="92"/>
      <c r="P23" s="74">
        <v>1</v>
      </c>
      <c r="Q23" s="74">
        <f>B47</f>
        <v>0</v>
      </c>
      <c r="R23" s="74">
        <f>H46</f>
        <v>5</v>
      </c>
      <c r="S23" s="74">
        <f>J4</f>
        <v>4</v>
      </c>
      <c r="T23" s="74">
        <f>Q23+R23-S23</f>
        <v>1</v>
      </c>
    </row>
    <row r="24" spans="1:20" x14ac:dyDescent="0.5">
      <c r="A24" s="92"/>
      <c r="B24" s="101"/>
      <c r="C24" s="101"/>
      <c r="D24" s="101"/>
      <c r="E24" s="101"/>
      <c r="F24" s="101"/>
      <c r="G24" s="101"/>
      <c r="H24" s="101"/>
      <c r="I24" s="91"/>
      <c r="J24" s="92"/>
      <c r="P24" s="74">
        <v>2</v>
      </c>
      <c r="Q24" s="74">
        <f>B38</f>
        <v>1</v>
      </c>
      <c r="R24" s="74">
        <f>G37</f>
        <v>4</v>
      </c>
      <c r="S24" s="74">
        <f t="shared" ref="S24:S26" si="0">J5</f>
        <v>5</v>
      </c>
      <c r="T24" s="74">
        <f>Q24+R24-S24</f>
        <v>0</v>
      </c>
    </row>
    <row r="25" spans="1:20" x14ac:dyDescent="0.5">
      <c r="A25" s="92"/>
      <c r="B25" s="92"/>
      <c r="C25" s="92"/>
      <c r="D25" s="92"/>
      <c r="E25" s="92"/>
      <c r="F25" s="92"/>
      <c r="G25" s="92"/>
      <c r="H25" s="92"/>
      <c r="I25" s="92"/>
      <c r="J25" s="92"/>
      <c r="P25" s="74">
        <v>3</v>
      </c>
      <c r="Q25" s="74">
        <f>B30</f>
        <v>0</v>
      </c>
      <c r="R25" s="74">
        <f>J29</f>
        <v>7</v>
      </c>
      <c r="S25" s="74">
        <f t="shared" si="0"/>
        <v>3</v>
      </c>
      <c r="T25" s="74">
        <f>Q25+R25-S25</f>
        <v>4</v>
      </c>
    </row>
    <row r="26" spans="1:20" x14ac:dyDescent="0.5">
      <c r="A26" s="92"/>
      <c r="B26" s="92"/>
      <c r="C26" s="92"/>
      <c r="D26" s="92"/>
      <c r="E26" s="92"/>
      <c r="F26" s="92"/>
      <c r="G26" s="92"/>
      <c r="H26" s="92"/>
      <c r="I26" s="92"/>
      <c r="J26" s="92"/>
      <c r="P26" s="74">
        <v>4</v>
      </c>
      <c r="Q26" s="74">
        <f>B23</f>
        <v>4</v>
      </c>
      <c r="R26" s="74">
        <f>C18</f>
        <v>0</v>
      </c>
      <c r="S26" s="74">
        <f t="shared" si="0"/>
        <v>4</v>
      </c>
      <c r="T26" s="74">
        <f>Q26+R26-S26</f>
        <v>0</v>
      </c>
    </row>
    <row r="27" spans="1:20" x14ac:dyDescent="0.5">
      <c r="A27" s="104" t="s">
        <v>121</v>
      </c>
      <c r="B27" s="93" t="s">
        <v>67</v>
      </c>
      <c r="C27" s="94">
        <v>250</v>
      </c>
      <c r="D27" s="93" t="s">
        <v>64</v>
      </c>
      <c r="E27" s="94">
        <v>120</v>
      </c>
      <c r="F27" s="93" t="s">
        <v>65</v>
      </c>
      <c r="G27" s="94">
        <v>3</v>
      </c>
      <c r="H27" s="93" t="s">
        <v>66</v>
      </c>
      <c r="I27" s="94">
        <v>500</v>
      </c>
      <c r="J27" s="92"/>
    </row>
    <row r="28" spans="1:20" x14ac:dyDescent="0.5">
      <c r="A28" s="104"/>
      <c r="B28" s="95"/>
      <c r="C28" s="120" t="s">
        <v>15</v>
      </c>
      <c r="D28" s="121"/>
      <c r="E28" s="121"/>
      <c r="F28" s="121"/>
      <c r="G28" s="121"/>
      <c r="H28" s="121"/>
      <c r="I28" s="121"/>
      <c r="J28" s="122"/>
    </row>
    <row r="29" spans="1:20" ht="18" x14ac:dyDescent="0.6">
      <c r="A29" s="92"/>
      <c r="B29" s="96" t="s">
        <v>86</v>
      </c>
      <c r="C29" s="97">
        <v>0</v>
      </c>
      <c r="D29" s="98">
        <v>1</v>
      </c>
      <c r="E29" s="98">
        <v>2</v>
      </c>
      <c r="F29" s="98">
        <v>3</v>
      </c>
      <c r="G29" s="98">
        <v>4</v>
      </c>
      <c r="H29" s="98">
        <v>5</v>
      </c>
      <c r="I29" s="98">
        <v>6</v>
      </c>
      <c r="J29" s="96">
        <v>7</v>
      </c>
      <c r="K29" s="75" t="s">
        <v>132</v>
      </c>
      <c r="P29" s="74" t="s">
        <v>72</v>
      </c>
      <c r="Q29" s="74" t="s">
        <v>127</v>
      </c>
      <c r="R29" s="74" t="s">
        <v>125</v>
      </c>
      <c r="S29" s="74" t="s">
        <v>131</v>
      </c>
    </row>
    <row r="30" spans="1:20" x14ac:dyDescent="0.5">
      <c r="A30" s="92"/>
      <c r="B30" s="99">
        <v>0</v>
      </c>
      <c r="C30" s="100"/>
      <c r="D30" s="101"/>
      <c r="E30" s="101"/>
      <c r="F30" s="101">
        <f>$C$27*F29+$E$27*($B$30+F29-$G$27)+$I$27+I19</f>
        <v>3250</v>
      </c>
      <c r="G30" s="101">
        <f>$C$27*G29+$E$27*($B$30+G29-$G$27)+$I$27+I20</f>
        <v>3270</v>
      </c>
      <c r="H30" s="101">
        <f>$C$27*H29+$E$27*($B$30+H29-$G$27)+$I$27+I21</f>
        <v>3290</v>
      </c>
      <c r="I30" s="101">
        <f>$C$27*I29+$E$27*($B$30+I29-$G$27)+$I$27+I22</f>
        <v>3310</v>
      </c>
      <c r="J30" s="106">
        <f>$C$27*J29+$E$27*($B$30+J29-$G$27)+$I$27+I23</f>
        <v>2730</v>
      </c>
      <c r="K30" s="107">
        <f>MIN(C30:J30)</f>
        <v>2730</v>
      </c>
      <c r="P30" s="74">
        <v>1</v>
      </c>
      <c r="Q30" s="74">
        <f>IF(R23&gt;0,F4,0)</f>
        <v>500</v>
      </c>
      <c r="R30" s="74">
        <f>R23*G4</f>
        <v>1500</v>
      </c>
      <c r="S30" s="74">
        <f>T23*H4</f>
        <v>100</v>
      </c>
      <c r="T30" s="74">
        <f>SUM(Q30:S30)</f>
        <v>2100</v>
      </c>
    </row>
    <row r="31" spans="1:20" x14ac:dyDescent="0.5">
      <c r="A31" s="92"/>
      <c r="B31" s="99">
        <v>1</v>
      </c>
      <c r="C31" s="100"/>
      <c r="D31" s="101"/>
      <c r="E31" s="101">
        <f>$C$27*E29+$E$27*($B$31+E29-$G$27)+$I$27+I19</f>
        <v>3000</v>
      </c>
      <c r="F31" s="101">
        <f>$C$27*F29+$E$27*($B$31+F29-$G$27)+$I$27+I20</f>
        <v>3020</v>
      </c>
      <c r="G31" s="101">
        <f>$C$27*G29+$E$27*($B$31+G29-$G$27)+$I$27+I21</f>
        <v>3040</v>
      </c>
      <c r="H31" s="101">
        <f>$C$27*H29+$E$27*($B$31+H29-$G$27)+$I$27+I22</f>
        <v>3060</v>
      </c>
      <c r="I31" s="101">
        <f>$C$27*I29+$E$27*($B$31+I29-$G$27)+$I$27+I23</f>
        <v>2480</v>
      </c>
      <c r="J31" s="99"/>
      <c r="K31" s="76">
        <f>MIN(C31:J31)</f>
        <v>2480</v>
      </c>
      <c r="P31" s="74">
        <v>2</v>
      </c>
      <c r="Q31" s="74">
        <f t="shared" ref="Q31:Q33" si="1">IF(R24&gt;0,F5,0)</f>
        <v>450</v>
      </c>
      <c r="R31" s="74">
        <f>R24*G5</f>
        <v>1280</v>
      </c>
      <c r="S31" s="74">
        <f>T24*H5</f>
        <v>0</v>
      </c>
      <c r="T31" s="74">
        <f>SUM(Q31:S31)</f>
        <v>1730</v>
      </c>
    </row>
    <row r="32" spans="1:20" x14ac:dyDescent="0.5">
      <c r="A32" s="92"/>
      <c r="B32" s="96">
        <v>2</v>
      </c>
      <c r="C32" s="97"/>
      <c r="D32" s="98">
        <f>$C$27*D29+$E$27*($B$32+D29-$G$27)+$I$27+I19</f>
        <v>2750</v>
      </c>
      <c r="E32" s="98">
        <f>$C$27*E29+$E$27*($B$32+E29-$G$27)+$I$27+I20</f>
        <v>2770</v>
      </c>
      <c r="F32" s="98">
        <f>$C$27*F29+$E$27*($B$32+F29-$G$27)+$I$27+I21</f>
        <v>2790</v>
      </c>
      <c r="G32" s="98">
        <f>$C$27*G29+$E$27*($B$32+G29-$G$27)+$I$27+I22</f>
        <v>2810</v>
      </c>
      <c r="H32" s="98">
        <f>$C$27*H29+$E$27*($B$32+H29-$G$27)+$I$27+I23</f>
        <v>2230</v>
      </c>
      <c r="I32" s="98"/>
      <c r="J32" s="96"/>
      <c r="K32" s="77">
        <f>MIN(C32:J32)</f>
        <v>2230</v>
      </c>
      <c r="P32" s="74">
        <v>3</v>
      </c>
      <c r="Q32" s="74">
        <f t="shared" si="1"/>
        <v>500</v>
      </c>
      <c r="R32" s="74">
        <f>R25*G6</f>
        <v>1750</v>
      </c>
      <c r="S32" s="74">
        <f>T25*H6</f>
        <v>480</v>
      </c>
      <c r="T32" s="74">
        <f>SUM(Q32:S32)</f>
        <v>2730</v>
      </c>
    </row>
    <row r="33" spans="1:20" x14ac:dyDescent="0.5">
      <c r="A33" s="92"/>
      <c r="B33" s="102"/>
      <c r="C33" s="102"/>
      <c r="D33" s="102"/>
      <c r="E33" s="102"/>
      <c r="F33" s="102"/>
      <c r="G33" s="102"/>
      <c r="H33" s="102"/>
      <c r="I33" s="102"/>
      <c r="J33" s="102"/>
      <c r="K33" s="76"/>
      <c r="P33" s="74">
        <v>4</v>
      </c>
      <c r="Q33" s="74">
        <f t="shared" si="1"/>
        <v>0</v>
      </c>
      <c r="R33" s="74">
        <f t="shared" ref="R33" si="2">R26*G7</f>
        <v>0</v>
      </c>
      <c r="S33" s="74">
        <f>T26*H7</f>
        <v>0</v>
      </c>
      <c r="T33" s="74">
        <f>SUM(Q33:S33)</f>
        <v>0</v>
      </c>
    </row>
    <row r="34" spans="1:20" x14ac:dyDescent="0.5">
      <c r="A34" s="92"/>
      <c r="B34" s="102"/>
      <c r="C34" s="102"/>
      <c r="D34" s="102"/>
      <c r="E34" s="102"/>
      <c r="F34" s="102"/>
      <c r="G34" s="102"/>
      <c r="H34" s="92"/>
      <c r="I34" s="92"/>
      <c r="J34" s="92"/>
      <c r="T34" s="71">
        <f>SUM(T30:T33)</f>
        <v>6560</v>
      </c>
    </row>
    <row r="35" spans="1:20" x14ac:dyDescent="0.5">
      <c r="A35" s="104" t="s">
        <v>122</v>
      </c>
      <c r="B35" s="93" t="s">
        <v>67</v>
      </c>
      <c r="C35" s="94">
        <v>320</v>
      </c>
      <c r="D35" s="93" t="s">
        <v>64</v>
      </c>
      <c r="E35" s="94">
        <v>100</v>
      </c>
      <c r="F35" s="93" t="s">
        <v>65</v>
      </c>
      <c r="G35" s="94">
        <v>5</v>
      </c>
      <c r="H35" s="93" t="s">
        <v>66</v>
      </c>
      <c r="I35" s="94">
        <v>450</v>
      </c>
      <c r="J35" s="92"/>
    </row>
    <row r="36" spans="1:20" x14ac:dyDescent="0.5">
      <c r="A36" s="104"/>
      <c r="B36" s="95"/>
      <c r="C36" s="120" t="s">
        <v>18</v>
      </c>
      <c r="D36" s="121"/>
      <c r="E36" s="121"/>
      <c r="F36" s="121"/>
      <c r="G36" s="122"/>
      <c r="H36" s="93"/>
      <c r="I36" s="94"/>
      <c r="J36" s="92"/>
    </row>
    <row r="37" spans="1:20" ht="18" x14ac:dyDescent="0.6">
      <c r="A37" s="92"/>
      <c r="B37" s="96" t="s">
        <v>87</v>
      </c>
      <c r="C37" s="97">
        <v>0</v>
      </c>
      <c r="D37" s="98">
        <v>1</v>
      </c>
      <c r="E37" s="98">
        <v>2</v>
      </c>
      <c r="F37" s="98">
        <v>3</v>
      </c>
      <c r="G37" s="96">
        <v>4</v>
      </c>
      <c r="H37" s="98" t="s">
        <v>134</v>
      </c>
      <c r="I37" s="102"/>
      <c r="J37" s="102"/>
    </row>
    <row r="38" spans="1:20" x14ac:dyDescent="0.5">
      <c r="A38" s="92"/>
      <c r="B38" s="99">
        <v>1</v>
      </c>
      <c r="C38" s="100"/>
      <c r="D38" s="101"/>
      <c r="E38" s="101"/>
      <c r="F38" s="101"/>
      <c r="G38" s="106">
        <f>$C$35*G37+$E$35*(B38+G37-$G$35)+I35+K30</f>
        <v>4460</v>
      </c>
      <c r="H38" s="107">
        <f>MIN(C38:G38)</f>
        <v>4460</v>
      </c>
      <c r="I38" s="102"/>
      <c r="J38" s="102"/>
      <c r="K38" s="76"/>
    </row>
    <row r="39" spans="1:20" x14ac:dyDescent="0.5">
      <c r="A39" s="92"/>
      <c r="B39" s="99">
        <v>2</v>
      </c>
      <c r="C39" s="100"/>
      <c r="D39" s="101"/>
      <c r="E39" s="101"/>
      <c r="F39" s="101">
        <f>$C$35*F37+$E$35*($B$39+F37-$G$35)+$I$35+K30</f>
        <v>4140</v>
      </c>
      <c r="G39" s="99">
        <f>$C$35*G37+$E$35*($B$39+G37-$G$35)+$I$35+K31</f>
        <v>4310</v>
      </c>
      <c r="H39" s="89">
        <f>MIN(C39:G39)</f>
        <v>4140</v>
      </c>
      <c r="I39" s="102"/>
      <c r="J39" s="102"/>
      <c r="K39" s="76"/>
    </row>
    <row r="40" spans="1:20" x14ac:dyDescent="0.5">
      <c r="A40" s="92"/>
      <c r="B40" s="96">
        <v>3</v>
      </c>
      <c r="C40" s="97"/>
      <c r="D40" s="98"/>
      <c r="E40" s="98">
        <f>$C$35*E37+$E$35*($B$40+E37-$G$35)+$I$35+K30</f>
        <v>3820</v>
      </c>
      <c r="F40" s="98">
        <f>$C$35*F37+$E$35*($B$40+F37-$G$35)+$I$35+K31</f>
        <v>3990</v>
      </c>
      <c r="G40" s="96">
        <f>$C$35*G37+$E$35*($B$40+G37-$G$35)+$I$35+K32</f>
        <v>4160</v>
      </c>
      <c r="H40" s="90">
        <f>MIN(C40:G40)</f>
        <v>3820</v>
      </c>
      <c r="I40" s="92"/>
      <c r="J40" s="92"/>
    </row>
    <row r="41" spans="1:20" x14ac:dyDescent="0.5">
      <c r="A41" s="92"/>
      <c r="B41" s="92"/>
      <c r="C41" s="92"/>
      <c r="D41" s="92"/>
      <c r="E41" s="92"/>
      <c r="F41" s="92"/>
      <c r="G41" s="92"/>
      <c r="H41" s="92"/>
      <c r="I41" s="92"/>
      <c r="J41" s="92"/>
    </row>
    <row r="42" spans="1:20" x14ac:dyDescent="0.5">
      <c r="A42" s="92"/>
      <c r="B42" s="92"/>
      <c r="C42" s="92"/>
      <c r="D42" s="92"/>
      <c r="E42" s="92"/>
      <c r="F42" s="92"/>
      <c r="G42" s="92"/>
      <c r="H42" s="92"/>
      <c r="I42" s="92"/>
      <c r="J42" s="92"/>
    </row>
    <row r="43" spans="1:20" x14ac:dyDescent="0.5">
      <c r="A43" s="104" t="s">
        <v>123</v>
      </c>
      <c r="B43" s="93" t="s">
        <v>67</v>
      </c>
      <c r="C43" s="94">
        <v>300</v>
      </c>
      <c r="D43" s="93" t="s">
        <v>64</v>
      </c>
      <c r="E43" s="94">
        <v>100</v>
      </c>
      <c r="F43" s="93" t="s">
        <v>65</v>
      </c>
      <c r="G43" s="94">
        <v>4</v>
      </c>
      <c r="H43" s="93" t="s">
        <v>66</v>
      </c>
      <c r="I43" s="94">
        <v>500</v>
      </c>
      <c r="J43" s="92"/>
    </row>
    <row r="44" spans="1:20" x14ac:dyDescent="0.5">
      <c r="A44" s="104"/>
      <c r="B44" s="93"/>
      <c r="C44" s="94"/>
      <c r="D44" s="93"/>
      <c r="E44" s="94"/>
      <c r="F44" s="93"/>
      <c r="G44" s="94"/>
      <c r="H44" s="93"/>
      <c r="I44" s="94"/>
      <c r="J44" s="92"/>
    </row>
    <row r="45" spans="1:20" x14ac:dyDescent="0.5">
      <c r="A45" s="104"/>
      <c r="B45" s="95"/>
      <c r="C45" s="121" t="s">
        <v>27</v>
      </c>
      <c r="D45" s="121"/>
      <c r="E45" s="121"/>
      <c r="F45" s="121"/>
      <c r="G45" s="121"/>
      <c r="H45" s="121"/>
      <c r="I45" s="122"/>
      <c r="J45" s="92"/>
    </row>
    <row r="46" spans="1:20" x14ac:dyDescent="0.5">
      <c r="A46" s="92"/>
      <c r="B46" s="96" t="s">
        <v>88</v>
      </c>
      <c r="C46" s="98">
        <v>0</v>
      </c>
      <c r="D46" s="98">
        <v>1</v>
      </c>
      <c r="E46" s="98">
        <v>2</v>
      </c>
      <c r="F46" s="98">
        <v>3</v>
      </c>
      <c r="G46" s="98">
        <v>4</v>
      </c>
      <c r="H46" s="98">
        <v>5</v>
      </c>
      <c r="I46" s="96">
        <v>6</v>
      </c>
      <c r="J46" s="103"/>
    </row>
    <row r="47" spans="1:20" x14ac:dyDescent="0.5">
      <c r="A47" s="92"/>
      <c r="B47" s="99">
        <v>0</v>
      </c>
      <c r="C47" s="101"/>
      <c r="D47" s="101"/>
      <c r="E47" s="101"/>
      <c r="F47" s="101"/>
      <c r="G47" s="101"/>
      <c r="H47" s="105">
        <f>$C$43*H46+$E$43*($B$47+H46-$G$43)+$I$43+H38</f>
        <v>6560</v>
      </c>
      <c r="I47" s="99">
        <f>$C$43*I46+$E$43*($B$47+I46-$G$43)+$I$43+H39</f>
        <v>6640</v>
      </c>
      <c r="J47" s="64">
        <f>MIN(C47:I47)</f>
        <v>6560</v>
      </c>
    </row>
    <row r="48" spans="1:20" x14ac:dyDescent="0.5">
      <c r="B48" s="78">
        <v>1</v>
      </c>
      <c r="C48" s="79"/>
      <c r="D48" s="79"/>
      <c r="E48" s="79"/>
      <c r="F48" s="80">
        <f>$C$43*F46+$E$43*($B$48+F46-$G$43)+$I$43</f>
        <v>1400</v>
      </c>
      <c r="G48" s="79">
        <f>$C$43*G46+$E$43*($B$48+G46-$G$43)+$I$43+H38</f>
        <v>6260</v>
      </c>
      <c r="H48" s="79">
        <f>$C$43*H46+$E$43*($B$48+H46-$G$43)+$I$43+H39</f>
        <v>6340</v>
      </c>
      <c r="I48" s="78">
        <f>$C$43*I46+$E$43*($B$48+I46-$G$43)+$I$43+H40</f>
        <v>6420</v>
      </c>
      <c r="J48" s="81">
        <f t="shared" ref="J48:J51" si="3">MIN(C48:I48)</f>
        <v>1400</v>
      </c>
    </row>
    <row r="49" spans="2:10" x14ac:dyDescent="0.5">
      <c r="B49" s="78">
        <v>2</v>
      </c>
      <c r="C49" s="79"/>
      <c r="D49" s="79"/>
      <c r="E49" s="80">
        <f>$C$43*E46+$E$43*($B$49+E46-$G$43)+$I$43</f>
        <v>1100</v>
      </c>
      <c r="F49" s="79">
        <f>$C$43*F46+$E$43*($B$49+F46-$G$43)+$I$43+H38</f>
        <v>5960</v>
      </c>
      <c r="G49" s="79">
        <f>$C$43*G46+$E$43*($B$49+G46-$G$43)+$I$43+H39</f>
        <v>6040</v>
      </c>
      <c r="H49" s="79">
        <f>$C$43*H46+$E$43*($B$49+H46-$G$43)+$I$43+H40</f>
        <v>6120</v>
      </c>
      <c r="I49" s="78"/>
      <c r="J49" s="81">
        <f t="shared" si="3"/>
        <v>1100</v>
      </c>
    </row>
    <row r="50" spans="2:10" x14ac:dyDescent="0.5">
      <c r="B50" s="78">
        <v>3</v>
      </c>
      <c r="C50" s="79"/>
      <c r="D50" s="80">
        <f>$C$43*D46+$E$43*($B$50+D46-$G$43)+$I$43</f>
        <v>800</v>
      </c>
      <c r="E50" s="79">
        <f>$C$43*E46+$E$43*($B$50+E46-$G$43)+$I$43+H38</f>
        <v>5660</v>
      </c>
      <c r="F50" s="79">
        <f>$C$43*F46+$E$43*($B$50+F46-$G$43)+$I$43+H39</f>
        <v>5740</v>
      </c>
      <c r="G50" s="79">
        <f>$C$43*G46+$E$43*($B$50+G46-$G$43)+$I$43+H40</f>
        <v>5820</v>
      </c>
      <c r="H50" s="82"/>
      <c r="I50" s="83"/>
      <c r="J50" s="81">
        <f t="shared" si="3"/>
        <v>800</v>
      </c>
    </row>
    <row r="51" spans="2:10" x14ac:dyDescent="0.5">
      <c r="B51" s="84">
        <v>4</v>
      </c>
      <c r="C51" s="85">
        <f>$C$43*C46+$E$43*($B$51+C46-$G$43)+$I$43</f>
        <v>500</v>
      </c>
      <c r="D51" s="86">
        <f>$C$43*D46+$E$43*($B$51+D46-$G$43)+$I$43+H38</f>
        <v>5360</v>
      </c>
      <c r="E51" s="86">
        <f>$C$43*E46+$E$43*($B$51+E46-$G$43)+$I$43+H39</f>
        <v>5440</v>
      </c>
      <c r="F51" s="86">
        <f>$C$43*F46+$E$43*($B$51+F46-$G$43)+$I$43+H40</f>
        <v>5520</v>
      </c>
      <c r="G51" s="87"/>
      <c r="H51" s="87"/>
      <c r="I51" s="88"/>
      <c r="J51" s="81">
        <f t="shared" si="3"/>
        <v>500</v>
      </c>
    </row>
  </sheetData>
  <mergeCells count="5">
    <mergeCell ref="F2:H2"/>
    <mergeCell ref="C17:H17"/>
    <mergeCell ref="C28:J28"/>
    <mergeCell ref="C36:G36"/>
    <mergeCell ref="C45:I45"/>
  </mergeCells>
  <pageMargins left="0.7" right="0.7" top="0.75" bottom="0.75" header="0.3" footer="0.3"/>
  <pageSetup scale="6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knapsack</vt:lpstr>
      <vt:lpstr>hortalizas</vt:lpstr>
      <vt:lpstr>aparatoElectronico</vt:lpstr>
      <vt:lpstr>alguacilBassam</vt:lpstr>
      <vt:lpstr>company</vt:lpstr>
      <vt:lpstr>ProductionCost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ANTONIO MONCAYO MARTINEZ</cp:lastModifiedBy>
  <cp:lastPrinted>2021-11-25T17:56:16Z</cp:lastPrinted>
  <dcterms:created xsi:type="dcterms:W3CDTF">2020-11-24T18:34:41Z</dcterms:created>
  <dcterms:modified xsi:type="dcterms:W3CDTF">2022-05-25T22:59:21Z</dcterms:modified>
</cp:coreProperties>
</file>