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NAS\Documents\Amateur Radio\"/>
    </mc:Choice>
  </mc:AlternateContent>
  <xr:revisionPtr revIDLastSave="0" documentId="13_ncr:1_{07497100-5407-4DC7-A1A4-516005C1CD58}" xr6:coauthVersionLast="47" xr6:coauthVersionMax="47" xr10:uidLastSave="{00000000-0000-0000-0000-000000000000}"/>
  <bookViews>
    <workbookView xWindow="-120" yWindow="-120" windowWidth="29040" windowHeight="15840" xr2:uid="{6065ECA0-3D5F-4BCE-805E-202486A1D7D1}"/>
  </bookViews>
  <sheets>
    <sheet name="Filter Synthe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3" i="1"/>
  <c r="I43" i="1"/>
  <c r="I44" i="1"/>
  <c r="I45" i="1"/>
  <c r="E44" i="1"/>
  <c r="E45" i="1"/>
  <c r="E43" i="1"/>
  <c r="E39" i="1"/>
  <c r="E38" i="1"/>
  <c r="E40" i="1"/>
  <c r="E37" i="1"/>
  <c r="E30" i="1"/>
  <c r="E29" i="1"/>
  <c r="E28" i="1"/>
  <c r="E32" i="1"/>
  <c r="E33" i="1"/>
  <c r="E31" i="1"/>
  <c r="C20" i="1"/>
  <c r="C19" i="1"/>
  <c r="C10" i="1"/>
  <c r="C18" i="1" s="1"/>
  <c r="C21" i="1" l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E37" authorId="0" shapeId="0" xr:uid="{DA5632A6-5442-4663-B85E-DF3518705C1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This is the value setting of a trimmer capacitor
</t>
        </r>
      </text>
    </comment>
  </commentList>
</comments>
</file>

<file path=xl/sharedStrings.xml><?xml version="1.0" encoding="utf-8"?>
<sst xmlns="http://schemas.openxmlformats.org/spreadsheetml/2006/main" count="103" uniqueCount="87">
  <si>
    <t>Input and Output impedance</t>
  </si>
  <si>
    <t>Passband Ripple</t>
  </si>
  <si>
    <t>Butterworth</t>
  </si>
  <si>
    <t xml:space="preserve">BW </t>
  </si>
  <si>
    <t>1 dB</t>
  </si>
  <si>
    <t>ohm</t>
  </si>
  <si>
    <t>dB</t>
  </si>
  <si>
    <t>MHz</t>
  </si>
  <si>
    <t>Centre freq</t>
  </si>
  <si>
    <t xml:space="preserve">From Fig 5.1 </t>
  </si>
  <si>
    <t>Page</t>
  </si>
  <si>
    <t>BW</t>
  </si>
  <si>
    <t>3 dB</t>
  </si>
  <si>
    <t>Stopband rejection</t>
  </si>
  <si>
    <t>Ch 3</t>
  </si>
  <si>
    <t>q0</t>
  </si>
  <si>
    <t>Q Coil</t>
  </si>
  <si>
    <t>https://hamwaves.com/inductance/en/index.html#input</t>
  </si>
  <si>
    <t>QOIL™ — https://hamwaves.com/qoil/ — v20181217</t>
  </si>
  <si>
    <t xml:space="preserve">  Coil design 2022-01-10 16:37</t>
  </si>
  <si>
    <t>INPUT</t>
  </si>
  <si>
    <t xml:space="preserve">  mean diameter of the coil    D = 7.25 mm</t>
  </si>
  <si>
    <t xml:space="preserve">  number of turns              N = 3</t>
  </si>
  <si>
    <t xml:space="preserve">  length of the coil           ℓ = 7.25 mm</t>
  </si>
  <si>
    <t xml:space="preserve">  wire or tubing diameter      d = 1 mm</t>
  </si>
  <si>
    <t xml:space="preserve">  design frequency             f = 145 MHz</t>
  </si>
  <si>
    <t xml:space="preserve">  The (plating) material is annealed copper.</t>
  </si>
  <si>
    <t>INTERMEDIATE RESULTS</t>
  </si>
  <si>
    <t xml:space="preserve">  winding pitch                p = 2.42 mm</t>
  </si>
  <si>
    <t xml:space="preserve">  physical conductor length    ℓ_w_phys = 68.7 mm</t>
  </si>
  <si>
    <t xml:space="preserve">  effective pitch angle        ψ = 6.21°</t>
  </si>
  <si>
    <t>RESULTS</t>
  </si>
  <si>
    <t xml:space="preserve">  Effective equivalent circuit</t>
  </si>
  <si>
    <t xml:space="preserve">    effective series inductance @ design frequency          L_eff_s = 0.048 μH</t>
  </si>
  <si>
    <t xml:space="preserve">    effective series reactance @ design frequency           X_eff_s = 43.8 Ω</t>
  </si>
  <si>
    <t xml:space="preserve">    effective series AC resistance @ design frequency       R_eff_s = 0.067 Ω</t>
  </si>
  <si>
    <t xml:space="preserve">    effective unloaded quality factor @ design frequency    Q_eff = 655</t>
  </si>
  <si>
    <t xml:space="preserve">  Lumped circuit equivalent</t>
  </si>
  <si>
    <t xml:space="preserve">    f-independent series inductance; geometrical formula    L_s = 0.045 μH</t>
  </si>
  <si>
    <t xml:space="preserve">    series AC resistance @ design frequency                 R_s = 0.058 Ω</t>
  </si>
  <si>
    <t xml:space="preserve">    parallel stray capacitance @ design frequency           C_p = 1.9 pF</t>
  </si>
  <si>
    <t xml:space="preserve">  Self-resonant frequency                                   f_res = 1502.098 MHz</t>
  </si>
  <si>
    <t>DONATE</t>
  </si>
  <si>
    <t xml:space="preserve">  If this calculator proved any useful to you,</t>
  </si>
  <si>
    <t xml:space="preserve">  please, consider making a one-off donation</t>
  </si>
  <si>
    <t xml:space="preserve">  towards keeping me and the server up and running.</t>
  </si>
  <si>
    <t xml:space="preserve">  Thank you!</t>
  </si>
  <si>
    <t>Insertion loss</t>
  </si>
  <si>
    <t>https://archive.org/details/HandbookOfFilterSynthesis/page/n319/mode/2up</t>
  </si>
  <si>
    <t>Example shown on p309</t>
  </si>
  <si>
    <t>q1</t>
  </si>
  <si>
    <t>q4</t>
  </si>
  <si>
    <t>k12</t>
  </si>
  <si>
    <t>k23</t>
  </si>
  <si>
    <t>k34</t>
  </si>
  <si>
    <t>Design of VHF bandpass filters</t>
  </si>
  <si>
    <t>Design according to the Handbook of filter synthesis by Zverev</t>
  </si>
  <si>
    <t>Filter Type</t>
  </si>
  <si>
    <t>Normalised values from Tables</t>
  </si>
  <si>
    <r>
      <t>Freq at 1dB attenuation (</t>
    </r>
    <r>
      <rPr>
        <sz val="11"/>
        <color theme="1"/>
        <rFont val="Calibri"/>
        <family val="2"/>
      </rPr>
      <t>Ω)</t>
    </r>
  </si>
  <si>
    <t>60dB</t>
  </si>
  <si>
    <r>
      <t>Freq at 60 dB attenuation (</t>
    </r>
    <r>
      <rPr>
        <sz val="11"/>
        <color theme="1"/>
        <rFont val="Calibri"/>
        <family val="2"/>
      </rPr>
      <t>Ω)</t>
    </r>
  </si>
  <si>
    <t>Number of resonators required</t>
  </si>
  <si>
    <t>q0 achievable</t>
  </si>
  <si>
    <t xml:space="preserve">Qmin from Table </t>
  </si>
  <si>
    <t xml:space="preserve"> Values from Tables</t>
  </si>
  <si>
    <t>L vlaue (all L)</t>
  </si>
  <si>
    <t>uH</t>
  </si>
  <si>
    <t>Series resistance</t>
  </si>
  <si>
    <t>Cn</t>
  </si>
  <si>
    <t>pF</t>
  </si>
  <si>
    <t>Normalised</t>
  </si>
  <si>
    <t>Denormalised</t>
  </si>
  <si>
    <t>C4</t>
  </si>
  <si>
    <t>C1</t>
  </si>
  <si>
    <t>C2</t>
  </si>
  <si>
    <t>C3</t>
  </si>
  <si>
    <t>Calculate node capacitors</t>
  </si>
  <si>
    <t>Single coupling</t>
  </si>
  <si>
    <t>Coupling Capacitors</t>
  </si>
  <si>
    <t>C12</t>
  </si>
  <si>
    <t>C23</t>
  </si>
  <si>
    <t>C34</t>
  </si>
  <si>
    <t>T coupling</t>
  </si>
  <si>
    <t>series</t>
  </si>
  <si>
    <t>parallel</t>
  </si>
  <si>
    <t>Preferred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</si>
</sst>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1" fillId="0" borderId="0" xfId="1" applyNumberForma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.org/details/HandbookOfFilterSynthesis/page/n319/mode/2up" TargetMode="External"/><Relationship Id="rId2" Type="http://schemas.openxmlformats.org/officeDocument/2006/relationships/hyperlink" Target="https://archive.org/details/HandbookOfFilterSynthesis/page/n319/mode/2up" TargetMode="External"/><Relationship Id="rId1" Type="http://schemas.openxmlformats.org/officeDocument/2006/relationships/hyperlink" Target="https://hamwaves.com/inductance/en/index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BC5-FB9E-4660-A3D8-AB9C42DE9DCB}">
  <dimension ref="A1:M56"/>
  <sheetViews>
    <sheetView tabSelected="1" topLeftCell="A19" workbookViewId="0">
      <selection activeCell="I43" sqref="I43"/>
    </sheetView>
  </sheetViews>
  <sheetFormatPr defaultRowHeight="15" x14ac:dyDescent="0.25"/>
  <cols>
    <col min="1" max="1" width="37.85546875" customWidth="1"/>
    <col min="2" max="2" width="13" customWidth="1"/>
    <col min="3" max="3" width="17.5703125" customWidth="1"/>
    <col min="6" max="6" width="27.85546875" customWidth="1"/>
  </cols>
  <sheetData>
    <row r="1" spans="1:7" x14ac:dyDescent="0.25">
      <c r="A1" s="5" t="s">
        <v>55</v>
      </c>
      <c r="G1" t="s">
        <v>10</v>
      </c>
    </row>
    <row r="2" spans="1:7" x14ac:dyDescent="0.25">
      <c r="A2" s="5" t="s">
        <v>56</v>
      </c>
    </row>
    <row r="4" spans="1:7" x14ac:dyDescent="0.25">
      <c r="A4" t="s">
        <v>0</v>
      </c>
      <c r="C4">
        <v>50</v>
      </c>
      <c r="D4" t="s">
        <v>5</v>
      </c>
    </row>
    <row r="5" spans="1:7" x14ac:dyDescent="0.25">
      <c r="A5" t="s">
        <v>1</v>
      </c>
      <c r="C5">
        <v>0</v>
      </c>
      <c r="D5" t="s">
        <v>6</v>
      </c>
    </row>
    <row r="6" spans="1:7" x14ac:dyDescent="0.25">
      <c r="A6" t="s">
        <v>57</v>
      </c>
      <c r="C6" t="s">
        <v>2</v>
      </c>
    </row>
    <row r="7" spans="1:7" x14ac:dyDescent="0.25">
      <c r="A7" t="s">
        <v>59</v>
      </c>
      <c r="C7">
        <v>0.85</v>
      </c>
      <c r="G7">
        <v>82</v>
      </c>
    </row>
    <row r="8" spans="1:7" x14ac:dyDescent="0.25">
      <c r="A8" t="s">
        <v>61</v>
      </c>
      <c r="C8">
        <v>5.6</v>
      </c>
    </row>
    <row r="9" spans="1:7" x14ac:dyDescent="0.25">
      <c r="A9" t="s">
        <v>3</v>
      </c>
      <c r="B9" t="s">
        <v>4</v>
      </c>
      <c r="C9">
        <v>2</v>
      </c>
      <c r="D9" t="s">
        <v>7</v>
      </c>
    </row>
    <row r="10" spans="1:7" x14ac:dyDescent="0.25">
      <c r="A10" t="s">
        <v>11</v>
      </c>
      <c r="B10" t="s">
        <v>12</v>
      </c>
      <c r="C10">
        <f>C9/C7</f>
        <v>2.3529411764705883</v>
      </c>
    </row>
    <row r="11" spans="1:7" x14ac:dyDescent="0.25">
      <c r="A11" t="s">
        <v>3</v>
      </c>
      <c r="B11" t="s">
        <v>60</v>
      </c>
      <c r="C11">
        <f>C10*C8</f>
        <v>13.176470588235293</v>
      </c>
      <c r="D11" t="s">
        <v>7</v>
      </c>
    </row>
    <row r="12" spans="1:7" x14ac:dyDescent="0.25">
      <c r="A12" t="s">
        <v>8</v>
      </c>
      <c r="C12">
        <v>145</v>
      </c>
      <c r="D12" t="s">
        <v>7</v>
      </c>
      <c r="F12" t="s">
        <v>49</v>
      </c>
    </row>
    <row r="13" spans="1:7" x14ac:dyDescent="0.25">
      <c r="F13" s="2" t="s">
        <v>48</v>
      </c>
    </row>
    <row r="14" spans="1:7" x14ac:dyDescent="0.25">
      <c r="A14" t="s">
        <v>62</v>
      </c>
      <c r="C14">
        <v>4</v>
      </c>
      <c r="F14" t="s">
        <v>9</v>
      </c>
    </row>
    <row r="15" spans="1:7" x14ac:dyDescent="0.25">
      <c r="A15" t="s">
        <v>13</v>
      </c>
      <c r="B15" t="s">
        <v>60</v>
      </c>
      <c r="D15" t="s">
        <v>6</v>
      </c>
      <c r="F15" t="s">
        <v>14</v>
      </c>
    </row>
    <row r="16" spans="1:7" x14ac:dyDescent="0.25">
      <c r="A16" t="s">
        <v>66</v>
      </c>
      <c r="B16" t="s">
        <v>67</v>
      </c>
      <c r="C16">
        <v>4.8000000000000001E-2</v>
      </c>
    </row>
    <row r="17" spans="1:13" x14ac:dyDescent="0.25">
      <c r="A17" t="s">
        <v>16</v>
      </c>
      <c r="C17">
        <v>655</v>
      </c>
    </row>
    <row r="18" spans="1:13" x14ac:dyDescent="0.25">
      <c r="A18" t="s">
        <v>63</v>
      </c>
      <c r="C18">
        <f>C17*C10/C12</f>
        <v>10.628803245436107</v>
      </c>
    </row>
    <row r="19" spans="1:13" x14ac:dyDescent="0.25">
      <c r="A19" t="s">
        <v>68</v>
      </c>
      <c r="B19" t="s">
        <v>5</v>
      </c>
      <c r="C19">
        <f>2*PI()*C12*C16/C17</f>
        <v>6.6764839294610565E-2</v>
      </c>
    </row>
    <row r="20" spans="1:13" x14ac:dyDescent="0.25">
      <c r="A20" t="s">
        <v>69</v>
      </c>
      <c r="B20" t="s">
        <v>70</v>
      </c>
      <c r="C20">
        <f>1000000/((2*PI()*C12)^2*C16)</f>
        <v>25.099381599865684</v>
      </c>
    </row>
    <row r="21" spans="1:13" x14ac:dyDescent="0.25">
      <c r="A21" t="s">
        <v>64</v>
      </c>
      <c r="C21">
        <f>C28*C12/C10</f>
        <v>805.19225000000006</v>
      </c>
      <c r="F21" s="2" t="s">
        <v>48</v>
      </c>
    </row>
    <row r="22" spans="1:13" x14ac:dyDescent="0.25">
      <c r="A22" s="3" t="s">
        <v>65</v>
      </c>
      <c r="M22" s="1" t="s">
        <v>17</v>
      </c>
    </row>
    <row r="23" spans="1:13" x14ac:dyDescent="0.25">
      <c r="A23" t="s">
        <v>47</v>
      </c>
      <c r="C23">
        <v>2.1619999999999999</v>
      </c>
      <c r="D23" t="s">
        <v>6</v>
      </c>
      <c r="M23" t="s">
        <v>18</v>
      </c>
    </row>
    <row r="24" spans="1:13" x14ac:dyDescent="0.25">
      <c r="M24" t="s">
        <v>19</v>
      </c>
    </row>
    <row r="26" spans="1:13" x14ac:dyDescent="0.25">
      <c r="C26" t="s">
        <v>71</v>
      </c>
      <c r="E26" t="s">
        <v>72</v>
      </c>
    </row>
    <row r="27" spans="1:13" x14ac:dyDescent="0.25">
      <c r="A27" t="s">
        <v>58</v>
      </c>
      <c r="M27" t="s">
        <v>20</v>
      </c>
    </row>
    <row r="28" spans="1:13" x14ac:dyDescent="0.25">
      <c r="A28" t="s">
        <v>15</v>
      </c>
      <c r="C28">
        <v>13.066000000000001</v>
      </c>
      <c r="E28">
        <f>C28*C12/C10</f>
        <v>805.19225000000006</v>
      </c>
      <c r="G28">
        <v>341</v>
      </c>
      <c r="M28" t="s">
        <v>21</v>
      </c>
    </row>
    <row r="29" spans="1:13" x14ac:dyDescent="0.25">
      <c r="A29" t="s">
        <v>50</v>
      </c>
      <c r="C29">
        <v>0.53549999999999998</v>
      </c>
      <c r="E29">
        <f>C29*C$12/C$10</f>
        <v>33.000187499999996</v>
      </c>
      <c r="G29">
        <v>341</v>
      </c>
      <c r="M29" t="s">
        <v>22</v>
      </c>
    </row>
    <row r="30" spans="1:13" x14ac:dyDescent="0.25">
      <c r="A30" t="s">
        <v>51</v>
      </c>
      <c r="C30">
        <v>1.6875</v>
      </c>
      <c r="E30">
        <f>C30*C$12/C$10</f>
        <v>103.9921875</v>
      </c>
      <c r="G30">
        <v>341</v>
      </c>
      <c r="M30" t="s">
        <v>23</v>
      </c>
    </row>
    <row r="31" spans="1:13" x14ac:dyDescent="0.25">
      <c r="A31" t="s">
        <v>52</v>
      </c>
      <c r="C31">
        <v>1.0745</v>
      </c>
      <c r="E31">
        <f>C$20*C31*C$10/C$12</f>
        <v>0.43763546497453437</v>
      </c>
      <c r="G31">
        <v>341</v>
      </c>
      <c r="M31" t="s">
        <v>24</v>
      </c>
    </row>
    <row r="32" spans="1:13" x14ac:dyDescent="0.25">
      <c r="A32" t="s">
        <v>53</v>
      </c>
      <c r="C32">
        <v>0.55449999999999999</v>
      </c>
      <c r="E32">
        <f t="shared" ref="E32:E33" si="0">C$20*C32*C$10/C$12</f>
        <v>0.22584352287424786</v>
      </c>
      <c r="G32">
        <v>341</v>
      </c>
      <c r="M32" t="s">
        <v>25</v>
      </c>
    </row>
    <row r="33" spans="1:13" x14ac:dyDescent="0.25">
      <c r="A33" t="s">
        <v>54</v>
      </c>
      <c r="C33">
        <v>0.68049999999999999</v>
      </c>
      <c r="E33">
        <f t="shared" si="0"/>
        <v>0.27716233961393261</v>
      </c>
      <c r="G33">
        <v>341</v>
      </c>
      <c r="M33" t="s">
        <v>26</v>
      </c>
    </row>
    <row r="35" spans="1:13" x14ac:dyDescent="0.25">
      <c r="E35" t="s">
        <v>78</v>
      </c>
      <c r="M35" t="s">
        <v>27</v>
      </c>
    </row>
    <row r="36" spans="1:13" x14ac:dyDescent="0.25">
      <c r="M36" t="s">
        <v>28</v>
      </c>
    </row>
    <row r="37" spans="1:13" x14ac:dyDescent="0.25">
      <c r="A37" s="4" t="s">
        <v>77</v>
      </c>
      <c r="B37" t="s">
        <v>74</v>
      </c>
      <c r="D37" t="s">
        <v>70</v>
      </c>
      <c r="E37" s="3">
        <f>C$20-E31</f>
        <v>24.66174613489115</v>
      </c>
      <c r="M37" t="s">
        <v>29</v>
      </c>
    </row>
    <row r="38" spans="1:13" x14ac:dyDescent="0.25">
      <c r="B38" t="s">
        <v>75</v>
      </c>
      <c r="D38" t="s">
        <v>70</v>
      </c>
      <c r="E38" s="3">
        <f>C$20-E32-E31</f>
        <v>24.435902612016903</v>
      </c>
      <c r="M38" t="s">
        <v>30</v>
      </c>
    </row>
    <row r="39" spans="1:13" x14ac:dyDescent="0.25">
      <c r="B39" t="s">
        <v>76</v>
      </c>
      <c r="D39" t="s">
        <v>70</v>
      </c>
      <c r="E39" s="3">
        <f>C$20-E33-E32</f>
        <v>24.596375737377503</v>
      </c>
    </row>
    <row r="40" spans="1:13" x14ac:dyDescent="0.25">
      <c r="B40" t="s">
        <v>73</v>
      </c>
      <c r="D40" t="s">
        <v>70</v>
      </c>
      <c r="E40" s="3">
        <f>C$20-E33</f>
        <v>24.82221926025175</v>
      </c>
      <c r="M40" t="s">
        <v>31</v>
      </c>
    </row>
    <row r="41" spans="1:13" x14ac:dyDescent="0.25">
      <c r="G41" s="4" t="s">
        <v>83</v>
      </c>
      <c r="H41" s="4"/>
      <c r="I41" s="4"/>
      <c r="M41" t="s">
        <v>32</v>
      </c>
    </row>
    <row r="42" spans="1:13" x14ac:dyDescent="0.25">
      <c r="G42" s="4" t="s">
        <v>84</v>
      </c>
      <c r="H42" s="4" t="s">
        <v>85</v>
      </c>
      <c r="I42" s="4" t="s">
        <v>84</v>
      </c>
      <c r="M42" t="s">
        <v>33</v>
      </c>
    </row>
    <row r="43" spans="1:13" x14ac:dyDescent="0.25">
      <c r="A43" s="4" t="s">
        <v>79</v>
      </c>
      <c r="B43" t="s">
        <v>80</v>
      </c>
      <c r="D43" t="s">
        <v>70</v>
      </c>
      <c r="E43">
        <f>E31</f>
        <v>0.43763546497453437</v>
      </c>
      <c r="G43">
        <v>4.7</v>
      </c>
      <c r="H43">
        <f>(G43^2-2*E43*G43)/E43</f>
        <v>41.075799536231372</v>
      </c>
      <c r="I43">
        <f>G43</f>
        <v>4.7</v>
      </c>
      <c r="M43" t="s">
        <v>34</v>
      </c>
    </row>
    <row r="44" spans="1:13" x14ac:dyDescent="0.25">
      <c r="B44" t="s">
        <v>81</v>
      </c>
      <c r="D44" t="s">
        <v>70</v>
      </c>
      <c r="E44">
        <f t="shared" ref="E44:E45" si="1">E32</f>
        <v>0.22584352287424786</v>
      </c>
      <c r="G44">
        <v>6.8</v>
      </c>
      <c r="H44">
        <f t="shared" ref="H44:H45" si="2">(G44^2-2*E44*G44)/E44</f>
        <v>191.1435295531895</v>
      </c>
      <c r="I44">
        <f t="shared" ref="I44:I45" si="3">G44</f>
        <v>6.8</v>
      </c>
      <c r="M44" t="s">
        <v>35</v>
      </c>
    </row>
    <row r="45" spans="1:13" x14ac:dyDescent="0.25">
      <c r="B45" t="s">
        <v>82</v>
      </c>
      <c r="D45" t="s">
        <v>70</v>
      </c>
      <c r="E45">
        <f t="shared" si="1"/>
        <v>0.27716233961393261</v>
      </c>
      <c r="G45">
        <v>3.3</v>
      </c>
      <c r="H45">
        <f t="shared" si="2"/>
        <v>32.691052367247998</v>
      </c>
      <c r="I45">
        <f t="shared" si="3"/>
        <v>3.3</v>
      </c>
      <c r="M45" t="s">
        <v>36</v>
      </c>
    </row>
    <row r="46" spans="1:13" x14ac:dyDescent="0.25">
      <c r="M46" t="s">
        <v>37</v>
      </c>
    </row>
    <row r="47" spans="1:13" x14ac:dyDescent="0.25">
      <c r="M47" t="s">
        <v>38</v>
      </c>
    </row>
    <row r="48" spans="1:13" x14ac:dyDescent="0.25">
      <c r="M48" t="s">
        <v>39</v>
      </c>
    </row>
    <row r="49" spans="13:13" x14ac:dyDescent="0.25">
      <c r="M49" t="s">
        <v>40</v>
      </c>
    </row>
    <row r="50" spans="13:13" x14ac:dyDescent="0.25">
      <c r="M50" t="s">
        <v>41</v>
      </c>
    </row>
    <row r="52" spans="13:13" x14ac:dyDescent="0.25">
      <c r="M52" t="s">
        <v>42</v>
      </c>
    </row>
    <row r="53" spans="13:13" x14ac:dyDescent="0.25">
      <c r="M53" t="s">
        <v>43</v>
      </c>
    </row>
    <row r="54" spans="13:13" x14ac:dyDescent="0.25">
      <c r="M54" t="s">
        <v>44</v>
      </c>
    </row>
    <row r="55" spans="13:13" x14ac:dyDescent="0.25">
      <c r="M55" t="s">
        <v>45</v>
      </c>
    </row>
    <row r="56" spans="13:13" x14ac:dyDescent="0.25">
      <c r="M56" t="s">
        <v>46</v>
      </c>
    </row>
  </sheetData>
  <hyperlinks>
    <hyperlink ref="M22" r:id="rId1" location="input" xr:uid="{1A160E02-9114-469A-BA0E-DED1CC6B084E}"/>
    <hyperlink ref="F21" r:id="rId2" xr:uid="{3256EFA5-8AB2-45F5-A8FA-01E0A1D40137}"/>
    <hyperlink ref="F13" r:id="rId3" xr:uid="{E9D224A9-C308-4A16-815F-CE749BA7356E}"/>
  </hyperlinks>
  <pageMargins left="0.7" right="0.7" top="0.75" bottom="0.75" header="0.3" footer="0.3"/>
  <pageSetup orientation="portrait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130B-202C-42C8-987C-01064A4E5B53}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86</v>
      </c>
    </row>
    <row r="3" spans="1:1" x14ac:dyDescent="0.25">
      <c r="A3">
        <v>1</v>
      </c>
    </row>
    <row r="4" spans="1:1" x14ac:dyDescent="0.25">
      <c r="A4">
        <v>2.2000000000000002</v>
      </c>
    </row>
    <row r="5" spans="1:1" x14ac:dyDescent="0.25">
      <c r="A5">
        <v>3.3</v>
      </c>
    </row>
    <row r="6" spans="1:1" x14ac:dyDescent="0.25">
      <c r="A6">
        <v>4.7</v>
      </c>
    </row>
    <row r="7" spans="1:1" x14ac:dyDescent="0.25">
      <c r="A7">
        <v>5.6</v>
      </c>
    </row>
    <row r="8" spans="1:1" x14ac:dyDescent="0.25">
      <c r="A8">
        <v>6.8</v>
      </c>
    </row>
    <row r="9" spans="1:1" x14ac:dyDescent="0.25">
      <c r="A9">
        <v>8.1999999999999993</v>
      </c>
    </row>
    <row r="10" spans="1:1" x14ac:dyDescent="0.25">
      <c r="A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 Synthesis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2022-01-10T15:51:21Z</dcterms:created>
  <dcterms:modified xsi:type="dcterms:W3CDTF">2022-01-15T09:22:40Z</dcterms:modified>
</cp:coreProperties>
</file>