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pi-transceiver\NewPIT\pi-transceiver\electronics\receiver\FilterDesign\"/>
    </mc:Choice>
  </mc:AlternateContent>
  <xr:revisionPtr revIDLastSave="0" documentId="13_ncr:1_{FCF0289B-E85A-4FBD-BDEE-1E3123FA0686}" xr6:coauthVersionLast="47" xr6:coauthVersionMax="47" xr10:uidLastSave="{00000000-0000-0000-0000-000000000000}"/>
  <bookViews>
    <workbookView xWindow="6255" yWindow="0" windowWidth="18405" windowHeight="15600" activeTab="1" xr2:uid="{058A02D5-4906-48D4-ADA1-9B0F3222F64A}"/>
  </bookViews>
  <sheets>
    <sheet name="Cover" sheetId="1" r:id="rId1"/>
    <sheet name="Helical Resonator" sheetId="8" r:id="rId2"/>
    <sheet name="Coil Inductance" sheetId="15" r:id="rId3"/>
    <sheet name="Zverev" sheetId="4" r:id="rId4"/>
    <sheet name="YDelta" sheetId="9" r:id="rId5"/>
    <sheet name="SeriesC" sheetId="6" r:id="rId6"/>
    <sheet name="Cap_Lookup" sheetId="7" r:id="rId7"/>
    <sheet name="Calcs" sheetId="2" r:id="rId8"/>
    <sheet name="Values Components" sheetId="11" r:id="rId9"/>
    <sheet name="Terminations" sheetId="10" r:id="rId10"/>
    <sheet name="Netlist QUCS" sheetId="13" r:id="rId11"/>
    <sheet name="QUCS Filter" sheetId="12" r:id="rId12"/>
    <sheet name="Sheet1" sheetId="14" r:id="rId13"/>
  </sheets>
  <definedNames>
    <definedName name="Apost">'Values Components'!$E$1</definedName>
    <definedName name="Cap_series">Cap_Lookup!$G$14:$G$854</definedName>
    <definedName name="Caps">Cap_Lookup!$B$44</definedName>
    <definedName name="capslist">Cap_Lookup!$B$14:$B$42</definedName>
    <definedName name="clook">Cap_Lookup!$H$7</definedName>
    <definedName name="Cn">Cover!$C$20</definedName>
    <definedName name="Comp_ID">'Values Components'!$A$6:$A$35</definedName>
    <definedName name="Comp_Value">'Values Components'!$E$6:$E$35</definedName>
    <definedName name="CParallel">Calcs!$J$32</definedName>
    <definedName name="CSeries">Calcs!$J$30</definedName>
    <definedName name="CVariable">Calcs!$J$31</definedName>
    <definedName name="Fbw">Cover!$C$10</definedName>
    <definedName name="Fc">Cover!$C$12</definedName>
    <definedName name="L">Cover!$C$16</definedName>
    <definedName name="Norm">Cover!$C$13</definedName>
    <definedName name="Q0actual">Zverev!$R$3</definedName>
    <definedName name="Qu">Calcs!$H$5</definedName>
    <definedName name="QUCS_schem">'Netlist QUCS'!$A$1:$A$156</definedName>
    <definedName name="Qucs_Schematic_0.0.19">'Netlist QUCS'!$A$1:$A$156</definedName>
    <definedName name="totalcount">Cap_Lookup!$B$44</definedName>
    <definedName name="Z0">Calcs!$H$2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8" l="1"/>
  <c r="F19" i="15"/>
  <c r="F21" i="15" s="1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14" i="7"/>
  <c r="C17" i="1"/>
  <c r="B6" i="10"/>
  <c r="B13" i="10"/>
  <c r="B21" i="11"/>
  <c r="B33" i="11"/>
  <c r="E33" i="11" s="1"/>
  <c r="K52" i="12" s="1"/>
  <c r="M52" i="12" s="1"/>
  <c r="A49" i="14" s="1"/>
  <c r="B31" i="11"/>
  <c r="E31" i="11" s="1"/>
  <c r="K64" i="12" s="1"/>
  <c r="M64" i="12" s="1"/>
  <c r="A61" i="14" s="1"/>
  <c r="B28" i="11"/>
  <c r="B26" i="11"/>
  <c r="B17" i="11"/>
  <c r="E17" i="11" s="1"/>
  <c r="K57" i="12" s="1"/>
  <c r="M57" i="12" s="1"/>
  <c r="A54" i="14" s="1"/>
  <c r="B14" i="11"/>
  <c r="B10" i="11"/>
  <c r="K37" i="2"/>
  <c r="L37" i="2"/>
  <c r="M37" i="2"/>
  <c r="J37" i="2"/>
  <c r="A2" i="14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" i="14"/>
  <c r="E14" i="11"/>
  <c r="E26" i="11"/>
  <c r="K29" i="12"/>
  <c r="K32" i="12"/>
  <c r="M32" i="12" s="1"/>
  <c r="A29" i="14" s="1"/>
  <c r="K37" i="12"/>
  <c r="K39" i="12"/>
  <c r="K41" i="12"/>
  <c r="K44" i="12"/>
  <c r="K46" i="12"/>
  <c r="K49" i="12"/>
  <c r="K51" i="12"/>
  <c r="K58" i="12"/>
  <c r="M58" i="12" s="1"/>
  <c r="A55" i="14" s="1"/>
  <c r="M46" i="12"/>
  <c r="A43" i="14" s="1"/>
  <c r="M49" i="12"/>
  <c r="A46" i="14" s="1"/>
  <c r="M51" i="12"/>
  <c r="A48" i="14" s="1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M86" i="12"/>
  <c r="M87" i="12"/>
  <c r="M88" i="12"/>
  <c r="M89" i="12"/>
  <c r="M90" i="12"/>
  <c r="M91" i="12"/>
  <c r="M92" i="12"/>
  <c r="M93" i="12"/>
  <c r="M94" i="12"/>
  <c r="M95" i="12"/>
  <c r="M96" i="12"/>
  <c r="M97" i="12"/>
  <c r="M98" i="12"/>
  <c r="M99" i="12"/>
  <c r="M100" i="12"/>
  <c r="M101" i="12"/>
  <c r="M102" i="12"/>
  <c r="M103" i="12"/>
  <c r="M104" i="12"/>
  <c r="M105" i="12"/>
  <c r="M106" i="12"/>
  <c r="M107" i="12"/>
  <c r="M108" i="12"/>
  <c r="M109" i="12"/>
  <c r="M110" i="12"/>
  <c r="M111" i="12"/>
  <c r="M112" i="12"/>
  <c r="M113" i="12"/>
  <c r="M114" i="12"/>
  <c r="M115" i="12"/>
  <c r="M116" i="12"/>
  <c r="M117" i="12"/>
  <c r="M118" i="12"/>
  <c r="M119" i="12"/>
  <c r="M120" i="12"/>
  <c r="M121" i="12"/>
  <c r="M122" i="12"/>
  <c r="M123" i="12"/>
  <c r="M124" i="12"/>
  <c r="M125" i="12"/>
  <c r="M126" i="12"/>
  <c r="M127" i="12"/>
  <c r="M128" i="12"/>
  <c r="M129" i="12"/>
  <c r="M130" i="12"/>
  <c r="M131" i="12"/>
  <c r="M132" i="12"/>
  <c r="M133" i="12"/>
  <c r="M134" i="12"/>
  <c r="M135" i="12"/>
  <c r="M136" i="12"/>
  <c r="M137" i="12"/>
  <c r="M138" i="12"/>
  <c r="M139" i="12"/>
  <c r="M140" i="12"/>
  <c r="M141" i="12"/>
  <c r="M142" i="12"/>
  <c r="M143" i="12"/>
  <c r="M144" i="12"/>
  <c r="M145" i="12"/>
  <c r="M146" i="12"/>
  <c r="M147" i="12"/>
  <c r="M148" i="12"/>
  <c r="M149" i="12"/>
  <c r="M150" i="12"/>
  <c r="M151" i="12"/>
  <c r="M152" i="12"/>
  <c r="M153" i="12"/>
  <c r="M154" i="12"/>
  <c r="M155" i="12"/>
  <c r="M156" i="12"/>
  <c r="M157" i="12"/>
  <c r="M158" i="12"/>
  <c r="M159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4" i="12"/>
  <c r="M29" i="12"/>
  <c r="A26" i="14" s="1"/>
  <c r="M37" i="12"/>
  <c r="A34" i="14" s="1"/>
  <c r="M39" i="12"/>
  <c r="A36" i="14" s="1"/>
  <c r="M41" i="12"/>
  <c r="A38" i="14" s="1"/>
  <c r="M44" i="12"/>
  <c r="A41" i="14" s="1"/>
  <c r="J42" i="12"/>
  <c r="L42" i="12"/>
  <c r="J43" i="12"/>
  <c r="L43" i="12"/>
  <c r="J44" i="12"/>
  <c r="L44" i="12"/>
  <c r="J45" i="12"/>
  <c r="L45" i="12"/>
  <c r="J46" i="12"/>
  <c r="L46" i="12"/>
  <c r="J47" i="12"/>
  <c r="L47" i="12"/>
  <c r="J48" i="12"/>
  <c r="L48" i="12"/>
  <c r="J49" i="12"/>
  <c r="L49" i="12"/>
  <c r="J50" i="12"/>
  <c r="L50" i="12"/>
  <c r="J51" i="12"/>
  <c r="L51" i="12"/>
  <c r="J52" i="12"/>
  <c r="L52" i="12"/>
  <c r="J53" i="12"/>
  <c r="L53" i="12"/>
  <c r="J54" i="12"/>
  <c r="L54" i="12"/>
  <c r="J55" i="12"/>
  <c r="L55" i="12"/>
  <c r="J56" i="12"/>
  <c r="L56" i="12"/>
  <c r="J57" i="12"/>
  <c r="L57" i="12"/>
  <c r="J58" i="12"/>
  <c r="L58" i="12"/>
  <c r="J59" i="12"/>
  <c r="L59" i="12"/>
  <c r="J60" i="12"/>
  <c r="L60" i="12"/>
  <c r="J61" i="12"/>
  <c r="L61" i="12"/>
  <c r="J62" i="12"/>
  <c r="L62" i="12"/>
  <c r="J63" i="12"/>
  <c r="L63" i="12"/>
  <c r="J64" i="12"/>
  <c r="L64" i="12"/>
  <c r="J65" i="12"/>
  <c r="L65" i="12"/>
  <c r="J29" i="12"/>
  <c r="L29" i="12"/>
  <c r="J30" i="12"/>
  <c r="L30" i="12"/>
  <c r="J31" i="12"/>
  <c r="L31" i="12"/>
  <c r="J32" i="12"/>
  <c r="L32" i="12"/>
  <c r="J33" i="12"/>
  <c r="L33" i="12"/>
  <c r="J34" i="12"/>
  <c r="L34" i="12"/>
  <c r="J35" i="12"/>
  <c r="L35" i="12"/>
  <c r="J36" i="12"/>
  <c r="L36" i="12"/>
  <c r="J37" i="12"/>
  <c r="L37" i="12"/>
  <c r="J38" i="12"/>
  <c r="L38" i="12"/>
  <c r="J39" i="12"/>
  <c r="L39" i="12"/>
  <c r="J40" i="12"/>
  <c r="L40" i="12"/>
  <c r="J41" i="12"/>
  <c r="L41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5" i="12"/>
  <c r="A4" i="12"/>
  <c r="L28" i="12"/>
  <c r="J28" i="12"/>
  <c r="C4" i="10"/>
  <c r="C11" i="10"/>
  <c r="C16" i="10" s="1"/>
  <c r="C20" i="10" s="1"/>
  <c r="E28" i="11"/>
  <c r="K47" i="12" s="1"/>
  <c r="M47" i="12" s="1"/>
  <c r="A44" i="14" s="1"/>
  <c r="D20" i="9"/>
  <c r="F20" i="9" s="1"/>
  <c r="D22" i="9"/>
  <c r="F22" i="9" s="1"/>
  <c r="D21" i="9"/>
  <c r="F21" i="9" s="1"/>
  <c r="D26" i="8"/>
  <c r="D6" i="8"/>
  <c r="F6" i="8" s="1"/>
  <c r="F5" i="8"/>
  <c r="F26" i="9" l="1"/>
  <c r="C18" i="10"/>
  <c r="F24" i="9"/>
  <c r="F25" i="9"/>
  <c r="J18" i="2" a="1"/>
  <c r="C25" i="1"/>
  <c r="H5" i="2"/>
  <c r="B7" i="10" s="1"/>
  <c r="C15" i="7"/>
  <c r="C16" i="7" s="1"/>
  <c r="C17" i="7" s="1"/>
  <c r="C18" i="7" s="1"/>
  <c r="H3" i="2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6" i="6"/>
  <c r="I6" i="6" s="1"/>
  <c r="B7" i="6"/>
  <c r="B8" i="6"/>
  <c r="B9" i="6"/>
  <c r="B10" i="6"/>
  <c r="E10" i="6" s="1"/>
  <c r="B11" i="6"/>
  <c r="J11" i="6" s="1"/>
  <c r="B12" i="6"/>
  <c r="B13" i="6"/>
  <c r="B14" i="6"/>
  <c r="I14" i="6" s="1"/>
  <c r="B15" i="6"/>
  <c r="F15" i="6" s="1"/>
  <c r="B16" i="6"/>
  <c r="B17" i="6"/>
  <c r="B18" i="6"/>
  <c r="E18" i="6" s="1"/>
  <c r="B19" i="6"/>
  <c r="J19" i="6" s="1"/>
  <c r="B20" i="6"/>
  <c r="B21" i="6"/>
  <c r="B22" i="6"/>
  <c r="B23" i="6"/>
  <c r="B24" i="6"/>
  <c r="F24" i="6" s="1"/>
  <c r="B25" i="6"/>
  <c r="E25" i="6" s="1"/>
  <c r="B26" i="6"/>
  <c r="B5" i="6"/>
  <c r="C5" i="6" s="1"/>
  <c r="D21" i="6" l="1"/>
  <c r="H17" i="6"/>
  <c r="D13" i="6"/>
  <c r="B44" i="7"/>
  <c r="J18" i="2"/>
  <c r="D7" i="8"/>
  <c r="F7" i="8" s="1"/>
  <c r="D14" i="8" s="1"/>
  <c r="D15" i="8" s="1"/>
  <c r="C16" i="1" s="1"/>
  <c r="B14" i="10" s="1"/>
  <c r="B4" i="10" s="1"/>
  <c r="D18" i="8"/>
  <c r="C19" i="7"/>
  <c r="D5" i="6"/>
  <c r="G23" i="6"/>
  <c r="F7" i="6"/>
  <c r="D26" i="6"/>
  <c r="D22" i="6"/>
  <c r="H9" i="6"/>
  <c r="F20" i="6"/>
  <c r="J20" i="6"/>
  <c r="N20" i="6"/>
  <c r="R20" i="6"/>
  <c r="V20" i="6"/>
  <c r="D20" i="6"/>
  <c r="H20" i="6"/>
  <c r="L20" i="6"/>
  <c r="P20" i="6"/>
  <c r="T20" i="6"/>
  <c r="X20" i="6"/>
  <c r="F16" i="6"/>
  <c r="J16" i="6"/>
  <c r="N16" i="6"/>
  <c r="R16" i="6"/>
  <c r="V16" i="6"/>
  <c r="D16" i="6"/>
  <c r="H16" i="6"/>
  <c r="L16" i="6"/>
  <c r="P16" i="6"/>
  <c r="T16" i="6"/>
  <c r="X16" i="6"/>
  <c r="F12" i="6"/>
  <c r="J12" i="6"/>
  <c r="N12" i="6"/>
  <c r="R12" i="6"/>
  <c r="V12" i="6"/>
  <c r="D12" i="6"/>
  <c r="H12" i="6"/>
  <c r="L12" i="6"/>
  <c r="P12" i="6"/>
  <c r="T12" i="6"/>
  <c r="X12" i="6"/>
  <c r="F8" i="6"/>
  <c r="J8" i="6"/>
  <c r="N8" i="6"/>
  <c r="R8" i="6"/>
  <c r="V8" i="6"/>
  <c r="D8" i="6"/>
  <c r="H8" i="6"/>
  <c r="L8" i="6"/>
  <c r="P8" i="6"/>
  <c r="T8" i="6"/>
  <c r="X8" i="6"/>
  <c r="C24" i="6"/>
  <c r="C20" i="6"/>
  <c r="C16" i="6"/>
  <c r="C12" i="6"/>
  <c r="C8" i="6"/>
  <c r="W26" i="6"/>
  <c r="S26" i="6"/>
  <c r="O26" i="6"/>
  <c r="K26" i="6"/>
  <c r="G26" i="6"/>
  <c r="X25" i="6"/>
  <c r="T25" i="6"/>
  <c r="P25" i="6"/>
  <c r="L25" i="6"/>
  <c r="H25" i="6"/>
  <c r="D25" i="6"/>
  <c r="U24" i="6"/>
  <c r="Q24" i="6"/>
  <c r="M24" i="6"/>
  <c r="I24" i="6"/>
  <c r="E24" i="6"/>
  <c r="V23" i="6"/>
  <c r="R23" i="6"/>
  <c r="N23" i="6"/>
  <c r="J23" i="6"/>
  <c r="F23" i="6"/>
  <c r="W22" i="6"/>
  <c r="S22" i="6"/>
  <c r="O22" i="6"/>
  <c r="K22" i="6"/>
  <c r="G22" i="6"/>
  <c r="X21" i="6"/>
  <c r="T21" i="6"/>
  <c r="P21" i="6"/>
  <c r="L21" i="6"/>
  <c r="H21" i="6"/>
  <c r="U20" i="6"/>
  <c r="M20" i="6"/>
  <c r="E20" i="6"/>
  <c r="R19" i="6"/>
  <c r="W18" i="6"/>
  <c r="O18" i="6"/>
  <c r="G18" i="6"/>
  <c r="T17" i="6"/>
  <c r="L17" i="6"/>
  <c r="D17" i="6"/>
  <c r="Q16" i="6"/>
  <c r="I16" i="6"/>
  <c r="V15" i="6"/>
  <c r="N15" i="6"/>
  <c r="S14" i="6"/>
  <c r="K14" i="6"/>
  <c r="X13" i="6"/>
  <c r="P13" i="6"/>
  <c r="H13" i="6"/>
  <c r="U12" i="6"/>
  <c r="M12" i="6"/>
  <c r="E12" i="6"/>
  <c r="R11" i="6"/>
  <c r="W10" i="6"/>
  <c r="O10" i="6"/>
  <c r="G10" i="6"/>
  <c r="T9" i="6"/>
  <c r="L9" i="6"/>
  <c r="D9" i="6"/>
  <c r="Q8" i="6"/>
  <c r="I8" i="6"/>
  <c r="V7" i="6"/>
  <c r="N7" i="6"/>
  <c r="S6" i="6"/>
  <c r="K6" i="6"/>
  <c r="T5" i="6"/>
  <c r="E5" i="6"/>
  <c r="I5" i="6"/>
  <c r="M5" i="6"/>
  <c r="Q5" i="6"/>
  <c r="U5" i="6"/>
  <c r="F5" i="6"/>
  <c r="J5" i="6"/>
  <c r="N5" i="6"/>
  <c r="R5" i="6"/>
  <c r="V5" i="6"/>
  <c r="G5" i="6"/>
  <c r="K5" i="6"/>
  <c r="O5" i="6"/>
  <c r="S5" i="6"/>
  <c r="W5" i="6"/>
  <c r="G19" i="6"/>
  <c r="K19" i="6"/>
  <c r="O19" i="6"/>
  <c r="S19" i="6"/>
  <c r="W19" i="6"/>
  <c r="E19" i="6"/>
  <c r="I19" i="6"/>
  <c r="M19" i="6"/>
  <c r="Q19" i="6"/>
  <c r="U19" i="6"/>
  <c r="G15" i="6"/>
  <c r="K15" i="6"/>
  <c r="O15" i="6"/>
  <c r="S15" i="6"/>
  <c r="W15" i="6"/>
  <c r="E15" i="6"/>
  <c r="I15" i="6"/>
  <c r="M15" i="6"/>
  <c r="Q15" i="6"/>
  <c r="U15" i="6"/>
  <c r="G11" i="6"/>
  <c r="K11" i="6"/>
  <c r="O11" i="6"/>
  <c r="S11" i="6"/>
  <c r="W11" i="6"/>
  <c r="E11" i="6"/>
  <c r="I11" i="6"/>
  <c r="M11" i="6"/>
  <c r="Q11" i="6"/>
  <c r="U11" i="6"/>
  <c r="G7" i="6"/>
  <c r="K7" i="6"/>
  <c r="O7" i="6"/>
  <c r="S7" i="6"/>
  <c r="W7" i="6"/>
  <c r="E7" i="6"/>
  <c r="I7" i="6"/>
  <c r="M7" i="6"/>
  <c r="Q7" i="6"/>
  <c r="U7" i="6"/>
  <c r="C23" i="6"/>
  <c r="C19" i="6"/>
  <c r="C15" i="6"/>
  <c r="C11" i="6"/>
  <c r="C7" i="6"/>
  <c r="V26" i="6"/>
  <c r="R26" i="6"/>
  <c r="N26" i="6"/>
  <c r="J26" i="6"/>
  <c r="F26" i="6"/>
  <c r="W25" i="6"/>
  <c r="S25" i="6"/>
  <c r="O25" i="6"/>
  <c r="K25" i="6"/>
  <c r="G25" i="6"/>
  <c r="X24" i="6"/>
  <c r="T24" i="6"/>
  <c r="P24" i="6"/>
  <c r="L24" i="6"/>
  <c r="H24" i="6"/>
  <c r="D24" i="6"/>
  <c r="U23" i="6"/>
  <c r="Q23" i="6"/>
  <c r="M23" i="6"/>
  <c r="I23" i="6"/>
  <c r="E23" i="6"/>
  <c r="V22" i="6"/>
  <c r="R22" i="6"/>
  <c r="N22" i="6"/>
  <c r="J22" i="6"/>
  <c r="F22" i="6"/>
  <c r="W21" i="6"/>
  <c r="S21" i="6"/>
  <c r="O21" i="6"/>
  <c r="K21" i="6"/>
  <c r="F21" i="6"/>
  <c r="S20" i="6"/>
  <c r="K20" i="6"/>
  <c r="X19" i="6"/>
  <c r="P19" i="6"/>
  <c r="H19" i="6"/>
  <c r="U18" i="6"/>
  <c r="M18" i="6"/>
  <c r="R17" i="6"/>
  <c r="J17" i="6"/>
  <c r="W16" i="6"/>
  <c r="O16" i="6"/>
  <c r="G16" i="6"/>
  <c r="T15" i="6"/>
  <c r="L15" i="6"/>
  <c r="D15" i="6"/>
  <c r="Q14" i="6"/>
  <c r="V13" i="6"/>
  <c r="N13" i="6"/>
  <c r="F13" i="6"/>
  <c r="S12" i="6"/>
  <c r="K12" i="6"/>
  <c r="X11" i="6"/>
  <c r="P11" i="6"/>
  <c r="H11" i="6"/>
  <c r="U10" i="6"/>
  <c r="M10" i="6"/>
  <c r="R9" i="6"/>
  <c r="J9" i="6"/>
  <c r="W8" i="6"/>
  <c r="O8" i="6"/>
  <c r="G8" i="6"/>
  <c r="T7" i="6"/>
  <c r="L7" i="6"/>
  <c r="D7" i="6"/>
  <c r="Q6" i="6"/>
  <c r="P5" i="6"/>
  <c r="D18" i="6"/>
  <c r="H18" i="6"/>
  <c r="L18" i="6"/>
  <c r="P18" i="6"/>
  <c r="T18" i="6"/>
  <c r="X18" i="6"/>
  <c r="F18" i="6"/>
  <c r="J18" i="6"/>
  <c r="N18" i="6"/>
  <c r="R18" i="6"/>
  <c r="V18" i="6"/>
  <c r="D14" i="6"/>
  <c r="H14" i="6"/>
  <c r="L14" i="6"/>
  <c r="P14" i="6"/>
  <c r="T14" i="6"/>
  <c r="X14" i="6"/>
  <c r="F14" i="6"/>
  <c r="J14" i="6"/>
  <c r="N14" i="6"/>
  <c r="R14" i="6"/>
  <c r="V14" i="6"/>
  <c r="D10" i="6"/>
  <c r="H10" i="6"/>
  <c r="L10" i="6"/>
  <c r="P10" i="6"/>
  <c r="T10" i="6"/>
  <c r="X10" i="6"/>
  <c r="F10" i="6"/>
  <c r="J10" i="6"/>
  <c r="N10" i="6"/>
  <c r="R10" i="6"/>
  <c r="V10" i="6"/>
  <c r="D6" i="6"/>
  <c r="H6" i="6"/>
  <c r="L6" i="6"/>
  <c r="P6" i="6"/>
  <c r="T6" i="6"/>
  <c r="X6" i="6"/>
  <c r="E6" i="6"/>
  <c r="F6" i="6"/>
  <c r="J6" i="6"/>
  <c r="N6" i="6"/>
  <c r="R6" i="6"/>
  <c r="V6" i="6"/>
  <c r="C26" i="6"/>
  <c r="C22" i="6"/>
  <c r="C18" i="6"/>
  <c r="C14" i="6"/>
  <c r="C10" i="6"/>
  <c r="C6" i="6"/>
  <c r="U26" i="6"/>
  <c r="Q26" i="6"/>
  <c r="M26" i="6"/>
  <c r="I26" i="6"/>
  <c r="E26" i="6"/>
  <c r="V25" i="6"/>
  <c r="R25" i="6"/>
  <c r="N25" i="6"/>
  <c r="J25" i="6"/>
  <c r="F25" i="6"/>
  <c r="W24" i="6"/>
  <c r="S24" i="6"/>
  <c r="O24" i="6"/>
  <c r="K24" i="6"/>
  <c r="G24" i="6"/>
  <c r="X23" i="6"/>
  <c r="T23" i="6"/>
  <c r="P23" i="6"/>
  <c r="L23" i="6"/>
  <c r="H23" i="6"/>
  <c r="D23" i="6"/>
  <c r="U22" i="6"/>
  <c r="Q22" i="6"/>
  <c r="M22" i="6"/>
  <c r="I22" i="6"/>
  <c r="E22" i="6"/>
  <c r="V21" i="6"/>
  <c r="R21" i="6"/>
  <c r="N21" i="6"/>
  <c r="J21" i="6"/>
  <c r="Q20" i="6"/>
  <c r="I20" i="6"/>
  <c r="V19" i="6"/>
  <c r="N19" i="6"/>
  <c r="F19" i="6"/>
  <c r="S18" i="6"/>
  <c r="K18" i="6"/>
  <c r="X17" i="6"/>
  <c r="P17" i="6"/>
  <c r="U16" i="6"/>
  <c r="M16" i="6"/>
  <c r="E16" i="6"/>
  <c r="R15" i="6"/>
  <c r="J15" i="6"/>
  <c r="W14" i="6"/>
  <c r="O14" i="6"/>
  <c r="G14" i="6"/>
  <c r="T13" i="6"/>
  <c r="L13" i="6"/>
  <c r="Q12" i="6"/>
  <c r="I12" i="6"/>
  <c r="V11" i="6"/>
  <c r="N11" i="6"/>
  <c r="F11" i="6"/>
  <c r="S10" i="6"/>
  <c r="K10" i="6"/>
  <c r="X9" i="6"/>
  <c r="P9" i="6"/>
  <c r="U8" i="6"/>
  <c r="M8" i="6"/>
  <c r="E8" i="6"/>
  <c r="R7" i="6"/>
  <c r="J7" i="6"/>
  <c r="W6" i="6"/>
  <c r="O6" i="6"/>
  <c r="G6" i="6"/>
  <c r="L5" i="6"/>
  <c r="E21" i="6"/>
  <c r="G21" i="6"/>
  <c r="E17" i="6"/>
  <c r="I17" i="6"/>
  <c r="M17" i="6"/>
  <c r="Q17" i="6"/>
  <c r="U17" i="6"/>
  <c r="G17" i="6"/>
  <c r="K17" i="6"/>
  <c r="O17" i="6"/>
  <c r="S17" i="6"/>
  <c r="W17" i="6"/>
  <c r="E13" i="6"/>
  <c r="I13" i="6"/>
  <c r="M13" i="6"/>
  <c r="Q13" i="6"/>
  <c r="U13" i="6"/>
  <c r="G13" i="6"/>
  <c r="K13" i="6"/>
  <c r="O13" i="6"/>
  <c r="S13" i="6"/>
  <c r="W13" i="6"/>
  <c r="E9" i="6"/>
  <c r="I9" i="6"/>
  <c r="M9" i="6"/>
  <c r="Q9" i="6"/>
  <c r="U9" i="6"/>
  <c r="G9" i="6"/>
  <c r="K9" i="6"/>
  <c r="O9" i="6"/>
  <c r="S9" i="6"/>
  <c r="W9" i="6"/>
  <c r="C25" i="6"/>
  <c r="C21" i="6"/>
  <c r="C17" i="6"/>
  <c r="C13" i="6"/>
  <c r="C9" i="6"/>
  <c r="X26" i="6"/>
  <c r="T26" i="6"/>
  <c r="P26" i="6"/>
  <c r="L26" i="6"/>
  <c r="H26" i="6"/>
  <c r="U25" i="6"/>
  <c r="Q25" i="6"/>
  <c r="M25" i="6"/>
  <c r="I25" i="6"/>
  <c r="V24" i="6"/>
  <c r="R24" i="6"/>
  <c r="N24" i="6"/>
  <c r="J24" i="6"/>
  <c r="W23" i="6"/>
  <c r="S23" i="6"/>
  <c r="O23" i="6"/>
  <c r="K23" i="6"/>
  <c r="X22" i="6"/>
  <c r="T22" i="6"/>
  <c r="P22" i="6"/>
  <c r="L22" i="6"/>
  <c r="H22" i="6"/>
  <c r="U21" i="6"/>
  <c r="Q21" i="6"/>
  <c r="M21" i="6"/>
  <c r="I21" i="6"/>
  <c r="W20" i="6"/>
  <c r="O20" i="6"/>
  <c r="G20" i="6"/>
  <c r="T19" i="6"/>
  <c r="L19" i="6"/>
  <c r="D19" i="6"/>
  <c r="Q18" i="6"/>
  <c r="I18" i="6"/>
  <c r="V17" i="6"/>
  <c r="N17" i="6"/>
  <c r="F17" i="6"/>
  <c r="S16" i="6"/>
  <c r="K16" i="6"/>
  <c r="X15" i="6"/>
  <c r="P15" i="6"/>
  <c r="H15" i="6"/>
  <c r="U14" i="6"/>
  <c r="M14" i="6"/>
  <c r="E14" i="6"/>
  <c r="R13" i="6"/>
  <c r="J13" i="6"/>
  <c r="W12" i="6"/>
  <c r="O12" i="6"/>
  <c r="G12" i="6"/>
  <c r="T11" i="6"/>
  <c r="L11" i="6"/>
  <c r="D11" i="6"/>
  <c r="Q10" i="6"/>
  <c r="I10" i="6"/>
  <c r="V9" i="6"/>
  <c r="N9" i="6"/>
  <c r="F9" i="6"/>
  <c r="S8" i="6"/>
  <c r="K8" i="6"/>
  <c r="X7" i="6"/>
  <c r="P7" i="6"/>
  <c r="H7" i="6"/>
  <c r="U6" i="6"/>
  <c r="M6" i="6"/>
  <c r="X5" i="6"/>
  <c r="H5" i="6"/>
  <c r="E6" i="4"/>
  <c r="F6" i="4"/>
  <c r="G6" i="4"/>
  <c r="H6" i="4"/>
  <c r="I6" i="4"/>
  <c r="J6" i="4"/>
  <c r="D7" i="4"/>
  <c r="E7" i="4"/>
  <c r="F7" i="4"/>
  <c r="G7" i="4"/>
  <c r="H7" i="4"/>
  <c r="I7" i="4"/>
  <c r="J7" i="4"/>
  <c r="D8" i="4"/>
  <c r="E8" i="4"/>
  <c r="F8" i="4"/>
  <c r="G8" i="4"/>
  <c r="H8" i="4"/>
  <c r="I8" i="4"/>
  <c r="J8" i="4"/>
  <c r="D9" i="4"/>
  <c r="E9" i="4"/>
  <c r="F9" i="4"/>
  <c r="G9" i="4"/>
  <c r="H9" i="4"/>
  <c r="I9" i="4"/>
  <c r="J9" i="4"/>
  <c r="D10" i="4"/>
  <c r="E10" i="4"/>
  <c r="F10" i="4"/>
  <c r="G10" i="4"/>
  <c r="H10" i="4"/>
  <c r="I10" i="4"/>
  <c r="J10" i="4"/>
  <c r="D11" i="4"/>
  <c r="E11" i="4"/>
  <c r="F11" i="4"/>
  <c r="G11" i="4"/>
  <c r="H11" i="4"/>
  <c r="I11" i="4"/>
  <c r="J11" i="4"/>
  <c r="D12" i="4"/>
  <c r="E12" i="4"/>
  <c r="F12" i="4"/>
  <c r="G12" i="4"/>
  <c r="H12" i="4"/>
  <c r="I12" i="4"/>
  <c r="J12" i="4"/>
  <c r="D13" i="4"/>
  <c r="E13" i="4"/>
  <c r="F13" i="4"/>
  <c r="G13" i="4"/>
  <c r="H13" i="4"/>
  <c r="I13" i="4"/>
  <c r="C19" i="1"/>
  <c r="C10" i="1"/>
  <c r="C20" i="1" l="1"/>
  <c r="D17" i="7"/>
  <c r="E17" i="7" s="1" a="1"/>
  <c r="E17" i="7" s="1"/>
  <c r="C21" i="1"/>
  <c r="B8" i="10"/>
  <c r="B18" i="11"/>
  <c r="E18" i="11" s="1"/>
  <c r="K48" i="12" s="1"/>
  <c r="M48" i="12" s="1"/>
  <c r="A45" i="14" s="1"/>
  <c r="B6" i="11"/>
  <c r="E6" i="11" s="1"/>
  <c r="K35" i="12" s="1"/>
  <c r="M35" i="12" s="1"/>
  <c r="A32" i="14" s="1"/>
  <c r="B12" i="11"/>
  <c r="E12" i="11" s="1"/>
  <c r="K43" i="12" s="1"/>
  <c r="M43" i="12" s="1"/>
  <c r="A40" i="14" s="1"/>
  <c r="B24" i="11"/>
  <c r="E24" i="11" s="1"/>
  <c r="K53" i="12" s="1"/>
  <c r="M53" i="12" s="1"/>
  <c r="A50" i="14" s="1"/>
  <c r="H6" i="2"/>
  <c r="H8" i="2"/>
  <c r="D18" i="7"/>
  <c r="F18" i="7" s="1" a="1"/>
  <c r="F18" i="7" s="1"/>
  <c r="D16" i="7"/>
  <c r="F16" i="7" s="1" a="1"/>
  <c r="F16" i="7" s="1"/>
  <c r="D15" i="7"/>
  <c r="F15" i="7" s="1" a="1"/>
  <c r="F15" i="7" s="1"/>
  <c r="D14" i="7"/>
  <c r="B45" i="7"/>
  <c r="D20" i="8"/>
  <c r="D24" i="8"/>
  <c r="C20" i="7"/>
  <c r="D19" i="7"/>
  <c r="F19" i="7" s="1" a="1"/>
  <c r="F19" i="7" s="1"/>
  <c r="C13" i="1"/>
  <c r="H11" i="2" s="1"/>
  <c r="H13" i="2" s="1"/>
  <c r="C18" i="1"/>
  <c r="R3" i="4" s="1"/>
  <c r="C11" i="1"/>
  <c r="E16" i="7" l="1" a="1"/>
  <c r="E16" i="7" s="1"/>
  <c r="G16" i="7" s="1"/>
  <c r="F17" i="7" a="1"/>
  <c r="F17" i="7" s="1"/>
  <c r="G17" i="7" s="1"/>
  <c r="E15" i="7" a="1"/>
  <c r="E15" i="7" s="1"/>
  <c r="G15" i="7" s="1"/>
  <c r="E21" i="11"/>
  <c r="K42" i="12" s="1"/>
  <c r="M42" i="12" s="1"/>
  <c r="A39" i="14" s="1"/>
  <c r="B13" i="11"/>
  <c r="E13" i="11" s="1"/>
  <c r="K40" i="12" s="1"/>
  <c r="M40" i="12" s="1"/>
  <c r="A37" i="14" s="1"/>
  <c r="B25" i="11"/>
  <c r="E25" i="11" s="1"/>
  <c r="K50" i="12" s="1"/>
  <c r="M50" i="12" s="1"/>
  <c r="A47" i="14" s="1"/>
  <c r="B19" i="11"/>
  <c r="E19" i="11" s="1"/>
  <c r="K45" i="12" s="1"/>
  <c r="M45" i="12" s="1"/>
  <c r="A42" i="14" s="1"/>
  <c r="B7" i="11"/>
  <c r="E7" i="11" s="1"/>
  <c r="K28" i="12" s="1"/>
  <c r="M28" i="12" s="1"/>
  <c r="A25" i="14" s="1"/>
  <c r="T6" i="4"/>
  <c r="Y7" i="4"/>
  <c r="W6" i="4"/>
  <c r="U7" i="4"/>
  <c r="V6" i="4"/>
  <c r="T7" i="4"/>
  <c r="W7" i="4"/>
  <c r="S6" i="4"/>
  <c r="Y6" i="4"/>
  <c r="V7" i="4"/>
  <c r="X7" i="4"/>
  <c r="U6" i="4"/>
  <c r="X6" i="4"/>
  <c r="E18" i="7" a="1"/>
  <c r="E18" i="7" s="1"/>
  <c r="G18" i="7" s="1"/>
  <c r="E14" i="7" a="1"/>
  <c r="E14" i="7" s="1"/>
  <c r="F14" i="7" a="1"/>
  <c r="F14" i="7" s="1"/>
  <c r="E19" i="7" a="1"/>
  <c r="E19" i="7" s="1"/>
  <c r="G19" i="7" s="1"/>
  <c r="D20" i="7"/>
  <c r="F20" i="7" s="1" a="1"/>
  <c r="F20" i="7" s="1"/>
  <c r="C21" i="7"/>
  <c r="S7" i="4"/>
  <c r="H15" i="2" a="1"/>
  <c r="H15" i="2" s="1"/>
  <c r="I15" i="2" a="1"/>
  <c r="I15" i="2" s="1"/>
  <c r="R11" i="4" l="1"/>
  <c r="V11" i="4" s="1"/>
  <c r="N13" i="2" s="1"/>
  <c r="G14" i="7"/>
  <c r="E20" i="7" a="1"/>
  <c r="E20" i="7" s="1"/>
  <c r="G20" i="7" s="1"/>
  <c r="C22" i="7"/>
  <c r="D21" i="7"/>
  <c r="F21" i="7" s="1" a="1"/>
  <c r="F21" i="7" s="1"/>
  <c r="Y11" i="4" l="1"/>
  <c r="M13" i="2" s="1"/>
  <c r="M15" i="2" s="1"/>
  <c r="M17" i="2" s="1"/>
  <c r="X11" i="4"/>
  <c r="L13" i="2" s="1"/>
  <c r="L15" i="2" s="1"/>
  <c r="L17" i="2" s="1"/>
  <c r="U11" i="4"/>
  <c r="J13" i="2" s="1"/>
  <c r="B5" i="10" s="1"/>
  <c r="B11" i="10" s="1"/>
  <c r="B18" i="10" s="1"/>
  <c r="W11" i="4"/>
  <c r="K13" i="2" s="1"/>
  <c r="K15" i="2" s="1"/>
  <c r="K17" i="2" s="1"/>
  <c r="T11" i="4"/>
  <c r="E21" i="7" a="1"/>
  <c r="E21" i="7" s="1"/>
  <c r="G21" i="7" s="1"/>
  <c r="D22" i="7"/>
  <c r="F22" i="7" s="1" a="1"/>
  <c r="F22" i="7" s="1"/>
  <c r="C23" i="7"/>
  <c r="B16" i="10" l="1"/>
  <c r="B20" i="10" s="1"/>
  <c r="M2" i="7"/>
  <c r="M20" i="2"/>
  <c r="B29" i="11" s="1"/>
  <c r="E29" i="11" s="1"/>
  <c r="K59" i="12" s="1"/>
  <c r="M59" i="12" s="1"/>
  <c r="A56" i="14" s="1"/>
  <c r="M21" i="2"/>
  <c r="B30" i="11" s="1"/>
  <c r="E30" i="11" s="1"/>
  <c r="K60" i="12" s="1"/>
  <c r="M60" i="12" s="1"/>
  <c r="A57" i="14" s="1"/>
  <c r="E22" i="7" a="1"/>
  <c r="E22" i="7" s="1"/>
  <c r="G22" i="7" s="1"/>
  <c r="N15" i="2" a="1"/>
  <c r="N15" i="2" s="1"/>
  <c r="N16" i="2"/>
  <c r="C24" i="7"/>
  <c r="D23" i="7"/>
  <c r="F23" i="7" s="1" a="1"/>
  <c r="F23" i="7" s="1"/>
  <c r="E10" i="11" l="1"/>
  <c r="K33" i="12" s="1"/>
  <c r="M33" i="12" s="1"/>
  <c r="A30" i="14" s="1"/>
  <c r="N17" i="2"/>
  <c r="N9" i="2"/>
  <c r="E23" i="7" a="1"/>
  <c r="E23" i="7" s="1"/>
  <c r="G23" i="7" s="1"/>
  <c r="D24" i="7"/>
  <c r="F24" i="7" s="1" a="1"/>
  <c r="F24" i="7" s="1"/>
  <c r="C25" i="7"/>
  <c r="N21" i="2" l="1"/>
  <c r="B35" i="11" s="1"/>
  <c r="E35" i="11" s="1"/>
  <c r="K62" i="12" s="1"/>
  <c r="M62" i="12" s="1"/>
  <c r="A59" i="14" s="1"/>
  <c r="N20" i="2"/>
  <c r="N2" i="7"/>
  <c r="E24" i="7" a="1"/>
  <c r="E24" i="7" s="1"/>
  <c r="G24" i="7" s="1"/>
  <c r="C26" i="7"/>
  <c r="D25" i="7"/>
  <c r="F25" i="7" s="1" a="1"/>
  <c r="F25" i="7" s="1"/>
  <c r="M34" i="2" l="1"/>
  <c r="M31" i="2" s="1"/>
  <c r="M35" i="2" s="1"/>
  <c r="B34" i="11"/>
  <c r="E34" i="11" s="1"/>
  <c r="K61" i="12" s="1"/>
  <c r="M61" i="12" s="1"/>
  <c r="A58" i="14" s="1"/>
  <c r="E25" i="7" a="1"/>
  <c r="E25" i="7" s="1"/>
  <c r="G25" i="7" s="1"/>
  <c r="D26" i="7"/>
  <c r="F26" i="7" s="1" a="1"/>
  <c r="F26" i="7" s="1"/>
  <c r="C27" i="7"/>
  <c r="B32" i="11" l="1"/>
  <c r="E32" i="11" s="1"/>
  <c r="K65" i="12" s="1"/>
  <c r="M65" i="12" s="1"/>
  <c r="A62" i="14" s="1"/>
  <c r="E26" i="7" a="1"/>
  <c r="E26" i="7" s="1"/>
  <c r="G26" i="7" s="1"/>
  <c r="C28" i="7"/>
  <c r="D27" i="7"/>
  <c r="F27" i="7" s="1" a="1"/>
  <c r="F27" i="7" s="1"/>
  <c r="E27" i="7" l="1" a="1"/>
  <c r="E27" i="7" s="1"/>
  <c r="G27" i="7" s="1"/>
  <c r="D28" i="7"/>
  <c r="F28" i="7" s="1" a="1"/>
  <c r="F28" i="7" s="1"/>
  <c r="C29" i="7"/>
  <c r="C30" i="7" l="1"/>
  <c r="D29" i="7"/>
  <c r="F29" i="7" s="1" a="1"/>
  <c r="F29" i="7" s="1"/>
  <c r="E28" i="7" a="1"/>
  <c r="E28" i="7" s="1"/>
  <c r="G28" i="7" s="1"/>
  <c r="E29" i="7" l="1" a="1"/>
  <c r="E29" i="7" s="1"/>
  <c r="G29" i="7" s="1"/>
  <c r="D30" i="7"/>
  <c r="F30" i="7" s="1" a="1"/>
  <c r="F30" i="7" s="1"/>
  <c r="C31" i="7"/>
  <c r="E30" i="7" l="1" a="1"/>
  <c r="E30" i="7" s="1"/>
  <c r="G30" i="7" s="1"/>
  <c r="C32" i="7"/>
  <c r="D31" i="7"/>
  <c r="F31" i="7" s="1" a="1"/>
  <c r="F31" i="7" s="1"/>
  <c r="D32" i="7" l="1"/>
  <c r="F32" i="7" s="1" a="1"/>
  <c r="F32" i="7" s="1"/>
  <c r="C33" i="7"/>
  <c r="E31" i="7" a="1"/>
  <c r="E31" i="7" s="1"/>
  <c r="G31" i="7" s="1"/>
  <c r="C34" i="7" l="1"/>
  <c r="D33" i="7"/>
  <c r="F33" i="7" s="1" a="1"/>
  <c r="F33" i="7" s="1"/>
  <c r="E32" i="7" a="1"/>
  <c r="E32" i="7" s="1"/>
  <c r="G32" i="7" s="1"/>
  <c r="E33" i="7" l="1" a="1"/>
  <c r="E33" i="7" s="1"/>
  <c r="G33" i="7" s="1"/>
  <c r="D34" i="7"/>
  <c r="F34" i="7" s="1" a="1"/>
  <c r="F34" i="7" s="1"/>
  <c r="C35" i="7"/>
  <c r="E34" i="7" l="1" a="1"/>
  <c r="E34" i="7" s="1"/>
  <c r="G34" i="7" s="1"/>
  <c r="C36" i="7"/>
  <c r="D35" i="7"/>
  <c r="F35" i="7" s="1" a="1"/>
  <c r="F35" i="7" s="1"/>
  <c r="E35" i="7" l="1" a="1"/>
  <c r="E35" i="7" s="1"/>
  <c r="G35" i="7" s="1"/>
  <c r="D36" i="7"/>
  <c r="F36" i="7" s="1" a="1"/>
  <c r="F36" i="7" s="1"/>
  <c r="C37" i="7"/>
  <c r="E36" i="7" l="1" a="1"/>
  <c r="E36" i="7" s="1"/>
  <c r="G36" i="7" s="1"/>
  <c r="C38" i="7"/>
  <c r="D37" i="7"/>
  <c r="F37" i="7" s="1" a="1"/>
  <c r="F37" i="7" s="1"/>
  <c r="D38" i="7" l="1"/>
  <c r="F38" i="7" s="1" a="1"/>
  <c r="F38" i="7" s="1"/>
  <c r="C39" i="7"/>
  <c r="E37" i="7" a="1"/>
  <c r="E37" i="7" s="1"/>
  <c r="G37" i="7" s="1"/>
  <c r="C40" i="7" l="1"/>
  <c r="D39" i="7"/>
  <c r="F39" i="7" s="1" a="1"/>
  <c r="F39" i="7" s="1"/>
  <c r="E38" i="7" a="1"/>
  <c r="E38" i="7" s="1"/>
  <c r="G38" i="7" s="1"/>
  <c r="E39" i="7" l="1" a="1"/>
  <c r="E39" i="7" s="1"/>
  <c r="G39" i="7" s="1"/>
  <c r="D40" i="7"/>
  <c r="F40" i="7" s="1" a="1"/>
  <c r="F40" i="7" s="1"/>
  <c r="C41" i="7"/>
  <c r="E40" i="7" l="1" a="1"/>
  <c r="E40" i="7" s="1"/>
  <c r="G40" i="7" s="1"/>
  <c r="C42" i="7"/>
  <c r="D41" i="7"/>
  <c r="F41" i="7" s="1" a="1"/>
  <c r="F41" i="7" s="1"/>
  <c r="E41" i="7" l="1" a="1"/>
  <c r="E41" i="7" s="1"/>
  <c r="G41" i="7" s="1"/>
  <c r="D42" i="7"/>
  <c r="F42" i="7" s="1" a="1"/>
  <c r="F42" i="7" s="1"/>
  <c r="C43" i="7"/>
  <c r="E42" i="7" l="1" a="1"/>
  <c r="E42" i="7" s="1"/>
  <c r="G42" i="7" s="1"/>
  <c r="C44" i="7"/>
  <c r="D43" i="7"/>
  <c r="F43" i="7" s="1" a="1"/>
  <c r="F43" i="7" s="1"/>
  <c r="E43" i="7" l="1" a="1"/>
  <c r="E43" i="7" s="1"/>
  <c r="G43" i="7" s="1"/>
  <c r="D44" i="7"/>
  <c r="F44" i="7" s="1" a="1"/>
  <c r="F44" i="7" s="1"/>
  <c r="C45" i="7"/>
  <c r="E44" i="7" l="1" a="1"/>
  <c r="E44" i="7" s="1"/>
  <c r="G44" i="7" s="1"/>
  <c r="C46" i="7"/>
  <c r="D45" i="7"/>
  <c r="F45" i="7" s="1" a="1"/>
  <c r="F45" i="7" s="1"/>
  <c r="D46" i="7" l="1"/>
  <c r="F46" i="7" s="1" a="1"/>
  <c r="F46" i="7" s="1"/>
  <c r="C47" i="7"/>
  <c r="E45" i="7" a="1"/>
  <c r="E45" i="7" s="1"/>
  <c r="G45" i="7" s="1"/>
  <c r="E46" i="7" l="1" a="1"/>
  <c r="E46" i="7" s="1"/>
  <c r="G46" i="7" s="1"/>
  <c r="C48" i="7"/>
  <c r="D47" i="7"/>
  <c r="F47" i="7" s="1" a="1"/>
  <c r="F47" i="7" s="1"/>
  <c r="E47" i="7" l="1" a="1"/>
  <c r="E47" i="7" s="1"/>
  <c r="G47" i="7" s="1"/>
  <c r="D48" i="7"/>
  <c r="F48" i="7" s="1" a="1"/>
  <c r="F48" i="7" s="1"/>
  <c r="C49" i="7"/>
  <c r="C50" i="7" l="1"/>
  <c r="D49" i="7"/>
  <c r="F49" i="7" s="1" a="1"/>
  <c r="F49" i="7" s="1"/>
  <c r="E48" i="7" a="1"/>
  <c r="E48" i="7" s="1"/>
  <c r="G48" i="7" s="1"/>
  <c r="E49" i="7" l="1" a="1"/>
  <c r="E49" i="7" s="1"/>
  <c r="G49" i="7" s="1"/>
  <c r="D50" i="7"/>
  <c r="F50" i="7" s="1" a="1"/>
  <c r="F50" i="7" s="1"/>
  <c r="C51" i="7"/>
  <c r="E50" i="7" l="1" a="1"/>
  <c r="E50" i="7" s="1"/>
  <c r="G50" i="7" s="1"/>
  <c r="D51" i="7"/>
  <c r="F51" i="7" s="1" a="1"/>
  <c r="F51" i="7" s="1"/>
  <c r="C52" i="7"/>
  <c r="E51" i="7" l="1" a="1"/>
  <c r="E51" i="7" s="1"/>
  <c r="G51" i="7" s="1"/>
  <c r="D52" i="7"/>
  <c r="F52" i="7" s="1" a="1"/>
  <c r="F52" i="7" s="1"/>
  <c r="C53" i="7"/>
  <c r="D53" i="7" l="1"/>
  <c r="F53" i="7" s="1" a="1"/>
  <c r="F53" i="7" s="1"/>
  <c r="C54" i="7"/>
  <c r="E52" i="7" a="1"/>
  <c r="E52" i="7" s="1"/>
  <c r="G52" i="7" s="1"/>
  <c r="D54" i="7" l="1"/>
  <c r="F54" i="7" s="1" a="1"/>
  <c r="F54" i="7" s="1"/>
  <c r="C55" i="7"/>
  <c r="E53" i="7" a="1"/>
  <c r="E53" i="7" s="1"/>
  <c r="G53" i="7" s="1"/>
  <c r="E54" i="7" l="1" a="1"/>
  <c r="E54" i="7" s="1"/>
  <c r="G54" i="7" s="1"/>
  <c r="D55" i="7"/>
  <c r="F55" i="7" s="1" a="1"/>
  <c r="F55" i="7" s="1"/>
  <c r="C56" i="7"/>
  <c r="D56" i="7" l="1"/>
  <c r="F56" i="7" s="1" a="1"/>
  <c r="F56" i="7" s="1"/>
  <c r="C57" i="7"/>
  <c r="E55" i="7" a="1"/>
  <c r="E55" i="7" s="1"/>
  <c r="G55" i="7" s="1"/>
  <c r="D57" i="7" l="1"/>
  <c r="F57" i="7" s="1" a="1"/>
  <c r="F57" i="7" s="1"/>
  <c r="C58" i="7"/>
  <c r="E56" i="7" a="1"/>
  <c r="E56" i="7" s="1"/>
  <c r="G56" i="7" s="1"/>
  <c r="D58" i="7" l="1"/>
  <c r="F58" i="7" s="1" a="1"/>
  <c r="F58" i="7" s="1"/>
  <c r="C59" i="7"/>
  <c r="E57" i="7" a="1"/>
  <c r="E57" i="7" s="1"/>
  <c r="G57" i="7" s="1"/>
  <c r="E58" i="7" l="1" a="1"/>
  <c r="E58" i="7" s="1"/>
  <c r="G58" i="7" s="1"/>
  <c r="D59" i="7"/>
  <c r="F59" i="7" s="1" a="1"/>
  <c r="F59" i="7" s="1"/>
  <c r="C60" i="7"/>
  <c r="E59" i="7" l="1" a="1"/>
  <c r="E59" i="7" s="1"/>
  <c r="G59" i="7" s="1"/>
  <c r="D60" i="7"/>
  <c r="F60" i="7" s="1" a="1"/>
  <c r="F60" i="7" s="1"/>
  <c r="C61" i="7"/>
  <c r="D61" i="7" l="1"/>
  <c r="F61" i="7" s="1" a="1"/>
  <c r="F61" i="7" s="1"/>
  <c r="C62" i="7"/>
  <c r="E60" i="7" a="1"/>
  <c r="E60" i="7" s="1"/>
  <c r="G60" i="7" s="1"/>
  <c r="E61" i="7" l="1" a="1"/>
  <c r="E61" i="7" s="1"/>
  <c r="G61" i="7" s="1"/>
  <c r="D62" i="7"/>
  <c r="F62" i="7" s="1" a="1"/>
  <c r="F62" i="7" s="1"/>
  <c r="C63" i="7"/>
  <c r="D63" i="7" l="1"/>
  <c r="F63" i="7" s="1" a="1"/>
  <c r="F63" i="7" s="1"/>
  <c r="C64" i="7"/>
  <c r="E62" i="7" a="1"/>
  <c r="E62" i="7" s="1"/>
  <c r="G62" i="7" s="1"/>
  <c r="E63" i="7" l="1" a="1"/>
  <c r="E63" i="7" s="1"/>
  <c r="G63" i="7" s="1"/>
  <c r="D64" i="7"/>
  <c r="F64" i="7" s="1" a="1"/>
  <c r="F64" i="7" s="1"/>
  <c r="C65" i="7"/>
  <c r="D65" i="7" l="1"/>
  <c r="F65" i="7" s="1" a="1"/>
  <c r="F65" i="7" s="1"/>
  <c r="C66" i="7"/>
  <c r="E64" i="7" a="1"/>
  <c r="E64" i="7" s="1"/>
  <c r="G64" i="7" s="1"/>
  <c r="D66" i="7" l="1"/>
  <c r="F66" i="7" s="1" a="1"/>
  <c r="F66" i="7" s="1"/>
  <c r="C67" i="7"/>
  <c r="E65" i="7" a="1"/>
  <c r="E65" i="7" s="1"/>
  <c r="G65" i="7" s="1"/>
  <c r="E66" i="7" l="1" a="1"/>
  <c r="E66" i="7" s="1"/>
  <c r="G66" i="7" s="1"/>
  <c r="D67" i="7"/>
  <c r="F67" i="7" s="1" a="1"/>
  <c r="F67" i="7" s="1"/>
  <c r="C68" i="7"/>
  <c r="D68" i="7" l="1"/>
  <c r="F68" i="7" s="1" a="1"/>
  <c r="F68" i="7" s="1"/>
  <c r="C69" i="7"/>
  <c r="E67" i="7" a="1"/>
  <c r="E67" i="7" s="1"/>
  <c r="G67" i="7" s="1"/>
  <c r="D69" i="7" l="1"/>
  <c r="F69" i="7" s="1" a="1"/>
  <c r="F69" i="7" s="1"/>
  <c r="C70" i="7"/>
  <c r="E68" i="7" a="1"/>
  <c r="E68" i="7" s="1"/>
  <c r="G68" i="7" s="1"/>
  <c r="D70" i="7" l="1"/>
  <c r="F70" i="7" s="1" a="1"/>
  <c r="F70" i="7" s="1"/>
  <c r="C71" i="7"/>
  <c r="E69" i="7" a="1"/>
  <c r="E69" i="7" s="1"/>
  <c r="G69" i="7" s="1"/>
  <c r="D71" i="7" l="1"/>
  <c r="F71" i="7" s="1" a="1"/>
  <c r="F71" i="7" s="1"/>
  <c r="C72" i="7"/>
  <c r="E70" i="7" a="1"/>
  <c r="E70" i="7" s="1"/>
  <c r="G70" i="7" s="1"/>
  <c r="E71" i="7" l="1" a="1"/>
  <c r="E71" i="7" s="1"/>
  <c r="G71" i="7" s="1"/>
  <c r="D72" i="7"/>
  <c r="F72" i="7" s="1" a="1"/>
  <c r="F72" i="7" s="1"/>
  <c r="C73" i="7"/>
  <c r="E72" i="7" l="1" a="1"/>
  <c r="E72" i="7" s="1"/>
  <c r="G72" i="7" s="1"/>
  <c r="C74" i="7"/>
  <c r="D73" i="7"/>
  <c r="F73" i="7" s="1" a="1"/>
  <c r="F73" i="7" s="1"/>
  <c r="E73" i="7" l="1" a="1"/>
  <c r="E73" i="7" s="1"/>
  <c r="G73" i="7" s="1"/>
  <c r="D74" i="7"/>
  <c r="F74" i="7" s="1" a="1"/>
  <c r="F74" i="7" s="1"/>
  <c r="C75" i="7"/>
  <c r="E74" i="7" l="1" a="1"/>
  <c r="E74" i="7" s="1"/>
  <c r="G74" i="7" s="1"/>
  <c r="C76" i="7"/>
  <c r="D75" i="7"/>
  <c r="F75" i="7" s="1" a="1"/>
  <c r="F75" i="7" s="1"/>
  <c r="E75" i="7" l="1" a="1"/>
  <c r="E75" i="7" s="1"/>
  <c r="G75" i="7" s="1"/>
  <c r="D76" i="7"/>
  <c r="F76" i="7" s="1" a="1"/>
  <c r="F76" i="7" s="1"/>
  <c r="C77" i="7"/>
  <c r="E76" i="7" l="1" a="1"/>
  <c r="E76" i="7" s="1"/>
  <c r="G76" i="7" s="1"/>
  <c r="C78" i="7"/>
  <c r="D77" i="7"/>
  <c r="F77" i="7" s="1" a="1"/>
  <c r="F77" i="7" s="1"/>
  <c r="E77" i="7" l="1" a="1"/>
  <c r="E77" i="7" s="1"/>
  <c r="G77" i="7" s="1"/>
  <c r="D78" i="7"/>
  <c r="F78" i="7" s="1" a="1"/>
  <c r="F78" i="7" s="1"/>
  <c r="C79" i="7"/>
  <c r="E78" i="7" l="1" a="1"/>
  <c r="E78" i="7" s="1"/>
  <c r="G78" i="7" s="1"/>
  <c r="C80" i="7"/>
  <c r="D79" i="7"/>
  <c r="F79" i="7" s="1" a="1"/>
  <c r="F79" i="7" s="1"/>
  <c r="E79" i="7" l="1" a="1"/>
  <c r="E79" i="7" s="1"/>
  <c r="G79" i="7" s="1"/>
  <c r="D80" i="7"/>
  <c r="F80" i="7" s="1" a="1"/>
  <c r="F80" i="7" s="1"/>
  <c r="C81" i="7"/>
  <c r="E80" i="7" l="1" a="1"/>
  <c r="E80" i="7" s="1"/>
  <c r="G80" i="7" s="1"/>
  <c r="C82" i="7"/>
  <c r="D81" i="7"/>
  <c r="F81" i="7" s="1" a="1"/>
  <c r="F81" i="7" s="1"/>
  <c r="E81" i="7" l="1" a="1"/>
  <c r="E81" i="7" s="1"/>
  <c r="G81" i="7" s="1"/>
  <c r="D82" i="7"/>
  <c r="F82" i="7" s="1" a="1"/>
  <c r="F82" i="7" s="1"/>
  <c r="C83" i="7"/>
  <c r="E82" i="7" l="1" a="1"/>
  <c r="E82" i="7" s="1"/>
  <c r="G82" i="7" s="1"/>
  <c r="C84" i="7"/>
  <c r="D83" i="7"/>
  <c r="F83" i="7" s="1" a="1"/>
  <c r="F83" i="7" s="1"/>
  <c r="D84" i="7" l="1"/>
  <c r="F84" i="7" s="1" a="1"/>
  <c r="F84" i="7" s="1"/>
  <c r="C85" i="7"/>
  <c r="E83" i="7" a="1"/>
  <c r="E83" i="7" s="1"/>
  <c r="G83" i="7" s="1"/>
  <c r="E84" i="7" l="1" a="1"/>
  <c r="E84" i="7" s="1"/>
  <c r="G84" i="7" s="1"/>
  <c r="C86" i="7"/>
  <c r="D85" i="7"/>
  <c r="F85" i="7" s="1" a="1"/>
  <c r="F85" i="7" s="1"/>
  <c r="E85" i="7" l="1" a="1"/>
  <c r="E85" i="7" s="1"/>
  <c r="G85" i="7" s="1"/>
  <c r="D86" i="7"/>
  <c r="F86" i="7" s="1" a="1"/>
  <c r="F86" i="7" s="1"/>
  <c r="C87" i="7"/>
  <c r="E86" i="7" l="1" a="1"/>
  <c r="E86" i="7" s="1"/>
  <c r="G86" i="7" s="1"/>
  <c r="D87" i="7"/>
  <c r="F87" i="7" s="1" a="1"/>
  <c r="F87" i="7" s="1"/>
  <c r="C88" i="7"/>
  <c r="E87" i="7" l="1" a="1"/>
  <c r="E87" i="7" s="1"/>
  <c r="G87" i="7" s="1"/>
  <c r="D88" i="7"/>
  <c r="F88" i="7" s="1" a="1"/>
  <c r="F88" i="7" s="1"/>
  <c r="C89" i="7"/>
  <c r="E88" i="7" l="1" a="1"/>
  <c r="E88" i="7" s="1"/>
  <c r="G88" i="7" s="1"/>
  <c r="D89" i="7"/>
  <c r="F89" i="7" s="1" a="1"/>
  <c r="F89" i="7" s="1"/>
  <c r="C90" i="7"/>
  <c r="E89" i="7" l="1" a="1"/>
  <c r="E89" i="7" s="1"/>
  <c r="G89" i="7" s="1"/>
  <c r="D90" i="7"/>
  <c r="F90" i="7" s="1" a="1"/>
  <c r="F90" i="7" s="1"/>
  <c r="C91" i="7"/>
  <c r="D91" i="7" l="1"/>
  <c r="F91" i="7" s="1" a="1"/>
  <c r="F91" i="7" s="1"/>
  <c r="C92" i="7"/>
  <c r="E90" i="7" a="1"/>
  <c r="E90" i="7" s="1"/>
  <c r="G90" i="7" s="1"/>
  <c r="E91" i="7" l="1" a="1"/>
  <c r="E91" i="7" s="1"/>
  <c r="G91" i="7" s="1"/>
  <c r="D92" i="7"/>
  <c r="F92" i="7" s="1" a="1"/>
  <c r="F92" i="7" s="1"/>
  <c r="C93" i="7"/>
  <c r="E92" i="7" l="1" a="1"/>
  <c r="E92" i="7" s="1"/>
  <c r="G92" i="7" s="1"/>
  <c r="D93" i="7"/>
  <c r="F93" i="7" s="1" a="1"/>
  <c r="F93" i="7" s="1"/>
  <c r="C94" i="7"/>
  <c r="D94" i="7" l="1"/>
  <c r="F94" i="7" s="1" a="1"/>
  <c r="F94" i="7" s="1"/>
  <c r="C95" i="7"/>
  <c r="E93" i="7" a="1"/>
  <c r="E93" i="7" s="1"/>
  <c r="G93" i="7" s="1"/>
  <c r="E94" i="7" l="1" a="1"/>
  <c r="E94" i="7" s="1"/>
  <c r="G94" i="7" s="1"/>
  <c r="D95" i="7"/>
  <c r="F95" i="7" s="1" a="1"/>
  <c r="F95" i="7" s="1"/>
  <c r="C96" i="7"/>
  <c r="D96" i="7" l="1"/>
  <c r="F96" i="7" s="1" a="1"/>
  <c r="F96" i="7" s="1"/>
  <c r="C97" i="7"/>
  <c r="E95" i="7" a="1"/>
  <c r="E95" i="7" s="1"/>
  <c r="G95" i="7" s="1"/>
  <c r="D97" i="7" l="1"/>
  <c r="F97" i="7" s="1" a="1"/>
  <c r="F97" i="7" s="1"/>
  <c r="C98" i="7"/>
  <c r="E96" i="7" a="1"/>
  <c r="E96" i="7" s="1"/>
  <c r="G96" i="7" s="1"/>
  <c r="E97" i="7" l="1" a="1"/>
  <c r="E97" i="7" s="1"/>
  <c r="G97" i="7" s="1"/>
  <c r="D98" i="7"/>
  <c r="F98" i="7" s="1" a="1"/>
  <c r="F98" i="7" s="1"/>
  <c r="C99" i="7"/>
  <c r="D99" i="7" l="1"/>
  <c r="F99" i="7" s="1" a="1"/>
  <c r="F99" i="7" s="1"/>
  <c r="C100" i="7"/>
  <c r="E98" i="7" a="1"/>
  <c r="E98" i="7" s="1"/>
  <c r="G98" i="7" s="1"/>
  <c r="D100" i="7" l="1"/>
  <c r="F100" i="7" s="1" a="1"/>
  <c r="F100" i="7" s="1"/>
  <c r="C101" i="7"/>
  <c r="E99" i="7" a="1"/>
  <c r="E99" i="7" s="1"/>
  <c r="G99" i="7" s="1"/>
  <c r="D101" i="7" l="1"/>
  <c r="F101" i="7" s="1" a="1"/>
  <c r="F101" i="7" s="1"/>
  <c r="C102" i="7"/>
  <c r="E100" i="7" a="1"/>
  <c r="E100" i="7" s="1"/>
  <c r="G100" i="7" s="1"/>
  <c r="D102" i="7" l="1"/>
  <c r="F102" i="7" s="1" a="1"/>
  <c r="F102" i="7" s="1"/>
  <c r="C103" i="7"/>
  <c r="E101" i="7" a="1"/>
  <c r="E101" i="7" s="1"/>
  <c r="G101" i="7" s="1"/>
  <c r="D103" i="7" l="1"/>
  <c r="F103" i="7" s="1" a="1"/>
  <c r="F103" i="7" s="1"/>
  <c r="C104" i="7"/>
  <c r="E102" i="7" a="1"/>
  <c r="E102" i="7" s="1"/>
  <c r="G102" i="7" s="1"/>
  <c r="E103" i="7" l="1" a="1"/>
  <c r="E103" i="7" s="1"/>
  <c r="G103" i="7" s="1"/>
  <c r="D104" i="7"/>
  <c r="F104" i="7" s="1" a="1"/>
  <c r="F104" i="7" s="1"/>
  <c r="C105" i="7"/>
  <c r="E104" i="7" l="1" a="1"/>
  <c r="E104" i="7" s="1"/>
  <c r="G104" i="7" s="1"/>
  <c r="D105" i="7"/>
  <c r="F105" i="7" s="1" a="1"/>
  <c r="F105" i="7" s="1"/>
  <c r="C106" i="7"/>
  <c r="E105" i="7" l="1" a="1"/>
  <c r="E105" i="7" s="1"/>
  <c r="G105" i="7" s="1"/>
  <c r="D106" i="7"/>
  <c r="F106" i="7" s="1" a="1"/>
  <c r="F106" i="7" s="1"/>
  <c r="C107" i="7"/>
  <c r="E106" i="7" l="1" a="1"/>
  <c r="E106" i="7" s="1"/>
  <c r="G106" i="7" s="1"/>
  <c r="D107" i="7"/>
  <c r="F107" i="7" s="1" a="1"/>
  <c r="F107" i="7" s="1"/>
  <c r="C108" i="7"/>
  <c r="E107" i="7" l="1" a="1"/>
  <c r="E107" i="7" s="1"/>
  <c r="G107" i="7" s="1"/>
  <c r="D108" i="7"/>
  <c r="F108" i="7" s="1" a="1"/>
  <c r="F108" i="7" s="1"/>
  <c r="C109" i="7"/>
  <c r="E108" i="7" l="1" a="1"/>
  <c r="E108" i="7" s="1"/>
  <c r="G108" i="7" s="1"/>
  <c r="D109" i="7"/>
  <c r="F109" i="7" s="1" a="1"/>
  <c r="F109" i="7" s="1"/>
  <c r="C110" i="7"/>
  <c r="E109" i="7" l="1" a="1"/>
  <c r="E109" i="7" s="1"/>
  <c r="G109" i="7" s="1"/>
  <c r="D110" i="7"/>
  <c r="F110" i="7" s="1" a="1"/>
  <c r="F110" i="7" s="1"/>
  <c r="C111" i="7"/>
  <c r="E110" i="7" l="1" a="1"/>
  <c r="E110" i="7" s="1"/>
  <c r="G110" i="7" s="1"/>
  <c r="D111" i="7"/>
  <c r="F111" i="7" s="1" a="1"/>
  <c r="F111" i="7" s="1"/>
  <c r="C112" i="7"/>
  <c r="E111" i="7" l="1" a="1"/>
  <c r="E111" i="7" s="1"/>
  <c r="G111" i="7" s="1"/>
  <c r="D112" i="7"/>
  <c r="F112" i="7" s="1" a="1"/>
  <c r="F112" i="7" s="1"/>
  <c r="C113" i="7"/>
  <c r="E112" i="7" l="1" a="1"/>
  <c r="E112" i="7" s="1"/>
  <c r="G112" i="7" s="1"/>
  <c r="D113" i="7"/>
  <c r="F113" i="7" s="1" a="1"/>
  <c r="F113" i="7" s="1"/>
  <c r="C114" i="7"/>
  <c r="E113" i="7" l="1" a="1"/>
  <c r="E113" i="7" s="1"/>
  <c r="G113" i="7" s="1"/>
  <c r="D114" i="7"/>
  <c r="F114" i="7" s="1" a="1"/>
  <c r="F114" i="7" s="1"/>
  <c r="C115" i="7"/>
  <c r="E114" i="7" l="1" a="1"/>
  <c r="E114" i="7" s="1"/>
  <c r="G114" i="7" s="1"/>
  <c r="D115" i="7"/>
  <c r="F115" i="7" s="1" a="1"/>
  <c r="F115" i="7" s="1"/>
  <c r="C116" i="7"/>
  <c r="E115" i="7" l="1" a="1"/>
  <c r="E115" i="7" s="1"/>
  <c r="G115" i="7" s="1"/>
  <c r="D116" i="7"/>
  <c r="F116" i="7" s="1" a="1"/>
  <c r="F116" i="7" s="1"/>
  <c r="C117" i="7"/>
  <c r="E116" i="7" l="1" a="1"/>
  <c r="E116" i="7" s="1"/>
  <c r="G116" i="7" s="1"/>
  <c r="D117" i="7"/>
  <c r="F117" i="7" s="1" a="1"/>
  <c r="F117" i="7" s="1"/>
  <c r="C118" i="7"/>
  <c r="E117" i="7" l="1" a="1"/>
  <c r="E117" i="7" s="1"/>
  <c r="G117" i="7" s="1"/>
  <c r="D118" i="7"/>
  <c r="F118" i="7" s="1" a="1"/>
  <c r="F118" i="7" s="1"/>
  <c r="C119" i="7"/>
  <c r="E118" i="7" l="1" a="1"/>
  <c r="E118" i="7" s="1"/>
  <c r="G118" i="7" s="1"/>
  <c r="D119" i="7"/>
  <c r="F119" i="7" s="1" a="1"/>
  <c r="F119" i="7" s="1"/>
  <c r="C120" i="7"/>
  <c r="E119" i="7" l="1" a="1"/>
  <c r="E119" i="7" s="1"/>
  <c r="G119" i="7" s="1"/>
  <c r="D120" i="7"/>
  <c r="F120" i="7" s="1" a="1"/>
  <c r="F120" i="7" s="1"/>
  <c r="C121" i="7"/>
  <c r="E120" i="7" l="1" a="1"/>
  <c r="E120" i="7" s="1"/>
  <c r="G120" i="7" s="1"/>
  <c r="D121" i="7"/>
  <c r="F121" i="7" s="1" a="1"/>
  <c r="F121" i="7" s="1"/>
  <c r="C122" i="7"/>
  <c r="E121" i="7" l="1" a="1"/>
  <c r="E121" i="7" s="1"/>
  <c r="G121" i="7" s="1"/>
  <c r="D122" i="7"/>
  <c r="F122" i="7" s="1" a="1"/>
  <c r="F122" i="7" s="1"/>
  <c r="C123" i="7"/>
  <c r="D123" i="7" l="1"/>
  <c r="F123" i="7" s="1" a="1"/>
  <c r="F123" i="7" s="1"/>
  <c r="C124" i="7"/>
  <c r="E122" i="7" a="1"/>
  <c r="E122" i="7" s="1"/>
  <c r="G122" i="7" s="1"/>
  <c r="E123" i="7" l="1" a="1"/>
  <c r="E123" i="7" s="1"/>
  <c r="G123" i="7" s="1"/>
  <c r="D124" i="7"/>
  <c r="F124" i="7" s="1" a="1"/>
  <c r="F124" i="7" s="1"/>
  <c r="C125" i="7"/>
  <c r="E124" i="7" l="1" a="1"/>
  <c r="E124" i="7" s="1"/>
  <c r="G124" i="7" s="1"/>
  <c r="D125" i="7"/>
  <c r="F125" i="7" s="1" a="1"/>
  <c r="F125" i="7" s="1"/>
  <c r="C126" i="7"/>
  <c r="E125" i="7" l="1" a="1"/>
  <c r="E125" i="7" s="1"/>
  <c r="G125" i="7" s="1"/>
  <c r="D126" i="7"/>
  <c r="F126" i="7" s="1" a="1"/>
  <c r="F126" i="7" s="1"/>
  <c r="C127" i="7"/>
  <c r="E126" i="7" l="1" a="1"/>
  <c r="E126" i="7" s="1"/>
  <c r="G126" i="7" s="1"/>
  <c r="D127" i="7"/>
  <c r="F127" i="7" s="1" a="1"/>
  <c r="F127" i="7" s="1"/>
  <c r="C128" i="7"/>
  <c r="E127" i="7" l="1" a="1"/>
  <c r="E127" i="7" s="1"/>
  <c r="G127" i="7" s="1"/>
  <c r="D128" i="7"/>
  <c r="F128" i="7" s="1" a="1"/>
  <c r="F128" i="7" s="1"/>
  <c r="C129" i="7"/>
  <c r="E128" i="7" l="1" a="1"/>
  <c r="E128" i="7" s="1"/>
  <c r="G128" i="7" s="1"/>
  <c r="D129" i="7"/>
  <c r="F129" i="7" s="1" a="1"/>
  <c r="F129" i="7" s="1"/>
  <c r="C130" i="7"/>
  <c r="E129" i="7" l="1" a="1"/>
  <c r="E129" i="7" s="1"/>
  <c r="G129" i="7" s="1"/>
  <c r="D130" i="7"/>
  <c r="F130" i="7" s="1" a="1"/>
  <c r="F130" i="7" s="1"/>
  <c r="C131" i="7"/>
  <c r="D131" i="7" l="1"/>
  <c r="F131" i="7" s="1" a="1"/>
  <c r="F131" i="7" s="1"/>
  <c r="C132" i="7"/>
  <c r="E130" i="7" a="1"/>
  <c r="E130" i="7" s="1"/>
  <c r="G130" i="7" s="1"/>
  <c r="E131" i="7" l="1" a="1"/>
  <c r="E131" i="7" s="1"/>
  <c r="G131" i="7" s="1"/>
  <c r="D132" i="7"/>
  <c r="F132" i="7" s="1" a="1"/>
  <c r="F132" i="7" s="1"/>
  <c r="C133" i="7"/>
  <c r="E132" i="7" l="1" a="1"/>
  <c r="E132" i="7" s="1"/>
  <c r="G132" i="7" s="1"/>
  <c r="D133" i="7"/>
  <c r="F133" i="7" s="1" a="1"/>
  <c r="F133" i="7" s="1"/>
  <c r="C134" i="7"/>
  <c r="E133" i="7" l="1" a="1"/>
  <c r="E133" i="7" s="1"/>
  <c r="G133" i="7" s="1"/>
  <c r="D134" i="7"/>
  <c r="F134" i="7" s="1" a="1"/>
  <c r="F134" i="7" s="1"/>
  <c r="C135" i="7"/>
  <c r="D135" i="7" l="1"/>
  <c r="F135" i="7" s="1" a="1"/>
  <c r="F135" i="7" s="1"/>
  <c r="C136" i="7"/>
  <c r="E134" i="7" a="1"/>
  <c r="E134" i="7" s="1"/>
  <c r="G134" i="7" s="1"/>
  <c r="D136" i="7" l="1"/>
  <c r="F136" i="7" s="1" a="1"/>
  <c r="F136" i="7" s="1"/>
  <c r="C137" i="7"/>
  <c r="E135" i="7" a="1"/>
  <c r="E135" i="7" s="1"/>
  <c r="G135" i="7" s="1"/>
  <c r="E136" i="7" l="1" a="1"/>
  <c r="E136" i="7" s="1"/>
  <c r="G136" i="7" s="1"/>
  <c r="D137" i="7"/>
  <c r="F137" i="7" s="1" a="1"/>
  <c r="F137" i="7" s="1"/>
  <c r="C138" i="7"/>
  <c r="D138" i="7" l="1"/>
  <c r="F138" i="7" s="1" a="1"/>
  <c r="F138" i="7" s="1"/>
  <c r="C139" i="7"/>
  <c r="E137" i="7" a="1"/>
  <c r="E137" i="7" s="1"/>
  <c r="G137" i="7" s="1"/>
  <c r="D139" i="7" l="1"/>
  <c r="F139" i="7" s="1" a="1"/>
  <c r="F139" i="7" s="1"/>
  <c r="C140" i="7"/>
  <c r="E138" i="7" a="1"/>
  <c r="E138" i="7" s="1"/>
  <c r="G138" i="7" s="1"/>
  <c r="D140" i="7" l="1"/>
  <c r="F140" i="7" s="1" a="1"/>
  <c r="F140" i="7" s="1"/>
  <c r="C141" i="7"/>
  <c r="E139" i="7" a="1"/>
  <c r="E139" i="7" s="1"/>
  <c r="G139" i="7" s="1"/>
  <c r="C142" i="7" l="1"/>
  <c r="D141" i="7"/>
  <c r="F141" i="7" s="1" a="1"/>
  <c r="F141" i="7" s="1"/>
  <c r="E140" i="7" a="1"/>
  <c r="E140" i="7" s="1"/>
  <c r="G140" i="7" s="1"/>
  <c r="E141" i="7" l="1" a="1"/>
  <c r="E141" i="7" s="1"/>
  <c r="G141" i="7" s="1"/>
  <c r="D142" i="7"/>
  <c r="F142" i="7" s="1" a="1"/>
  <c r="F142" i="7" s="1"/>
  <c r="C143" i="7"/>
  <c r="C144" i="7" l="1"/>
  <c r="D143" i="7"/>
  <c r="F143" i="7" s="1" a="1"/>
  <c r="F143" i="7" s="1"/>
  <c r="E142" i="7" a="1"/>
  <c r="E142" i="7" s="1"/>
  <c r="G142" i="7" s="1"/>
  <c r="E143" i="7" l="1" a="1"/>
  <c r="E143" i="7" s="1"/>
  <c r="G143" i="7" s="1"/>
  <c r="D144" i="7"/>
  <c r="F144" i="7" s="1" a="1"/>
  <c r="F144" i="7" s="1"/>
  <c r="C145" i="7"/>
  <c r="C146" i="7" l="1"/>
  <c r="D145" i="7"/>
  <c r="F145" i="7" s="1" a="1"/>
  <c r="F145" i="7" s="1"/>
  <c r="E144" i="7" a="1"/>
  <c r="E144" i="7" s="1"/>
  <c r="G144" i="7" s="1"/>
  <c r="E145" i="7" l="1" a="1"/>
  <c r="E145" i="7" s="1"/>
  <c r="G145" i="7" s="1"/>
  <c r="D146" i="7"/>
  <c r="F146" i="7" s="1" a="1"/>
  <c r="F146" i="7" s="1"/>
  <c r="C147" i="7"/>
  <c r="C148" i="7" l="1"/>
  <c r="D147" i="7"/>
  <c r="F147" i="7" s="1" a="1"/>
  <c r="F147" i="7" s="1"/>
  <c r="E146" i="7" a="1"/>
  <c r="E146" i="7" s="1"/>
  <c r="G146" i="7" s="1"/>
  <c r="E147" i="7" l="1" a="1"/>
  <c r="E147" i="7" s="1"/>
  <c r="G147" i="7" s="1"/>
  <c r="D148" i="7"/>
  <c r="F148" i="7" s="1" a="1"/>
  <c r="F148" i="7" s="1"/>
  <c r="C149" i="7"/>
  <c r="E148" i="7" l="1" a="1"/>
  <c r="E148" i="7" s="1"/>
  <c r="G148" i="7" s="1"/>
  <c r="D149" i="7"/>
  <c r="F149" i="7" s="1" a="1"/>
  <c r="F149" i="7" s="1"/>
  <c r="C150" i="7"/>
  <c r="D150" i="7" l="1"/>
  <c r="F150" i="7" s="1" a="1"/>
  <c r="F150" i="7" s="1"/>
  <c r="C151" i="7"/>
  <c r="E149" i="7" a="1"/>
  <c r="E149" i="7" s="1"/>
  <c r="G149" i="7" s="1"/>
  <c r="D151" i="7" l="1"/>
  <c r="F151" i="7" s="1" a="1"/>
  <c r="F151" i="7" s="1"/>
  <c r="C152" i="7"/>
  <c r="E150" i="7" a="1"/>
  <c r="E150" i="7" s="1"/>
  <c r="G150" i="7" s="1"/>
  <c r="E151" i="7" l="1" a="1"/>
  <c r="E151" i="7" s="1"/>
  <c r="G151" i="7" s="1"/>
  <c r="D152" i="7"/>
  <c r="F152" i="7" s="1" a="1"/>
  <c r="F152" i="7" s="1"/>
  <c r="C153" i="7"/>
  <c r="E152" i="7" l="1" a="1"/>
  <c r="E152" i="7" s="1"/>
  <c r="G152" i="7" s="1"/>
  <c r="D153" i="7"/>
  <c r="F153" i="7" s="1" a="1"/>
  <c r="F153" i="7" s="1"/>
  <c r="C154" i="7"/>
  <c r="E153" i="7" l="1" a="1"/>
  <c r="E153" i="7" s="1"/>
  <c r="G153" i="7" s="1"/>
  <c r="D154" i="7"/>
  <c r="F154" i="7" s="1" a="1"/>
  <c r="F154" i="7" s="1"/>
  <c r="C155" i="7"/>
  <c r="E154" i="7" l="1" a="1"/>
  <c r="E154" i="7" s="1"/>
  <c r="G154" i="7" s="1"/>
  <c r="D155" i="7"/>
  <c r="F155" i="7" s="1" a="1"/>
  <c r="F155" i="7" s="1"/>
  <c r="C156" i="7"/>
  <c r="E155" i="7" l="1" a="1"/>
  <c r="E155" i="7" s="1"/>
  <c r="G155" i="7" s="1"/>
  <c r="D156" i="7"/>
  <c r="F156" i="7" s="1" a="1"/>
  <c r="F156" i="7" s="1"/>
  <c r="C157" i="7"/>
  <c r="E156" i="7" l="1" a="1"/>
  <c r="E156" i="7" s="1"/>
  <c r="G156" i="7" s="1"/>
  <c r="D157" i="7"/>
  <c r="F157" i="7" s="1" a="1"/>
  <c r="F157" i="7" s="1"/>
  <c r="C158" i="7"/>
  <c r="E157" i="7" l="1" a="1"/>
  <c r="E157" i="7" s="1"/>
  <c r="G157" i="7" s="1"/>
  <c r="D158" i="7"/>
  <c r="F158" i="7" s="1" a="1"/>
  <c r="F158" i="7" s="1"/>
  <c r="C159" i="7"/>
  <c r="D159" i="7" l="1"/>
  <c r="F159" i="7" s="1" a="1"/>
  <c r="F159" i="7" s="1"/>
  <c r="C160" i="7"/>
  <c r="E158" i="7" a="1"/>
  <c r="E158" i="7" s="1"/>
  <c r="G158" i="7" s="1"/>
  <c r="E159" i="7" l="1" a="1"/>
  <c r="E159" i="7" s="1"/>
  <c r="G159" i="7" s="1"/>
  <c r="D160" i="7"/>
  <c r="F160" i="7" s="1" a="1"/>
  <c r="F160" i="7" s="1"/>
  <c r="C161" i="7"/>
  <c r="E160" i="7" l="1" a="1"/>
  <c r="E160" i="7" s="1"/>
  <c r="G160" i="7" s="1"/>
  <c r="D161" i="7"/>
  <c r="F161" i="7" s="1" a="1"/>
  <c r="F161" i="7" s="1"/>
  <c r="C162" i="7"/>
  <c r="E161" i="7" l="1" a="1"/>
  <c r="E161" i="7" s="1"/>
  <c r="G161" i="7" s="1"/>
  <c r="D162" i="7"/>
  <c r="F162" i="7" s="1" a="1"/>
  <c r="F162" i="7" s="1"/>
  <c r="C163" i="7"/>
  <c r="E162" i="7" l="1" a="1"/>
  <c r="E162" i="7" s="1"/>
  <c r="G162" i="7" s="1"/>
  <c r="D163" i="7"/>
  <c r="F163" i="7" s="1" a="1"/>
  <c r="F163" i="7" s="1"/>
  <c r="C164" i="7"/>
  <c r="E163" i="7" l="1" a="1"/>
  <c r="E163" i="7" s="1"/>
  <c r="G163" i="7" s="1"/>
  <c r="C165" i="7"/>
  <c r="D164" i="7"/>
  <c r="F164" i="7" s="1" a="1"/>
  <c r="F164" i="7" s="1"/>
  <c r="D165" i="7" l="1"/>
  <c r="F165" i="7" s="1" a="1"/>
  <c r="F165" i="7" s="1"/>
  <c r="C166" i="7"/>
  <c r="E164" i="7" a="1"/>
  <c r="E164" i="7" s="1"/>
  <c r="G164" i="7" s="1"/>
  <c r="C167" i="7" l="1"/>
  <c r="D166" i="7"/>
  <c r="F166" i="7" s="1" a="1"/>
  <c r="F166" i="7" s="1"/>
  <c r="E165" i="7" a="1"/>
  <c r="E165" i="7" s="1"/>
  <c r="G165" i="7" s="1"/>
  <c r="E166" i="7" l="1" a="1"/>
  <c r="E166" i="7" s="1"/>
  <c r="G166" i="7" s="1"/>
  <c r="D167" i="7"/>
  <c r="F167" i="7" s="1" a="1"/>
  <c r="F167" i="7" s="1"/>
  <c r="C168" i="7"/>
  <c r="C169" i="7" l="1"/>
  <c r="D168" i="7"/>
  <c r="F168" i="7" s="1" a="1"/>
  <c r="F168" i="7" s="1"/>
  <c r="E167" i="7" a="1"/>
  <c r="E167" i="7" s="1"/>
  <c r="G167" i="7" s="1"/>
  <c r="E168" i="7" l="1" a="1"/>
  <c r="E168" i="7" s="1"/>
  <c r="G168" i="7" s="1"/>
  <c r="D169" i="7"/>
  <c r="F169" i="7" s="1" a="1"/>
  <c r="F169" i="7" s="1"/>
  <c r="C170" i="7"/>
  <c r="E169" i="7" l="1" a="1"/>
  <c r="E169" i="7" s="1"/>
  <c r="G169" i="7" s="1"/>
  <c r="C171" i="7"/>
  <c r="D170" i="7"/>
  <c r="F170" i="7" s="1" a="1"/>
  <c r="F170" i="7" s="1"/>
  <c r="E170" i="7" l="1" a="1"/>
  <c r="E170" i="7" s="1"/>
  <c r="G170" i="7" s="1"/>
  <c r="D171" i="7"/>
  <c r="F171" i="7" s="1" a="1"/>
  <c r="F171" i="7" s="1"/>
  <c r="C172" i="7"/>
  <c r="E171" i="7" l="1" a="1"/>
  <c r="E171" i="7" s="1"/>
  <c r="G171" i="7" s="1"/>
  <c r="C173" i="7"/>
  <c r="D172" i="7"/>
  <c r="F172" i="7" s="1" a="1"/>
  <c r="F172" i="7" s="1"/>
  <c r="E172" i="7" l="1" a="1"/>
  <c r="E172" i="7" s="1"/>
  <c r="G172" i="7" s="1"/>
  <c r="D173" i="7"/>
  <c r="F173" i="7" s="1" a="1"/>
  <c r="F173" i="7" s="1"/>
  <c r="C174" i="7"/>
  <c r="E173" i="7" l="1" a="1"/>
  <c r="E173" i="7" s="1"/>
  <c r="G173" i="7" s="1"/>
  <c r="C175" i="7"/>
  <c r="D174" i="7"/>
  <c r="F174" i="7" s="1" a="1"/>
  <c r="F174" i="7" s="1"/>
  <c r="E174" i="7" l="1" a="1"/>
  <c r="E174" i="7" s="1"/>
  <c r="G174" i="7" s="1"/>
  <c r="D175" i="7"/>
  <c r="F175" i="7" s="1" a="1"/>
  <c r="F175" i="7" s="1"/>
  <c r="C176" i="7"/>
  <c r="E175" i="7" l="1" a="1"/>
  <c r="E175" i="7" s="1"/>
  <c r="G175" i="7" s="1"/>
  <c r="C177" i="7"/>
  <c r="D176" i="7"/>
  <c r="F176" i="7" s="1" a="1"/>
  <c r="F176" i="7" s="1"/>
  <c r="E176" i="7" l="1" a="1"/>
  <c r="E176" i="7" s="1"/>
  <c r="G176" i="7" s="1"/>
  <c r="D177" i="7"/>
  <c r="F177" i="7" s="1" a="1"/>
  <c r="F177" i="7" s="1"/>
  <c r="C178" i="7"/>
  <c r="E177" i="7" l="1" a="1"/>
  <c r="E177" i="7" s="1"/>
  <c r="G177" i="7" s="1"/>
  <c r="C179" i="7"/>
  <c r="D178" i="7"/>
  <c r="F178" i="7" s="1" a="1"/>
  <c r="F178" i="7" s="1"/>
  <c r="E178" i="7" l="1" a="1"/>
  <c r="E178" i="7" s="1"/>
  <c r="G178" i="7" s="1"/>
  <c r="D179" i="7"/>
  <c r="F179" i="7" s="1" a="1"/>
  <c r="F179" i="7" s="1"/>
  <c r="C180" i="7"/>
  <c r="E179" i="7" l="1" a="1"/>
  <c r="E179" i="7" s="1"/>
  <c r="G179" i="7" s="1"/>
  <c r="C181" i="7"/>
  <c r="D180" i="7"/>
  <c r="F180" i="7" s="1" a="1"/>
  <c r="F180" i="7" s="1"/>
  <c r="E180" i="7" l="1" a="1"/>
  <c r="E180" i="7" s="1"/>
  <c r="G180" i="7" s="1"/>
  <c r="D181" i="7"/>
  <c r="F181" i="7" s="1" a="1"/>
  <c r="F181" i="7" s="1"/>
  <c r="C182" i="7"/>
  <c r="E181" i="7" l="1" a="1"/>
  <c r="E181" i="7" s="1"/>
  <c r="G181" i="7" s="1"/>
  <c r="C183" i="7"/>
  <c r="D182" i="7"/>
  <c r="F182" i="7" s="1" a="1"/>
  <c r="F182" i="7" s="1"/>
  <c r="E182" i="7" l="1" a="1"/>
  <c r="E182" i="7" s="1"/>
  <c r="G182" i="7" s="1"/>
  <c r="D183" i="7"/>
  <c r="F183" i="7" s="1" a="1"/>
  <c r="F183" i="7" s="1"/>
  <c r="C184" i="7"/>
  <c r="E183" i="7" l="1" a="1"/>
  <c r="E183" i="7" s="1"/>
  <c r="G183" i="7" s="1"/>
  <c r="C185" i="7"/>
  <c r="D184" i="7"/>
  <c r="F184" i="7" s="1" a="1"/>
  <c r="F184" i="7" s="1"/>
  <c r="E184" i="7" l="1" a="1"/>
  <c r="E184" i="7" s="1"/>
  <c r="G184" i="7" s="1"/>
  <c r="D185" i="7"/>
  <c r="F185" i="7" s="1" a="1"/>
  <c r="F185" i="7" s="1"/>
  <c r="C186" i="7"/>
  <c r="E185" i="7" l="1" a="1"/>
  <c r="E185" i="7" s="1"/>
  <c r="G185" i="7" s="1"/>
  <c r="C187" i="7"/>
  <c r="D186" i="7"/>
  <c r="F186" i="7" s="1" a="1"/>
  <c r="F186" i="7" s="1"/>
  <c r="E186" i="7" l="1" a="1"/>
  <c r="E186" i="7" s="1"/>
  <c r="G186" i="7" s="1"/>
  <c r="D187" i="7"/>
  <c r="F187" i="7" s="1" a="1"/>
  <c r="F187" i="7" s="1"/>
  <c r="C188" i="7"/>
  <c r="E187" i="7" l="1" a="1"/>
  <c r="E187" i="7" s="1"/>
  <c r="G187" i="7" s="1"/>
  <c r="C189" i="7"/>
  <c r="D188" i="7"/>
  <c r="F188" i="7" s="1" a="1"/>
  <c r="F188" i="7" s="1"/>
  <c r="E188" i="7" l="1" a="1"/>
  <c r="E188" i="7" s="1"/>
  <c r="G188" i="7" s="1"/>
  <c r="D189" i="7"/>
  <c r="F189" i="7" s="1" a="1"/>
  <c r="F189" i="7" s="1"/>
  <c r="C190" i="7"/>
  <c r="E189" i="7" l="1" a="1"/>
  <c r="E189" i="7" s="1"/>
  <c r="G189" i="7" s="1"/>
  <c r="C191" i="7"/>
  <c r="D190" i="7"/>
  <c r="F190" i="7" s="1" a="1"/>
  <c r="F190" i="7" s="1"/>
  <c r="E190" i="7" l="1" a="1"/>
  <c r="E190" i="7" s="1"/>
  <c r="G190" i="7" s="1"/>
  <c r="D191" i="7"/>
  <c r="F191" i="7" s="1" a="1"/>
  <c r="F191" i="7" s="1"/>
  <c r="C192" i="7"/>
  <c r="C193" i="7" l="1"/>
  <c r="D192" i="7"/>
  <c r="F192" i="7" s="1" a="1"/>
  <c r="F192" i="7" s="1"/>
  <c r="E191" i="7" a="1"/>
  <c r="E191" i="7" s="1"/>
  <c r="G191" i="7" s="1"/>
  <c r="D193" i="7" l="1"/>
  <c r="F193" i="7" s="1" a="1"/>
  <c r="F193" i="7" s="1"/>
  <c r="C194" i="7"/>
  <c r="E192" i="7" a="1"/>
  <c r="E192" i="7" s="1"/>
  <c r="G192" i="7" s="1"/>
  <c r="C195" i="7" l="1"/>
  <c r="D194" i="7"/>
  <c r="F194" i="7" s="1" a="1"/>
  <c r="F194" i="7" s="1"/>
  <c r="E193" i="7" a="1"/>
  <c r="E193" i="7" s="1"/>
  <c r="G193" i="7" s="1"/>
  <c r="E194" i="7" l="1" a="1"/>
  <c r="E194" i="7" s="1"/>
  <c r="G194" i="7" s="1"/>
  <c r="D195" i="7"/>
  <c r="F195" i="7" s="1" a="1"/>
  <c r="F195" i="7" s="1"/>
  <c r="C196" i="7"/>
  <c r="E195" i="7" l="1" a="1"/>
  <c r="E195" i="7" s="1"/>
  <c r="G195" i="7" s="1"/>
  <c r="C197" i="7"/>
  <c r="D196" i="7"/>
  <c r="F196" i="7" s="1" a="1"/>
  <c r="F196" i="7" s="1"/>
  <c r="E196" i="7" l="1" a="1"/>
  <c r="E196" i="7" s="1"/>
  <c r="G196" i="7" s="1"/>
  <c r="D197" i="7"/>
  <c r="F197" i="7" s="1" a="1"/>
  <c r="F197" i="7" s="1"/>
  <c r="C198" i="7"/>
  <c r="E197" i="7" l="1" a="1"/>
  <c r="E197" i="7" s="1"/>
  <c r="G197" i="7" s="1"/>
  <c r="C199" i="7"/>
  <c r="D198" i="7"/>
  <c r="F198" i="7" s="1" a="1"/>
  <c r="F198" i="7" s="1"/>
  <c r="E198" i="7" l="1" a="1"/>
  <c r="E198" i="7" s="1"/>
  <c r="G198" i="7" s="1"/>
  <c r="D199" i="7"/>
  <c r="F199" i="7" s="1" a="1"/>
  <c r="F199" i="7" s="1"/>
  <c r="C200" i="7"/>
  <c r="C201" i="7" l="1"/>
  <c r="D200" i="7"/>
  <c r="F200" i="7" s="1" a="1"/>
  <c r="F200" i="7" s="1"/>
  <c r="E199" i="7" a="1"/>
  <c r="E199" i="7" s="1"/>
  <c r="G199" i="7" s="1"/>
  <c r="E200" i="7" l="1" a="1"/>
  <c r="E200" i="7" s="1"/>
  <c r="G200" i="7" s="1"/>
  <c r="D201" i="7"/>
  <c r="F201" i="7" s="1" a="1"/>
  <c r="F201" i="7" s="1"/>
  <c r="C202" i="7"/>
  <c r="E201" i="7" l="1" a="1"/>
  <c r="E201" i="7" s="1"/>
  <c r="G201" i="7" s="1"/>
  <c r="D202" i="7"/>
  <c r="F202" i="7" s="1" a="1"/>
  <c r="F202" i="7" s="1"/>
  <c r="C203" i="7"/>
  <c r="E202" i="7" l="1" a="1"/>
  <c r="E202" i="7" s="1"/>
  <c r="G202" i="7" s="1"/>
  <c r="D203" i="7"/>
  <c r="F203" i="7" s="1" a="1"/>
  <c r="F203" i="7" s="1"/>
  <c r="C204" i="7"/>
  <c r="D204" i="7" l="1"/>
  <c r="F204" i="7" s="1" a="1"/>
  <c r="F204" i="7" s="1"/>
  <c r="C205" i="7"/>
  <c r="E203" i="7" a="1"/>
  <c r="E203" i="7" s="1"/>
  <c r="G203" i="7" s="1"/>
  <c r="D205" i="7" l="1"/>
  <c r="F205" i="7" s="1" a="1"/>
  <c r="F205" i="7" s="1"/>
  <c r="C206" i="7"/>
  <c r="E204" i="7" a="1"/>
  <c r="E204" i="7" s="1"/>
  <c r="G204" i="7" s="1"/>
  <c r="E205" i="7" l="1" a="1"/>
  <c r="E205" i="7" s="1"/>
  <c r="G205" i="7" s="1"/>
  <c r="D206" i="7"/>
  <c r="F206" i="7" s="1" a="1"/>
  <c r="F206" i="7" s="1"/>
  <c r="C207" i="7"/>
  <c r="D207" i="7" l="1"/>
  <c r="F207" i="7" s="1" a="1"/>
  <c r="F207" i="7" s="1"/>
  <c r="C208" i="7"/>
  <c r="E206" i="7" a="1"/>
  <c r="E206" i="7" s="1"/>
  <c r="G206" i="7" s="1"/>
  <c r="E207" i="7" l="1" a="1"/>
  <c r="E207" i="7" s="1"/>
  <c r="G207" i="7" s="1"/>
  <c r="D208" i="7"/>
  <c r="F208" i="7" s="1" a="1"/>
  <c r="F208" i="7" s="1"/>
  <c r="C209" i="7"/>
  <c r="E208" i="7" l="1" a="1"/>
  <c r="E208" i="7" s="1"/>
  <c r="G208" i="7" s="1"/>
  <c r="D209" i="7"/>
  <c r="F209" i="7" s="1" a="1"/>
  <c r="F209" i="7" s="1"/>
  <c r="C210" i="7"/>
  <c r="D210" i="7" l="1"/>
  <c r="F210" i="7" s="1" a="1"/>
  <c r="F210" i="7" s="1"/>
  <c r="C211" i="7"/>
  <c r="E209" i="7" a="1"/>
  <c r="E209" i="7" s="1"/>
  <c r="G209" i="7" s="1"/>
  <c r="E210" i="7" l="1" a="1"/>
  <c r="E210" i="7" s="1"/>
  <c r="G210" i="7" s="1"/>
  <c r="D211" i="7"/>
  <c r="F211" i="7" s="1" a="1"/>
  <c r="F211" i="7" s="1"/>
  <c r="C212" i="7"/>
  <c r="E211" i="7" l="1" a="1"/>
  <c r="E211" i="7" s="1"/>
  <c r="G211" i="7" s="1"/>
  <c r="D212" i="7"/>
  <c r="F212" i="7" s="1" a="1"/>
  <c r="F212" i="7" s="1"/>
  <c r="C213" i="7"/>
  <c r="E212" i="7" l="1" a="1"/>
  <c r="E212" i="7" s="1"/>
  <c r="G212" i="7" s="1"/>
  <c r="D213" i="7"/>
  <c r="F213" i="7" s="1" a="1"/>
  <c r="F213" i="7" s="1"/>
  <c r="C214" i="7"/>
  <c r="E213" i="7" l="1" a="1"/>
  <c r="E213" i="7" s="1"/>
  <c r="G213" i="7" s="1"/>
  <c r="D214" i="7"/>
  <c r="F214" i="7" s="1" a="1"/>
  <c r="F214" i="7" s="1"/>
  <c r="C215" i="7"/>
  <c r="E214" i="7" l="1" a="1"/>
  <c r="E214" i="7" s="1"/>
  <c r="G214" i="7" s="1"/>
  <c r="D215" i="7"/>
  <c r="F215" i="7" s="1" a="1"/>
  <c r="F215" i="7" s="1"/>
  <c r="C216" i="7"/>
  <c r="D216" i="7" l="1"/>
  <c r="F216" i="7" s="1" a="1"/>
  <c r="F216" i="7" s="1"/>
  <c r="C217" i="7"/>
  <c r="E215" i="7" a="1"/>
  <c r="E215" i="7" s="1"/>
  <c r="G215" i="7" s="1"/>
  <c r="E216" i="7" l="1" a="1"/>
  <c r="E216" i="7" s="1"/>
  <c r="G216" i="7" s="1"/>
  <c r="D217" i="7"/>
  <c r="F217" i="7" s="1" a="1"/>
  <c r="F217" i="7" s="1"/>
  <c r="C218" i="7"/>
  <c r="E217" i="7" l="1" a="1"/>
  <c r="E217" i="7" s="1"/>
  <c r="G217" i="7" s="1"/>
  <c r="D218" i="7"/>
  <c r="F218" i="7" s="1" a="1"/>
  <c r="F218" i="7" s="1"/>
  <c r="C219" i="7"/>
  <c r="E218" i="7" l="1" a="1"/>
  <c r="E218" i="7" s="1"/>
  <c r="G218" i="7" s="1"/>
  <c r="D219" i="7"/>
  <c r="F219" i="7" s="1" a="1"/>
  <c r="F219" i="7" s="1"/>
  <c r="C220" i="7"/>
  <c r="D220" i="7" l="1"/>
  <c r="F220" i="7" s="1" a="1"/>
  <c r="F220" i="7" s="1"/>
  <c r="C221" i="7"/>
  <c r="E219" i="7" a="1"/>
  <c r="E219" i="7" s="1"/>
  <c r="G219" i="7" s="1"/>
  <c r="E220" i="7" l="1" a="1"/>
  <c r="E220" i="7" s="1"/>
  <c r="G220" i="7" s="1"/>
  <c r="D221" i="7"/>
  <c r="F221" i="7" s="1" a="1"/>
  <c r="F221" i="7" s="1"/>
  <c r="C222" i="7"/>
  <c r="E221" i="7" l="1" a="1"/>
  <c r="E221" i="7" s="1"/>
  <c r="G221" i="7" s="1"/>
  <c r="D222" i="7"/>
  <c r="F222" i="7" s="1" a="1"/>
  <c r="F222" i="7" s="1"/>
  <c r="C223" i="7"/>
  <c r="E222" i="7" l="1" a="1"/>
  <c r="E222" i="7" s="1"/>
  <c r="G222" i="7" s="1"/>
  <c r="D223" i="7"/>
  <c r="F223" i="7" s="1" a="1"/>
  <c r="F223" i="7" s="1"/>
  <c r="C224" i="7"/>
  <c r="D224" i="7" l="1"/>
  <c r="F224" i="7" s="1" a="1"/>
  <c r="F224" i="7" s="1"/>
  <c r="C225" i="7"/>
  <c r="E223" i="7" a="1"/>
  <c r="E223" i="7" s="1"/>
  <c r="G223" i="7" s="1"/>
  <c r="E224" i="7" l="1" a="1"/>
  <c r="E224" i="7" s="1"/>
  <c r="G224" i="7" s="1"/>
  <c r="D225" i="7"/>
  <c r="F225" i="7" s="1" a="1"/>
  <c r="F225" i="7" s="1"/>
  <c r="C226" i="7"/>
  <c r="E225" i="7" l="1" a="1"/>
  <c r="E225" i="7" s="1"/>
  <c r="G225" i="7" s="1"/>
  <c r="D226" i="7"/>
  <c r="F226" i="7" s="1" a="1"/>
  <c r="F226" i="7" s="1"/>
  <c r="C227" i="7"/>
  <c r="E226" i="7" l="1" a="1"/>
  <c r="E226" i="7" s="1"/>
  <c r="G226" i="7" s="1"/>
  <c r="D227" i="7"/>
  <c r="F227" i="7" s="1" a="1"/>
  <c r="F227" i="7" s="1"/>
  <c r="C228" i="7"/>
  <c r="D228" i="7" l="1"/>
  <c r="F228" i="7" s="1" a="1"/>
  <c r="F228" i="7" s="1"/>
  <c r="C229" i="7"/>
  <c r="E227" i="7" a="1"/>
  <c r="E227" i="7" s="1"/>
  <c r="G227" i="7" s="1"/>
  <c r="E228" i="7" l="1" a="1"/>
  <c r="E228" i="7" s="1"/>
  <c r="G228" i="7" s="1"/>
  <c r="D229" i="7"/>
  <c r="F229" i="7" s="1" a="1"/>
  <c r="F229" i="7" s="1"/>
  <c r="C230" i="7"/>
  <c r="E229" i="7" l="1" a="1"/>
  <c r="E229" i="7" s="1"/>
  <c r="G229" i="7" s="1"/>
  <c r="D230" i="7"/>
  <c r="F230" i="7" s="1" a="1"/>
  <c r="F230" i="7" s="1"/>
  <c r="C231" i="7"/>
  <c r="E230" i="7" l="1" a="1"/>
  <c r="E230" i="7" s="1"/>
  <c r="G230" i="7" s="1"/>
  <c r="D231" i="7"/>
  <c r="F231" i="7" s="1" a="1"/>
  <c r="F231" i="7" s="1"/>
  <c r="C232" i="7"/>
  <c r="E231" i="7" l="1" a="1"/>
  <c r="E231" i="7" s="1"/>
  <c r="G231" i="7" s="1"/>
  <c r="D232" i="7"/>
  <c r="F232" i="7" s="1" a="1"/>
  <c r="F232" i="7" s="1"/>
  <c r="C233" i="7"/>
  <c r="E232" i="7" l="1" a="1"/>
  <c r="E232" i="7" s="1"/>
  <c r="G232" i="7" s="1"/>
  <c r="D233" i="7"/>
  <c r="F233" i="7" s="1" a="1"/>
  <c r="F233" i="7" s="1"/>
  <c r="C234" i="7"/>
  <c r="E233" i="7" l="1" a="1"/>
  <c r="E233" i="7" s="1"/>
  <c r="G233" i="7" s="1"/>
  <c r="D234" i="7"/>
  <c r="F234" i="7" s="1" a="1"/>
  <c r="F234" i="7" s="1"/>
  <c r="C235" i="7"/>
  <c r="E234" i="7" l="1" a="1"/>
  <c r="E234" i="7" s="1"/>
  <c r="G234" i="7" s="1"/>
  <c r="D235" i="7"/>
  <c r="F235" i="7" s="1" a="1"/>
  <c r="F235" i="7" s="1"/>
  <c r="C236" i="7"/>
  <c r="E235" i="7" l="1" a="1"/>
  <c r="E235" i="7" s="1"/>
  <c r="G235" i="7" s="1"/>
  <c r="D236" i="7"/>
  <c r="F236" i="7" s="1" a="1"/>
  <c r="F236" i="7" s="1"/>
  <c r="C237" i="7"/>
  <c r="E236" i="7" l="1" a="1"/>
  <c r="E236" i="7" s="1"/>
  <c r="G236" i="7" s="1"/>
  <c r="D237" i="7"/>
  <c r="F237" i="7" s="1" a="1"/>
  <c r="F237" i="7" s="1"/>
  <c r="C238" i="7"/>
  <c r="E237" i="7" l="1" a="1"/>
  <c r="E237" i="7" s="1"/>
  <c r="G237" i="7" s="1"/>
  <c r="D238" i="7"/>
  <c r="F238" i="7" s="1" a="1"/>
  <c r="F238" i="7" s="1"/>
  <c r="C239" i="7"/>
  <c r="D239" i="7" l="1"/>
  <c r="F239" i="7" s="1" a="1"/>
  <c r="F239" i="7" s="1"/>
  <c r="C240" i="7"/>
  <c r="E238" i="7" a="1"/>
  <c r="E238" i="7" s="1"/>
  <c r="G238" i="7" s="1"/>
  <c r="D240" i="7" l="1"/>
  <c r="F240" i="7" s="1" a="1"/>
  <c r="F240" i="7" s="1"/>
  <c r="C241" i="7"/>
  <c r="E239" i="7" a="1"/>
  <c r="E239" i="7" s="1"/>
  <c r="G239" i="7" s="1"/>
  <c r="E240" i="7" l="1" a="1"/>
  <c r="E240" i="7" s="1"/>
  <c r="G240" i="7" s="1"/>
  <c r="D241" i="7"/>
  <c r="F241" i="7" s="1" a="1"/>
  <c r="F241" i="7" s="1"/>
  <c r="C242" i="7"/>
  <c r="E241" i="7" l="1" a="1"/>
  <c r="E241" i="7" s="1"/>
  <c r="G241" i="7" s="1"/>
  <c r="D242" i="7"/>
  <c r="F242" i="7" s="1" a="1"/>
  <c r="F242" i="7" s="1"/>
  <c r="C243" i="7"/>
  <c r="E242" i="7" l="1" a="1"/>
  <c r="E242" i="7" s="1"/>
  <c r="G242" i="7" s="1"/>
  <c r="D243" i="7"/>
  <c r="F243" i="7" s="1" a="1"/>
  <c r="F243" i="7" s="1"/>
  <c r="C244" i="7"/>
  <c r="E243" i="7" l="1" a="1"/>
  <c r="E243" i="7" s="1"/>
  <c r="G243" i="7" s="1"/>
  <c r="D244" i="7"/>
  <c r="F244" i="7" s="1" a="1"/>
  <c r="F244" i="7" s="1"/>
  <c r="C245" i="7"/>
  <c r="D245" i="7" l="1"/>
  <c r="F245" i="7" s="1" a="1"/>
  <c r="F245" i="7" s="1"/>
  <c r="C246" i="7"/>
  <c r="E244" i="7" a="1"/>
  <c r="E244" i="7" s="1"/>
  <c r="G244" i="7" s="1"/>
  <c r="E245" i="7" l="1" a="1"/>
  <c r="E245" i="7" s="1"/>
  <c r="G245" i="7" s="1"/>
  <c r="D246" i="7"/>
  <c r="F246" i="7" s="1" a="1"/>
  <c r="F246" i="7" s="1"/>
  <c r="C247" i="7"/>
  <c r="E246" i="7" l="1" a="1"/>
  <c r="E246" i="7" s="1"/>
  <c r="G246" i="7" s="1"/>
  <c r="D247" i="7"/>
  <c r="F247" i="7" s="1" a="1"/>
  <c r="F247" i="7" s="1"/>
  <c r="C248" i="7"/>
  <c r="D248" i="7" l="1"/>
  <c r="F248" i="7" s="1" a="1"/>
  <c r="F248" i="7" s="1"/>
  <c r="C249" i="7"/>
  <c r="E247" i="7" a="1"/>
  <c r="E247" i="7" s="1"/>
  <c r="G247" i="7" s="1"/>
  <c r="D249" i="7" l="1"/>
  <c r="F249" i="7" s="1" a="1"/>
  <c r="F249" i="7" s="1"/>
  <c r="C250" i="7"/>
  <c r="E248" i="7" a="1"/>
  <c r="E248" i="7" s="1"/>
  <c r="G248" i="7" s="1"/>
  <c r="E249" i="7" l="1" a="1"/>
  <c r="E249" i="7" s="1"/>
  <c r="G249" i="7" s="1"/>
  <c r="D250" i="7"/>
  <c r="F250" i="7" s="1" a="1"/>
  <c r="F250" i="7" s="1"/>
  <c r="C251" i="7"/>
  <c r="D251" i="7" l="1"/>
  <c r="F251" i="7" s="1" a="1"/>
  <c r="F251" i="7" s="1"/>
  <c r="C252" i="7"/>
  <c r="E250" i="7" a="1"/>
  <c r="E250" i="7" s="1"/>
  <c r="G250" i="7" s="1"/>
  <c r="D252" i="7" l="1"/>
  <c r="F252" i="7" s="1" a="1"/>
  <c r="F252" i="7" s="1"/>
  <c r="C253" i="7"/>
  <c r="E251" i="7" a="1"/>
  <c r="E251" i="7" s="1"/>
  <c r="G251" i="7" s="1"/>
  <c r="D253" i="7" l="1"/>
  <c r="F253" i="7" s="1" a="1"/>
  <c r="F253" i="7" s="1"/>
  <c r="C254" i="7"/>
  <c r="E252" i="7" a="1"/>
  <c r="E252" i="7" s="1"/>
  <c r="G252" i="7" s="1"/>
  <c r="D254" i="7" l="1"/>
  <c r="F254" i="7" s="1" a="1"/>
  <c r="F254" i="7" s="1"/>
  <c r="C255" i="7"/>
  <c r="E253" i="7" a="1"/>
  <c r="E253" i="7" s="1"/>
  <c r="G253" i="7" s="1"/>
  <c r="D255" i="7" l="1"/>
  <c r="F255" i="7" s="1" a="1"/>
  <c r="F255" i="7" s="1"/>
  <c r="C256" i="7"/>
  <c r="E254" i="7" a="1"/>
  <c r="E254" i="7" s="1"/>
  <c r="G254" i="7" s="1"/>
  <c r="D256" i="7" l="1"/>
  <c r="F256" i="7" s="1" a="1"/>
  <c r="F256" i="7" s="1"/>
  <c r="C257" i="7"/>
  <c r="E255" i="7" a="1"/>
  <c r="E255" i="7" s="1"/>
  <c r="G255" i="7" s="1"/>
  <c r="E256" i="7" l="1" a="1"/>
  <c r="E256" i="7" s="1"/>
  <c r="G256" i="7" s="1"/>
  <c r="D257" i="7"/>
  <c r="F257" i="7" s="1" a="1"/>
  <c r="F257" i="7" s="1"/>
  <c r="C258" i="7"/>
  <c r="E257" i="7" l="1" a="1"/>
  <c r="E257" i="7" s="1"/>
  <c r="G257" i="7" s="1"/>
  <c r="D258" i="7"/>
  <c r="F258" i="7" s="1" a="1"/>
  <c r="F258" i="7" s="1"/>
  <c r="C259" i="7"/>
  <c r="E258" i="7" l="1" a="1"/>
  <c r="E258" i="7" s="1"/>
  <c r="G258" i="7" s="1"/>
  <c r="D259" i="7"/>
  <c r="F259" i="7" s="1" a="1"/>
  <c r="F259" i="7" s="1"/>
  <c r="C260" i="7"/>
  <c r="E259" i="7" l="1" a="1"/>
  <c r="E259" i="7" s="1"/>
  <c r="G259" i="7" s="1"/>
  <c r="D260" i="7"/>
  <c r="F260" i="7" s="1" a="1"/>
  <c r="F260" i="7" s="1"/>
  <c r="C261" i="7"/>
  <c r="E260" i="7" l="1" a="1"/>
  <c r="E260" i="7" s="1"/>
  <c r="G260" i="7" s="1"/>
  <c r="D261" i="7"/>
  <c r="F261" i="7" s="1" a="1"/>
  <c r="F261" i="7" s="1"/>
  <c r="C262" i="7"/>
  <c r="E261" i="7" l="1" a="1"/>
  <c r="E261" i="7" s="1"/>
  <c r="G261" i="7" s="1"/>
  <c r="D262" i="7"/>
  <c r="F262" i="7" s="1" a="1"/>
  <c r="F262" i="7" s="1"/>
  <c r="C263" i="7"/>
  <c r="C264" i="7" s="1"/>
  <c r="D264" i="7" l="1"/>
  <c r="F264" i="7" s="1" a="1"/>
  <c r="F264" i="7" s="1"/>
  <c r="C265" i="7"/>
  <c r="D263" i="7"/>
  <c r="F263" i="7" s="1" a="1"/>
  <c r="F263" i="7" s="1"/>
  <c r="E262" i="7" a="1"/>
  <c r="E262" i="7" s="1"/>
  <c r="G262" i="7" s="1"/>
  <c r="E264" i="7" l="1" a="1"/>
  <c r="E264" i="7" s="1"/>
  <c r="G264" i="7" s="1"/>
  <c r="D265" i="7"/>
  <c r="F265" i="7" s="1" a="1"/>
  <c r="F265" i="7" s="1"/>
  <c r="C266" i="7"/>
  <c r="E263" i="7" a="1"/>
  <c r="E263" i="7" s="1"/>
  <c r="G263" i="7" s="1"/>
  <c r="E265" i="7" l="1" a="1"/>
  <c r="E265" i="7" s="1"/>
  <c r="G265" i="7" s="1"/>
  <c r="D266" i="7"/>
  <c r="F266" i="7" s="1" a="1"/>
  <c r="F266" i="7" s="1"/>
  <c r="C267" i="7"/>
  <c r="E266" i="7" l="1" a="1"/>
  <c r="E266" i="7" s="1"/>
  <c r="G266" i="7" s="1"/>
  <c r="C268" i="7"/>
  <c r="D267" i="7"/>
  <c r="F267" i="7" s="1" a="1"/>
  <c r="F267" i="7" s="1"/>
  <c r="C23" i="1"/>
  <c r="K2" i="7" l="1"/>
  <c r="K20" i="2"/>
  <c r="K21" i="2"/>
  <c r="B16" i="11" s="1"/>
  <c r="E16" i="11" s="1"/>
  <c r="K31" i="12" s="1"/>
  <c r="M31" i="12" s="1"/>
  <c r="A28" i="14" s="1"/>
  <c r="L2" i="7"/>
  <c r="L21" i="2"/>
  <c r="B23" i="11" s="1"/>
  <c r="E23" i="11" s="1"/>
  <c r="K55" i="12" s="1"/>
  <c r="M55" i="12" s="1"/>
  <c r="A52" i="14" s="1"/>
  <c r="L20" i="2"/>
  <c r="E267" i="7" a="1"/>
  <c r="E267" i="7" s="1"/>
  <c r="G267" i="7" s="1"/>
  <c r="C269" i="7"/>
  <c r="D268" i="7"/>
  <c r="F268" i="7" s="1" a="1"/>
  <c r="F268" i="7" s="1"/>
  <c r="J15" i="2" a="1"/>
  <c r="J15" i="2" s="1"/>
  <c r="J16" i="2"/>
  <c r="B22" i="11" l="1"/>
  <c r="E22" i="11" s="1"/>
  <c r="K54" i="12" s="1"/>
  <c r="M54" i="12" s="1"/>
  <c r="A51" i="14" s="1"/>
  <c r="L34" i="2"/>
  <c r="L31" i="2" s="1"/>
  <c r="K34" i="2"/>
  <c r="K31" i="2" s="1"/>
  <c r="B15" i="11"/>
  <c r="E15" i="11" s="1"/>
  <c r="K34" i="12" s="1"/>
  <c r="M34" i="12" s="1"/>
  <c r="A31" i="14" s="1"/>
  <c r="E268" i="7" a="1"/>
  <c r="E268" i="7" s="1"/>
  <c r="G268" i="7" s="1"/>
  <c r="D269" i="7"/>
  <c r="F269" i="7" s="1" a="1"/>
  <c r="F269" i="7" s="1"/>
  <c r="C270" i="7"/>
  <c r="J17" i="2"/>
  <c r="J9" i="2"/>
  <c r="K35" i="2" l="1"/>
  <c r="B20" i="11"/>
  <c r="E20" i="11" s="1"/>
  <c r="K56" i="12" s="1"/>
  <c r="M56" i="12" s="1"/>
  <c r="A53" i="14" s="1"/>
  <c r="L35" i="2"/>
  <c r="B27" i="11"/>
  <c r="E27" i="11" s="1"/>
  <c r="K63" i="12" s="1"/>
  <c r="M63" i="12" s="1"/>
  <c r="A60" i="14" s="1"/>
  <c r="J21" i="2"/>
  <c r="B9" i="11" s="1"/>
  <c r="E9" i="11" s="1"/>
  <c r="K38" i="12" s="1"/>
  <c r="M38" i="12" s="1"/>
  <c r="A35" i="14" s="1"/>
  <c r="J20" i="2"/>
  <c r="E269" i="7" a="1"/>
  <c r="E269" i="7" s="1"/>
  <c r="G269" i="7" s="1"/>
  <c r="D270" i="7"/>
  <c r="F270" i="7" s="1" a="1"/>
  <c r="F270" i="7" s="1"/>
  <c r="C271" i="7"/>
  <c r="J2" i="7"/>
  <c r="J34" i="2" l="1"/>
  <c r="J31" i="2" s="1"/>
  <c r="B11" i="11" s="1"/>
  <c r="E11" i="11" s="1"/>
  <c r="K30" i="12" s="1"/>
  <c r="M30" i="12" s="1"/>
  <c r="A27" i="14" s="1"/>
  <c r="B8" i="11"/>
  <c r="E8" i="11" s="1"/>
  <c r="K36" i="12" s="1"/>
  <c r="M36" i="12" s="1"/>
  <c r="A33" i="14" s="1"/>
  <c r="E270" i="7" a="1"/>
  <c r="E270" i="7" s="1"/>
  <c r="G270" i="7" s="1"/>
  <c r="C272" i="7"/>
  <c r="D271" i="7"/>
  <c r="F271" i="7" s="1" a="1"/>
  <c r="F271" i="7" s="1"/>
  <c r="J35" i="2" l="1"/>
  <c r="C273" i="7"/>
  <c r="D272" i="7"/>
  <c r="F272" i="7" s="1" a="1"/>
  <c r="F272" i="7" s="1"/>
  <c r="E271" i="7" a="1"/>
  <c r="E271" i="7" s="1"/>
  <c r="G271" i="7" s="1"/>
  <c r="E272" i="7" l="1" a="1"/>
  <c r="E272" i="7" s="1"/>
  <c r="G272" i="7" s="1"/>
  <c r="D273" i="7"/>
  <c r="F273" i="7" s="1" a="1"/>
  <c r="F273" i="7" s="1"/>
  <c r="C274" i="7"/>
  <c r="E273" i="7" l="1" a="1"/>
  <c r="E273" i="7" s="1"/>
  <c r="G273" i="7" s="1"/>
  <c r="C275" i="7"/>
  <c r="D274" i="7"/>
  <c r="F274" i="7" s="1" a="1"/>
  <c r="F274" i="7" s="1"/>
  <c r="E274" i="7" l="1" a="1"/>
  <c r="E274" i="7" s="1"/>
  <c r="G274" i="7" s="1"/>
  <c r="D275" i="7"/>
  <c r="F275" i="7" s="1" a="1"/>
  <c r="F275" i="7" s="1"/>
  <c r="C276" i="7"/>
  <c r="E275" i="7" l="1" a="1"/>
  <c r="E275" i="7" s="1"/>
  <c r="G275" i="7" s="1"/>
  <c r="D276" i="7"/>
  <c r="F276" i="7" s="1" a="1"/>
  <c r="F276" i="7" s="1"/>
  <c r="C277" i="7"/>
  <c r="E276" i="7" l="1" a="1"/>
  <c r="E276" i="7" s="1"/>
  <c r="G276" i="7" s="1"/>
  <c r="D277" i="7"/>
  <c r="F277" i="7" s="1" a="1"/>
  <c r="F277" i="7" s="1"/>
  <c r="C278" i="7"/>
  <c r="E277" i="7" l="1" a="1"/>
  <c r="E277" i="7" s="1"/>
  <c r="G277" i="7" s="1"/>
  <c r="C279" i="7"/>
  <c r="D278" i="7"/>
  <c r="F278" i="7" s="1" a="1"/>
  <c r="F278" i="7" s="1"/>
  <c r="E278" i="7" l="1" a="1"/>
  <c r="E278" i="7" s="1"/>
  <c r="G278" i="7" s="1"/>
  <c r="C280" i="7"/>
  <c r="D279" i="7"/>
  <c r="F279" i="7" s="1" a="1"/>
  <c r="F279" i="7" s="1"/>
  <c r="E279" i="7" l="1" a="1"/>
  <c r="E279" i="7" s="1"/>
  <c r="G279" i="7" s="1"/>
  <c r="C281" i="7"/>
  <c r="D280" i="7"/>
  <c r="F280" i="7" s="1" a="1"/>
  <c r="F280" i="7" s="1"/>
  <c r="E280" i="7" l="1" a="1"/>
  <c r="E280" i="7" s="1"/>
  <c r="G280" i="7" s="1"/>
  <c r="D281" i="7"/>
  <c r="F281" i="7" s="1" a="1"/>
  <c r="F281" i="7" s="1"/>
  <c r="C282" i="7"/>
  <c r="E281" i="7" l="1" a="1"/>
  <c r="E281" i="7" s="1"/>
  <c r="G281" i="7" s="1"/>
  <c r="D282" i="7"/>
  <c r="F282" i="7" s="1" a="1"/>
  <c r="F282" i="7" s="1"/>
  <c r="C283" i="7"/>
  <c r="E282" i="7" l="1" a="1"/>
  <c r="E282" i="7" s="1"/>
  <c r="G282" i="7" s="1"/>
  <c r="C284" i="7"/>
  <c r="D283" i="7"/>
  <c r="F283" i="7" s="1" a="1"/>
  <c r="F283" i="7" s="1"/>
  <c r="E283" i="7" l="1" a="1"/>
  <c r="E283" i="7" s="1"/>
  <c r="G283" i="7" s="1"/>
  <c r="D284" i="7"/>
  <c r="F284" i="7" s="1" a="1"/>
  <c r="F284" i="7" s="1"/>
  <c r="C285" i="7"/>
  <c r="C286" i="7" l="1"/>
  <c r="D285" i="7"/>
  <c r="F285" i="7" s="1" a="1"/>
  <c r="F285" i="7" s="1"/>
  <c r="E284" i="7" a="1"/>
  <c r="E284" i="7" s="1"/>
  <c r="G284" i="7" s="1"/>
  <c r="E285" i="7" l="1" a="1"/>
  <c r="E285" i="7" s="1"/>
  <c r="G285" i="7" s="1"/>
  <c r="D286" i="7"/>
  <c r="F286" i="7" s="1" a="1"/>
  <c r="F286" i="7" s="1"/>
  <c r="C287" i="7"/>
  <c r="E286" i="7" l="1" a="1"/>
  <c r="E286" i="7" s="1"/>
  <c r="G286" i="7" s="1"/>
  <c r="D287" i="7"/>
  <c r="F287" i="7" s="1" a="1"/>
  <c r="F287" i="7" s="1"/>
  <c r="C288" i="7"/>
  <c r="E287" i="7" l="1" a="1"/>
  <c r="E287" i="7" s="1"/>
  <c r="G287" i="7" s="1"/>
  <c r="D288" i="7"/>
  <c r="F288" i="7" s="1" a="1"/>
  <c r="F288" i="7" s="1"/>
  <c r="C289" i="7"/>
  <c r="C290" i="7" l="1"/>
  <c r="D289" i="7"/>
  <c r="F289" i="7" s="1" a="1"/>
  <c r="F289" i="7" s="1"/>
  <c r="E288" i="7" a="1"/>
  <c r="E288" i="7" s="1"/>
  <c r="G288" i="7" s="1"/>
  <c r="E289" i="7" l="1" a="1"/>
  <c r="E289" i="7" s="1"/>
  <c r="G289" i="7" s="1"/>
  <c r="C291" i="7"/>
  <c r="D290" i="7"/>
  <c r="F290" i="7" s="1" a="1"/>
  <c r="F290" i="7" s="1"/>
  <c r="E290" i="7" l="1" a="1"/>
  <c r="E290" i="7" s="1"/>
  <c r="G290" i="7" s="1"/>
  <c r="D291" i="7"/>
  <c r="F291" i="7" s="1" a="1"/>
  <c r="F291" i="7" s="1"/>
  <c r="C292" i="7"/>
  <c r="E291" i="7" l="1" a="1"/>
  <c r="E291" i="7" s="1"/>
  <c r="G291" i="7" s="1"/>
  <c r="C293" i="7"/>
  <c r="D292" i="7"/>
  <c r="F292" i="7" s="1" a="1"/>
  <c r="F292" i="7" s="1"/>
  <c r="E292" i="7" l="1" a="1"/>
  <c r="E292" i="7" s="1"/>
  <c r="G292" i="7" s="1"/>
  <c r="D293" i="7"/>
  <c r="F293" i="7" s="1" a="1"/>
  <c r="F293" i="7" s="1"/>
  <c r="C294" i="7"/>
  <c r="E293" i="7" l="1" a="1"/>
  <c r="E293" i="7" s="1"/>
  <c r="G293" i="7" s="1"/>
  <c r="D294" i="7"/>
  <c r="F294" i="7" s="1" a="1"/>
  <c r="F294" i="7" s="1"/>
  <c r="C295" i="7"/>
  <c r="C296" i="7" l="1"/>
  <c r="D295" i="7"/>
  <c r="F295" i="7" s="1" a="1"/>
  <c r="F295" i="7" s="1"/>
  <c r="E294" i="7" a="1"/>
  <c r="E294" i="7" s="1"/>
  <c r="G294" i="7" s="1"/>
  <c r="E295" i="7" l="1" a="1"/>
  <c r="E295" i="7" s="1"/>
  <c r="G295" i="7" s="1"/>
  <c r="C297" i="7"/>
  <c r="D296" i="7"/>
  <c r="F296" i="7" s="1" a="1"/>
  <c r="F296" i="7" s="1"/>
  <c r="E296" i="7" l="1" a="1"/>
  <c r="E296" i="7" s="1"/>
  <c r="G296" i="7" s="1"/>
  <c r="D297" i="7"/>
  <c r="F297" i="7" s="1" a="1"/>
  <c r="F297" i="7" s="1"/>
  <c r="C298" i="7"/>
  <c r="D298" i="7" l="1"/>
  <c r="F298" i="7" s="1" a="1"/>
  <c r="F298" i="7" s="1"/>
  <c r="C299" i="7"/>
  <c r="E297" i="7" a="1"/>
  <c r="E297" i="7" s="1"/>
  <c r="G297" i="7" s="1"/>
  <c r="E298" i="7" l="1" a="1"/>
  <c r="E298" i="7" s="1"/>
  <c r="G298" i="7" s="1"/>
  <c r="D299" i="7"/>
  <c r="F299" i="7" s="1" a="1"/>
  <c r="F299" i="7" s="1"/>
  <c r="C300" i="7"/>
  <c r="E299" i="7" l="1" a="1"/>
  <c r="E299" i="7" s="1"/>
  <c r="G299" i="7" s="1"/>
  <c r="C301" i="7"/>
  <c r="D300" i="7"/>
  <c r="F300" i="7" s="1" a="1"/>
  <c r="F300" i="7" s="1"/>
  <c r="E300" i="7" l="1" a="1"/>
  <c r="E300" i="7" s="1"/>
  <c r="G300" i="7" s="1"/>
  <c r="C302" i="7"/>
  <c r="C303" i="7" s="1"/>
  <c r="D301" i="7"/>
  <c r="F301" i="7" s="1" a="1"/>
  <c r="F301" i="7" s="1"/>
  <c r="C304" i="7" l="1"/>
  <c r="D303" i="7"/>
  <c r="F303" i="7" s="1" a="1"/>
  <c r="F303" i="7" s="1"/>
  <c r="E301" i="7" a="1"/>
  <c r="E301" i="7" s="1"/>
  <c r="G301" i="7" s="1"/>
  <c r="D302" i="7"/>
  <c r="F302" i="7" s="1" a="1"/>
  <c r="F302" i="7" s="1"/>
  <c r="E303" i="7" l="1" a="1"/>
  <c r="E303" i="7" s="1"/>
  <c r="G303" i="7" s="1"/>
  <c r="C305" i="7"/>
  <c r="D304" i="7"/>
  <c r="F304" i="7" s="1" a="1"/>
  <c r="F304" i="7" s="1"/>
  <c r="E302" i="7" a="1"/>
  <c r="E302" i="7" s="1"/>
  <c r="G302" i="7" s="1"/>
  <c r="E304" i="7" l="1" a="1"/>
  <c r="E304" i="7" s="1"/>
  <c r="G304" i="7" s="1"/>
  <c r="C306" i="7"/>
  <c r="D305" i="7"/>
  <c r="F305" i="7" s="1" a="1"/>
  <c r="F305" i="7" s="1"/>
  <c r="E305" i="7" l="1" a="1"/>
  <c r="E305" i="7" s="1"/>
  <c r="G305" i="7" s="1"/>
  <c r="C307" i="7"/>
  <c r="D306" i="7"/>
  <c r="F306" i="7" s="1" a="1"/>
  <c r="F306" i="7" s="1"/>
  <c r="D307" i="7" l="1"/>
  <c r="F307" i="7" s="1" a="1"/>
  <c r="F307" i="7" s="1"/>
  <c r="C308" i="7"/>
  <c r="E306" i="7" a="1"/>
  <c r="E306" i="7" s="1"/>
  <c r="G306" i="7" s="1"/>
  <c r="E307" i="7" l="1" a="1"/>
  <c r="E307" i="7" s="1"/>
  <c r="G307" i="7" s="1"/>
  <c r="C309" i="7"/>
  <c r="D308" i="7"/>
  <c r="F308" i="7" s="1" a="1"/>
  <c r="F308" i="7" s="1"/>
  <c r="E308" i="7" l="1" a="1"/>
  <c r="E308" i="7" s="1"/>
  <c r="G308" i="7" s="1"/>
  <c r="C310" i="7"/>
  <c r="D309" i="7"/>
  <c r="F309" i="7" s="1" a="1"/>
  <c r="F309" i="7" s="1"/>
  <c r="E309" i="7" l="1" a="1"/>
  <c r="E309" i="7" s="1"/>
  <c r="G309" i="7" s="1"/>
  <c r="C311" i="7"/>
  <c r="D310" i="7"/>
  <c r="F310" i="7" s="1" a="1"/>
  <c r="F310" i="7" s="1"/>
  <c r="E310" i="7" l="1" a="1"/>
  <c r="E310" i="7" s="1"/>
  <c r="G310" i="7" s="1"/>
  <c r="D311" i="7"/>
  <c r="F311" i="7" s="1" a="1"/>
  <c r="F311" i="7" s="1"/>
  <c r="C312" i="7"/>
  <c r="E311" i="7" l="1" a="1"/>
  <c r="E311" i="7" s="1"/>
  <c r="G311" i="7" s="1"/>
  <c r="D312" i="7"/>
  <c r="F312" i="7" s="1" a="1"/>
  <c r="F312" i="7" s="1"/>
  <c r="C313" i="7"/>
  <c r="E312" i="7" l="1" a="1"/>
  <c r="E312" i="7" s="1"/>
  <c r="G312" i="7" s="1"/>
  <c r="D313" i="7"/>
  <c r="F313" i="7" s="1" a="1"/>
  <c r="F313" i="7" s="1"/>
  <c r="C314" i="7"/>
  <c r="E313" i="7" l="1" a="1"/>
  <c r="E313" i="7" s="1"/>
  <c r="G313" i="7" s="1"/>
  <c r="C315" i="7"/>
  <c r="D314" i="7"/>
  <c r="F314" i="7" s="1" a="1"/>
  <c r="F314" i="7" s="1"/>
  <c r="E314" i="7" l="1" a="1"/>
  <c r="E314" i="7" s="1"/>
  <c r="G314" i="7" s="1"/>
  <c r="C316" i="7"/>
  <c r="D315" i="7"/>
  <c r="F315" i="7" s="1" a="1"/>
  <c r="F315" i="7" s="1"/>
  <c r="E315" i="7" l="1" a="1"/>
  <c r="E315" i="7" s="1"/>
  <c r="G315" i="7" s="1"/>
  <c r="D316" i="7"/>
  <c r="F316" i="7" s="1" a="1"/>
  <c r="F316" i="7" s="1"/>
  <c r="C317" i="7"/>
  <c r="E316" i="7" l="1" a="1"/>
  <c r="E316" i="7" s="1"/>
  <c r="G316" i="7" s="1"/>
  <c r="C318" i="7"/>
  <c r="D317" i="7"/>
  <c r="F317" i="7" s="1" a="1"/>
  <c r="F317" i="7" s="1"/>
  <c r="E317" i="7" l="1" a="1"/>
  <c r="E317" i="7" s="1"/>
  <c r="G317" i="7" s="1"/>
  <c r="C319" i="7"/>
  <c r="D318" i="7"/>
  <c r="F318" i="7" s="1" a="1"/>
  <c r="F318" i="7" s="1"/>
  <c r="E318" i="7" l="1" a="1"/>
  <c r="E318" i="7" s="1"/>
  <c r="G318" i="7" s="1"/>
  <c r="C320" i="7"/>
  <c r="D319" i="7"/>
  <c r="F319" i="7" s="1" a="1"/>
  <c r="F319" i="7" s="1"/>
  <c r="C321" i="7" l="1"/>
  <c r="D320" i="7"/>
  <c r="F320" i="7" s="1" a="1"/>
  <c r="F320" i="7" s="1"/>
  <c r="E319" i="7" a="1"/>
  <c r="E319" i="7" s="1"/>
  <c r="G319" i="7" s="1"/>
  <c r="C322" i="7" l="1"/>
  <c r="D321" i="7"/>
  <c r="F321" i="7" s="1" a="1"/>
  <c r="F321" i="7" s="1"/>
  <c r="E320" i="7" a="1"/>
  <c r="E320" i="7" s="1"/>
  <c r="G320" i="7" s="1"/>
  <c r="D322" i="7" l="1"/>
  <c r="F322" i="7" s="1" a="1"/>
  <c r="F322" i="7" s="1"/>
  <c r="C323" i="7"/>
  <c r="E321" i="7" a="1"/>
  <c r="E321" i="7" s="1"/>
  <c r="G321" i="7" s="1"/>
  <c r="E322" i="7" l="1" a="1"/>
  <c r="E322" i="7" s="1"/>
  <c r="G322" i="7" s="1"/>
  <c r="D323" i="7"/>
  <c r="F323" i="7" s="1" a="1"/>
  <c r="F323" i="7" s="1"/>
  <c r="C324" i="7"/>
  <c r="E323" i="7" l="1" a="1"/>
  <c r="E323" i="7" s="1"/>
  <c r="G323" i="7" s="1"/>
  <c r="D324" i="7"/>
  <c r="F324" i="7" s="1" a="1"/>
  <c r="F324" i="7" s="1"/>
  <c r="C325" i="7"/>
  <c r="E324" i="7" l="1" a="1"/>
  <c r="E324" i="7" s="1"/>
  <c r="G324" i="7" s="1"/>
  <c r="D325" i="7"/>
  <c r="F325" i="7" s="1" a="1"/>
  <c r="F325" i="7" s="1"/>
  <c r="C326" i="7"/>
  <c r="E325" i="7" l="1" a="1"/>
  <c r="E325" i="7" s="1"/>
  <c r="G325" i="7" s="1"/>
  <c r="C327" i="7"/>
  <c r="D326" i="7"/>
  <c r="F326" i="7" s="1" a="1"/>
  <c r="F326" i="7" s="1"/>
  <c r="E326" i="7" l="1" a="1"/>
  <c r="E326" i="7" s="1"/>
  <c r="G326" i="7" s="1"/>
  <c r="C328" i="7"/>
  <c r="D327" i="7"/>
  <c r="F327" i="7" s="1" a="1"/>
  <c r="F327" i="7" s="1"/>
  <c r="E327" i="7" l="1" a="1"/>
  <c r="E327" i="7" s="1"/>
  <c r="G327" i="7" s="1"/>
  <c r="C329" i="7"/>
  <c r="D328" i="7"/>
  <c r="F328" i="7" s="1" a="1"/>
  <c r="F328" i="7" s="1"/>
  <c r="C330" i="7" l="1"/>
  <c r="D329" i="7"/>
  <c r="F329" i="7" s="1" a="1"/>
  <c r="F329" i="7" s="1"/>
  <c r="E328" i="7" a="1"/>
  <c r="E328" i="7" s="1"/>
  <c r="G328" i="7" s="1"/>
  <c r="E329" i="7" l="1" a="1"/>
  <c r="E329" i="7" s="1"/>
  <c r="G329" i="7" s="1"/>
  <c r="C331" i="7"/>
  <c r="D330" i="7"/>
  <c r="F330" i="7" s="1" a="1"/>
  <c r="F330" i="7" s="1"/>
  <c r="E330" i="7" l="1" a="1"/>
  <c r="E330" i="7" s="1"/>
  <c r="G330" i="7" s="1"/>
  <c r="D331" i="7"/>
  <c r="F331" i="7" s="1" a="1"/>
  <c r="F331" i="7" s="1"/>
  <c r="C332" i="7"/>
  <c r="E331" i="7" l="1" a="1"/>
  <c r="E331" i="7" s="1"/>
  <c r="G331" i="7" s="1"/>
  <c r="C333" i="7"/>
  <c r="D332" i="7"/>
  <c r="F332" i="7" s="1" a="1"/>
  <c r="F332" i="7" s="1"/>
  <c r="E332" i="7" l="1" a="1"/>
  <c r="E332" i="7" s="1"/>
  <c r="G332" i="7" s="1"/>
  <c r="C334" i="7"/>
  <c r="D333" i="7"/>
  <c r="F333" i="7" s="1" a="1"/>
  <c r="F333" i="7" s="1"/>
  <c r="E333" i="7" l="1" a="1"/>
  <c r="E333" i="7" s="1"/>
  <c r="G333" i="7" s="1"/>
  <c r="D334" i="7"/>
  <c r="F334" i="7" s="1" a="1"/>
  <c r="F334" i="7" s="1"/>
  <c r="C335" i="7"/>
  <c r="E334" i="7" l="1" a="1"/>
  <c r="E334" i="7" s="1"/>
  <c r="G334" i="7" s="1"/>
  <c r="C336" i="7"/>
  <c r="D335" i="7"/>
  <c r="F335" i="7" s="1" a="1"/>
  <c r="F335" i="7" s="1"/>
  <c r="D336" i="7" l="1"/>
  <c r="F336" i="7" s="1" a="1"/>
  <c r="F336" i="7" s="1"/>
  <c r="C337" i="7"/>
  <c r="E335" i="7" a="1"/>
  <c r="E335" i="7" s="1"/>
  <c r="G335" i="7" s="1"/>
  <c r="E336" i="7" l="1" a="1"/>
  <c r="E336" i="7" s="1"/>
  <c r="G336" i="7" s="1"/>
  <c r="D337" i="7"/>
  <c r="F337" i="7" s="1" a="1"/>
  <c r="F337" i="7" s="1"/>
  <c r="C338" i="7"/>
  <c r="E337" i="7" l="1" a="1"/>
  <c r="E337" i="7" s="1"/>
  <c r="G337" i="7" s="1"/>
  <c r="C339" i="7"/>
  <c r="D338" i="7"/>
  <c r="F338" i="7" s="1" a="1"/>
  <c r="F338" i="7" s="1"/>
  <c r="E338" i="7" l="1" a="1"/>
  <c r="E338" i="7" s="1"/>
  <c r="G338" i="7" s="1"/>
  <c r="C340" i="7"/>
  <c r="D339" i="7"/>
  <c r="F339" i="7" s="1" a="1"/>
  <c r="F339" i="7" s="1"/>
  <c r="E339" i="7" l="1" a="1"/>
  <c r="E339" i="7" s="1"/>
  <c r="G339" i="7" s="1"/>
  <c r="D340" i="7"/>
  <c r="F340" i="7" s="1" a="1"/>
  <c r="F340" i="7" s="1"/>
  <c r="C341" i="7"/>
  <c r="E340" i="7" l="1" a="1"/>
  <c r="E340" i="7" s="1"/>
  <c r="G340" i="7" s="1"/>
  <c r="D341" i="7"/>
  <c r="F341" i="7" s="1" a="1"/>
  <c r="F341" i="7" s="1"/>
  <c r="C342" i="7"/>
  <c r="E341" i="7" l="1" a="1"/>
  <c r="E341" i="7" s="1"/>
  <c r="G341" i="7" s="1"/>
  <c r="C343" i="7"/>
  <c r="D342" i="7"/>
  <c r="F342" i="7" s="1" a="1"/>
  <c r="F342" i="7" s="1"/>
  <c r="E342" i="7" l="1" a="1"/>
  <c r="E342" i="7" s="1"/>
  <c r="G342" i="7" s="1"/>
  <c r="C344" i="7"/>
  <c r="D343" i="7"/>
  <c r="F343" i="7" s="1" a="1"/>
  <c r="F343" i="7" s="1"/>
  <c r="E343" i="7" l="1" a="1"/>
  <c r="E343" i="7" s="1"/>
  <c r="G343" i="7" s="1"/>
  <c r="D344" i="7"/>
  <c r="F344" i="7" s="1" a="1"/>
  <c r="F344" i="7" s="1"/>
  <c r="C345" i="7"/>
  <c r="C346" i="7" l="1"/>
  <c r="D345" i="7"/>
  <c r="F345" i="7" s="1" a="1"/>
  <c r="F345" i="7" s="1"/>
  <c r="E344" i="7" a="1"/>
  <c r="E344" i="7" s="1"/>
  <c r="G344" i="7" s="1"/>
  <c r="E345" i="7" l="1" a="1"/>
  <c r="E345" i="7" s="1"/>
  <c r="G345" i="7" s="1"/>
  <c r="C347" i="7"/>
  <c r="D346" i="7"/>
  <c r="F346" i="7" s="1" a="1"/>
  <c r="F346" i="7" s="1"/>
  <c r="C348" i="7" l="1"/>
  <c r="D347" i="7"/>
  <c r="F347" i="7" s="1" a="1"/>
  <c r="F347" i="7" s="1"/>
  <c r="E346" i="7" a="1"/>
  <c r="E346" i="7" s="1"/>
  <c r="G346" i="7" s="1"/>
  <c r="D348" i="7" l="1"/>
  <c r="F348" i="7" s="1" a="1"/>
  <c r="F348" i="7" s="1"/>
  <c r="C349" i="7"/>
  <c r="E347" i="7" a="1"/>
  <c r="E347" i="7" s="1"/>
  <c r="G347" i="7" s="1"/>
  <c r="C350" i="7" l="1"/>
  <c r="D349" i="7"/>
  <c r="F349" i="7" s="1" a="1"/>
  <c r="F349" i="7" s="1"/>
  <c r="E348" i="7" a="1"/>
  <c r="E348" i="7" s="1"/>
  <c r="G348" i="7" s="1"/>
  <c r="E349" i="7" l="1" a="1"/>
  <c r="E349" i="7" s="1"/>
  <c r="G349" i="7" s="1"/>
  <c r="C351" i="7"/>
  <c r="D350" i="7"/>
  <c r="F350" i="7" s="1" a="1"/>
  <c r="F350" i="7" s="1"/>
  <c r="E350" i="7" l="1" a="1"/>
  <c r="E350" i="7" s="1"/>
  <c r="G350" i="7" s="1"/>
  <c r="C352" i="7"/>
  <c r="D351" i="7"/>
  <c r="F351" i="7" s="1" a="1"/>
  <c r="F351" i="7" s="1"/>
  <c r="E351" i="7" l="1" a="1"/>
  <c r="E351" i="7" s="1"/>
  <c r="G351" i="7" s="1"/>
  <c r="C353" i="7"/>
  <c r="D352" i="7"/>
  <c r="F352" i="7" s="1" a="1"/>
  <c r="F352" i="7" s="1"/>
  <c r="E352" i="7" l="1" a="1"/>
  <c r="E352" i="7" s="1"/>
  <c r="G352" i="7" s="1"/>
  <c r="D353" i="7"/>
  <c r="F353" i="7" s="1" a="1"/>
  <c r="F353" i="7" s="1"/>
  <c r="C354" i="7"/>
  <c r="E353" i="7" l="1" a="1"/>
  <c r="E353" i="7" s="1"/>
  <c r="G353" i="7" s="1"/>
  <c r="D354" i="7"/>
  <c r="F354" i="7" s="1" a="1"/>
  <c r="F354" i="7" s="1"/>
  <c r="C355" i="7"/>
  <c r="C356" i="7" l="1"/>
  <c r="D355" i="7"/>
  <c r="F355" i="7" s="1" a="1"/>
  <c r="F355" i="7" s="1"/>
  <c r="E354" i="7" a="1"/>
  <c r="E354" i="7" s="1"/>
  <c r="G354" i="7" s="1"/>
  <c r="E355" i="7" l="1" a="1"/>
  <c r="E355" i="7" s="1"/>
  <c r="G355" i="7" s="1"/>
  <c r="D356" i="7"/>
  <c r="F356" i="7" s="1" a="1"/>
  <c r="F356" i="7" s="1"/>
  <c r="C357" i="7"/>
  <c r="C358" i="7" l="1"/>
  <c r="D357" i="7"/>
  <c r="F357" i="7" s="1" a="1"/>
  <c r="F357" i="7" s="1"/>
  <c r="E356" i="7" a="1"/>
  <c r="E356" i="7" s="1"/>
  <c r="G356" i="7" s="1"/>
  <c r="C359" i="7" l="1"/>
  <c r="D358" i="7"/>
  <c r="F358" i="7" s="1" a="1"/>
  <c r="F358" i="7" s="1"/>
  <c r="E357" i="7" a="1"/>
  <c r="E357" i="7" s="1"/>
  <c r="G357" i="7" s="1"/>
  <c r="D359" i="7" l="1"/>
  <c r="F359" i="7" s="1" a="1"/>
  <c r="F359" i="7" s="1"/>
  <c r="C360" i="7"/>
  <c r="E358" i="7" a="1"/>
  <c r="E358" i="7" s="1"/>
  <c r="G358" i="7" s="1"/>
  <c r="E359" i="7" l="1" a="1"/>
  <c r="E359" i="7" s="1"/>
  <c r="G359" i="7" s="1"/>
  <c r="D360" i="7"/>
  <c r="F360" i="7" s="1" a="1"/>
  <c r="F360" i="7" s="1"/>
  <c r="C361" i="7"/>
  <c r="E360" i="7" l="1" a="1"/>
  <c r="E360" i="7" s="1"/>
  <c r="G360" i="7" s="1"/>
  <c r="C362" i="7"/>
  <c r="D361" i="7"/>
  <c r="F361" i="7" s="1" a="1"/>
  <c r="F361" i="7" s="1"/>
  <c r="C363" i="7" l="1"/>
  <c r="D362" i="7"/>
  <c r="F362" i="7" s="1" a="1"/>
  <c r="F362" i="7" s="1"/>
  <c r="E361" i="7" a="1"/>
  <c r="E361" i="7" s="1"/>
  <c r="G361" i="7" s="1"/>
  <c r="C364" i="7" l="1"/>
  <c r="D363" i="7"/>
  <c r="F363" i="7" s="1" a="1"/>
  <c r="F363" i="7" s="1"/>
  <c r="E362" i="7" a="1"/>
  <c r="E362" i="7" s="1"/>
  <c r="G362" i="7" s="1"/>
  <c r="E363" i="7" l="1" a="1"/>
  <c r="E363" i="7" s="1"/>
  <c r="G363" i="7" s="1"/>
  <c r="C365" i="7"/>
  <c r="D364" i="7"/>
  <c r="F364" i="7" s="1" a="1"/>
  <c r="F364" i="7" s="1"/>
  <c r="E364" i="7" l="1" a="1"/>
  <c r="E364" i="7" s="1"/>
  <c r="G364" i="7" s="1"/>
  <c r="C366" i="7"/>
  <c r="D365" i="7"/>
  <c r="F365" i="7" s="1" a="1"/>
  <c r="F365" i="7" s="1"/>
  <c r="D366" i="7" l="1"/>
  <c r="F366" i="7" s="1" a="1"/>
  <c r="F366" i="7" s="1"/>
  <c r="C367" i="7"/>
  <c r="E365" i="7" a="1"/>
  <c r="E365" i="7" s="1"/>
  <c r="G365" i="7" s="1"/>
  <c r="D367" i="7" l="1"/>
  <c r="F367" i="7" s="1" a="1"/>
  <c r="F367" i="7" s="1"/>
  <c r="C368" i="7"/>
  <c r="E366" i="7" a="1"/>
  <c r="E366" i="7" s="1"/>
  <c r="G366" i="7" s="1"/>
  <c r="E367" i="7" l="1" a="1"/>
  <c r="E367" i="7" s="1"/>
  <c r="G367" i="7" s="1"/>
  <c r="C369" i="7"/>
  <c r="D368" i="7"/>
  <c r="F368" i="7" s="1" a="1"/>
  <c r="F368" i="7" s="1"/>
  <c r="E368" i="7" l="1" a="1"/>
  <c r="E368" i="7" s="1"/>
  <c r="G368" i="7" s="1"/>
  <c r="C370" i="7"/>
  <c r="D369" i="7"/>
  <c r="F369" i="7" s="1" a="1"/>
  <c r="F369" i="7" s="1"/>
  <c r="E369" i="7" l="1" a="1"/>
  <c r="E369" i="7" s="1"/>
  <c r="G369" i="7" s="1"/>
  <c r="C371" i="7"/>
  <c r="D370" i="7"/>
  <c r="F370" i="7" s="1" a="1"/>
  <c r="F370" i="7" s="1"/>
  <c r="E370" i="7" l="1" a="1"/>
  <c r="E370" i="7" s="1"/>
  <c r="G370" i="7" s="1"/>
  <c r="D371" i="7"/>
  <c r="F371" i="7" s="1" a="1"/>
  <c r="F371" i="7" s="1"/>
  <c r="C372" i="7"/>
  <c r="E371" i="7" l="1" a="1"/>
  <c r="E371" i="7" s="1"/>
  <c r="G371" i="7" s="1"/>
  <c r="D372" i="7"/>
  <c r="F372" i="7" s="1" a="1"/>
  <c r="F372" i="7" s="1"/>
  <c r="C373" i="7"/>
  <c r="E372" i="7" l="1" a="1"/>
  <c r="E372" i="7" s="1"/>
  <c r="G372" i="7" s="1"/>
  <c r="C374" i="7"/>
  <c r="D373" i="7"/>
  <c r="F373" i="7" s="1" a="1"/>
  <c r="F373" i="7" s="1"/>
  <c r="E373" i="7" l="1" a="1"/>
  <c r="E373" i="7" s="1"/>
  <c r="G373" i="7" s="1"/>
  <c r="D374" i="7"/>
  <c r="F374" i="7" s="1" a="1"/>
  <c r="F374" i="7" s="1"/>
  <c r="C375" i="7"/>
  <c r="E374" i="7" l="1" a="1"/>
  <c r="E374" i="7" s="1"/>
  <c r="G374" i="7" s="1"/>
  <c r="D375" i="7"/>
  <c r="F375" i="7" s="1" a="1"/>
  <c r="F375" i="7" s="1"/>
  <c r="C376" i="7"/>
  <c r="E375" i="7" l="1" a="1"/>
  <c r="E375" i="7" s="1"/>
  <c r="G375" i="7" s="1"/>
  <c r="D376" i="7"/>
  <c r="F376" i="7" s="1" a="1"/>
  <c r="F376" i="7" s="1"/>
  <c r="C377" i="7"/>
  <c r="E376" i="7" l="1" a="1"/>
  <c r="E376" i="7" s="1"/>
  <c r="G376" i="7" s="1"/>
  <c r="D377" i="7"/>
  <c r="F377" i="7" s="1" a="1"/>
  <c r="F377" i="7" s="1"/>
  <c r="C378" i="7"/>
  <c r="E377" i="7" l="1" a="1"/>
  <c r="E377" i="7" s="1"/>
  <c r="G377" i="7" s="1"/>
  <c r="D378" i="7"/>
  <c r="F378" i="7" s="1" a="1"/>
  <c r="F378" i="7" s="1"/>
  <c r="C379" i="7"/>
  <c r="E378" i="7" l="1" a="1"/>
  <c r="E378" i="7" s="1"/>
  <c r="G378" i="7" s="1"/>
  <c r="C380" i="7"/>
  <c r="D379" i="7"/>
  <c r="F379" i="7" s="1" a="1"/>
  <c r="F379" i="7" s="1"/>
  <c r="E379" i="7" l="1" a="1"/>
  <c r="E379" i="7" s="1"/>
  <c r="G379" i="7" s="1"/>
  <c r="C381" i="7"/>
  <c r="D380" i="7"/>
  <c r="F380" i="7" s="1" a="1"/>
  <c r="F380" i="7" s="1"/>
  <c r="E380" i="7" l="1" a="1"/>
  <c r="E380" i="7" s="1"/>
  <c r="G380" i="7" s="1"/>
  <c r="C382" i="7"/>
  <c r="D381" i="7"/>
  <c r="F381" i="7" s="1" a="1"/>
  <c r="F381" i="7" s="1"/>
  <c r="E381" i="7" l="1" a="1"/>
  <c r="E381" i="7" s="1"/>
  <c r="G381" i="7" s="1"/>
  <c r="D382" i="7"/>
  <c r="F382" i="7" s="1" a="1"/>
  <c r="F382" i="7" s="1"/>
  <c r="C383" i="7"/>
  <c r="E382" i="7" l="1" a="1"/>
  <c r="E382" i="7" s="1"/>
  <c r="G382" i="7" s="1"/>
  <c r="D383" i="7"/>
  <c r="F383" i="7" s="1" a="1"/>
  <c r="F383" i="7" s="1"/>
  <c r="C384" i="7"/>
  <c r="E383" i="7" l="1" a="1"/>
  <c r="E383" i="7" s="1"/>
  <c r="G383" i="7" s="1"/>
  <c r="D384" i="7"/>
  <c r="F384" i="7" s="1" a="1"/>
  <c r="F384" i="7" s="1"/>
  <c r="C385" i="7"/>
  <c r="E384" i="7" l="1" a="1"/>
  <c r="E384" i="7" s="1"/>
  <c r="G384" i="7" s="1"/>
  <c r="C386" i="7"/>
  <c r="D385" i="7"/>
  <c r="F385" i="7" s="1" a="1"/>
  <c r="F385" i="7" s="1"/>
  <c r="E385" i="7" l="1" a="1"/>
  <c r="E385" i="7" s="1"/>
  <c r="G385" i="7" s="1"/>
  <c r="D386" i="7"/>
  <c r="F386" i="7" s="1" a="1"/>
  <c r="F386" i="7" s="1"/>
  <c r="C387" i="7"/>
  <c r="D387" i="7" l="1"/>
  <c r="F387" i="7" s="1" a="1"/>
  <c r="F387" i="7" s="1"/>
  <c r="C388" i="7"/>
  <c r="E386" i="7" a="1"/>
  <c r="E386" i="7" s="1"/>
  <c r="G386" i="7" s="1"/>
  <c r="E387" i="7" l="1" a="1"/>
  <c r="E387" i="7" s="1"/>
  <c r="G387" i="7" s="1"/>
  <c r="D388" i="7"/>
  <c r="F388" i="7" s="1" a="1"/>
  <c r="F388" i="7" s="1"/>
  <c r="C389" i="7"/>
  <c r="E388" i="7" l="1" a="1"/>
  <c r="E388" i="7" s="1"/>
  <c r="G388" i="7" s="1"/>
  <c r="C390" i="7"/>
  <c r="D389" i="7"/>
  <c r="F389" i="7" s="1" a="1"/>
  <c r="F389" i="7" s="1"/>
  <c r="E389" i="7" l="1" a="1"/>
  <c r="E389" i="7" s="1"/>
  <c r="G389" i="7" s="1"/>
  <c r="D390" i="7"/>
  <c r="F390" i="7" s="1" a="1"/>
  <c r="F390" i="7" s="1"/>
  <c r="C391" i="7"/>
  <c r="E390" i="7" l="1" a="1"/>
  <c r="E390" i="7" s="1"/>
  <c r="G390" i="7" s="1"/>
  <c r="C392" i="7"/>
  <c r="D391" i="7"/>
  <c r="F391" i="7" s="1" a="1"/>
  <c r="F391" i="7" s="1"/>
  <c r="E391" i="7" l="1" a="1"/>
  <c r="E391" i="7" s="1"/>
  <c r="G391" i="7" s="1"/>
  <c r="C393" i="7"/>
  <c r="D392" i="7"/>
  <c r="F392" i="7" s="1" a="1"/>
  <c r="F392" i="7" s="1"/>
  <c r="E392" i="7" l="1" a="1"/>
  <c r="E392" i="7" s="1"/>
  <c r="G392" i="7" s="1"/>
  <c r="D393" i="7"/>
  <c r="F393" i="7" s="1" a="1"/>
  <c r="F393" i="7" s="1"/>
  <c r="C394" i="7"/>
  <c r="E393" i="7" l="1" a="1"/>
  <c r="E393" i="7" s="1"/>
  <c r="G393" i="7" s="1"/>
  <c r="C395" i="7"/>
  <c r="D394" i="7"/>
  <c r="F394" i="7" s="1" a="1"/>
  <c r="F394" i="7" s="1"/>
  <c r="E394" i="7" l="1" a="1"/>
  <c r="E394" i="7" s="1"/>
  <c r="G394" i="7" s="1"/>
  <c r="C396" i="7"/>
  <c r="D395" i="7"/>
  <c r="F395" i="7" s="1" a="1"/>
  <c r="F395" i="7" s="1"/>
  <c r="E395" i="7" l="1" a="1"/>
  <c r="E395" i="7" s="1"/>
  <c r="G395" i="7" s="1"/>
  <c r="C397" i="7"/>
  <c r="D396" i="7"/>
  <c r="F396" i="7" s="1" a="1"/>
  <c r="F396" i="7" s="1"/>
  <c r="E396" i="7" l="1" a="1"/>
  <c r="E396" i="7" s="1"/>
  <c r="G396" i="7" s="1"/>
  <c r="D397" i="7"/>
  <c r="F397" i="7" s="1" a="1"/>
  <c r="F397" i="7" s="1"/>
  <c r="C398" i="7"/>
  <c r="E397" i="7" l="1" a="1"/>
  <c r="E397" i="7" s="1"/>
  <c r="G397" i="7" s="1"/>
  <c r="D398" i="7"/>
  <c r="F398" i="7" s="1" a="1"/>
  <c r="F398" i="7" s="1"/>
  <c r="C399" i="7"/>
  <c r="E398" i="7" l="1" a="1"/>
  <c r="E398" i="7" s="1"/>
  <c r="G398" i="7" s="1"/>
  <c r="D399" i="7"/>
  <c r="F399" i="7" s="1" a="1"/>
  <c r="F399" i="7" s="1"/>
  <c r="C400" i="7"/>
  <c r="E399" i="7" l="1" a="1"/>
  <c r="E399" i="7" s="1"/>
  <c r="G399" i="7" s="1"/>
  <c r="C401" i="7"/>
  <c r="D400" i="7"/>
  <c r="F400" i="7" s="1" a="1"/>
  <c r="F400" i="7" s="1"/>
  <c r="E400" i="7" l="1" a="1"/>
  <c r="E400" i="7" s="1"/>
  <c r="G400" i="7" s="1"/>
  <c r="C402" i="7"/>
  <c r="D401" i="7"/>
  <c r="F401" i="7" s="1" a="1"/>
  <c r="F401" i="7" s="1"/>
  <c r="E401" i="7" l="1" a="1"/>
  <c r="E401" i="7" s="1"/>
  <c r="G401" i="7" s="1"/>
  <c r="C403" i="7"/>
  <c r="D402" i="7"/>
  <c r="F402" i="7" s="1" a="1"/>
  <c r="F402" i="7" s="1"/>
  <c r="D403" i="7" l="1"/>
  <c r="F403" i="7" s="1" a="1"/>
  <c r="F403" i="7" s="1"/>
  <c r="C404" i="7"/>
  <c r="E402" i="7" a="1"/>
  <c r="E402" i="7" s="1"/>
  <c r="G402" i="7" s="1"/>
  <c r="C405" i="7" l="1"/>
  <c r="D404" i="7"/>
  <c r="F404" i="7" s="1" a="1"/>
  <c r="F404" i="7" s="1"/>
  <c r="E403" i="7" a="1"/>
  <c r="E403" i="7" s="1"/>
  <c r="G403" i="7" s="1"/>
  <c r="C406" i="7" l="1"/>
  <c r="D405" i="7"/>
  <c r="F405" i="7" s="1" a="1"/>
  <c r="F405" i="7" s="1"/>
  <c r="E404" i="7" a="1"/>
  <c r="E404" i="7" s="1"/>
  <c r="G404" i="7" s="1"/>
  <c r="E405" i="7" l="1" a="1"/>
  <c r="E405" i="7" s="1"/>
  <c r="G405" i="7" s="1"/>
  <c r="C407" i="7"/>
  <c r="D406" i="7"/>
  <c r="F406" i="7" s="1" a="1"/>
  <c r="F406" i="7" s="1"/>
  <c r="E406" i="7" l="1" a="1"/>
  <c r="E406" i="7" s="1"/>
  <c r="G406" i="7" s="1"/>
  <c r="D407" i="7"/>
  <c r="F407" i="7" s="1" a="1"/>
  <c r="F407" i="7" s="1"/>
  <c r="C408" i="7"/>
  <c r="E407" i="7" l="1" a="1"/>
  <c r="E407" i="7" s="1"/>
  <c r="G407" i="7" s="1"/>
  <c r="D408" i="7"/>
  <c r="F408" i="7" s="1" a="1"/>
  <c r="F408" i="7" s="1"/>
  <c r="C409" i="7"/>
  <c r="E408" i="7" l="1" a="1"/>
  <c r="E408" i="7" s="1"/>
  <c r="G408" i="7" s="1"/>
  <c r="C410" i="7"/>
  <c r="D409" i="7"/>
  <c r="F409" i="7" s="1" a="1"/>
  <c r="F409" i="7" s="1"/>
  <c r="D410" i="7" l="1"/>
  <c r="F410" i="7" s="1" a="1"/>
  <c r="F410" i="7" s="1"/>
  <c r="C411" i="7"/>
  <c r="E409" i="7" a="1"/>
  <c r="E409" i="7" s="1"/>
  <c r="G409" i="7" s="1"/>
  <c r="E410" i="7" l="1" a="1"/>
  <c r="E410" i="7" s="1"/>
  <c r="G410" i="7" s="1"/>
  <c r="C412" i="7"/>
  <c r="D411" i="7"/>
  <c r="F411" i="7" s="1" a="1"/>
  <c r="F411" i="7" s="1"/>
  <c r="E411" i="7" l="1" a="1"/>
  <c r="E411" i="7" s="1"/>
  <c r="G411" i="7" s="1"/>
  <c r="C413" i="7"/>
  <c r="D412" i="7"/>
  <c r="F412" i="7" s="1" a="1"/>
  <c r="F412" i="7" s="1"/>
  <c r="E412" i="7" l="1" a="1"/>
  <c r="E412" i="7" s="1"/>
  <c r="G412" i="7" s="1"/>
  <c r="D413" i="7"/>
  <c r="F413" i="7" s="1" a="1"/>
  <c r="F413" i="7" s="1"/>
  <c r="C414" i="7"/>
  <c r="E413" i="7" l="1" a="1"/>
  <c r="E413" i="7" s="1"/>
  <c r="G413" i="7" s="1"/>
  <c r="C415" i="7"/>
  <c r="D414" i="7"/>
  <c r="F414" i="7" s="1" a="1"/>
  <c r="F414" i="7" s="1"/>
  <c r="D415" i="7" l="1"/>
  <c r="F415" i="7" s="1" a="1"/>
  <c r="F415" i="7" s="1"/>
  <c r="C416" i="7"/>
  <c r="E414" i="7" a="1"/>
  <c r="E414" i="7" s="1"/>
  <c r="G414" i="7" s="1"/>
  <c r="E415" i="7" l="1" a="1"/>
  <c r="E415" i="7" s="1"/>
  <c r="G415" i="7" s="1"/>
  <c r="D416" i="7"/>
  <c r="F416" i="7" s="1" a="1"/>
  <c r="F416" i="7" s="1"/>
  <c r="C417" i="7"/>
  <c r="E416" i="7" l="1" a="1"/>
  <c r="E416" i="7" s="1"/>
  <c r="G416" i="7" s="1"/>
  <c r="C418" i="7"/>
  <c r="D417" i="7"/>
  <c r="F417" i="7" s="1" a="1"/>
  <c r="F417" i="7" s="1"/>
  <c r="E417" i="7" l="1" a="1"/>
  <c r="E417" i="7" s="1"/>
  <c r="G417" i="7" s="1"/>
  <c r="D418" i="7"/>
  <c r="F418" i="7" s="1" a="1"/>
  <c r="F418" i="7" s="1"/>
  <c r="C419" i="7"/>
  <c r="E418" i="7" l="1" a="1"/>
  <c r="E418" i="7" s="1"/>
  <c r="G418" i="7" s="1"/>
  <c r="D419" i="7"/>
  <c r="F419" i="7" s="1" a="1"/>
  <c r="F419" i="7" s="1"/>
  <c r="C420" i="7"/>
  <c r="E419" i="7" l="1" a="1"/>
  <c r="E419" i="7" s="1"/>
  <c r="G419" i="7" s="1"/>
  <c r="D420" i="7"/>
  <c r="F420" i="7" s="1" a="1"/>
  <c r="F420" i="7" s="1"/>
  <c r="C421" i="7"/>
  <c r="E420" i="7" l="1" a="1"/>
  <c r="E420" i="7" s="1"/>
  <c r="G420" i="7" s="1"/>
  <c r="D421" i="7"/>
  <c r="F421" i="7" s="1" a="1"/>
  <c r="F421" i="7" s="1"/>
  <c r="C422" i="7"/>
  <c r="E421" i="7" l="1" a="1"/>
  <c r="E421" i="7" s="1"/>
  <c r="G421" i="7" s="1"/>
  <c r="D422" i="7"/>
  <c r="F422" i="7" s="1" a="1"/>
  <c r="F422" i="7" s="1"/>
  <c r="C423" i="7"/>
  <c r="E422" i="7" l="1" a="1"/>
  <c r="E422" i="7" s="1"/>
  <c r="G422" i="7" s="1"/>
  <c r="C424" i="7"/>
  <c r="D423" i="7"/>
  <c r="F423" i="7" s="1" a="1"/>
  <c r="F423" i="7" s="1"/>
  <c r="E423" i="7" l="1" a="1"/>
  <c r="E423" i="7" s="1"/>
  <c r="G423" i="7" s="1"/>
  <c r="C425" i="7"/>
  <c r="D424" i="7"/>
  <c r="F424" i="7" s="1" a="1"/>
  <c r="F424" i="7" s="1"/>
  <c r="E424" i="7" l="1" a="1"/>
  <c r="E424" i="7" s="1"/>
  <c r="G424" i="7" s="1"/>
  <c r="C426" i="7"/>
  <c r="D425" i="7"/>
  <c r="F425" i="7" s="1" a="1"/>
  <c r="F425" i="7" s="1"/>
  <c r="E425" i="7" l="1" a="1"/>
  <c r="E425" i="7" s="1"/>
  <c r="G425" i="7" s="1"/>
  <c r="D426" i="7"/>
  <c r="F426" i="7" s="1" a="1"/>
  <c r="F426" i="7" s="1"/>
  <c r="C427" i="7"/>
  <c r="E426" i="7" l="1" a="1"/>
  <c r="E426" i="7" s="1"/>
  <c r="G426" i="7" s="1"/>
  <c r="D427" i="7"/>
  <c r="F427" i="7" s="1" a="1"/>
  <c r="F427" i="7" s="1"/>
  <c r="C428" i="7"/>
  <c r="E427" i="7" l="1" a="1"/>
  <c r="E427" i="7" s="1"/>
  <c r="G427" i="7" s="1"/>
  <c r="D428" i="7"/>
  <c r="F428" i="7" s="1" a="1"/>
  <c r="F428" i="7" s="1"/>
  <c r="C429" i="7"/>
  <c r="E428" i="7" l="1" a="1"/>
  <c r="E428" i="7" s="1"/>
  <c r="G428" i="7" s="1"/>
  <c r="C430" i="7"/>
  <c r="D429" i="7"/>
  <c r="F429" i="7" s="1" a="1"/>
  <c r="F429" i="7" s="1"/>
  <c r="E429" i="7" l="1" a="1"/>
  <c r="E429" i="7" s="1"/>
  <c r="G429" i="7" s="1"/>
  <c r="C431" i="7"/>
  <c r="D430" i="7"/>
  <c r="F430" i="7" s="1" a="1"/>
  <c r="F430" i="7" s="1"/>
  <c r="E430" i="7" l="1" a="1"/>
  <c r="E430" i="7" s="1"/>
  <c r="G430" i="7" s="1"/>
  <c r="C432" i="7"/>
  <c r="D431" i="7"/>
  <c r="F431" i="7" s="1" a="1"/>
  <c r="F431" i="7" s="1"/>
  <c r="E431" i="7" l="1" a="1"/>
  <c r="E431" i="7" s="1"/>
  <c r="G431" i="7" s="1"/>
  <c r="C433" i="7"/>
  <c r="D432" i="7"/>
  <c r="F432" i="7" s="1" a="1"/>
  <c r="F432" i="7" s="1"/>
  <c r="E432" i="7" l="1" a="1"/>
  <c r="E432" i="7" s="1"/>
  <c r="G432" i="7" s="1"/>
  <c r="C434" i="7"/>
  <c r="D433" i="7"/>
  <c r="F433" i="7" s="1" a="1"/>
  <c r="F433" i="7" s="1"/>
  <c r="E433" i="7" l="1" a="1"/>
  <c r="E433" i="7" s="1"/>
  <c r="G433" i="7" s="1"/>
  <c r="D434" i="7"/>
  <c r="F434" i="7" s="1" a="1"/>
  <c r="F434" i="7" s="1"/>
  <c r="C435" i="7"/>
  <c r="E434" i="7" l="1" a="1"/>
  <c r="E434" i="7" s="1"/>
  <c r="G434" i="7" s="1"/>
  <c r="C436" i="7"/>
  <c r="D435" i="7"/>
  <c r="F435" i="7" s="1" a="1"/>
  <c r="F435" i="7" s="1"/>
  <c r="E435" i="7" l="1" a="1"/>
  <c r="E435" i="7" s="1"/>
  <c r="G435" i="7" s="1"/>
  <c r="D436" i="7"/>
  <c r="F436" i="7" s="1" a="1"/>
  <c r="F436" i="7" s="1"/>
  <c r="C437" i="7"/>
  <c r="E436" i="7" l="1" a="1"/>
  <c r="E436" i="7" s="1"/>
  <c r="G436" i="7" s="1"/>
  <c r="D437" i="7"/>
  <c r="F437" i="7" s="1" a="1"/>
  <c r="F437" i="7" s="1"/>
  <c r="C438" i="7"/>
  <c r="E437" i="7" l="1" a="1"/>
  <c r="E437" i="7" s="1"/>
  <c r="G437" i="7" s="1"/>
  <c r="D438" i="7"/>
  <c r="F438" i="7" s="1" a="1"/>
  <c r="F438" i="7" s="1"/>
  <c r="C439" i="7"/>
  <c r="E438" i="7" l="1" a="1"/>
  <c r="E438" i="7" s="1"/>
  <c r="G438" i="7" s="1"/>
  <c r="C440" i="7"/>
  <c r="D439" i="7"/>
  <c r="F439" i="7" s="1" a="1"/>
  <c r="F439" i="7" s="1"/>
  <c r="E439" i="7" l="1" a="1"/>
  <c r="E439" i="7" s="1"/>
  <c r="G439" i="7" s="1"/>
  <c r="C441" i="7"/>
  <c r="D440" i="7"/>
  <c r="F440" i="7" s="1" a="1"/>
  <c r="F440" i="7" s="1"/>
  <c r="E440" i="7" l="1" a="1"/>
  <c r="E440" i="7" s="1"/>
  <c r="G440" i="7" s="1"/>
  <c r="C442" i="7"/>
  <c r="D441" i="7"/>
  <c r="F441" i="7" s="1" a="1"/>
  <c r="F441" i="7" s="1"/>
  <c r="E441" i="7" l="1" a="1"/>
  <c r="E441" i="7" s="1"/>
  <c r="G441" i="7" s="1"/>
  <c r="C443" i="7"/>
  <c r="D442" i="7"/>
  <c r="F442" i="7" s="1" a="1"/>
  <c r="F442" i="7" s="1"/>
  <c r="E442" i="7" l="1" a="1"/>
  <c r="E442" i="7" s="1"/>
  <c r="G442" i="7" s="1"/>
  <c r="D443" i="7"/>
  <c r="F443" i="7" s="1" a="1"/>
  <c r="F443" i="7" s="1"/>
  <c r="C444" i="7"/>
  <c r="E443" i="7" l="1" a="1"/>
  <c r="E443" i="7" s="1"/>
  <c r="G443" i="7" s="1"/>
  <c r="C445" i="7"/>
  <c r="D444" i="7"/>
  <c r="F444" i="7" s="1" a="1"/>
  <c r="F444" i="7" s="1"/>
  <c r="C446" i="7" l="1"/>
  <c r="D445" i="7"/>
  <c r="F445" i="7" s="1" a="1"/>
  <c r="F445" i="7" s="1"/>
  <c r="E444" i="7" a="1"/>
  <c r="E444" i="7" s="1"/>
  <c r="G444" i="7" s="1"/>
  <c r="E445" i="7" l="1" a="1"/>
  <c r="E445" i="7" s="1"/>
  <c r="G445" i="7" s="1"/>
  <c r="D446" i="7"/>
  <c r="F446" i="7" s="1" a="1"/>
  <c r="F446" i="7" s="1"/>
  <c r="C447" i="7"/>
  <c r="C448" i="7" l="1"/>
  <c r="D447" i="7"/>
  <c r="F447" i="7" s="1" a="1"/>
  <c r="F447" i="7" s="1"/>
  <c r="E446" i="7" a="1"/>
  <c r="E446" i="7" s="1"/>
  <c r="G446" i="7" s="1"/>
  <c r="E447" i="7" l="1" a="1"/>
  <c r="E447" i="7" s="1"/>
  <c r="G447" i="7" s="1"/>
  <c r="C449" i="7"/>
  <c r="D448" i="7"/>
  <c r="F448" i="7" s="1" a="1"/>
  <c r="F448" i="7" s="1"/>
  <c r="E448" i="7" l="1" a="1"/>
  <c r="E448" i="7" s="1"/>
  <c r="G448" i="7" s="1"/>
  <c r="D449" i="7"/>
  <c r="F449" i="7" s="1" a="1"/>
  <c r="F449" i="7" s="1"/>
  <c r="C450" i="7"/>
  <c r="E449" i="7" l="1" a="1"/>
  <c r="E449" i="7" s="1"/>
  <c r="G449" i="7" s="1"/>
  <c r="D450" i="7"/>
  <c r="F450" i="7" s="1" a="1"/>
  <c r="F450" i="7" s="1"/>
  <c r="C451" i="7"/>
  <c r="E450" i="7" l="1" a="1"/>
  <c r="E450" i="7" s="1"/>
  <c r="G450" i="7" s="1"/>
  <c r="C452" i="7"/>
  <c r="D451" i="7"/>
  <c r="F451" i="7" s="1" a="1"/>
  <c r="F451" i="7" s="1"/>
  <c r="E451" i="7" l="1" a="1"/>
  <c r="E451" i="7" s="1"/>
  <c r="G451" i="7" s="1"/>
  <c r="C453" i="7"/>
  <c r="D452" i="7"/>
  <c r="F452" i="7" s="1" a="1"/>
  <c r="F452" i="7" s="1"/>
  <c r="E452" i="7" l="1" a="1"/>
  <c r="E452" i="7" s="1"/>
  <c r="G452" i="7" s="1"/>
  <c r="D453" i="7"/>
  <c r="F453" i="7" s="1" a="1"/>
  <c r="F453" i="7" s="1"/>
  <c r="C454" i="7"/>
  <c r="E453" i="7" l="1" a="1"/>
  <c r="E453" i="7" s="1"/>
  <c r="G453" i="7" s="1"/>
  <c r="D454" i="7"/>
  <c r="F454" i="7" s="1" a="1"/>
  <c r="F454" i="7" s="1"/>
  <c r="C455" i="7"/>
  <c r="E454" i="7" l="1" a="1"/>
  <c r="E454" i="7" s="1"/>
  <c r="G454" i="7" s="1"/>
  <c r="C456" i="7"/>
  <c r="D455" i="7"/>
  <c r="F455" i="7" s="1" a="1"/>
  <c r="F455" i="7" s="1"/>
  <c r="E455" i="7" l="1" a="1"/>
  <c r="E455" i="7" s="1"/>
  <c r="G455" i="7" s="1"/>
  <c r="D456" i="7"/>
  <c r="F456" i="7" s="1" a="1"/>
  <c r="F456" i="7" s="1"/>
  <c r="C457" i="7"/>
  <c r="E456" i="7" l="1" a="1"/>
  <c r="E456" i="7" s="1"/>
  <c r="G456" i="7" s="1"/>
  <c r="C458" i="7"/>
  <c r="D457" i="7"/>
  <c r="F457" i="7" s="1" a="1"/>
  <c r="F457" i="7" s="1"/>
  <c r="E457" i="7" l="1" a="1"/>
  <c r="E457" i="7" s="1"/>
  <c r="G457" i="7" s="1"/>
  <c r="D458" i="7"/>
  <c r="F458" i="7" s="1" a="1"/>
  <c r="F458" i="7" s="1"/>
  <c r="C459" i="7"/>
  <c r="E458" i="7" l="1" a="1"/>
  <c r="E458" i="7" s="1"/>
  <c r="G458" i="7" s="1"/>
  <c r="D459" i="7"/>
  <c r="F459" i="7" s="1" a="1"/>
  <c r="F459" i="7" s="1"/>
  <c r="C460" i="7"/>
  <c r="E459" i="7" l="1" a="1"/>
  <c r="E459" i="7" s="1"/>
  <c r="G459" i="7" s="1"/>
  <c r="D460" i="7"/>
  <c r="F460" i="7" s="1" a="1"/>
  <c r="F460" i="7" s="1"/>
  <c r="C461" i="7"/>
  <c r="E460" i="7" l="1" a="1"/>
  <c r="E460" i="7" s="1"/>
  <c r="G460" i="7" s="1"/>
  <c r="D461" i="7"/>
  <c r="F461" i="7" s="1" a="1"/>
  <c r="F461" i="7" s="1"/>
  <c r="C462" i="7"/>
  <c r="E461" i="7" l="1" a="1"/>
  <c r="E461" i="7" s="1"/>
  <c r="G461" i="7" s="1"/>
  <c r="D462" i="7"/>
  <c r="F462" i="7" s="1" a="1"/>
  <c r="F462" i="7" s="1"/>
  <c r="C463" i="7"/>
  <c r="E462" i="7" l="1" a="1"/>
  <c r="E462" i="7" s="1"/>
  <c r="G462" i="7" s="1"/>
  <c r="C464" i="7"/>
  <c r="D463" i="7"/>
  <c r="F463" i="7" s="1" a="1"/>
  <c r="F463" i="7" s="1"/>
  <c r="E463" i="7" l="1" a="1"/>
  <c r="E463" i="7" s="1"/>
  <c r="G463" i="7" s="1"/>
  <c r="C465" i="7"/>
  <c r="D464" i="7"/>
  <c r="F464" i="7" s="1" a="1"/>
  <c r="F464" i="7" s="1"/>
  <c r="E464" i="7" l="1" a="1"/>
  <c r="E464" i="7" s="1"/>
  <c r="G464" i="7" s="1"/>
  <c r="D465" i="7"/>
  <c r="F465" i="7" s="1" a="1"/>
  <c r="F465" i="7" s="1"/>
  <c r="C466" i="7"/>
  <c r="E465" i="7" l="1" a="1"/>
  <c r="E465" i="7" s="1"/>
  <c r="G465" i="7" s="1"/>
  <c r="D466" i="7"/>
  <c r="F466" i="7" s="1" a="1"/>
  <c r="F466" i="7" s="1"/>
  <c r="C467" i="7"/>
  <c r="E466" i="7" l="1" a="1"/>
  <c r="E466" i="7" s="1"/>
  <c r="G466" i="7" s="1"/>
  <c r="C468" i="7"/>
  <c r="D467" i="7"/>
  <c r="F467" i="7" s="1" a="1"/>
  <c r="F467" i="7" s="1"/>
  <c r="E467" i="7" l="1" a="1"/>
  <c r="E467" i="7" s="1"/>
  <c r="G467" i="7" s="1"/>
  <c r="D468" i="7"/>
  <c r="F468" i="7" s="1" a="1"/>
  <c r="F468" i="7" s="1"/>
  <c r="C469" i="7"/>
  <c r="E468" i="7" l="1" a="1"/>
  <c r="E468" i="7" s="1"/>
  <c r="G468" i="7" s="1"/>
  <c r="D469" i="7"/>
  <c r="F469" i="7" s="1" a="1"/>
  <c r="F469" i="7" s="1"/>
  <c r="C470" i="7"/>
  <c r="E469" i="7" l="1" a="1"/>
  <c r="E469" i="7" s="1"/>
  <c r="G469" i="7" s="1"/>
  <c r="C471" i="7"/>
  <c r="D470" i="7"/>
  <c r="F470" i="7" s="1" a="1"/>
  <c r="F470" i="7" s="1"/>
  <c r="C472" i="7" l="1"/>
  <c r="D471" i="7"/>
  <c r="F471" i="7" s="1" a="1"/>
  <c r="F471" i="7" s="1"/>
  <c r="E470" i="7" a="1"/>
  <c r="E470" i="7" s="1"/>
  <c r="G470" i="7" s="1"/>
  <c r="E471" i="7" l="1" a="1"/>
  <c r="E471" i="7" s="1"/>
  <c r="G471" i="7" s="1"/>
  <c r="C473" i="7"/>
  <c r="D472" i="7"/>
  <c r="F472" i="7" s="1" a="1"/>
  <c r="F472" i="7" s="1"/>
  <c r="E472" i="7" l="1" a="1"/>
  <c r="E472" i="7" s="1"/>
  <c r="G472" i="7" s="1"/>
  <c r="D473" i="7"/>
  <c r="F473" i="7" s="1" a="1"/>
  <c r="F473" i="7" s="1"/>
  <c r="C474" i="7"/>
  <c r="D474" i="7" l="1"/>
  <c r="F474" i="7" s="1" a="1"/>
  <c r="F474" i="7" s="1"/>
  <c r="C475" i="7"/>
  <c r="E473" i="7" a="1"/>
  <c r="E473" i="7" s="1"/>
  <c r="G473" i="7" s="1"/>
  <c r="E474" i="7" l="1" a="1"/>
  <c r="E474" i="7" s="1"/>
  <c r="G474" i="7" s="1"/>
  <c r="C476" i="7"/>
  <c r="D475" i="7"/>
  <c r="F475" i="7" s="1" a="1"/>
  <c r="F475" i="7" s="1"/>
  <c r="E475" i="7" l="1" a="1"/>
  <c r="E475" i="7" s="1"/>
  <c r="G475" i="7" s="1"/>
  <c r="C477" i="7"/>
  <c r="D476" i="7"/>
  <c r="F476" i="7" s="1" a="1"/>
  <c r="F476" i="7" s="1"/>
  <c r="E476" i="7" l="1" a="1"/>
  <c r="E476" i="7" s="1"/>
  <c r="G476" i="7" s="1"/>
  <c r="D477" i="7"/>
  <c r="F477" i="7" s="1" a="1"/>
  <c r="F477" i="7" s="1"/>
  <c r="C478" i="7"/>
  <c r="E477" i="7" l="1" a="1"/>
  <c r="E477" i="7" s="1"/>
  <c r="G477" i="7" s="1"/>
  <c r="C479" i="7"/>
  <c r="D478" i="7"/>
  <c r="F478" i="7" s="1" a="1"/>
  <c r="F478" i="7" s="1"/>
  <c r="E478" i="7" l="1" a="1"/>
  <c r="E478" i="7" s="1"/>
  <c r="G478" i="7" s="1"/>
  <c r="D479" i="7"/>
  <c r="F479" i="7" s="1" a="1"/>
  <c r="F479" i="7" s="1"/>
  <c r="C480" i="7"/>
  <c r="E479" i="7" l="1" a="1"/>
  <c r="E479" i="7" s="1"/>
  <c r="G479" i="7" s="1"/>
  <c r="D480" i="7"/>
  <c r="F480" i="7" s="1" a="1"/>
  <c r="F480" i="7" s="1"/>
  <c r="C481" i="7"/>
  <c r="E480" i="7" l="1" a="1"/>
  <c r="E480" i="7" s="1"/>
  <c r="G480" i="7" s="1"/>
  <c r="C482" i="7"/>
  <c r="D481" i="7"/>
  <c r="F481" i="7" s="1" a="1"/>
  <c r="F481" i="7" s="1"/>
  <c r="E481" i="7" l="1" a="1"/>
  <c r="E481" i="7" s="1"/>
  <c r="G481" i="7" s="1"/>
  <c r="D482" i="7"/>
  <c r="F482" i="7" s="1" a="1"/>
  <c r="F482" i="7" s="1"/>
  <c r="C483" i="7"/>
  <c r="E482" i="7" l="1" a="1"/>
  <c r="E482" i="7" s="1"/>
  <c r="G482" i="7" s="1"/>
  <c r="C484" i="7"/>
  <c r="D483" i="7"/>
  <c r="F483" i="7" s="1" a="1"/>
  <c r="F483" i="7" s="1"/>
  <c r="D484" i="7" l="1"/>
  <c r="F484" i="7" s="1" a="1"/>
  <c r="F484" i="7" s="1"/>
  <c r="C485" i="7"/>
  <c r="E483" i="7" a="1"/>
  <c r="E483" i="7" s="1"/>
  <c r="G483" i="7" s="1"/>
  <c r="E484" i="7" l="1" a="1"/>
  <c r="E484" i="7" s="1"/>
  <c r="G484" i="7" s="1"/>
  <c r="D485" i="7"/>
  <c r="F485" i="7" s="1" a="1"/>
  <c r="F485" i="7" s="1"/>
  <c r="C486" i="7"/>
  <c r="E485" i="7" l="1" a="1"/>
  <c r="E485" i="7" s="1"/>
  <c r="G485" i="7" s="1"/>
  <c r="D486" i="7"/>
  <c r="F486" i="7" s="1" a="1"/>
  <c r="F486" i="7" s="1"/>
  <c r="C487" i="7"/>
  <c r="E486" i="7" l="1" a="1"/>
  <c r="E486" i="7" s="1"/>
  <c r="G486" i="7" s="1"/>
  <c r="D487" i="7"/>
  <c r="F487" i="7" s="1" a="1"/>
  <c r="F487" i="7" s="1"/>
  <c r="C488" i="7"/>
  <c r="E487" i="7" l="1" a="1"/>
  <c r="E487" i="7" s="1"/>
  <c r="G487" i="7" s="1"/>
  <c r="D488" i="7"/>
  <c r="F488" i="7" s="1" a="1"/>
  <c r="F488" i="7" s="1"/>
  <c r="C489" i="7"/>
  <c r="E488" i="7" l="1" a="1"/>
  <c r="E488" i="7" s="1"/>
  <c r="G488" i="7" s="1"/>
  <c r="D489" i="7"/>
  <c r="F489" i="7" s="1" a="1"/>
  <c r="F489" i="7" s="1"/>
  <c r="C490" i="7"/>
  <c r="E489" i="7" l="1" a="1"/>
  <c r="E489" i="7" s="1"/>
  <c r="G489" i="7" s="1"/>
  <c r="D490" i="7"/>
  <c r="F490" i="7" s="1" a="1"/>
  <c r="F490" i="7" s="1"/>
  <c r="C491" i="7"/>
  <c r="E490" i="7" l="1" a="1"/>
  <c r="E490" i="7" s="1"/>
  <c r="G490" i="7" s="1"/>
  <c r="D491" i="7"/>
  <c r="F491" i="7" s="1" a="1"/>
  <c r="F491" i="7" s="1"/>
  <c r="C492" i="7"/>
  <c r="E491" i="7" l="1" a="1"/>
  <c r="E491" i="7" s="1"/>
  <c r="G491" i="7" s="1"/>
  <c r="D492" i="7"/>
  <c r="F492" i="7" s="1" a="1"/>
  <c r="F492" i="7" s="1"/>
  <c r="C493" i="7"/>
  <c r="E492" i="7" l="1" a="1"/>
  <c r="E492" i="7" s="1"/>
  <c r="G492" i="7" s="1"/>
  <c r="C494" i="7"/>
  <c r="D493" i="7"/>
  <c r="F493" i="7" s="1" a="1"/>
  <c r="F493" i="7" s="1"/>
  <c r="E493" i="7" l="1" a="1"/>
  <c r="E493" i="7" s="1"/>
  <c r="G493" i="7" s="1"/>
  <c r="D494" i="7"/>
  <c r="F494" i="7" s="1" a="1"/>
  <c r="F494" i="7" s="1"/>
  <c r="C495" i="7"/>
  <c r="E494" i="7" l="1" a="1"/>
  <c r="E494" i="7" s="1"/>
  <c r="G494" i="7" s="1"/>
  <c r="D495" i="7"/>
  <c r="F495" i="7" s="1" a="1"/>
  <c r="F495" i="7" s="1"/>
  <c r="C496" i="7"/>
  <c r="E495" i="7" l="1" a="1"/>
  <c r="E495" i="7" s="1"/>
  <c r="G495" i="7" s="1"/>
  <c r="D496" i="7"/>
  <c r="F496" i="7" s="1" a="1"/>
  <c r="F496" i="7" s="1"/>
  <c r="C497" i="7"/>
  <c r="E496" i="7" l="1" a="1"/>
  <c r="E496" i="7" s="1"/>
  <c r="G496" i="7" s="1"/>
  <c r="C498" i="7"/>
  <c r="D497" i="7"/>
  <c r="F497" i="7" s="1" a="1"/>
  <c r="F497" i="7" s="1"/>
  <c r="C499" i="7" l="1"/>
  <c r="D498" i="7"/>
  <c r="F498" i="7" s="1" a="1"/>
  <c r="F498" i="7" s="1"/>
  <c r="E497" i="7" a="1"/>
  <c r="E497" i="7" s="1"/>
  <c r="G497" i="7" s="1"/>
  <c r="E498" i="7" l="1" a="1"/>
  <c r="E498" i="7" s="1"/>
  <c r="G498" i="7" s="1"/>
  <c r="D499" i="7"/>
  <c r="F499" i="7" s="1" a="1"/>
  <c r="F499" i="7" s="1"/>
  <c r="C500" i="7"/>
  <c r="D500" i="7" l="1"/>
  <c r="F500" i="7" s="1" a="1"/>
  <c r="F500" i="7" s="1"/>
  <c r="C501" i="7"/>
  <c r="E499" i="7" a="1"/>
  <c r="E499" i="7" s="1"/>
  <c r="G499" i="7" s="1"/>
  <c r="E500" i="7" l="1" a="1"/>
  <c r="E500" i="7" s="1"/>
  <c r="G500" i="7" s="1"/>
  <c r="C502" i="7"/>
  <c r="D501" i="7"/>
  <c r="F501" i="7" s="1" a="1"/>
  <c r="F501" i="7" s="1"/>
  <c r="E501" i="7" l="1" a="1"/>
  <c r="E501" i="7" s="1"/>
  <c r="G501" i="7" s="1"/>
  <c r="D502" i="7"/>
  <c r="F502" i="7" s="1" a="1"/>
  <c r="F502" i="7" s="1"/>
  <c r="C503" i="7"/>
  <c r="E502" i="7" l="1" a="1"/>
  <c r="E502" i="7" s="1"/>
  <c r="G502" i="7" s="1"/>
  <c r="D503" i="7"/>
  <c r="F503" i="7" s="1" a="1"/>
  <c r="F503" i="7" s="1"/>
  <c r="C504" i="7"/>
  <c r="E503" i="7" l="1" a="1"/>
  <c r="E503" i="7" s="1"/>
  <c r="G503" i="7" s="1"/>
  <c r="D504" i="7"/>
  <c r="F504" i="7" s="1" a="1"/>
  <c r="F504" i="7" s="1"/>
  <c r="C505" i="7"/>
  <c r="E504" i="7" l="1" a="1"/>
  <c r="E504" i="7" s="1"/>
  <c r="G504" i="7" s="1"/>
  <c r="C506" i="7"/>
  <c r="D505" i="7"/>
  <c r="F505" i="7" s="1" a="1"/>
  <c r="F505" i="7" s="1"/>
  <c r="C507" i="7" l="1"/>
  <c r="D506" i="7"/>
  <c r="F506" i="7" s="1" a="1"/>
  <c r="F506" i="7" s="1"/>
  <c r="E505" i="7" a="1"/>
  <c r="E505" i="7" s="1"/>
  <c r="G505" i="7" s="1"/>
  <c r="E506" i="7" l="1" a="1"/>
  <c r="E506" i="7" s="1"/>
  <c r="G506" i="7" s="1"/>
  <c r="D507" i="7"/>
  <c r="F507" i="7" s="1" a="1"/>
  <c r="F507" i="7" s="1"/>
  <c r="C508" i="7"/>
  <c r="E507" i="7" l="1" a="1"/>
  <c r="E507" i="7" s="1"/>
  <c r="G507" i="7" s="1"/>
  <c r="D508" i="7"/>
  <c r="F508" i="7" s="1" a="1"/>
  <c r="F508" i="7" s="1"/>
  <c r="C509" i="7"/>
  <c r="C510" i="7" l="1"/>
  <c r="D509" i="7"/>
  <c r="F509" i="7" s="1" a="1"/>
  <c r="F509" i="7" s="1"/>
  <c r="E508" i="7" a="1"/>
  <c r="E508" i="7" s="1"/>
  <c r="G508" i="7" s="1"/>
  <c r="E509" i="7" l="1" a="1"/>
  <c r="E509" i="7" s="1"/>
  <c r="G509" i="7" s="1"/>
  <c r="C511" i="7"/>
  <c r="D510" i="7"/>
  <c r="F510" i="7" s="1" a="1"/>
  <c r="F510" i="7" s="1"/>
  <c r="E510" i="7" l="1" a="1"/>
  <c r="E510" i="7" s="1"/>
  <c r="G510" i="7" s="1"/>
  <c r="D511" i="7"/>
  <c r="F511" i="7" s="1" a="1"/>
  <c r="F511" i="7" s="1"/>
  <c r="C512" i="7"/>
  <c r="E511" i="7" l="1" a="1"/>
  <c r="E511" i="7" s="1"/>
  <c r="G511" i="7" s="1"/>
  <c r="D512" i="7"/>
  <c r="F512" i="7" s="1" a="1"/>
  <c r="F512" i="7" s="1"/>
  <c r="C513" i="7"/>
  <c r="E512" i="7" l="1" a="1"/>
  <c r="E512" i="7" s="1"/>
  <c r="G512" i="7" s="1"/>
  <c r="C514" i="7"/>
  <c r="D513" i="7"/>
  <c r="F513" i="7" s="1" a="1"/>
  <c r="F513" i="7" s="1"/>
  <c r="E513" i="7" l="1" a="1"/>
  <c r="E513" i="7" s="1"/>
  <c r="G513" i="7" s="1"/>
  <c r="C515" i="7"/>
  <c r="D514" i="7"/>
  <c r="F514" i="7" s="1" a="1"/>
  <c r="F514" i="7" s="1"/>
  <c r="E514" i="7" l="1" a="1"/>
  <c r="E514" i="7" s="1"/>
  <c r="G514" i="7" s="1"/>
  <c r="D515" i="7"/>
  <c r="F515" i="7" s="1" a="1"/>
  <c r="F515" i="7" s="1"/>
  <c r="C516" i="7"/>
  <c r="E515" i="7" l="1" a="1"/>
  <c r="E515" i="7" s="1"/>
  <c r="G515" i="7" s="1"/>
  <c r="D516" i="7"/>
  <c r="F516" i="7" s="1" a="1"/>
  <c r="F516" i="7" s="1"/>
  <c r="C517" i="7"/>
  <c r="E516" i="7" l="1" a="1"/>
  <c r="E516" i="7" s="1"/>
  <c r="G516" i="7" s="1"/>
  <c r="C518" i="7"/>
  <c r="D517" i="7"/>
  <c r="F517" i="7" s="1" a="1"/>
  <c r="F517" i="7" s="1"/>
  <c r="E517" i="7" l="1" a="1"/>
  <c r="E517" i="7" s="1"/>
  <c r="G517" i="7" s="1"/>
  <c r="C519" i="7"/>
  <c r="D518" i="7"/>
  <c r="F518" i="7" s="1" a="1"/>
  <c r="F518" i="7" s="1"/>
  <c r="E518" i="7" l="1" a="1"/>
  <c r="E518" i="7" s="1"/>
  <c r="G518" i="7" s="1"/>
  <c r="D519" i="7"/>
  <c r="F519" i="7" s="1" a="1"/>
  <c r="F519" i="7" s="1"/>
  <c r="C520" i="7"/>
  <c r="E519" i="7" l="1" a="1"/>
  <c r="E519" i="7" s="1"/>
  <c r="G519" i="7" s="1"/>
  <c r="D520" i="7"/>
  <c r="F520" i="7" s="1" a="1"/>
  <c r="F520" i="7" s="1"/>
  <c r="C521" i="7"/>
  <c r="E520" i="7" l="1" a="1"/>
  <c r="E520" i="7" s="1"/>
  <c r="G520" i="7" s="1"/>
  <c r="C522" i="7"/>
  <c r="D521" i="7"/>
  <c r="F521" i="7" s="1" a="1"/>
  <c r="F521" i="7" s="1"/>
  <c r="C523" i="7" l="1"/>
  <c r="D522" i="7"/>
  <c r="F522" i="7" s="1" a="1"/>
  <c r="F522" i="7" s="1"/>
  <c r="E521" i="7" a="1"/>
  <c r="E521" i="7" s="1"/>
  <c r="G521" i="7" s="1"/>
  <c r="E522" i="7" l="1" a="1"/>
  <c r="E522" i="7" s="1"/>
  <c r="G522" i="7" s="1"/>
  <c r="D523" i="7"/>
  <c r="F523" i="7" s="1" a="1"/>
  <c r="F523" i="7" s="1"/>
  <c r="C524" i="7"/>
  <c r="D524" i="7" l="1"/>
  <c r="F524" i="7" s="1" a="1"/>
  <c r="F524" i="7" s="1"/>
  <c r="C525" i="7"/>
  <c r="E523" i="7" a="1"/>
  <c r="E523" i="7" s="1"/>
  <c r="G523" i="7" s="1"/>
  <c r="E524" i="7" l="1" a="1"/>
  <c r="E524" i="7" s="1"/>
  <c r="G524" i="7" s="1"/>
  <c r="C526" i="7"/>
  <c r="D525" i="7"/>
  <c r="F525" i="7" s="1" a="1"/>
  <c r="F525" i="7" s="1"/>
  <c r="E525" i="7" l="1" a="1"/>
  <c r="E525" i="7" s="1"/>
  <c r="G525" i="7" s="1"/>
  <c r="C527" i="7"/>
  <c r="D526" i="7"/>
  <c r="F526" i="7" s="1" a="1"/>
  <c r="F526" i="7" s="1"/>
  <c r="E526" i="7" l="1" a="1"/>
  <c r="E526" i="7" s="1"/>
  <c r="G526" i="7" s="1"/>
  <c r="D527" i="7"/>
  <c r="F527" i="7" s="1" a="1"/>
  <c r="F527" i="7" s="1"/>
  <c r="C528" i="7"/>
  <c r="E527" i="7" l="1" a="1"/>
  <c r="E527" i="7" s="1"/>
  <c r="G527" i="7" s="1"/>
  <c r="D528" i="7"/>
  <c r="F528" i="7" s="1" a="1"/>
  <c r="F528" i="7" s="1"/>
  <c r="C529" i="7"/>
  <c r="E528" i="7" l="1" a="1"/>
  <c r="E528" i="7" s="1"/>
  <c r="G528" i="7" s="1"/>
  <c r="C530" i="7"/>
  <c r="D529" i="7"/>
  <c r="F529" i="7" s="1" a="1"/>
  <c r="F529" i="7" s="1"/>
  <c r="E529" i="7" l="1" a="1"/>
  <c r="E529" i="7" s="1"/>
  <c r="G529" i="7" s="1"/>
  <c r="C531" i="7"/>
  <c r="D530" i="7"/>
  <c r="F530" i="7" s="1" a="1"/>
  <c r="F530" i="7" s="1"/>
  <c r="E530" i="7" l="1" a="1"/>
  <c r="E530" i="7" s="1"/>
  <c r="G530" i="7" s="1"/>
  <c r="C532" i="7"/>
  <c r="D531" i="7"/>
  <c r="F531" i="7" s="1" a="1"/>
  <c r="F531" i="7" s="1"/>
  <c r="E531" i="7" l="1" a="1"/>
  <c r="E531" i="7" s="1"/>
  <c r="G531" i="7" s="1"/>
  <c r="D532" i="7"/>
  <c r="F532" i="7" s="1" a="1"/>
  <c r="F532" i="7" s="1"/>
  <c r="C533" i="7"/>
  <c r="E532" i="7" l="1" a="1"/>
  <c r="E532" i="7" s="1"/>
  <c r="G532" i="7" s="1"/>
  <c r="D533" i="7"/>
  <c r="F533" i="7" s="1" a="1"/>
  <c r="F533" i="7" s="1"/>
  <c r="C534" i="7"/>
  <c r="E533" i="7" l="1" a="1"/>
  <c r="E533" i="7" s="1"/>
  <c r="G533" i="7" s="1"/>
  <c r="D534" i="7"/>
  <c r="F534" i="7" s="1" a="1"/>
  <c r="F534" i="7" s="1"/>
  <c r="C535" i="7"/>
  <c r="E534" i="7" l="1" a="1"/>
  <c r="E534" i="7" s="1"/>
  <c r="G534" i="7" s="1"/>
  <c r="D535" i="7"/>
  <c r="F535" i="7" s="1" a="1"/>
  <c r="F535" i="7" s="1"/>
  <c r="C536" i="7"/>
  <c r="E535" i="7" l="1" a="1"/>
  <c r="E535" i="7" s="1"/>
  <c r="G535" i="7" s="1"/>
  <c r="C537" i="7"/>
  <c r="D536" i="7"/>
  <c r="F536" i="7" s="1" a="1"/>
  <c r="F536" i="7" s="1"/>
  <c r="E536" i="7" l="1" a="1"/>
  <c r="E536" i="7" s="1"/>
  <c r="G536" i="7" s="1"/>
  <c r="C538" i="7"/>
  <c r="D537" i="7"/>
  <c r="F537" i="7" s="1" a="1"/>
  <c r="F537" i="7" s="1"/>
  <c r="E537" i="7" l="1" a="1"/>
  <c r="E537" i="7" s="1"/>
  <c r="G537" i="7" s="1"/>
  <c r="C539" i="7"/>
  <c r="D538" i="7"/>
  <c r="F538" i="7" s="1" a="1"/>
  <c r="F538" i="7" s="1"/>
  <c r="E538" i="7" l="1" a="1"/>
  <c r="E538" i="7" s="1"/>
  <c r="G538" i="7" s="1"/>
  <c r="D539" i="7"/>
  <c r="F539" i="7" s="1" a="1"/>
  <c r="F539" i="7" s="1"/>
  <c r="C540" i="7"/>
  <c r="E539" i="7" l="1" a="1"/>
  <c r="E539" i="7" s="1"/>
  <c r="G539" i="7" s="1"/>
  <c r="C541" i="7"/>
  <c r="D540" i="7"/>
  <c r="F540" i="7" s="1" a="1"/>
  <c r="F540" i="7" s="1"/>
  <c r="E540" i="7" l="1" a="1"/>
  <c r="E540" i="7" s="1"/>
  <c r="G540" i="7" s="1"/>
  <c r="C542" i="7"/>
  <c r="D541" i="7"/>
  <c r="F541" i="7" s="1" a="1"/>
  <c r="F541" i="7" s="1"/>
  <c r="E541" i="7" l="1" a="1"/>
  <c r="E541" i="7" s="1"/>
  <c r="G541" i="7" s="1"/>
  <c r="C543" i="7"/>
  <c r="D542" i="7"/>
  <c r="F542" i="7" s="1" a="1"/>
  <c r="F542" i="7" s="1"/>
  <c r="E542" i="7" l="1" a="1"/>
  <c r="E542" i="7" s="1"/>
  <c r="G542" i="7" s="1"/>
  <c r="D543" i="7"/>
  <c r="F543" i="7" s="1" a="1"/>
  <c r="F543" i="7" s="1"/>
  <c r="C544" i="7"/>
  <c r="E543" i="7" l="1" a="1"/>
  <c r="E543" i="7" s="1"/>
  <c r="G543" i="7" s="1"/>
  <c r="D544" i="7"/>
  <c r="F544" i="7" s="1" a="1"/>
  <c r="F544" i="7" s="1"/>
  <c r="C545" i="7"/>
  <c r="E544" i="7" l="1" a="1"/>
  <c r="E544" i="7" s="1"/>
  <c r="G544" i="7" s="1"/>
  <c r="C546" i="7"/>
  <c r="D545" i="7"/>
  <c r="F545" i="7" s="1" a="1"/>
  <c r="F545" i="7" s="1"/>
  <c r="E545" i="7" l="1" a="1"/>
  <c r="E545" i="7" s="1"/>
  <c r="G545" i="7" s="1"/>
  <c r="C547" i="7"/>
  <c r="D546" i="7"/>
  <c r="F546" i="7" s="1" a="1"/>
  <c r="F546" i="7" s="1"/>
  <c r="E546" i="7" l="1" a="1"/>
  <c r="E546" i="7" s="1"/>
  <c r="G546" i="7" s="1"/>
  <c r="D547" i="7"/>
  <c r="F547" i="7" s="1" a="1"/>
  <c r="F547" i="7" s="1"/>
  <c r="C548" i="7"/>
  <c r="E547" i="7" l="1" a="1"/>
  <c r="E547" i="7" s="1"/>
  <c r="G547" i="7" s="1"/>
  <c r="C549" i="7"/>
  <c r="D548" i="7"/>
  <c r="F548" i="7" s="1" a="1"/>
  <c r="F548" i="7" s="1"/>
  <c r="E548" i="7" l="1" a="1"/>
  <c r="E548" i="7" s="1"/>
  <c r="G548" i="7" s="1"/>
  <c r="C550" i="7"/>
  <c r="D549" i="7"/>
  <c r="F549" i="7" s="1" a="1"/>
  <c r="F549" i="7" s="1"/>
  <c r="E549" i="7" l="1" a="1"/>
  <c r="E549" i="7" s="1"/>
  <c r="G549" i="7" s="1"/>
  <c r="D550" i="7"/>
  <c r="F550" i="7" s="1" a="1"/>
  <c r="F550" i="7" s="1"/>
  <c r="C551" i="7"/>
  <c r="E550" i="7" l="1" a="1"/>
  <c r="E550" i="7" s="1"/>
  <c r="G550" i="7" s="1"/>
  <c r="C552" i="7"/>
  <c r="D551" i="7"/>
  <c r="F551" i="7" s="1" a="1"/>
  <c r="F551" i="7" s="1"/>
  <c r="E551" i="7" l="1" a="1"/>
  <c r="E551" i="7" s="1"/>
  <c r="G551" i="7" s="1"/>
  <c r="C553" i="7"/>
  <c r="D552" i="7"/>
  <c r="F552" i="7" s="1" a="1"/>
  <c r="F552" i="7" s="1"/>
  <c r="E552" i="7" l="1" a="1"/>
  <c r="E552" i="7" s="1"/>
  <c r="G552" i="7" s="1"/>
  <c r="D553" i="7"/>
  <c r="F553" i="7" s="1" a="1"/>
  <c r="F553" i="7" s="1"/>
  <c r="C554" i="7"/>
  <c r="E553" i="7" l="1" a="1"/>
  <c r="E553" i="7" s="1"/>
  <c r="G553" i="7" s="1"/>
  <c r="C555" i="7"/>
  <c r="D554" i="7"/>
  <c r="F554" i="7" s="1" a="1"/>
  <c r="F554" i="7" s="1"/>
  <c r="E554" i="7" l="1" a="1"/>
  <c r="E554" i="7" s="1"/>
  <c r="G554" i="7" s="1"/>
  <c r="D555" i="7"/>
  <c r="F555" i="7" s="1" a="1"/>
  <c r="F555" i="7" s="1"/>
  <c r="C556" i="7"/>
  <c r="E555" i="7" l="1" a="1"/>
  <c r="E555" i="7" s="1"/>
  <c r="G555" i="7" s="1"/>
  <c r="C557" i="7"/>
  <c r="D556" i="7"/>
  <c r="F556" i="7" s="1" a="1"/>
  <c r="F556" i="7" s="1"/>
  <c r="E556" i="7" l="1" a="1"/>
  <c r="E556" i="7" s="1"/>
  <c r="G556" i="7" s="1"/>
  <c r="D557" i="7"/>
  <c r="F557" i="7" s="1" a="1"/>
  <c r="F557" i="7" s="1"/>
  <c r="C558" i="7"/>
  <c r="E557" i="7" l="1" a="1"/>
  <c r="E557" i="7" s="1"/>
  <c r="G557" i="7" s="1"/>
  <c r="C559" i="7"/>
  <c r="D558" i="7"/>
  <c r="F558" i="7" s="1" a="1"/>
  <c r="F558" i="7" s="1"/>
  <c r="E558" i="7" l="1" a="1"/>
  <c r="E558" i="7" s="1"/>
  <c r="G558" i="7" s="1"/>
  <c r="D559" i="7"/>
  <c r="F559" i="7" s="1" a="1"/>
  <c r="F559" i="7" s="1"/>
  <c r="C560" i="7"/>
  <c r="E559" i="7" l="1" a="1"/>
  <c r="E559" i="7" s="1"/>
  <c r="G559" i="7" s="1"/>
  <c r="C561" i="7"/>
  <c r="D560" i="7"/>
  <c r="F560" i="7" s="1" a="1"/>
  <c r="F560" i="7" s="1"/>
  <c r="E560" i="7" l="1" a="1"/>
  <c r="E560" i="7" s="1"/>
  <c r="G560" i="7" s="1"/>
  <c r="C562" i="7"/>
  <c r="D561" i="7"/>
  <c r="F561" i="7" s="1" a="1"/>
  <c r="F561" i="7" s="1"/>
  <c r="E561" i="7" l="1" a="1"/>
  <c r="E561" i="7" s="1"/>
  <c r="G561" i="7" s="1"/>
  <c r="D562" i="7"/>
  <c r="F562" i="7" s="1" a="1"/>
  <c r="F562" i="7" s="1"/>
  <c r="C563" i="7"/>
  <c r="E562" i="7" l="1" a="1"/>
  <c r="E562" i="7" s="1"/>
  <c r="G562" i="7" s="1"/>
  <c r="D563" i="7"/>
  <c r="F563" i="7" s="1" a="1"/>
  <c r="F563" i="7" s="1"/>
  <c r="C564" i="7"/>
  <c r="E563" i="7" l="1" a="1"/>
  <c r="E563" i="7" s="1"/>
  <c r="G563" i="7" s="1"/>
  <c r="D564" i="7"/>
  <c r="F564" i="7" s="1" a="1"/>
  <c r="F564" i="7" s="1"/>
  <c r="C565" i="7"/>
  <c r="E564" i="7" l="1" a="1"/>
  <c r="E564" i="7" s="1"/>
  <c r="G564" i="7" s="1"/>
  <c r="C566" i="7"/>
  <c r="D565" i="7"/>
  <c r="F565" i="7" s="1" a="1"/>
  <c r="F565" i="7" s="1"/>
  <c r="E565" i="7" l="1" a="1"/>
  <c r="E565" i="7" s="1"/>
  <c r="G565" i="7" s="1"/>
  <c r="C567" i="7"/>
  <c r="D566" i="7"/>
  <c r="F566" i="7" s="1" a="1"/>
  <c r="F566" i="7" s="1"/>
  <c r="E566" i="7" l="1" a="1"/>
  <c r="E566" i="7" s="1"/>
  <c r="G566" i="7" s="1"/>
  <c r="C568" i="7"/>
  <c r="D567" i="7"/>
  <c r="F567" i="7" s="1" a="1"/>
  <c r="F567" i="7" s="1"/>
  <c r="E567" i="7" l="1" a="1"/>
  <c r="E567" i="7" s="1"/>
  <c r="G567" i="7" s="1"/>
  <c r="D568" i="7"/>
  <c r="F568" i="7" s="1" a="1"/>
  <c r="F568" i="7" s="1"/>
  <c r="C569" i="7"/>
  <c r="C570" i="7" l="1"/>
  <c r="D569" i="7"/>
  <c r="F569" i="7" s="1" a="1"/>
  <c r="F569" i="7" s="1"/>
  <c r="E568" i="7" a="1"/>
  <c r="E568" i="7" s="1"/>
  <c r="G568" i="7" s="1"/>
  <c r="C571" i="7" l="1"/>
  <c r="D570" i="7"/>
  <c r="F570" i="7" s="1" a="1"/>
  <c r="F570" i="7" s="1"/>
  <c r="E569" i="7" a="1"/>
  <c r="E569" i="7" s="1"/>
  <c r="G569" i="7" s="1"/>
  <c r="E570" i="7" l="1" a="1"/>
  <c r="E570" i="7" s="1"/>
  <c r="G570" i="7" s="1"/>
  <c r="C572" i="7"/>
  <c r="D571" i="7"/>
  <c r="F571" i="7" s="1" a="1"/>
  <c r="F571" i="7" s="1"/>
  <c r="E571" i="7" l="1" a="1"/>
  <c r="E571" i="7" s="1"/>
  <c r="G571" i="7" s="1"/>
  <c r="C573" i="7"/>
  <c r="D572" i="7"/>
  <c r="F572" i="7" s="1" a="1"/>
  <c r="F572" i="7" s="1"/>
  <c r="D573" i="7" l="1"/>
  <c r="F573" i="7" s="1" a="1"/>
  <c r="F573" i="7" s="1"/>
  <c r="C574" i="7"/>
  <c r="E572" i="7" a="1"/>
  <c r="E572" i="7" s="1"/>
  <c r="G572" i="7" s="1"/>
  <c r="C575" i="7" l="1"/>
  <c r="D574" i="7"/>
  <c r="F574" i="7" s="1" a="1"/>
  <c r="F574" i="7" s="1"/>
  <c r="E573" i="7" a="1"/>
  <c r="E573" i="7" s="1"/>
  <c r="G573" i="7" s="1"/>
  <c r="E574" i="7" l="1" a="1"/>
  <c r="E574" i="7" s="1"/>
  <c r="G574" i="7" s="1"/>
  <c r="D575" i="7"/>
  <c r="F575" i="7" s="1" a="1"/>
  <c r="F575" i="7" s="1"/>
  <c r="C576" i="7"/>
  <c r="E575" i="7" l="1" a="1"/>
  <c r="E575" i="7" s="1"/>
  <c r="G575" i="7" s="1"/>
  <c r="C577" i="7"/>
  <c r="D576" i="7"/>
  <c r="F576" i="7" s="1" a="1"/>
  <c r="F576" i="7" s="1"/>
  <c r="E576" i="7" l="1" a="1"/>
  <c r="E576" i="7" s="1"/>
  <c r="G576" i="7" s="1"/>
  <c r="C578" i="7"/>
  <c r="D577" i="7"/>
  <c r="F577" i="7" s="1" a="1"/>
  <c r="F577" i="7" s="1"/>
  <c r="E577" i="7" l="1" a="1"/>
  <c r="E577" i="7" s="1"/>
  <c r="G577" i="7" s="1"/>
  <c r="C579" i="7"/>
  <c r="D578" i="7"/>
  <c r="F578" i="7" s="1" a="1"/>
  <c r="F578" i="7" s="1"/>
  <c r="E578" i="7" l="1" a="1"/>
  <c r="E578" i="7" s="1"/>
  <c r="G578" i="7" s="1"/>
  <c r="C580" i="7"/>
  <c r="D579" i="7"/>
  <c r="F579" i="7" s="1" a="1"/>
  <c r="F579" i="7" s="1"/>
  <c r="E579" i="7" l="1" a="1"/>
  <c r="E579" i="7" s="1"/>
  <c r="G579" i="7" s="1"/>
  <c r="D580" i="7"/>
  <c r="F580" i="7" s="1" a="1"/>
  <c r="F580" i="7" s="1"/>
  <c r="C581" i="7"/>
  <c r="E580" i="7" l="1" a="1"/>
  <c r="E580" i="7" s="1"/>
  <c r="G580" i="7" s="1"/>
  <c r="C582" i="7"/>
  <c r="D581" i="7"/>
  <c r="F581" i="7" s="1" a="1"/>
  <c r="F581" i="7" s="1"/>
  <c r="E581" i="7" l="1" a="1"/>
  <c r="E581" i="7" s="1"/>
  <c r="G581" i="7" s="1"/>
  <c r="C583" i="7"/>
  <c r="D582" i="7"/>
  <c r="F582" i="7" s="1" a="1"/>
  <c r="F582" i="7" s="1"/>
  <c r="E582" i="7" l="1" a="1"/>
  <c r="E582" i="7" s="1"/>
  <c r="G582" i="7" s="1"/>
  <c r="C584" i="7"/>
  <c r="D583" i="7"/>
  <c r="F583" i="7" s="1" a="1"/>
  <c r="F583" i="7" s="1"/>
  <c r="E583" i="7" l="1" a="1"/>
  <c r="E583" i="7" s="1"/>
  <c r="G583" i="7" s="1"/>
  <c r="D584" i="7"/>
  <c r="F584" i="7" s="1" a="1"/>
  <c r="F584" i="7" s="1"/>
  <c r="C585" i="7"/>
  <c r="E584" i="7" l="1" a="1"/>
  <c r="E584" i="7" s="1"/>
  <c r="G584" i="7" s="1"/>
  <c r="C586" i="7"/>
  <c r="D585" i="7"/>
  <c r="F585" i="7" s="1" a="1"/>
  <c r="F585" i="7" s="1"/>
  <c r="E585" i="7" l="1" a="1"/>
  <c r="E585" i="7" s="1"/>
  <c r="G585" i="7" s="1"/>
  <c r="C587" i="7"/>
  <c r="D586" i="7"/>
  <c r="F586" i="7" s="1" a="1"/>
  <c r="F586" i="7" s="1"/>
  <c r="E586" i="7" l="1" a="1"/>
  <c r="E586" i="7" s="1"/>
  <c r="G586" i="7" s="1"/>
  <c r="D587" i="7"/>
  <c r="F587" i="7" s="1" a="1"/>
  <c r="F587" i="7" s="1"/>
  <c r="C588" i="7"/>
  <c r="E587" i="7" l="1" a="1"/>
  <c r="E587" i="7" s="1"/>
  <c r="G587" i="7" s="1"/>
  <c r="D588" i="7"/>
  <c r="F588" i="7" s="1" a="1"/>
  <c r="F588" i="7" s="1"/>
  <c r="C589" i="7"/>
  <c r="E588" i="7" l="1" a="1"/>
  <c r="E588" i="7" s="1"/>
  <c r="G588" i="7" s="1"/>
  <c r="C590" i="7"/>
  <c r="D589" i="7"/>
  <c r="F589" i="7" s="1" a="1"/>
  <c r="F589" i="7" s="1"/>
  <c r="C591" i="7" l="1"/>
  <c r="D590" i="7"/>
  <c r="F590" i="7" s="1" a="1"/>
  <c r="F590" i="7" s="1"/>
  <c r="E589" i="7" a="1"/>
  <c r="E589" i="7" s="1"/>
  <c r="G589" i="7" s="1"/>
  <c r="E590" i="7" l="1" a="1"/>
  <c r="E590" i="7" s="1"/>
  <c r="G590" i="7" s="1"/>
  <c r="C592" i="7"/>
  <c r="D591" i="7"/>
  <c r="F591" i="7" s="1" a="1"/>
  <c r="F591" i="7" s="1"/>
  <c r="E591" i="7" l="1" a="1"/>
  <c r="E591" i="7" s="1"/>
  <c r="G591" i="7" s="1"/>
  <c r="C593" i="7"/>
  <c r="D592" i="7"/>
  <c r="F592" i="7" s="1" a="1"/>
  <c r="F592" i="7" s="1"/>
  <c r="E592" i="7" l="1" a="1"/>
  <c r="E592" i="7" s="1"/>
  <c r="G592" i="7" s="1"/>
  <c r="D593" i="7"/>
  <c r="F593" i="7" s="1" a="1"/>
  <c r="F593" i="7" s="1"/>
  <c r="C594" i="7"/>
  <c r="E593" i="7" l="1" a="1"/>
  <c r="E593" i="7" s="1"/>
  <c r="G593" i="7" s="1"/>
  <c r="C595" i="7"/>
  <c r="D594" i="7"/>
  <c r="F594" i="7" s="1" a="1"/>
  <c r="F594" i="7" s="1"/>
  <c r="E594" i="7" l="1" a="1"/>
  <c r="E594" i="7" s="1"/>
  <c r="G594" i="7" s="1"/>
  <c r="D595" i="7"/>
  <c r="F595" i="7" s="1" a="1"/>
  <c r="F595" i="7" s="1"/>
  <c r="C596" i="7"/>
  <c r="E595" i="7" l="1" a="1"/>
  <c r="E595" i="7" s="1"/>
  <c r="G595" i="7" s="1"/>
  <c r="C597" i="7"/>
  <c r="D596" i="7"/>
  <c r="F596" i="7" s="1" a="1"/>
  <c r="F596" i="7" s="1"/>
  <c r="E596" i="7" l="1" a="1"/>
  <c r="E596" i="7" s="1"/>
  <c r="G596" i="7" s="1"/>
  <c r="D597" i="7"/>
  <c r="F597" i="7" s="1" a="1"/>
  <c r="F597" i="7" s="1"/>
  <c r="C598" i="7"/>
  <c r="D598" i="7" l="1"/>
  <c r="F598" i="7" s="1" a="1"/>
  <c r="F598" i="7" s="1"/>
  <c r="C599" i="7"/>
  <c r="E597" i="7" a="1"/>
  <c r="E597" i="7" s="1"/>
  <c r="G597" i="7" s="1"/>
  <c r="E598" i="7" l="1" a="1"/>
  <c r="E598" i="7" s="1"/>
  <c r="G598" i="7" s="1"/>
  <c r="C600" i="7"/>
  <c r="D599" i="7"/>
  <c r="F599" i="7" s="1" a="1"/>
  <c r="F599" i="7" s="1"/>
  <c r="E599" i="7" l="1" a="1"/>
  <c r="E599" i="7" s="1"/>
  <c r="G599" i="7" s="1"/>
  <c r="D600" i="7"/>
  <c r="F600" i="7" s="1" a="1"/>
  <c r="F600" i="7" s="1"/>
  <c r="C601" i="7"/>
  <c r="E600" i="7" l="1" a="1"/>
  <c r="E600" i="7" s="1"/>
  <c r="G600" i="7" s="1"/>
  <c r="D601" i="7"/>
  <c r="F601" i="7" s="1" a="1"/>
  <c r="F601" i="7" s="1"/>
  <c r="C602" i="7"/>
  <c r="E601" i="7" l="1" a="1"/>
  <c r="E601" i="7" s="1"/>
  <c r="G601" i="7" s="1"/>
  <c r="C603" i="7"/>
  <c r="D602" i="7"/>
  <c r="F602" i="7" s="1" a="1"/>
  <c r="F602" i="7" s="1"/>
  <c r="E602" i="7" l="1" a="1"/>
  <c r="E602" i="7" s="1"/>
  <c r="G602" i="7" s="1"/>
  <c r="C604" i="7"/>
  <c r="D603" i="7"/>
  <c r="F603" i="7" s="1" a="1"/>
  <c r="F603" i="7" s="1"/>
  <c r="E603" i="7" l="1" a="1"/>
  <c r="E603" i="7" s="1"/>
  <c r="G603" i="7" s="1"/>
  <c r="D604" i="7"/>
  <c r="F604" i="7" s="1" a="1"/>
  <c r="F604" i="7" s="1"/>
  <c r="C605" i="7"/>
  <c r="E604" i="7" l="1" a="1"/>
  <c r="E604" i="7" s="1"/>
  <c r="G604" i="7" s="1"/>
  <c r="D605" i="7"/>
  <c r="F605" i="7" s="1" a="1"/>
  <c r="F605" i="7" s="1"/>
  <c r="C606" i="7"/>
  <c r="E605" i="7" l="1" a="1"/>
  <c r="E605" i="7" s="1"/>
  <c r="G605" i="7" s="1"/>
  <c r="C607" i="7"/>
  <c r="D606" i="7"/>
  <c r="F606" i="7" s="1" a="1"/>
  <c r="F606" i="7" s="1"/>
  <c r="E606" i="7" l="1" a="1"/>
  <c r="E606" i="7" s="1"/>
  <c r="G606" i="7" s="1"/>
  <c r="C608" i="7"/>
  <c r="D607" i="7"/>
  <c r="F607" i="7" s="1" a="1"/>
  <c r="F607" i="7" s="1"/>
  <c r="C609" i="7" l="1"/>
  <c r="D608" i="7"/>
  <c r="F608" i="7" s="1" a="1"/>
  <c r="F608" i="7" s="1"/>
  <c r="E607" i="7" a="1"/>
  <c r="E607" i="7" s="1"/>
  <c r="G607" i="7" s="1"/>
  <c r="E608" i="7" l="1" a="1"/>
  <c r="E608" i="7" s="1"/>
  <c r="G608" i="7" s="1"/>
  <c r="D609" i="7"/>
  <c r="F609" i="7" s="1" a="1"/>
  <c r="F609" i="7" s="1"/>
  <c r="C610" i="7"/>
  <c r="C611" i="7" l="1"/>
  <c r="D610" i="7"/>
  <c r="F610" i="7" s="1" a="1"/>
  <c r="F610" i="7" s="1"/>
  <c r="E609" i="7" a="1"/>
  <c r="E609" i="7" s="1"/>
  <c r="G609" i="7" s="1"/>
  <c r="E610" i="7" l="1" a="1"/>
  <c r="E610" i="7" s="1"/>
  <c r="G610" i="7" s="1"/>
  <c r="C612" i="7"/>
  <c r="D611" i="7"/>
  <c r="F611" i="7" s="1" a="1"/>
  <c r="F611" i="7" s="1"/>
  <c r="E611" i="7" l="1" a="1"/>
  <c r="E611" i="7" s="1"/>
  <c r="G611" i="7" s="1"/>
  <c r="D612" i="7"/>
  <c r="F612" i="7" s="1" a="1"/>
  <c r="F612" i="7" s="1"/>
  <c r="C613" i="7"/>
  <c r="E612" i="7" l="1" a="1"/>
  <c r="E612" i="7" s="1"/>
  <c r="G612" i="7" s="1"/>
  <c r="D613" i="7"/>
  <c r="F613" i="7" s="1" a="1"/>
  <c r="F613" i="7" s="1"/>
  <c r="C614" i="7"/>
  <c r="E613" i="7" l="1" a="1"/>
  <c r="E613" i="7" s="1"/>
  <c r="G613" i="7" s="1"/>
  <c r="C615" i="7"/>
  <c r="D614" i="7"/>
  <c r="F614" i="7" s="1" a="1"/>
  <c r="F614" i="7" s="1"/>
  <c r="E614" i="7" l="1" a="1"/>
  <c r="E614" i="7" s="1"/>
  <c r="G614" i="7" s="1"/>
  <c r="D615" i="7"/>
  <c r="F615" i="7" s="1" a="1"/>
  <c r="F615" i="7" s="1"/>
  <c r="C616" i="7"/>
  <c r="E615" i="7" l="1" a="1"/>
  <c r="E615" i="7" s="1"/>
  <c r="G615" i="7" s="1"/>
  <c r="D616" i="7"/>
  <c r="F616" i="7" s="1" a="1"/>
  <c r="F616" i="7" s="1"/>
  <c r="C617" i="7"/>
  <c r="E616" i="7" l="1" a="1"/>
  <c r="E616" i="7" s="1"/>
  <c r="G616" i="7" s="1"/>
  <c r="C618" i="7"/>
  <c r="D617" i="7"/>
  <c r="F617" i="7" s="1" a="1"/>
  <c r="F617" i="7" s="1"/>
  <c r="E617" i="7" l="1" a="1"/>
  <c r="E617" i="7" s="1"/>
  <c r="G617" i="7" s="1"/>
  <c r="C619" i="7"/>
  <c r="D618" i="7"/>
  <c r="F618" i="7" s="1" a="1"/>
  <c r="F618" i="7" s="1"/>
  <c r="E618" i="7" l="1" a="1"/>
  <c r="E618" i="7" s="1"/>
  <c r="G618" i="7" s="1"/>
  <c r="C620" i="7"/>
  <c r="D619" i="7"/>
  <c r="F619" i="7" s="1" a="1"/>
  <c r="F619" i="7" s="1"/>
  <c r="E619" i="7" l="1" a="1"/>
  <c r="E619" i="7" s="1"/>
  <c r="G619" i="7" s="1"/>
  <c r="D620" i="7"/>
  <c r="F620" i="7" s="1" a="1"/>
  <c r="F620" i="7" s="1"/>
  <c r="C621" i="7"/>
  <c r="E620" i="7" l="1" a="1"/>
  <c r="E620" i="7" s="1"/>
  <c r="G620" i="7" s="1"/>
  <c r="C622" i="7"/>
  <c r="D621" i="7"/>
  <c r="F621" i="7" s="1" a="1"/>
  <c r="F621" i="7" s="1"/>
  <c r="E621" i="7" l="1" a="1"/>
  <c r="E621" i="7" s="1"/>
  <c r="G621" i="7" s="1"/>
  <c r="C623" i="7"/>
  <c r="D622" i="7"/>
  <c r="F622" i="7" s="1" a="1"/>
  <c r="F622" i="7" s="1"/>
  <c r="E622" i="7" l="1" a="1"/>
  <c r="E622" i="7" s="1"/>
  <c r="G622" i="7" s="1"/>
  <c r="D623" i="7"/>
  <c r="F623" i="7" s="1" a="1"/>
  <c r="F623" i="7" s="1"/>
  <c r="C624" i="7"/>
  <c r="E623" i="7" l="1" a="1"/>
  <c r="E623" i="7" s="1"/>
  <c r="G623" i="7" s="1"/>
  <c r="C625" i="7"/>
  <c r="D624" i="7"/>
  <c r="F624" i="7" s="1" a="1"/>
  <c r="F624" i="7" s="1"/>
  <c r="E624" i="7" l="1" a="1"/>
  <c r="E624" i="7" s="1"/>
  <c r="G624" i="7" s="1"/>
  <c r="C626" i="7"/>
  <c r="D625" i="7"/>
  <c r="F625" i="7" s="1" a="1"/>
  <c r="F625" i="7" s="1"/>
  <c r="E625" i="7" l="1" a="1"/>
  <c r="E625" i="7" s="1"/>
  <c r="G625" i="7" s="1"/>
  <c r="C627" i="7"/>
  <c r="D626" i="7"/>
  <c r="F626" i="7" s="1" a="1"/>
  <c r="F626" i="7" s="1"/>
  <c r="E626" i="7" l="1" a="1"/>
  <c r="E626" i="7" s="1"/>
  <c r="G626" i="7" s="1"/>
  <c r="D627" i="7"/>
  <c r="F627" i="7" s="1" a="1"/>
  <c r="F627" i="7" s="1"/>
  <c r="C628" i="7"/>
  <c r="E627" i="7" l="1" a="1"/>
  <c r="E627" i="7" s="1"/>
  <c r="G627" i="7" s="1"/>
  <c r="D628" i="7"/>
  <c r="F628" i="7" s="1" a="1"/>
  <c r="F628" i="7" s="1"/>
  <c r="C629" i="7"/>
  <c r="E628" i="7" l="1" a="1"/>
  <c r="E628" i="7" s="1"/>
  <c r="G628" i="7" s="1"/>
  <c r="D629" i="7"/>
  <c r="F629" i="7" s="1" a="1"/>
  <c r="F629" i="7" s="1"/>
  <c r="C630" i="7"/>
  <c r="E629" i="7" l="1" a="1"/>
  <c r="E629" i="7" s="1"/>
  <c r="G629" i="7" s="1"/>
  <c r="C631" i="7"/>
  <c r="D630" i="7"/>
  <c r="F630" i="7" s="1" a="1"/>
  <c r="F630" i="7" s="1"/>
  <c r="E630" i="7" l="1" a="1"/>
  <c r="E630" i="7" s="1"/>
  <c r="G630" i="7" s="1"/>
  <c r="D631" i="7"/>
  <c r="F631" i="7" s="1" a="1"/>
  <c r="F631" i="7" s="1"/>
  <c r="C632" i="7"/>
  <c r="E631" i="7" l="1" a="1"/>
  <c r="E631" i="7" s="1"/>
  <c r="G631" i="7" s="1"/>
  <c r="D632" i="7"/>
  <c r="F632" i="7" s="1" a="1"/>
  <c r="F632" i="7" s="1"/>
  <c r="C633" i="7"/>
  <c r="E632" i="7" l="1" a="1"/>
  <c r="E632" i="7" s="1"/>
  <c r="G632" i="7" s="1"/>
  <c r="C634" i="7"/>
  <c r="D633" i="7"/>
  <c r="F633" i="7" s="1" a="1"/>
  <c r="F633" i="7" s="1"/>
  <c r="E633" i="7" l="1" a="1"/>
  <c r="E633" i="7" s="1"/>
  <c r="G633" i="7" s="1"/>
  <c r="C635" i="7"/>
  <c r="D634" i="7"/>
  <c r="F634" i="7" s="1" a="1"/>
  <c r="F634" i="7" s="1"/>
  <c r="E634" i="7" l="1" a="1"/>
  <c r="E634" i="7" s="1"/>
  <c r="G634" i="7" s="1"/>
  <c r="C636" i="7"/>
  <c r="D635" i="7"/>
  <c r="F635" i="7" s="1" a="1"/>
  <c r="F635" i="7" s="1"/>
  <c r="E635" i="7" l="1" a="1"/>
  <c r="E635" i="7" s="1"/>
  <c r="G635" i="7" s="1"/>
  <c r="D636" i="7"/>
  <c r="F636" i="7" s="1" a="1"/>
  <c r="F636" i="7" s="1"/>
  <c r="C637" i="7"/>
  <c r="E636" i="7" l="1" a="1"/>
  <c r="E636" i="7" s="1"/>
  <c r="G636" i="7" s="1"/>
  <c r="C638" i="7"/>
  <c r="D637" i="7"/>
  <c r="F637" i="7" s="1" a="1"/>
  <c r="F637" i="7" s="1"/>
  <c r="E637" i="7" l="1" a="1"/>
  <c r="E637" i="7" s="1"/>
  <c r="G637" i="7" s="1"/>
  <c r="D638" i="7"/>
  <c r="F638" i="7" s="1" a="1"/>
  <c r="F638" i="7" s="1"/>
  <c r="C639" i="7"/>
  <c r="E638" i="7" l="1" a="1"/>
  <c r="E638" i="7" s="1"/>
  <c r="G638" i="7" s="1"/>
  <c r="D639" i="7"/>
  <c r="F639" i="7" s="1" a="1"/>
  <c r="F639" i="7" s="1"/>
  <c r="C640" i="7"/>
  <c r="E639" i="7" l="1" a="1"/>
  <c r="E639" i="7" s="1"/>
  <c r="G639" i="7" s="1"/>
  <c r="D640" i="7"/>
  <c r="F640" i="7" s="1" a="1"/>
  <c r="F640" i="7" s="1"/>
  <c r="C641" i="7"/>
  <c r="E640" i="7" l="1" a="1"/>
  <c r="E640" i="7" s="1"/>
  <c r="G640" i="7" s="1"/>
  <c r="C642" i="7"/>
  <c r="D641" i="7"/>
  <c r="F641" i="7" s="1" a="1"/>
  <c r="F641" i="7" s="1"/>
  <c r="E641" i="7" l="1" a="1"/>
  <c r="E641" i="7" s="1"/>
  <c r="G641" i="7" s="1"/>
  <c r="D642" i="7"/>
  <c r="F642" i="7" s="1" a="1"/>
  <c r="F642" i="7" s="1"/>
  <c r="C643" i="7"/>
  <c r="E642" i="7" l="1" a="1"/>
  <c r="E642" i="7" s="1"/>
  <c r="G642" i="7" s="1"/>
  <c r="C644" i="7"/>
  <c r="D643" i="7"/>
  <c r="F643" i="7" s="1" a="1"/>
  <c r="F643" i="7" s="1"/>
  <c r="E643" i="7" l="1" a="1"/>
  <c r="E643" i="7" s="1"/>
  <c r="G643" i="7" s="1"/>
  <c r="C645" i="7"/>
  <c r="D644" i="7"/>
  <c r="F644" i="7" s="1" a="1"/>
  <c r="F644" i="7" s="1"/>
  <c r="E644" i="7" l="1" a="1"/>
  <c r="E644" i="7" s="1"/>
  <c r="G644" i="7" s="1"/>
  <c r="D645" i="7"/>
  <c r="F645" i="7" s="1" a="1"/>
  <c r="F645" i="7" s="1"/>
  <c r="C646" i="7"/>
  <c r="E645" i="7" l="1" a="1"/>
  <c r="E645" i="7" s="1"/>
  <c r="G645" i="7" s="1"/>
  <c r="D646" i="7"/>
  <c r="F646" i="7" s="1" a="1"/>
  <c r="F646" i="7" s="1"/>
  <c r="C647" i="7"/>
  <c r="E646" i="7" l="1" a="1"/>
  <c r="E646" i="7" s="1"/>
  <c r="G646" i="7" s="1"/>
  <c r="C648" i="7"/>
  <c r="D647" i="7"/>
  <c r="F647" i="7" s="1" a="1"/>
  <c r="F647" i="7" s="1"/>
  <c r="E647" i="7" l="1" a="1"/>
  <c r="E647" i="7" s="1"/>
  <c r="G647" i="7" s="1"/>
  <c r="D648" i="7"/>
  <c r="F648" i="7" s="1" a="1"/>
  <c r="F648" i="7" s="1"/>
  <c r="C649" i="7"/>
  <c r="E648" i="7" l="1" a="1"/>
  <c r="E648" i="7" s="1"/>
  <c r="G648" i="7" s="1"/>
  <c r="C650" i="7"/>
  <c r="D649" i="7"/>
  <c r="F649" i="7" s="1" a="1"/>
  <c r="F649" i="7" s="1"/>
  <c r="E649" i="7" l="1" a="1"/>
  <c r="E649" i="7" s="1"/>
  <c r="G649" i="7" s="1"/>
  <c r="D650" i="7"/>
  <c r="F650" i="7" s="1" a="1"/>
  <c r="F650" i="7" s="1"/>
  <c r="C651" i="7"/>
  <c r="E650" i="7" l="1" a="1"/>
  <c r="E650" i="7" s="1"/>
  <c r="G650" i="7" s="1"/>
  <c r="D651" i="7"/>
  <c r="F651" i="7" s="1" a="1"/>
  <c r="F651" i="7" s="1"/>
  <c r="C652" i="7"/>
  <c r="E651" i="7" l="1" a="1"/>
  <c r="E651" i="7" s="1"/>
  <c r="G651" i="7" s="1"/>
  <c r="D652" i="7"/>
  <c r="F652" i="7" s="1" a="1"/>
  <c r="F652" i="7" s="1"/>
  <c r="C653" i="7"/>
  <c r="E652" i="7" l="1" a="1"/>
  <c r="E652" i="7" s="1"/>
  <c r="G652" i="7" s="1"/>
  <c r="D653" i="7"/>
  <c r="F653" i="7" s="1" a="1"/>
  <c r="F653" i="7" s="1"/>
  <c r="C654" i="7"/>
  <c r="D654" i="7" l="1"/>
  <c r="F654" i="7" s="1" a="1"/>
  <c r="F654" i="7" s="1"/>
  <c r="C655" i="7"/>
  <c r="E653" i="7" a="1"/>
  <c r="E653" i="7" s="1"/>
  <c r="G653" i="7" s="1"/>
  <c r="E654" i="7" l="1" a="1"/>
  <c r="E654" i="7" s="1"/>
  <c r="G654" i="7" s="1"/>
  <c r="D655" i="7"/>
  <c r="F655" i="7" s="1" a="1"/>
  <c r="F655" i="7" s="1"/>
  <c r="C656" i="7"/>
  <c r="D656" i="7" l="1"/>
  <c r="F656" i="7" s="1" a="1"/>
  <c r="F656" i="7" s="1"/>
  <c r="C657" i="7"/>
  <c r="E655" i="7" a="1"/>
  <c r="E655" i="7" s="1"/>
  <c r="G655" i="7" s="1"/>
  <c r="E656" i="7" l="1" a="1"/>
  <c r="E656" i="7" s="1"/>
  <c r="G656" i="7" s="1"/>
  <c r="C658" i="7"/>
  <c r="D657" i="7"/>
  <c r="F657" i="7" s="1" a="1"/>
  <c r="F657" i="7" s="1"/>
  <c r="E657" i="7" l="1" a="1"/>
  <c r="E657" i="7" s="1"/>
  <c r="G657" i="7" s="1"/>
  <c r="C659" i="7"/>
  <c r="D658" i="7"/>
  <c r="F658" i="7" s="1" a="1"/>
  <c r="F658" i="7" s="1"/>
  <c r="E658" i="7" l="1" a="1"/>
  <c r="E658" i="7" s="1"/>
  <c r="G658" i="7" s="1"/>
  <c r="D659" i="7"/>
  <c r="F659" i="7" s="1" a="1"/>
  <c r="F659" i="7" s="1"/>
  <c r="C660" i="7"/>
  <c r="E659" i="7" l="1" a="1"/>
  <c r="E659" i="7" s="1"/>
  <c r="G659" i="7" s="1"/>
  <c r="D660" i="7"/>
  <c r="F660" i="7" s="1" a="1"/>
  <c r="F660" i="7" s="1"/>
  <c r="C661" i="7"/>
  <c r="E660" i="7" l="1" a="1"/>
  <c r="E660" i="7" s="1"/>
  <c r="G660" i="7" s="1"/>
  <c r="D661" i="7"/>
  <c r="F661" i="7" s="1" a="1"/>
  <c r="F661" i="7" s="1"/>
  <c r="C662" i="7"/>
  <c r="E661" i="7" l="1" a="1"/>
  <c r="E661" i="7" s="1"/>
  <c r="G661" i="7" s="1"/>
  <c r="C663" i="7"/>
  <c r="D662" i="7"/>
  <c r="F662" i="7" s="1" a="1"/>
  <c r="F662" i="7" s="1"/>
  <c r="E662" i="7" l="1" a="1"/>
  <c r="E662" i="7" s="1"/>
  <c r="G662" i="7" s="1"/>
  <c r="D663" i="7"/>
  <c r="F663" i="7" s="1" a="1"/>
  <c r="F663" i="7" s="1"/>
  <c r="C664" i="7"/>
  <c r="E663" i="7" l="1" a="1"/>
  <c r="E663" i="7" s="1"/>
  <c r="G663" i="7" s="1"/>
  <c r="D664" i="7"/>
  <c r="F664" i="7" s="1" a="1"/>
  <c r="F664" i="7" s="1"/>
  <c r="C665" i="7"/>
  <c r="E664" i="7" l="1" a="1"/>
  <c r="E664" i="7" s="1"/>
  <c r="G664" i="7" s="1"/>
  <c r="C666" i="7"/>
  <c r="D665" i="7"/>
  <c r="F665" i="7" s="1" a="1"/>
  <c r="F665" i="7" s="1"/>
  <c r="E665" i="7" l="1" a="1"/>
  <c r="E665" i="7" s="1"/>
  <c r="G665" i="7" s="1"/>
  <c r="C667" i="7"/>
  <c r="D666" i="7"/>
  <c r="F666" i="7" s="1" a="1"/>
  <c r="F666" i="7" s="1"/>
  <c r="E666" i="7" l="1" a="1"/>
  <c r="E666" i="7" s="1"/>
  <c r="G666" i="7" s="1"/>
  <c r="C668" i="7"/>
  <c r="D667" i="7"/>
  <c r="F667" i="7" s="1" a="1"/>
  <c r="F667" i="7" s="1"/>
  <c r="E667" i="7" l="1" a="1"/>
  <c r="E667" i="7" s="1"/>
  <c r="G667" i="7" s="1"/>
  <c r="D668" i="7"/>
  <c r="F668" i="7" s="1" a="1"/>
  <c r="F668" i="7" s="1"/>
  <c r="C669" i="7"/>
  <c r="E668" i="7" l="1" a="1"/>
  <c r="E668" i="7" s="1"/>
  <c r="G668" i="7" s="1"/>
  <c r="C670" i="7"/>
  <c r="D669" i="7"/>
  <c r="F669" i="7" s="1" a="1"/>
  <c r="F669" i="7" s="1"/>
  <c r="E669" i="7" l="1" a="1"/>
  <c r="E669" i="7" s="1"/>
  <c r="G669" i="7" s="1"/>
  <c r="C671" i="7"/>
  <c r="D670" i="7"/>
  <c r="F670" i="7" s="1" a="1"/>
  <c r="F670" i="7" s="1"/>
  <c r="E670" i="7" l="1" a="1"/>
  <c r="E670" i="7" s="1"/>
  <c r="G670" i="7" s="1"/>
  <c r="C672" i="7"/>
  <c r="D671" i="7"/>
  <c r="F671" i="7" s="1" a="1"/>
  <c r="F671" i="7" s="1"/>
  <c r="E671" i="7" l="1" a="1"/>
  <c r="E671" i="7" s="1"/>
  <c r="G671" i="7" s="1"/>
  <c r="D672" i="7"/>
  <c r="F672" i="7" s="1" a="1"/>
  <c r="F672" i="7" s="1"/>
  <c r="C673" i="7"/>
  <c r="E672" i="7" l="1" a="1"/>
  <c r="E672" i="7" s="1"/>
  <c r="G672" i="7" s="1"/>
  <c r="C674" i="7"/>
  <c r="D673" i="7"/>
  <c r="F673" i="7" s="1" a="1"/>
  <c r="F673" i="7" s="1"/>
  <c r="E673" i="7" l="1" a="1"/>
  <c r="E673" i="7" s="1"/>
  <c r="G673" i="7" s="1"/>
  <c r="C675" i="7"/>
  <c r="D674" i="7"/>
  <c r="F674" i="7" s="1" a="1"/>
  <c r="F674" i="7" s="1"/>
  <c r="E674" i="7" l="1" a="1"/>
  <c r="E674" i="7" s="1"/>
  <c r="G674" i="7" s="1"/>
  <c r="D675" i="7"/>
  <c r="F675" i="7" s="1" a="1"/>
  <c r="F675" i="7" s="1"/>
  <c r="C676" i="7"/>
  <c r="C677" i="7" l="1"/>
  <c r="D676" i="7"/>
  <c r="F676" i="7" s="1" a="1"/>
  <c r="F676" i="7" s="1"/>
  <c r="E675" i="7" a="1"/>
  <c r="E675" i="7" s="1"/>
  <c r="G675" i="7" s="1"/>
  <c r="D677" i="7" l="1"/>
  <c r="F677" i="7" s="1" a="1"/>
  <c r="F677" i="7" s="1"/>
  <c r="C678" i="7"/>
  <c r="E676" i="7" a="1"/>
  <c r="E676" i="7" s="1"/>
  <c r="G676" i="7" s="1"/>
  <c r="E677" i="7" l="1" a="1"/>
  <c r="E677" i="7" s="1"/>
  <c r="G677" i="7" s="1"/>
  <c r="C679" i="7"/>
  <c r="D678" i="7"/>
  <c r="F678" i="7" s="1" a="1"/>
  <c r="F678" i="7" s="1"/>
  <c r="D679" i="7" l="1"/>
  <c r="F679" i="7" s="1" a="1"/>
  <c r="F679" i="7" s="1"/>
  <c r="C680" i="7"/>
  <c r="E678" i="7" a="1"/>
  <c r="E678" i="7" s="1"/>
  <c r="G678" i="7" s="1"/>
  <c r="E679" i="7" l="1" a="1"/>
  <c r="E679" i="7" s="1"/>
  <c r="G679" i="7" s="1"/>
  <c r="D680" i="7"/>
  <c r="F680" i="7" s="1" a="1"/>
  <c r="F680" i="7" s="1"/>
  <c r="C681" i="7"/>
  <c r="E680" i="7" l="1" a="1"/>
  <c r="E680" i="7" s="1"/>
  <c r="G680" i="7" s="1"/>
  <c r="C682" i="7"/>
  <c r="D681" i="7"/>
  <c r="F681" i="7" s="1" a="1"/>
  <c r="F681" i="7" s="1"/>
  <c r="E681" i="7" l="1" a="1"/>
  <c r="E681" i="7" s="1"/>
  <c r="G681" i="7" s="1"/>
  <c r="D682" i="7"/>
  <c r="F682" i="7" s="1" a="1"/>
  <c r="F682" i="7" s="1"/>
  <c r="C683" i="7"/>
  <c r="E682" i="7" l="1" a="1"/>
  <c r="E682" i="7" s="1"/>
  <c r="G682" i="7" s="1"/>
  <c r="C684" i="7"/>
  <c r="D683" i="7"/>
  <c r="F683" i="7" s="1" a="1"/>
  <c r="F683" i="7" s="1"/>
  <c r="E683" i="7" l="1" a="1"/>
  <c r="E683" i="7" s="1"/>
  <c r="G683" i="7" s="1"/>
  <c r="D684" i="7"/>
  <c r="F684" i="7" s="1" a="1"/>
  <c r="F684" i="7" s="1"/>
  <c r="C685" i="7"/>
  <c r="E684" i="7" l="1" a="1"/>
  <c r="E684" i="7" s="1"/>
  <c r="G684" i="7" s="1"/>
  <c r="C686" i="7"/>
  <c r="D685" i="7"/>
  <c r="F685" i="7" s="1" a="1"/>
  <c r="F685" i="7" s="1"/>
  <c r="E685" i="7" l="1" a="1"/>
  <c r="E685" i="7" s="1"/>
  <c r="G685" i="7" s="1"/>
  <c r="C687" i="7"/>
  <c r="D686" i="7"/>
  <c r="F686" i="7" s="1" a="1"/>
  <c r="F686" i="7" s="1"/>
  <c r="E686" i="7" l="1" a="1"/>
  <c r="E686" i="7" s="1"/>
  <c r="G686" i="7" s="1"/>
  <c r="D687" i="7"/>
  <c r="F687" i="7" s="1" a="1"/>
  <c r="F687" i="7" s="1"/>
  <c r="C688" i="7"/>
  <c r="E687" i="7" l="1" a="1"/>
  <c r="E687" i="7" s="1"/>
  <c r="G687" i="7" s="1"/>
  <c r="D688" i="7"/>
  <c r="F688" i="7" s="1" a="1"/>
  <c r="F688" i="7" s="1"/>
  <c r="C689" i="7"/>
  <c r="E688" i="7" l="1" a="1"/>
  <c r="E688" i="7" s="1"/>
  <c r="G688" i="7" s="1"/>
  <c r="D689" i="7"/>
  <c r="F689" i="7" s="1" a="1"/>
  <c r="F689" i="7" s="1"/>
  <c r="C690" i="7"/>
  <c r="E689" i="7" l="1" a="1"/>
  <c r="E689" i="7" s="1"/>
  <c r="G689" i="7" s="1"/>
  <c r="C691" i="7"/>
  <c r="D690" i="7"/>
  <c r="F690" i="7" s="1" a="1"/>
  <c r="F690" i="7" s="1"/>
  <c r="E690" i="7" l="1" a="1"/>
  <c r="E690" i="7" s="1"/>
  <c r="G690" i="7" s="1"/>
  <c r="D691" i="7"/>
  <c r="F691" i="7" s="1" a="1"/>
  <c r="F691" i="7" s="1"/>
  <c r="C692" i="7"/>
  <c r="E691" i="7" l="1" a="1"/>
  <c r="E691" i="7" s="1"/>
  <c r="G691" i="7" s="1"/>
  <c r="C693" i="7"/>
  <c r="D692" i="7"/>
  <c r="F692" i="7" s="1" a="1"/>
  <c r="F692" i="7" s="1"/>
  <c r="E692" i="7" l="1" a="1"/>
  <c r="E692" i="7" s="1"/>
  <c r="G692" i="7" s="1"/>
  <c r="D693" i="7"/>
  <c r="F693" i="7" s="1" a="1"/>
  <c r="F693" i="7" s="1"/>
  <c r="C694" i="7"/>
  <c r="E693" i="7" l="1" a="1"/>
  <c r="E693" i="7" s="1"/>
  <c r="G693" i="7" s="1"/>
  <c r="C695" i="7"/>
  <c r="D694" i="7"/>
  <c r="F694" i="7" s="1" a="1"/>
  <c r="F694" i="7" s="1"/>
  <c r="E694" i="7" l="1" a="1"/>
  <c r="E694" i="7" s="1"/>
  <c r="G694" i="7" s="1"/>
  <c r="D695" i="7"/>
  <c r="F695" i="7" s="1" a="1"/>
  <c r="F695" i="7" s="1"/>
  <c r="C696" i="7"/>
  <c r="E695" i="7" l="1" a="1"/>
  <c r="E695" i="7" s="1"/>
  <c r="G695" i="7" s="1"/>
  <c r="D696" i="7"/>
  <c r="F696" i="7" s="1" a="1"/>
  <c r="F696" i="7" s="1"/>
  <c r="C697" i="7"/>
  <c r="E696" i="7" l="1" a="1"/>
  <c r="E696" i="7" s="1"/>
  <c r="G696" i="7" s="1"/>
  <c r="C698" i="7"/>
  <c r="D697" i="7"/>
  <c r="F697" i="7" s="1" a="1"/>
  <c r="F697" i="7" s="1"/>
  <c r="E697" i="7" l="1" a="1"/>
  <c r="E697" i="7" s="1"/>
  <c r="G697" i="7" s="1"/>
  <c r="C699" i="7"/>
  <c r="D698" i="7"/>
  <c r="F698" i="7" s="1" a="1"/>
  <c r="F698" i="7" s="1"/>
  <c r="E698" i="7" l="1" a="1"/>
  <c r="E698" i="7" s="1"/>
  <c r="G698" i="7" s="1"/>
  <c r="D699" i="7"/>
  <c r="F699" i="7" s="1" a="1"/>
  <c r="F699" i="7" s="1"/>
  <c r="C700" i="7"/>
  <c r="E699" i="7" l="1" a="1"/>
  <c r="E699" i="7" s="1"/>
  <c r="G699" i="7" s="1"/>
  <c r="D700" i="7"/>
  <c r="F700" i="7" s="1" a="1"/>
  <c r="F700" i="7" s="1"/>
  <c r="C701" i="7"/>
  <c r="E700" i="7" l="1" a="1"/>
  <c r="E700" i="7" s="1"/>
  <c r="G700" i="7" s="1"/>
  <c r="C702" i="7"/>
  <c r="D701" i="7"/>
  <c r="F701" i="7" s="1" a="1"/>
  <c r="F701" i="7" s="1"/>
  <c r="E701" i="7" l="1" a="1"/>
  <c r="E701" i="7" s="1"/>
  <c r="G701" i="7" s="1"/>
  <c r="C703" i="7"/>
  <c r="D702" i="7"/>
  <c r="F702" i="7" s="1" a="1"/>
  <c r="F702" i="7" s="1"/>
  <c r="E702" i="7" l="1" a="1"/>
  <c r="E702" i="7" s="1"/>
  <c r="G702" i="7" s="1"/>
  <c r="D703" i="7"/>
  <c r="F703" i="7" s="1" a="1"/>
  <c r="F703" i="7" s="1"/>
  <c r="C704" i="7"/>
  <c r="E703" i="7" l="1" a="1"/>
  <c r="E703" i="7" s="1"/>
  <c r="G703" i="7" s="1"/>
  <c r="D704" i="7"/>
  <c r="F704" i="7" s="1" a="1"/>
  <c r="F704" i="7" s="1"/>
  <c r="C705" i="7"/>
  <c r="E704" i="7" l="1" a="1"/>
  <c r="E704" i="7" s="1"/>
  <c r="G704" i="7" s="1"/>
  <c r="C706" i="7"/>
  <c r="D705" i="7"/>
  <c r="F705" i="7" s="1" a="1"/>
  <c r="F705" i="7" s="1"/>
  <c r="E705" i="7" l="1" a="1"/>
  <c r="E705" i="7" s="1"/>
  <c r="G705" i="7" s="1"/>
  <c r="C707" i="7"/>
  <c r="D706" i="7"/>
  <c r="F706" i="7" s="1" a="1"/>
  <c r="F706" i="7" s="1"/>
  <c r="E706" i="7" l="1" a="1"/>
  <c r="E706" i="7" s="1"/>
  <c r="G706" i="7" s="1"/>
  <c r="D707" i="7"/>
  <c r="F707" i="7" s="1" a="1"/>
  <c r="F707" i="7" s="1"/>
  <c r="C708" i="7"/>
  <c r="E707" i="7" l="1" a="1"/>
  <c r="E707" i="7" s="1"/>
  <c r="G707" i="7" s="1"/>
  <c r="D708" i="7"/>
  <c r="F708" i="7" s="1" a="1"/>
  <c r="F708" i="7" s="1"/>
  <c r="C709" i="7"/>
  <c r="E708" i="7" l="1" a="1"/>
  <c r="E708" i="7" s="1"/>
  <c r="G708" i="7" s="1"/>
  <c r="C710" i="7"/>
  <c r="D709" i="7"/>
  <c r="F709" i="7" s="1" a="1"/>
  <c r="F709" i="7" s="1"/>
  <c r="E709" i="7" l="1" a="1"/>
  <c r="E709" i="7" s="1"/>
  <c r="G709" i="7" s="1"/>
  <c r="D710" i="7"/>
  <c r="F710" i="7" s="1" a="1"/>
  <c r="F710" i="7" s="1"/>
  <c r="C711" i="7"/>
  <c r="E710" i="7" l="1" a="1"/>
  <c r="E710" i="7" s="1"/>
  <c r="G710" i="7" s="1"/>
  <c r="D711" i="7"/>
  <c r="F711" i="7" s="1" a="1"/>
  <c r="F711" i="7" s="1"/>
  <c r="C712" i="7"/>
  <c r="E711" i="7" l="1" a="1"/>
  <c r="E711" i="7" s="1"/>
  <c r="G711" i="7" s="1"/>
  <c r="D712" i="7"/>
  <c r="F712" i="7" s="1" a="1"/>
  <c r="F712" i="7" s="1"/>
  <c r="C713" i="7"/>
  <c r="E712" i="7" l="1" a="1"/>
  <c r="E712" i="7" s="1"/>
  <c r="G712" i="7" s="1"/>
  <c r="D713" i="7"/>
  <c r="F713" i="7" s="1" a="1"/>
  <c r="F713" i="7" s="1"/>
  <c r="C714" i="7"/>
  <c r="E713" i="7" l="1" a="1"/>
  <c r="E713" i="7" s="1"/>
  <c r="G713" i="7" s="1"/>
  <c r="C715" i="7"/>
  <c r="D714" i="7"/>
  <c r="F714" i="7" s="1" a="1"/>
  <c r="F714" i="7" s="1"/>
  <c r="E714" i="7" l="1" a="1"/>
  <c r="E714" i="7" s="1"/>
  <c r="G714" i="7" s="1"/>
  <c r="D715" i="7"/>
  <c r="F715" i="7" s="1" a="1"/>
  <c r="F715" i="7" s="1"/>
  <c r="C716" i="7"/>
  <c r="E715" i="7" l="1" a="1"/>
  <c r="E715" i="7" s="1"/>
  <c r="G715" i="7" s="1"/>
  <c r="C717" i="7"/>
  <c r="D716" i="7"/>
  <c r="F716" i="7" s="1" a="1"/>
  <c r="F716" i="7" s="1"/>
  <c r="D717" i="7" l="1"/>
  <c r="F717" i="7" s="1" a="1"/>
  <c r="F717" i="7" s="1"/>
  <c r="C718" i="7"/>
  <c r="E716" i="7" a="1"/>
  <c r="E716" i="7" s="1"/>
  <c r="G716" i="7" s="1"/>
  <c r="E717" i="7" l="1" a="1"/>
  <c r="E717" i="7" s="1"/>
  <c r="G717" i="7" s="1"/>
  <c r="C719" i="7"/>
  <c r="D718" i="7"/>
  <c r="F718" i="7" s="1" a="1"/>
  <c r="F718" i="7" s="1"/>
  <c r="E718" i="7" l="1" a="1"/>
  <c r="E718" i="7" s="1"/>
  <c r="G718" i="7" s="1"/>
  <c r="C720" i="7"/>
  <c r="D719" i="7"/>
  <c r="F719" i="7" s="1" a="1"/>
  <c r="F719" i="7" s="1"/>
  <c r="E719" i="7" l="1" a="1"/>
  <c r="E719" i="7" s="1"/>
  <c r="G719" i="7" s="1"/>
  <c r="D720" i="7"/>
  <c r="F720" i="7" s="1" a="1"/>
  <c r="F720" i="7" s="1"/>
  <c r="C721" i="7"/>
  <c r="E720" i="7" l="1" a="1"/>
  <c r="E720" i="7" s="1"/>
  <c r="G720" i="7" s="1"/>
  <c r="D721" i="7"/>
  <c r="F721" i="7" s="1" a="1"/>
  <c r="F721" i="7" s="1"/>
  <c r="C722" i="7"/>
  <c r="E721" i="7" l="1" a="1"/>
  <c r="E721" i="7" s="1"/>
  <c r="G721" i="7" s="1"/>
  <c r="C723" i="7"/>
  <c r="D722" i="7"/>
  <c r="F722" i="7" s="1" a="1"/>
  <c r="F722" i="7" s="1"/>
  <c r="E722" i="7" l="1" a="1"/>
  <c r="E722" i="7" s="1"/>
  <c r="G722" i="7" s="1"/>
  <c r="C724" i="7"/>
  <c r="D723" i="7"/>
  <c r="F723" i="7" s="1" a="1"/>
  <c r="F723" i="7" s="1"/>
  <c r="E723" i="7" l="1" a="1"/>
  <c r="E723" i="7" s="1"/>
  <c r="G723" i="7" s="1"/>
  <c r="D724" i="7"/>
  <c r="F724" i="7" s="1" a="1"/>
  <c r="F724" i="7" s="1"/>
  <c r="C725" i="7"/>
  <c r="C726" i="7" l="1"/>
  <c r="D725" i="7"/>
  <c r="F725" i="7" s="1" a="1"/>
  <c r="F725" i="7" s="1"/>
  <c r="E724" i="7" a="1"/>
  <c r="E724" i="7" s="1"/>
  <c r="G724" i="7" s="1"/>
  <c r="E725" i="7" l="1" a="1"/>
  <c r="E725" i="7" s="1"/>
  <c r="G725" i="7" s="1"/>
  <c r="C727" i="7"/>
  <c r="D726" i="7"/>
  <c r="F726" i="7" s="1" a="1"/>
  <c r="F726" i="7" s="1"/>
  <c r="E726" i="7" l="1" a="1"/>
  <c r="E726" i="7" s="1"/>
  <c r="G726" i="7" s="1"/>
  <c r="D727" i="7"/>
  <c r="F727" i="7" s="1" a="1"/>
  <c r="F727" i="7" s="1"/>
  <c r="C728" i="7"/>
  <c r="E727" i="7" l="1" a="1"/>
  <c r="E727" i="7" s="1"/>
  <c r="G727" i="7" s="1"/>
  <c r="D728" i="7"/>
  <c r="F728" i="7" s="1" a="1"/>
  <c r="F728" i="7" s="1"/>
  <c r="C729" i="7"/>
  <c r="E728" i="7" l="1" a="1"/>
  <c r="E728" i="7" s="1"/>
  <c r="G728" i="7" s="1"/>
  <c r="C730" i="7"/>
  <c r="D729" i="7"/>
  <c r="F729" i="7" s="1" a="1"/>
  <c r="F729" i="7" s="1"/>
  <c r="C731" i="7" l="1"/>
  <c r="D730" i="7"/>
  <c r="F730" i="7" s="1" a="1"/>
  <c r="F730" i="7" s="1"/>
  <c r="E729" i="7" a="1"/>
  <c r="E729" i="7" s="1"/>
  <c r="G729" i="7" s="1"/>
  <c r="E730" i="7" l="1" a="1"/>
  <c r="E730" i="7" s="1"/>
  <c r="G730" i="7" s="1"/>
  <c r="D731" i="7"/>
  <c r="F731" i="7" s="1" a="1"/>
  <c r="F731" i="7" s="1"/>
  <c r="C732" i="7"/>
  <c r="E731" i="7" l="1" a="1"/>
  <c r="E731" i="7" s="1"/>
  <c r="G731" i="7" s="1"/>
  <c r="D732" i="7"/>
  <c r="F732" i="7" s="1" a="1"/>
  <c r="F732" i="7" s="1"/>
  <c r="C733" i="7"/>
  <c r="E732" i="7" l="1" a="1"/>
  <c r="E732" i="7" s="1"/>
  <c r="G732" i="7" s="1"/>
  <c r="C734" i="7"/>
  <c r="D733" i="7"/>
  <c r="F733" i="7" s="1" a="1"/>
  <c r="F733" i="7" s="1"/>
  <c r="E733" i="7" l="1" a="1"/>
  <c r="E733" i="7" s="1"/>
  <c r="G733" i="7" s="1"/>
  <c r="C735" i="7"/>
  <c r="D734" i="7"/>
  <c r="F734" i="7" s="1" a="1"/>
  <c r="F734" i="7" s="1"/>
  <c r="E734" i="7" l="1" a="1"/>
  <c r="E734" i="7" s="1"/>
  <c r="G734" i="7" s="1"/>
  <c r="D735" i="7"/>
  <c r="F735" i="7" s="1" a="1"/>
  <c r="F735" i="7" s="1"/>
  <c r="C736" i="7"/>
  <c r="E735" i="7" l="1" a="1"/>
  <c r="E735" i="7" s="1"/>
  <c r="G735" i="7" s="1"/>
  <c r="C737" i="7"/>
  <c r="D736" i="7"/>
  <c r="F736" i="7" s="1" a="1"/>
  <c r="F736" i="7" s="1"/>
  <c r="E736" i="7" l="1" a="1"/>
  <c r="E736" i="7" s="1"/>
  <c r="G736" i="7" s="1"/>
  <c r="D737" i="7"/>
  <c r="F737" i="7" s="1" a="1"/>
  <c r="F737" i="7" s="1"/>
  <c r="C738" i="7"/>
  <c r="E737" i="7" l="1" a="1"/>
  <c r="E737" i="7" s="1"/>
  <c r="G737" i="7" s="1"/>
  <c r="C739" i="7"/>
  <c r="D738" i="7"/>
  <c r="F738" i="7" s="1" a="1"/>
  <c r="F738" i="7" s="1"/>
  <c r="E738" i="7" l="1" a="1"/>
  <c r="E738" i="7" s="1"/>
  <c r="G738" i="7" s="1"/>
  <c r="D739" i="7"/>
  <c r="F739" i="7" s="1" a="1"/>
  <c r="F739" i="7" s="1"/>
  <c r="C740" i="7"/>
  <c r="E739" i="7" l="1" a="1"/>
  <c r="E739" i="7" s="1"/>
  <c r="G739" i="7" s="1"/>
  <c r="D740" i="7"/>
  <c r="F740" i="7" s="1" a="1"/>
  <c r="F740" i="7" s="1"/>
  <c r="C741" i="7"/>
  <c r="E740" i="7" l="1" a="1"/>
  <c r="E740" i="7" s="1"/>
  <c r="G740" i="7" s="1"/>
  <c r="D741" i="7"/>
  <c r="F741" i="7" s="1" a="1"/>
  <c r="F741" i="7" s="1"/>
  <c r="C742" i="7"/>
  <c r="E741" i="7" l="1" a="1"/>
  <c r="E741" i="7" s="1"/>
  <c r="G741" i="7" s="1"/>
  <c r="C743" i="7"/>
  <c r="D742" i="7"/>
  <c r="F742" i="7" s="1" a="1"/>
  <c r="F742" i="7" s="1"/>
  <c r="D743" i="7" l="1"/>
  <c r="F743" i="7" s="1" a="1"/>
  <c r="F743" i="7" s="1"/>
  <c r="C744" i="7"/>
  <c r="E742" i="7" a="1"/>
  <c r="E742" i="7" s="1"/>
  <c r="G742" i="7" s="1"/>
  <c r="D744" i="7" l="1"/>
  <c r="F744" i="7" s="1" a="1"/>
  <c r="F744" i="7" s="1"/>
  <c r="C745" i="7"/>
  <c r="E743" i="7" a="1"/>
  <c r="E743" i="7" s="1"/>
  <c r="G743" i="7" s="1"/>
  <c r="C746" i="7" l="1"/>
  <c r="D745" i="7"/>
  <c r="F745" i="7" s="1" a="1"/>
  <c r="F745" i="7" s="1"/>
  <c r="E744" i="7" a="1"/>
  <c r="E744" i="7" s="1"/>
  <c r="G744" i="7" s="1"/>
  <c r="E745" i="7" l="1" a="1"/>
  <c r="E745" i="7" s="1"/>
  <c r="G745" i="7" s="1"/>
  <c r="C747" i="7"/>
  <c r="D746" i="7"/>
  <c r="F746" i="7" s="1" a="1"/>
  <c r="F746" i="7" s="1"/>
  <c r="E746" i="7" l="1" a="1"/>
  <c r="E746" i="7" s="1"/>
  <c r="G746" i="7" s="1"/>
  <c r="C748" i="7"/>
  <c r="D747" i="7"/>
  <c r="F747" i="7" s="1" a="1"/>
  <c r="F747" i="7" s="1"/>
  <c r="E747" i="7" l="1" a="1"/>
  <c r="E747" i="7" s="1"/>
  <c r="G747" i="7" s="1"/>
  <c r="D748" i="7"/>
  <c r="F748" i="7" s="1" a="1"/>
  <c r="F748" i="7" s="1"/>
  <c r="C749" i="7"/>
  <c r="C750" i="7" l="1"/>
  <c r="D749" i="7"/>
  <c r="F749" i="7" s="1" a="1"/>
  <c r="F749" i="7" s="1"/>
  <c r="E748" i="7" a="1"/>
  <c r="E748" i="7" s="1"/>
  <c r="G748" i="7" s="1"/>
  <c r="E749" i="7" l="1" a="1"/>
  <c r="E749" i="7" s="1"/>
  <c r="G749" i="7" s="1"/>
  <c r="C751" i="7"/>
  <c r="D750" i="7"/>
  <c r="F750" i="7" s="1" a="1"/>
  <c r="F750" i="7" s="1"/>
  <c r="E750" i="7" l="1" a="1"/>
  <c r="E750" i="7" s="1"/>
  <c r="G750" i="7" s="1"/>
  <c r="D751" i="7"/>
  <c r="F751" i="7" s="1" a="1"/>
  <c r="F751" i="7" s="1"/>
  <c r="C752" i="7"/>
  <c r="E751" i="7" l="1" a="1"/>
  <c r="E751" i="7" s="1"/>
  <c r="G751" i="7" s="1"/>
  <c r="C753" i="7"/>
  <c r="D752" i="7"/>
  <c r="F752" i="7" s="1" a="1"/>
  <c r="F752" i="7" s="1"/>
  <c r="E752" i="7" l="1" a="1"/>
  <c r="E752" i="7" s="1"/>
  <c r="G752" i="7" s="1"/>
  <c r="C754" i="7"/>
  <c r="D753" i="7"/>
  <c r="F753" i="7" s="1" a="1"/>
  <c r="F753" i="7" s="1"/>
  <c r="D754" i="7" l="1"/>
  <c r="F754" i="7" s="1" a="1"/>
  <c r="F754" i="7" s="1"/>
  <c r="C755" i="7"/>
  <c r="E753" i="7" a="1"/>
  <c r="E753" i="7" s="1"/>
  <c r="G753" i="7" s="1"/>
  <c r="E754" i="7" l="1" a="1"/>
  <c r="E754" i="7" s="1"/>
  <c r="G754" i="7" s="1"/>
  <c r="D755" i="7"/>
  <c r="F755" i="7" s="1" a="1"/>
  <c r="F755" i="7" s="1"/>
  <c r="C756" i="7"/>
  <c r="E755" i="7" l="1" a="1"/>
  <c r="E755" i="7" s="1"/>
  <c r="G755" i="7" s="1"/>
  <c r="D756" i="7"/>
  <c r="F756" i="7" s="1" a="1"/>
  <c r="F756" i="7" s="1"/>
  <c r="C757" i="7"/>
  <c r="C758" i="7" l="1"/>
  <c r="D757" i="7"/>
  <c r="F757" i="7" s="1" a="1"/>
  <c r="F757" i="7" s="1"/>
  <c r="E756" i="7" a="1"/>
  <c r="E756" i="7" s="1"/>
  <c r="G756" i="7" s="1"/>
  <c r="E757" i="7" l="1" a="1"/>
  <c r="E757" i="7" s="1"/>
  <c r="G757" i="7" s="1"/>
  <c r="C759" i="7"/>
  <c r="D758" i="7"/>
  <c r="F758" i="7" s="1" a="1"/>
  <c r="F758" i="7" s="1"/>
  <c r="E758" i="7" l="1" a="1"/>
  <c r="E758" i="7" s="1"/>
  <c r="G758" i="7" s="1"/>
  <c r="D759" i="7"/>
  <c r="F759" i="7" s="1" a="1"/>
  <c r="F759" i="7" s="1"/>
  <c r="C760" i="7"/>
  <c r="D760" i="7" l="1"/>
  <c r="F760" i="7" s="1" a="1"/>
  <c r="F760" i="7" s="1"/>
  <c r="C761" i="7"/>
  <c r="E759" i="7" a="1"/>
  <c r="E759" i="7" s="1"/>
  <c r="G759" i="7" s="1"/>
  <c r="E760" i="7" l="1" a="1"/>
  <c r="E760" i="7" s="1"/>
  <c r="G760" i="7" s="1"/>
  <c r="C762" i="7"/>
  <c r="D761" i="7"/>
  <c r="F761" i="7" s="1" a="1"/>
  <c r="F761" i="7" s="1"/>
  <c r="E761" i="7" l="1" a="1"/>
  <c r="E761" i="7" s="1"/>
  <c r="G761" i="7" s="1"/>
  <c r="C763" i="7"/>
  <c r="D762" i="7"/>
  <c r="F762" i="7" s="1" a="1"/>
  <c r="F762" i="7" s="1"/>
  <c r="E762" i="7" l="1" a="1"/>
  <c r="E762" i="7" s="1"/>
  <c r="G762" i="7" s="1"/>
  <c r="D763" i="7"/>
  <c r="F763" i="7" s="1" a="1"/>
  <c r="F763" i="7" s="1"/>
  <c r="C764" i="7"/>
  <c r="C765" i="7" l="1"/>
  <c r="D764" i="7"/>
  <c r="F764" i="7" s="1" a="1"/>
  <c r="F764" i="7" s="1"/>
  <c r="E763" i="7" a="1"/>
  <c r="E763" i="7" s="1"/>
  <c r="G763" i="7" s="1"/>
  <c r="E764" i="7" l="1" a="1"/>
  <c r="E764" i="7" s="1"/>
  <c r="G764" i="7" s="1"/>
  <c r="C766" i="7"/>
  <c r="D765" i="7"/>
  <c r="F765" i="7" s="1" a="1"/>
  <c r="F765" i="7" s="1"/>
  <c r="E765" i="7" l="1" a="1"/>
  <c r="E765" i="7" s="1"/>
  <c r="G765" i="7" s="1"/>
  <c r="D766" i="7"/>
  <c r="F766" i="7" s="1" a="1"/>
  <c r="F766" i="7" s="1"/>
  <c r="C767" i="7"/>
  <c r="E766" i="7" l="1" a="1"/>
  <c r="E766" i="7" s="1"/>
  <c r="G766" i="7" s="1"/>
  <c r="C768" i="7"/>
  <c r="D767" i="7"/>
  <c r="F767" i="7" s="1" a="1"/>
  <c r="F767" i="7" s="1"/>
  <c r="E767" i="7" l="1" a="1"/>
  <c r="E767" i="7" s="1"/>
  <c r="G767" i="7" s="1"/>
  <c r="D768" i="7"/>
  <c r="F768" i="7" s="1" a="1"/>
  <c r="F768" i="7" s="1"/>
  <c r="C769" i="7"/>
  <c r="E768" i="7" l="1" a="1"/>
  <c r="E768" i="7" s="1"/>
  <c r="G768" i="7" s="1"/>
  <c r="C770" i="7"/>
  <c r="D769" i="7"/>
  <c r="F769" i="7" s="1" a="1"/>
  <c r="F769" i="7" s="1"/>
  <c r="E769" i="7" l="1" a="1"/>
  <c r="E769" i="7" s="1"/>
  <c r="G769" i="7" s="1"/>
  <c r="D770" i="7"/>
  <c r="F770" i="7" s="1" a="1"/>
  <c r="F770" i="7" s="1"/>
  <c r="C771" i="7"/>
  <c r="E770" i="7" l="1" a="1"/>
  <c r="E770" i="7" s="1"/>
  <c r="G770" i="7" s="1"/>
  <c r="D771" i="7"/>
  <c r="F771" i="7" s="1" a="1"/>
  <c r="F771" i="7" s="1"/>
  <c r="C772" i="7"/>
  <c r="C773" i="7" l="1"/>
  <c r="D772" i="7"/>
  <c r="F772" i="7" s="1" a="1"/>
  <c r="F772" i="7" s="1"/>
  <c r="E771" i="7" a="1"/>
  <c r="E771" i="7" s="1"/>
  <c r="G771" i="7" s="1"/>
  <c r="E772" i="7" l="1" a="1"/>
  <c r="E772" i="7" s="1"/>
  <c r="G772" i="7" s="1"/>
  <c r="C774" i="7"/>
  <c r="D773" i="7"/>
  <c r="F773" i="7" s="1" a="1"/>
  <c r="F773" i="7" s="1"/>
  <c r="E773" i="7" l="1" a="1"/>
  <c r="E773" i="7" s="1"/>
  <c r="G773" i="7" s="1"/>
  <c r="C775" i="7"/>
  <c r="D774" i="7"/>
  <c r="F774" i="7" s="1" a="1"/>
  <c r="F774" i="7" s="1"/>
  <c r="E774" i="7" l="1" a="1"/>
  <c r="E774" i="7" s="1"/>
  <c r="G774" i="7" s="1"/>
  <c r="C776" i="7"/>
  <c r="D775" i="7"/>
  <c r="F775" i="7" s="1" a="1"/>
  <c r="F775" i="7" s="1"/>
  <c r="E775" i="7" l="1" a="1"/>
  <c r="E775" i="7" s="1"/>
  <c r="G775" i="7" s="1"/>
  <c r="C777" i="7"/>
  <c r="D776" i="7"/>
  <c r="F776" i="7" s="1" a="1"/>
  <c r="F776" i="7" s="1"/>
  <c r="E776" i="7" l="1" a="1"/>
  <c r="E776" i="7" s="1"/>
  <c r="G776" i="7" s="1"/>
  <c r="C778" i="7"/>
  <c r="D777" i="7"/>
  <c r="F777" i="7" s="1" a="1"/>
  <c r="F777" i="7" s="1"/>
  <c r="E777" i="7" l="1" a="1"/>
  <c r="E777" i="7" s="1"/>
  <c r="G777" i="7" s="1"/>
  <c r="C779" i="7"/>
  <c r="D778" i="7"/>
  <c r="F778" i="7" s="1" a="1"/>
  <c r="F778" i="7" s="1"/>
  <c r="E778" i="7" l="1" a="1"/>
  <c r="E778" i="7" s="1"/>
  <c r="G778" i="7" s="1"/>
  <c r="C780" i="7"/>
  <c r="D779" i="7"/>
  <c r="F779" i="7" s="1" a="1"/>
  <c r="F779" i="7" s="1"/>
  <c r="E779" i="7" l="1" a="1"/>
  <c r="E779" i="7" s="1"/>
  <c r="G779" i="7" s="1"/>
  <c r="C781" i="7"/>
  <c r="D780" i="7"/>
  <c r="F780" i="7" s="1" a="1"/>
  <c r="F780" i="7" s="1"/>
  <c r="E780" i="7" l="1" a="1"/>
  <c r="E780" i="7" s="1"/>
  <c r="G780" i="7" s="1"/>
  <c r="D781" i="7"/>
  <c r="F781" i="7" s="1" a="1"/>
  <c r="F781" i="7" s="1"/>
  <c r="C782" i="7"/>
  <c r="D782" i="7" l="1"/>
  <c r="F782" i="7" s="1" a="1"/>
  <c r="F782" i="7" s="1"/>
  <c r="C783" i="7"/>
  <c r="E781" i="7" a="1"/>
  <c r="E781" i="7" s="1"/>
  <c r="G781" i="7" s="1"/>
  <c r="E782" i="7" l="1" a="1"/>
  <c r="E782" i="7" s="1"/>
  <c r="G782" i="7" s="1"/>
  <c r="D783" i="7"/>
  <c r="F783" i="7" s="1" a="1"/>
  <c r="F783" i="7" s="1"/>
  <c r="C784" i="7"/>
  <c r="C785" i="7" l="1"/>
  <c r="D784" i="7"/>
  <c r="F784" i="7" s="1" a="1"/>
  <c r="F784" i="7" s="1"/>
  <c r="E783" i="7" a="1"/>
  <c r="E783" i="7" s="1"/>
  <c r="G783" i="7" s="1"/>
  <c r="E784" i="7" l="1" a="1"/>
  <c r="E784" i="7" s="1"/>
  <c r="G784" i="7" s="1"/>
  <c r="D785" i="7"/>
  <c r="F785" i="7" s="1" a="1"/>
  <c r="F785" i="7" s="1"/>
  <c r="C786" i="7"/>
  <c r="E785" i="7" l="1" a="1"/>
  <c r="E785" i="7" s="1"/>
  <c r="G785" i="7" s="1"/>
  <c r="D786" i="7"/>
  <c r="F786" i="7" s="1" a="1"/>
  <c r="F786" i="7" s="1"/>
  <c r="C787" i="7"/>
  <c r="E786" i="7" l="1" a="1"/>
  <c r="E786" i="7" s="1"/>
  <c r="G786" i="7" s="1"/>
  <c r="C788" i="7"/>
  <c r="D787" i="7"/>
  <c r="F787" i="7" s="1" a="1"/>
  <c r="F787" i="7" s="1"/>
  <c r="C789" i="7" l="1"/>
  <c r="D788" i="7"/>
  <c r="F788" i="7" s="1" a="1"/>
  <c r="F788" i="7" s="1"/>
  <c r="E787" i="7" a="1"/>
  <c r="E787" i="7" s="1"/>
  <c r="G787" i="7" s="1"/>
  <c r="D789" i="7" l="1"/>
  <c r="F789" i="7" s="1" a="1"/>
  <c r="F789" i="7" s="1"/>
  <c r="C790" i="7"/>
  <c r="E788" i="7" a="1"/>
  <c r="E788" i="7" s="1"/>
  <c r="G788" i="7" s="1"/>
  <c r="E789" i="7" l="1" a="1"/>
  <c r="E789" i="7" s="1"/>
  <c r="G789" i="7" s="1"/>
  <c r="D790" i="7"/>
  <c r="F790" i="7" s="1" a="1"/>
  <c r="F790" i="7" s="1"/>
  <c r="C791" i="7"/>
  <c r="E790" i="7" l="1" a="1"/>
  <c r="E790" i="7" s="1"/>
  <c r="G790" i="7" s="1"/>
  <c r="C792" i="7"/>
  <c r="D791" i="7"/>
  <c r="F791" i="7" s="1" a="1"/>
  <c r="F791" i="7" s="1"/>
  <c r="E791" i="7" l="1" a="1"/>
  <c r="E791" i="7" s="1"/>
  <c r="G791" i="7" s="1"/>
  <c r="C793" i="7"/>
  <c r="D792" i="7"/>
  <c r="F792" i="7" s="1" a="1"/>
  <c r="F792" i="7" s="1"/>
  <c r="E792" i="7" l="1" a="1"/>
  <c r="E792" i="7" s="1"/>
  <c r="G792" i="7" s="1"/>
  <c r="D793" i="7"/>
  <c r="F793" i="7" s="1" a="1"/>
  <c r="F793" i="7" s="1"/>
  <c r="C794" i="7"/>
  <c r="E793" i="7" l="1" a="1"/>
  <c r="E793" i="7" s="1"/>
  <c r="G793" i="7" s="1"/>
  <c r="D794" i="7"/>
  <c r="F794" i="7" s="1" a="1"/>
  <c r="F794" i="7" s="1"/>
  <c r="C795" i="7"/>
  <c r="E794" i="7" l="1" a="1"/>
  <c r="E794" i="7" s="1"/>
  <c r="G794" i="7" s="1"/>
  <c r="C796" i="7"/>
  <c r="D795" i="7"/>
  <c r="F795" i="7" s="1" a="1"/>
  <c r="F795" i="7" s="1"/>
  <c r="E795" i="7" l="1" a="1"/>
  <c r="E795" i="7" s="1"/>
  <c r="G795" i="7" s="1"/>
  <c r="D796" i="7"/>
  <c r="F796" i="7" s="1" a="1"/>
  <c r="F796" i="7" s="1"/>
  <c r="C797" i="7"/>
  <c r="E796" i="7" l="1" a="1"/>
  <c r="E796" i="7" s="1"/>
  <c r="G796" i="7" s="1"/>
  <c r="D797" i="7"/>
  <c r="F797" i="7" s="1" a="1"/>
  <c r="F797" i="7" s="1"/>
  <c r="C798" i="7"/>
  <c r="E797" i="7" l="1" a="1"/>
  <c r="E797" i="7" s="1"/>
  <c r="G797" i="7" s="1"/>
  <c r="D798" i="7"/>
  <c r="F798" i="7" s="1" a="1"/>
  <c r="F798" i="7" s="1"/>
  <c r="C799" i="7"/>
  <c r="C800" i="7" l="1"/>
  <c r="D799" i="7"/>
  <c r="F799" i="7" s="1" a="1"/>
  <c r="F799" i="7" s="1"/>
  <c r="E798" i="7" a="1"/>
  <c r="E798" i="7" s="1"/>
  <c r="G798" i="7" s="1"/>
  <c r="C801" i="7" l="1"/>
  <c r="D800" i="7"/>
  <c r="F800" i="7" s="1" a="1"/>
  <c r="F800" i="7" s="1"/>
  <c r="E799" i="7" a="1"/>
  <c r="E799" i="7" s="1"/>
  <c r="G799" i="7" s="1"/>
  <c r="E800" i="7" l="1" a="1"/>
  <c r="E800" i="7" s="1"/>
  <c r="G800" i="7" s="1"/>
  <c r="D801" i="7"/>
  <c r="F801" i="7" s="1" a="1"/>
  <c r="F801" i="7" s="1"/>
  <c r="C802" i="7"/>
  <c r="E801" i="7" l="1" a="1"/>
  <c r="E801" i="7" s="1"/>
  <c r="G801" i="7" s="1"/>
  <c r="D802" i="7"/>
  <c r="F802" i="7" s="1" a="1"/>
  <c r="F802" i="7" s="1"/>
  <c r="C803" i="7"/>
  <c r="C804" i="7" l="1"/>
  <c r="D803" i="7"/>
  <c r="F803" i="7" s="1" a="1"/>
  <c r="F803" i="7" s="1"/>
  <c r="E802" i="7" a="1"/>
  <c r="E802" i="7" s="1"/>
  <c r="G802" i="7" s="1"/>
  <c r="E803" i="7" l="1" a="1"/>
  <c r="E803" i="7" s="1"/>
  <c r="G803" i="7" s="1"/>
  <c r="C805" i="7"/>
  <c r="D804" i="7"/>
  <c r="F804" i="7" s="1" a="1"/>
  <c r="F804" i="7" s="1"/>
  <c r="E804" i="7" l="1" a="1"/>
  <c r="E804" i="7" s="1"/>
  <c r="G804" i="7" s="1"/>
  <c r="D805" i="7"/>
  <c r="F805" i="7" s="1" a="1"/>
  <c r="F805" i="7" s="1"/>
  <c r="C806" i="7"/>
  <c r="E805" i="7" l="1" a="1"/>
  <c r="E805" i="7" s="1"/>
  <c r="G805" i="7" s="1"/>
  <c r="D806" i="7"/>
  <c r="F806" i="7" s="1" a="1"/>
  <c r="F806" i="7" s="1"/>
  <c r="C807" i="7"/>
  <c r="E806" i="7" l="1" a="1"/>
  <c r="E806" i="7" s="1"/>
  <c r="G806" i="7" s="1"/>
  <c r="C808" i="7"/>
  <c r="D807" i="7"/>
  <c r="F807" i="7" s="1" a="1"/>
  <c r="F807" i="7" s="1"/>
  <c r="E807" i="7" l="1" a="1"/>
  <c r="E807" i="7" s="1"/>
  <c r="G807" i="7" s="1"/>
  <c r="C809" i="7"/>
  <c r="D808" i="7"/>
  <c r="F808" i="7" s="1" a="1"/>
  <c r="F808" i="7" s="1"/>
  <c r="D809" i="7" l="1"/>
  <c r="F809" i="7" s="1" a="1"/>
  <c r="F809" i="7" s="1"/>
  <c r="C810" i="7"/>
  <c r="E808" i="7" a="1"/>
  <c r="E808" i="7" s="1"/>
  <c r="G808" i="7" s="1"/>
  <c r="E809" i="7" l="1" a="1"/>
  <c r="E809" i="7" s="1"/>
  <c r="G809" i="7" s="1"/>
  <c r="D810" i="7"/>
  <c r="F810" i="7" s="1" a="1"/>
  <c r="F810" i="7" s="1"/>
  <c r="C811" i="7"/>
  <c r="E810" i="7" l="1" a="1"/>
  <c r="E810" i="7" s="1"/>
  <c r="G810" i="7" s="1"/>
  <c r="C812" i="7"/>
  <c r="D811" i="7"/>
  <c r="F811" i="7" s="1" a="1"/>
  <c r="F811" i="7" s="1"/>
  <c r="E811" i="7" l="1" a="1"/>
  <c r="E811" i="7" s="1"/>
  <c r="G811" i="7" s="1"/>
  <c r="C813" i="7"/>
  <c r="D812" i="7"/>
  <c r="F812" i="7" s="1" a="1"/>
  <c r="F812" i="7" s="1"/>
  <c r="E812" i="7" l="1" a="1"/>
  <c r="E812" i="7" s="1"/>
  <c r="G812" i="7" s="1"/>
  <c r="D813" i="7"/>
  <c r="F813" i="7" s="1" a="1"/>
  <c r="F813" i="7" s="1"/>
  <c r="C814" i="7"/>
  <c r="D814" i="7" l="1"/>
  <c r="F814" i="7" s="1" a="1"/>
  <c r="F814" i="7" s="1"/>
  <c r="C815" i="7"/>
  <c r="E813" i="7" a="1"/>
  <c r="E813" i="7" s="1"/>
  <c r="G813" i="7" s="1"/>
  <c r="E814" i="7" l="1" a="1"/>
  <c r="E814" i="7" s="1"/>
  <c r="G814" i="7" s="1"/>
  <c r="D815" i="7"/>
  <c r="F815" i="7" s="1" a="1"/>
  <c r="F815" i="7" s="1"/>
  <c r="C816" i="7"/>
  <c r="C817" i="7" l="1"/>
  <c r="D816" i="7"/>
  <c r="F816" i="7" s="1" a="1"/>
  <c r="F816" i="7" s="1"/>
  <c r="E815" i="7" a="1"/>
  <c r="E815" i="7" s="1"/>
  <c r="G815" i="7" s="1"/>
  <c r="E816" i="7" l="1" a="1"/>
  <c r="E816" i="7" s="1"/>
  <c r="G816" i="7" s="1"/>
  <c r="D817" i="7"/>
  <c r="F817" i="7" s="1" a="1"/>
  <c r="F817" i="7" s="1"/>
  <c r="C818" i="7"/>
  <c r="E817" i="7" l="1" a="1"/>
  <c r="E817" i="7" s="1"/>
  <c r="G817" i="7" s="1"/>
  <c r="D818" i="7"/>
  <c r="F818" i="7" s="1" a="1"/>
  <c r="F818" i="7" s="1"/>
  <c r="C819" i="7"/>
  <c r="E818" i="7" l="1" a="1"/>
  <c r="E818" i="7" s="1"/>
  <c r="G818" i="7" s="1"/>
  <c r="C820" i="7"/>
  <c r="D819" i="7"/>
  <c r="F819" i="7" s="1" a="1"/>
  <c r="F819" i="7" s="1"/>
  <c r="E819" i="7" l="1" a="1"/>
  <c r="E819" i="7" s="1"/>
  <c r="G819" i="7" s="1"/>
  <c r="D820" i="7"/>
  <c r="F820" i="7" s="1" a="1"/>
  <c r="F820" i="7" s="1"/>
  <c r="C821" i="7"/>
  <c r="E820" i="7" l="1" a="1"/>
  <c r="E820" i="7" s="1"/>
  <c r="G820" i="7" s="1"/>
  <c r="D821" i="7"/>
  <c r="F821" i="7" s="1" a="1"/>
  <c r="F821" i="7" s="1"/>
  <c r="C822" i="7"/>
  <c r="E821" i="7" l="1" a="1"/>
  <c r="E821" i="7" s="1"/>
  <c r="G821" i="7" s="1"/>
  <c r="D822" i="7"/>
  <c r="F822" i="7" s="1" a="1"/>
  <c r="F822" i="7" s="1"/>
  <c r="C823" i="7"/>
  <c r="E822" i="7" l="1" a="1"/>
  <c r="E822" i="7" s="1"/>
  <c r="G822" i="7" s="1"/>
  <c r="C824" i="7"/>
  <c r="D823" i="7"/>
  <c r="F823" i="7" s="1" a="1"/>
  <c r="F823" i="7" s="1"/>
  <c r="C825" i="7" l="1"/>
  <c r="D824" i="7"/>
  <c r="F824" i="7" s="1" a="1"/>
  <c r="F824" i="7" s="1"/>
  <c r="E823" i="7" a="1"/>
  <c r="E823" i="7" s="1"/>
  <c r="G823" i="7" s="1"/>
  <c r="E824" i="7" l="1" a="1"/>
  <c r="E824" i="7" s="1"/>
  <c r="G824" i="7" s="1"/>
  <c r="D825" i="7"/>
  <c r="F825" i="7" s="1" a="1"/>
  <c r="F825" i="7" s="1"/>
  <c r="C826" i="7"/>
  <c r="E825" i="7" l="1" a="1"/>
  <c r="E825" i="7" s="1"/>
  <c r="G825" i="7" s="1"/>
  <c r="D826" i="7"/>
  <c r="F826" i="7" s="1" a="1"/>
  <c r="F826" i="7" s="1"/>
  <c r="C827" i="7"/>
  <c r="E826" i="7" l="1" a="1"/>
  <c r="E826" i="7" s="1"/>
  <c r="G826" i="7" s="1"/>
  <c r="C828" i="7"/>
  <c r="D827" i="7"/>
  <c r="F827" i="7" s="1" a="1"/>
  <c r="F827" i="7" s="1"/>
  <c r="E827" i="7" l="1" a="1"/>
  <c r="E827" i="7" s="1"/>
  <c r="G827" i="7" s="1"/>
  <c r="C829" i="7"/>
  <c r="D828" i="7"/>
  <c r="F828" i="7" s="1" a="1"/>
  <c r="F828" i="7" s="1"/>
  <c r="E828" i="7" l="1" a="1"/>
  <c r="E828" i="7" s="1"/>
  <c r="G828" i="7" s="1"/>
  <c r="C830" i="7"/>
  <c r="D829" i="7"/>
  <c r="F829" i="7" s="1" a="1"/>
  <c r="F829" i="7" s="1"/>
  <c r="E829" i="7" l="1" a="1"/>
  <c r="E829" i="7" s="1"/>
  <c r="G829" i="7" s="1"/>
  <c r="C831" i="7"/>
  <c r="D830" i="7"/>
  <c r="F830" i="7" s="1" a="1"/>
  <c r="F830" i="7" s="1"/>
  <c r="E830" i="7" l="1" a="1"/>
  <c r="E830" i="7" s="1"/>
  <c r="G830" i="7" s="1"/>
  <c r="D831" i="7"/>
  <c r="F831" i="7" s="1" a="1"/>
  <c r="F831" i="7" s="1"/>
  <c r="C832" i="7"/>
  <c r="C833" i="7" l="1"/>
  <c r="D832" i="7"/>
  <c r="F832" i="7" s="1" a="1"/>
  <c r="F832" i="7" s="1"/>
  <c r="E831" i="7" a="1"/>
  <c r="E831" i="7" s="1"/>
  <c r="G831" i="7" s="1"/>
  <c r="C834" i="7" l="1"/>
  <c r="D833" i="7"/>
  <c r="F833" i="7" s="1" a="1"/>
  <c r="F833" i="7" s="1"/>
  <c r="E832" i="7" a="1"/>
  <c r="E832" i="7" s="1"/>
  <c r="G832" i="7" s="1"/>
  <c r="E833" i="7" l="1" a="1"/>
  <c r="E833" i="7" s="1"/>
  <c r="G833" i="7" s="1"/>
  <c r="C835" i="7"/>
  <c r="D834" i="7"/>
  <c r="F834" i="7" s="1" a="1"/>
  <c r="F834" i="7" s="1"/>
  <c r="E834" i="7" l="1" a="1"/>
  <c r="E834" i="7" s="1"/>
  <c r="G834" i="7" s="1"/>
  <c r="C836" i="7"/>
  <c r="D835" i="7"/>
  <c r="F835" i="7" s="1" a="1"/>
  <c r="F835" i="7" s="1"/>
  <c r="C837" i="7" l="1"/>
  <c r="D836" i="7"/>
  <c r="F836" i="7" s="1" a="1"/>
  <c r="F836" i="7" s="1"/>
  <c r="E835" i="7" a="1"/>
  <c r="E835" i="7" s="1"/>
  <c r="G835" i="7" s="1"/>
  <c r="E836" i="7" l="1" a="1"/>
  <c r="E836" i="7" s="1"/>
  <c r="G836" i="7" s="1"/>
  <c r="C838" i="7"/>
  <c r="D837" i="7"/>
  <c r="F837" i="7" s="1" a="1"/>
  <c r="F837" i="7" s="1"/>
  <c r="D838" i="7" l="1"/>
  <c r="F838" i="7" s="1" a="1"/>
  <c r="F838" i="7" s="1"/>
  <c r="C839" i="7"/>
  <c r="E837" i="7" a="1"/>
  <c r="E837" i="7" s="1"/>
  <c r="G837" i="7" s="1"/>
  <c r="E838" i="7" l="1" a="1"/>
  <c r="E838" i="7" s="1"/>
  <c r="G838" i="7" s="1"/>
  <c r="C840" i="7"/>
  <c r="D839" i="7"/>
  <c r="F839" i="7" s="1" a="1"/>
  <c r="F839" i="7" s="1"/>
  <c r="E839" i="7" l="1" a="1"/>
  <c r="E839" i="7" s="1"/>
  <c r="G839" i="7" s="1"/>
  <c r="C841" i="7"/>
  <c r="D840" i="7"/>
  <c r="F840" i="7" s="1" a="1"/>
  <c r="F840" i="7" s="1"/>
  <c r="E840" i="7" l="1" a="1"/>
  <c r="E840" i="7" s="1"/>
  <c r="G840" i="7" s="1"/>
  <c r="C842" i="7"/>
  <c r="D841" i="7"/>
  <c r="F841" i="7" s="1" a="1"/>
  <c r="F841" i="7" s="1"/>
  <c r="E841" i="7" l="1" a="1"/>
  <c r="E841" i="7" s="1"/>
  <c r="G841" i="7" s="1"/>
  <c r="D842" i="7"/>
  <c r="F842" i="7" s="1" a="1"/>
  <c r="F842" i="7" s="1"/>
  <c r="C843" i="7"/>
  <c r="E842" i="7" l="1" a="1"/>
  <c r="E842" i="7" s="1"/>
  <c r="G842" i="7" s="1"/>
  <c r="D843" i="7"/>
  <c r="F843" i="7" s="1" a="1"/>
  <c r="F843" i="7" s="1"/>
  <c r="C844" i="7"/>
  <c r="E843" i="7" l="1" a="1"/>
  <c r="E843" i="7" s="1"/>
  <c r="G843" i="7" s="1"/>
  <c r="D844" i="7"/>
  <c r="F844" i="7" s="1" a="1"/>
  <c r="F844" i="7" s="1"/>
  <c r="C845" i="7"/>
  <c r="E844" i="7" l="1" a="1"/>
  <c r="E844" i="7" s="1"/>
  <c r="G844" i="7" s="1"/>
  <c r="D845" i="7"/>
  <c r="F845" i="7" s="1" a="1"/>
  <c r="F845" i="7" s="1"/>
  <c r="C846" i="7"/>
  <c r="E845" i="7" l="1" a="1"/>
  <c r="E845" i="7" s="1"/>
  <c r="G845" i="7" s="1"/>
  <c r="D846" i="7"/>
  <c r="F846" i="7" s="1" a="1"/>
  <c r="F846" i="7" s="1"/>
  <c r="C847" i="7"/>
  <c r="E846" i="7" l="1" a="1"/>
  <c r="E846" i="7" s="1"/>
  <c r="G846" i="7" s="1"/>
  <c r="C848" i="7"/>
  <c r="D847" i="7"/>
  <c r="F847" i="7" s="1" a="1"/>
  <c r="F847" i="7" s="1"/>
  <c r="E847" i="7" l="1" a="1"/>
  <c r="E847" i="7" s="1"/>
  <c r="G847" i="7" s="1"/>
  <c r="C849" i="7"/>
  <c r="D848" i="7"/>
  <c r="F848" i="7" s="1" a="1"/>
  <c r="F848" i="7" s="1"/>
  <c r="C850" i="7" l="1"/>
  <c r="D849" i="7"/>
  <c r="F849" i="7" s="1" a="1"/>
  <c r="F849" i="7" s="1"/>
  <c r="E848" i="7" a="1"/>
  <c r="E848" i="7" s="1"/>
  <c r="G848" i="7" s="1"/>
  <c r="C851" i="7" l="1"/>
  <c r="D850" i="7"/>
  <c r="F850" i="7" s="1" a="1"/>
  <c r="F850" i="7" s="1"/>
  <c r="E849" i="7" a="1"/>
  <c r="E849" i="7" s="1"/>
  <c r="G849" i="7" s="1"/>
  <c r="E850" i="7" l="1" a="1"/>
  <c r="E850" i="7" s="1"/>
  <c r="G850" i="7" s="1"/>
  <c r="D851" i="7"/>
  <c r="F851" i="7" s="1" a="1"/>
  <c r="F851" i="7" s="1"/>
  <c r="C852" i="7"/>
  <c r="E851" i="7" l="1" a="1"/>
  <c r="E851" i="7" s="1"/>
  <c r="G851" i="7" s="1"/>
  <c r="D852" i="7"/>
  <c r="F852" i="7" s="1" a="1"/>
  <c r="F852" i="7" s="1"/>
  <c r="C853" i="7"/>
  <c r="C854" i="7" l="1"/>
  <c r="D853" i="7"/>
  <c r="F853" i="7" s="1" a="1"/>
  <c r="F853" i="7" s="1"/>
  <c r="E852" i="7" a="1"/>
  <c r="E852" i="7" s="1"/>
  <c r="G852" i="7" s="1"/>
  <c r="D854" i="7" l="1"/>
  <c r="F854" i="7" s="1" a="1"/>
  <c r="F854" i="7" s="1"/>
  <c r="E853" i="7" a="1"/>
  <c r="E853" i="7" s="1"/>
  <c r="G853" i="7" s="1"/>
  <c r="E854" i="7" l="1" a="1"/>
  <c r="E854" i="7" s="1"/>
  <c r="G854" i="7" s="1"/>
  <c r="J14" i="7" l="1"/>
  <c r="I14" i="7"/>
  <c r="L14" i="7" s="1"/>
  <c r="N14" i="7" l="1" a="1"/>
  <c r="N14" i="7" s="1"/>
  <c r="O14" i="7" a="1"/>
  <c r="O14" i="7" s="1"/>
  <c r="I4" i="7" s="1"/>
  <c r="I3" i="7" l="1"/>
  <c r="P14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Naylor</author>
  </authors>
  <commentList>
    <comment ref="A4" authorId="0" shapeId="0" xr:uid="{B4FAC932-9338-487F-A8FD-C38CB2C94980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Diameter of coil former
</t>
        </r>
      </text>
    </comment>
    <comment ref="A5" authorId="0" shapeId="0" xr:uid="{9BED30E6-240D-4236-9757-C337B9C6C483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Inner diameter of screen
</t>
        </r>
      </text>
    </comment>
    <comment ref="A9" authorId="0" shapeId="0" xr:uid="{2D83E445-974E-4CD7-8FE9-D4CF531D1EA7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Length of coil
</t>
        </r>
      </text>
    </comment>
    <comment ref="A10" authorId="0" shapeId="0" xr:uid="{E0D24BC9-CEB0-4DE9-BF55-86E984D71FC4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Dia
meter of wire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Naylor</author>
  </authors>
  <commentList>
    <comment ref="A6" authorId="0" shapeId="0" xr:uid="{85357A8C-AC7D-4A70-8E2E-6EBFC31D9125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Values taken from book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Naylor</author>
  </authors>
  <commentList>
    <comment ref="A1" authorId="0" shapeId="0" xr:uid="{B061A0CD-A8B9-4448-AEE9-8C8E8618001B}">
      <text>
        <r>
          <rPr>
            <b/>
            <sz val="9"/>
            <color indexed="81"/>
            <rFont val="Tahoma"/>
            <family val="2"/>
          </rPr>
          <t>Michael Naylor:</t>
        </r>
        <r>
          <rPr>
            <sz val="9"/>
            <color indexed="81"/>
            <rFont val="Tahoma"/>
            <family val="2"/>
          </rPr>
          <t xml:space="preserve">
Table of preferred capacitors to enable the optimum value of 2 caps in series to be used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<sst xmlns="http://schemas.openxmlformats.org/spreadsheetml/2006/main" count="737" uniqueCount="502">
  <si>
    <t>Design of VHF bandpass filters</t>
  </si>
  <si>
    <t>Page</t>
  </si>
  <si>
    <t>Design according to the Handbook of filter synthesis by Zverev</t>
  </si>
  <si>
    <t>Input and Output impedance</t>
  </si>
  <si>
    <t>ohm</t>
  </si>
  <si>
    <t>Passband Ripple</t>
  </si>
  <si>
    <t>dB</t>
  </si>
  <si>
    <t>Filter Type</t>
  </si>
  <si>
    <t>Butterworth</t>
  </si>
  <si>
    <r>
      <t>Freq at 1dB attenuation (</t>
    </r>
    <r>
      <rPr>
        <sz val="11"/>
        <color theme="1"/>
        <rFont val="Calibri"/>
        <family val="2"/>
      </rPr>
      <t>Ω)</t>
    </r>
  </si>
  <si>
    <r>
      <t>Freq at 60 dB attenuation (</t>
    </r>
    <r>
      <rPr>
        <sz val="11"/>
        <color theme="1"/>
        <rFont val="Calibri"/>
        <family val="2"/>
      </rPr>
      <t>Ω)</t>
    </r>
  </si>
  <si>
    <t xml:space="preserve">BW </t>
  </si>
  <si>
    <t>1 dB</t>
  </si>
  <si>
    <t>MHz</t>
  </si>
  <si>
    <t>BW</t>
  </si>
  <si>
    <t>3 dB</t>
  </si>
  <si>
    <t>60dB</t>
  </si>
  <si>
    <t>Centre freq</t>
  </si>
  <si>
    <t>Example shown on p309</t>
  </si>
  <si>
    <t>https://archive.org/details/HandbookOfFilterSynthesis/page/n319/mode/2up</t>
  </si>
  <si>
    <t>Number of resonators required</t>
  </si>
  <si>
    <t xml:space="preserve">From Fig 5.1 </t>
  </si>
  <si>
    <t>Stopband rejection</t>
  </si>
  <si>
    <t>Ch 3</t>
  </si>
  <si>
    <t>uH</t>
  </si>
  <si>
    <t>Q Coil</t>
  </si>
  <si>
    <t>q0 achievable</t>
  </si>
  <si>
    <t>Series resistance</t>
  </si>
  <si>
    <t>Cn</t>
  </si>
  <si>
    <t>pF</t>
  </si>
  <si>
    <t xml:space="preserve">Qmin from Table </t>
  </si>
  <si>
    <t xml:space="preserve"> Values from Tables</t>
  </si>
  <si>
    <t>Insertion loss</t>
  </si>
  <si>
    <t>Details</t>
  </si>
  <si>
    <t>k12</t>
  </si>
  <si>
    <t>k23</t>
  </si>
  <si>
    <t>k34</t>
  </si>
  <si>
    <r>
      <t>q</t>
    </r>
    <r>
      <rPr>
        <vertAlign val="subscript"/>
        <sz val="12"/>
        <color theme="1"/>
        <rFont val="Calibri"/>
        <family val="2"/>
        <scheme val="minor"/>
      </rPr>
      <t>0</t>
    </r>
  </si>
  <si>
    <r>
      <t>q</t>
    </r>
    <r>
      <rPr>
        <vertAlign val="subscript"/>
        <sz val="12"/>
        <color theme="1"/>
        <rFont val="Calibri"/>
        <family val="2"/>
        <scheme val="minor"/>
      </rPr>
      <t>1</t>
    </r>
  </si>
  <si>
    <r>
      <t>q</t>
    </r>
    <r>
      <rPr>
        <vertAlign val="subscript"/>
        <sz val="12"/>
        <color theme="1"/>
        <rFont val="Calibri"/>
        <family val="2"/>
        <scheme val="minor"/>
      </rPr>
      <t>4</t>
    </r>
  </si>
  <si>
    <t>C1</t>
  </si>
  <si>
    <t>C2</t>
  </si>
  <si>
    <t>L1</t>
  </si>
  <si>
    <t>INF.</t>
  </si>
  <si>
    <t>IL</t>
  </si>
  <si>
    <t>K12</t>
  </si>
  <si>
    <t>K23</t>
  </si>
  <si>
    <t>K34</t>
  </si>
  <si>
    <t>Norm</t>
  </si>
  <si>
    <t>Ratio</t>
  </si>
  <si>
    <t>QUCS Identification</t>
  </si>
  <si>
    <t>QUCS Value</t>
  </si>
  <si>
    <t>https://hamwaves.com/inductance/en/index.html#input</t>
  </si>
  <si>
    <t>QOIL™ — https://hamwaves.com/qoil/ — v20181217</t>
  </si>
  <si>
    <t xml:space="preserve">  Coil design 2022-01-10 16:37</t>
  </si>
  <si>
    <t xml:space="preserve">  Coil design 2022-01-17 13:25</t>
  </si>
  <si>
    <t>INPUT</t>
  </si>
  <si>
    <t xml:space="preserve">  mean diameter of the coil    D = 8.5 mm</t>
  </si>
  <si>
    <t xml:space="preserve">  mean diameter of the coil    D = 7.25 mm</t>
  </si>
  <si>
    <t xml:space="preserve">  number of turns              N = 3</t>
  </si>
  <si>
    <t xml:space="preserve">  length of the coil           ℓ = 14 mm</t>
  </si>
  <si>
    <t xml:space="preserve">  length of the coil           ℓ = 7.25 mm</t>
  </si>
  <si>
    <t xml:space="preserve">  wire or tubing diameter      d = 1.5 mm</t>
  </si>
  <si>
    <t xml:space="preserve">  wire or tubing diameter      d = 1 mm</t>
  </si>
  <si>
    <t xml:space="preserve">  design frequency             f = 145.5 MHz</t>
  </si>
  <si>
    <t xml:space="preserve">  design frequency             f = 145 MHz</t>
  </si>
  <si>
    <t xml:space="preserve">  The (plating) material is annealed copper.</t>
  </si>
  <si>
    <t>INTERMEDIATE RESULTS</t>
  </si>
  <si>
    <t xml:space="preserve">  winding pitch                p = 4.67 mm</t>
  </si>
  <si>
    <t xml:space="preserve">  winding pitch                p = 2.42 mm</t>
  </si>
  <si>
    <t xml:space="preserve">  physical conductor length    ℓ_w_phys = 81.3 mm</t>
  </si>
  <si>
    <t xml:space="preserve">  physical conductor length    ℓ_w_phys = 68.7 mm</t>
  </si>
  <si>
    <t xml:space="preserve">  effective pitch angle        ψ = 10.14°</t>
  </si>
  <si>
    <t xml:space="preserve">  effective pitch angle        ψ = 6.21°</t>
  </si>
  <si>
    <t>RESULTS</t>
  </si>
  <si>
    <t xml:space="preserve">  Effective equivalent circuit</t>
  </si>
  <si>
    <t xml:space="preserve">    effective series inductance @ design frequency          L_eff_s = 0.050 μH</t>
  </si>
  <si>
    <t xml:space="preserve">    effective series inductance @ design frequency          L_eff_s = 0.048 μH</t>
  </si>
  <si>
    <t xml:space="preserve">    effective series reactance @ design frequency           X_eff_s = 45.3 Ω</t>
  </si>
  <si>
    <t xml:space="preserve">    effective series reactance @ design frequency           X_eff_s = 43.8 Ω</t>
  </si>
  <si>
    <t xml:space="preserve">    effective series AC resistance @ design frequency       R_eff_s = 0.047 Ω</t>
  </si>
  <si>
    <t xml:space="preserve">    effective series AC resistance @ design frequency       R_eff_s = 0.067 Ω</t>
  </si>
  <si>
    <t xml:space="preserve">    effective unloaded quality factor @ design frequency    Q_eff = 962</t>
  </si>
  <si>
    <t xml:space="preserve">    effective unloaded quality factor @ design frequency    Q_eff = 655</t>
  </si>
  <si>
    <t xml:space="preserve">  Lumped circuit equivalent</t>
  </si>
  <si>
    <t xml:space="preserve">    f-independent series inductance; geometrical formula    L_s = 0.041 μH</t>
  </si>
  <si>
    <t xml:space="preserve">    f-independent series inductance; geometrical formula    L_s = 0.045 μH</t>
  </si>
  <si>
    <t xml:space="preserve">    series AC resistance @ design frequency                 R_s = 0.032 Ω</t>
  </si>
  <si>
    <t xml:space="preserve">    series AC resistance @ design frequency                 R_s = 0.058 Ω</t>
  </si>
  <si>
    <t xml:space="preserve">    parallel stray capacitance @ design frequency           C_p = 5.0 pF</t>
  </si>
  <si>
    <t xml:space="preserve">    parallel stray capacitance @ design frequency           C_p = 1.9 pF</t>
  </si>
  <si>
    <t xml:space="preserve">  Self-resonant frequency                                   f_res = 1325.698 MHz</t>
  </si>
  <si>
    <t xml:space="preserve">  Self-resonant frequency                                   f_res = 1502.098 MHz</t>
  </si>
  <si>
    <t>DONATE</t>
  </si>
  <si>
    <t xml:space="preserve">  If this calculator proved any useful to you,</t>
  </si>
  <si>
    <t xml:space="preserve">  please, consider making a one-off donation</t>
  </si>
  <si>
    <t xml:space="preserve">  towards keeping me and the server up and running.</t>
  </si>
  <si>
    <t xml:space="preserve">  Thank you!</t>
  </si>
  <si>
    <t>Calculation of Inductance and Qu</t>
  </si>
  <si>
    <t>Denormalised Values</t>
  </si>
  <si>
    <t>Qucs Unit</t>
  </si>
  <si>
    <t>L value (all L)</t>
  </si>
  <si>
    <t>Normalised values from Zverev tables</t>
  </si>
  <si>
    <t>L2</t>
  </si>
  <si>
    <t>L3</t>
  </si>
  <si>
    <t>L4</t>
  </si>
  <si>
    <t>C3</t>
  </si>
  <si>
    <t>R1</t>
  </si>
  <si>
    <t>1p0</t>
  </si>
  <si>
    <t>1p2</t>
  </si>
  <si>
    <t>1p3</t>
  </si>
  <si>
    <t>1p5</t>
  </si>
  <si>
    <t>1p6</t>
  </si>
  <si>
    <t>1p8</t>
  </si>
  <si>
    <t>2p2</t>
  </si>
  <si>
    <t>2p4</t>
  </si>
  <si>
    <t>2p7</t>
  </si>
  <si>
    <t>3p0</t>
  </si>
  <si>
    <t>3p3</t>
  </si>
  <si>
    <t>3p9</t>
  </si>
  <si>
    <t>4p7</t>
  </si>
  <si>
    <t>5p0</t>
  </si>
  <si>
    <t>5p6</t>
  </si>
  <si>
    <t>6p8</t>
  </si>
  <si>
    <t>6p0</t>
  </si>
  <si>
    <t>8p2</t>
  </si>
  <si>
    <t>10p</t>
  </si>
  <si>
    <t>12p</t>
  </si>
  <si>
    <t>13p</t>
  </si>
  <si>
    <t>15p</t>
  </si>
  <si>
    <t>Table Lookup</t>
  </si>
  <si>
    <t>Q</t>
  </si>
  <si>
    <t>IL dB</t>
  </si>
  <si>
    <t>Calculate Series C values</t>
  </si>
  <si>
    <t>Split Value (Nom)</t>
  </si>
  <si>
    <t>Angular freq</t>
  </si>
  <si>
    <t>Z0</t>
  </si>
  <si>
    <t>Qu of coils</t>
  </si>
  <si>
    <t>Components Calculation</t>
  </si>
  <si>
    <t>ohms</t>
  </si>
  <si>
    <t>Rad/s</t>
  </si>
  <si>
    <t>Lookup q0</t>
  </si>
  <si>
    <t>q0</t>
  </si>
  <si>
    <t>q1</t>
  </si>
  <si>
    <t>q4</t>
  </si>
  <si>
    <t>Effective QE</t>
  </si>
  <si>
    <t>CapLookup</t>
  </si>
  <si>
    <t>List of Preferred Caps</t>
  </si>
  <si>
    <t>Total Count</t>
  </si>
  <si>
    <t>Nearest below</t>
  </si>
  <si>
    <t>Nearest above</t>
  </si>
  <si>
    <t>Nearest</t>
  </si>
  <si>
    <t xml:space="preserve">  Coil design 2022-03-02 10:16</t>
  </si>
  <si>
    <t xml:space="preserve">  mean diameter of the coil    D = 8.7 mm</t>
  </si>
  <si>
    <t xml:space="preserve">  length of the coil           ℓ = 15 mm</t>
  </si>
  <si>
    <t xml:space="preserve">  wire or tubing diameter      d = 1.4 mm</t>
  </si>
  <si>
    <t xml:space="preserve">  winding pitch                p = 5.00 mm</t>
  </si>
  <si>
    <t xml:space="preserve">  physical conductor length    ℓ_w_phys = 83.4 mm</t>
  </si>
  <si>
    <t xml:space="preserve">  effective pitch angle        ψ = 10.54°</t>
  </si>
  <si>
    <t xml:space="preserve">    effective series inductance @ design frequency          L_eff_s = 0.053 μH</t>
  </si>
  <si>
    <t xml:space="preserve">    effective series reactance @ design frequency           X_eff_s = 48.1 Ω</t>
  </si>
  <si>
    <t xml:space="preserve">    effective series AC resistance @ design frequency       R_eff_s = 0.049 Ω</t>
  </si>
  <si>
    <t xml:space="preserve">    effective unloaded quality factor @ design frequency    Q_eff = 981</t>
  </si>
  <si>
    <t xml:space="preserve">    f-independent series inductance; geometrical formula    L_s = 0.043 μH</t>
  </si>
  <si>
    <t xml:space="preserve">    series AC resistance @ design frequency                 R_s = 0.033 Ω</t>
  </si>
  <si>
    <t xml:space="preserve">    parallel stray capacitance @ design frequency           C_p = 4.8 pF</t>
  </si>
  <si>
    <t xml:space="preserve">  Self-resonant frequency                                   f_res = 1224.217 MHz</t>
  </si>
  <si>
    <t>Wire length</t>
  </si>
  <si>
    <t>Dia</t>
  </si>
  <si>
    <t>Turns</t>
  </si>
  <si>
    <t>Ends</t>
  </si>
  <si>
    <t>mm</t>
  </si>
  <si>
    <t>Length</t>
  </si>
  <si>
    <t>Cap to split</t>
  </si>
  <si>
    <t>Coil Inductance</t>
  </si>
  <si>
    <t>Parallel resistance (Coil)</t>
  </si>
  <si>
    <t>kohm</t>
  </si>
  <si>
    <t>C17</t>
  </si>
  <si>
    <t>C18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</si>
  <si>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</si>
  <si>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</si>
  <si>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</si>
  <si>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</si>
  <si>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</si>
  <si>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</si>
  <si>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</si>
  <si>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</si>
  <si>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</si>
  <si>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</si>
  <si>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</si>
  <si>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</si>
  <si>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</si>
  <si>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kOhm</t>
  </si>
  <si>
    <t>R2</t>
  </si>
  <si>
    <t>R3</t>
  </si>
  <si>
    <t>R</t>
  </si>
  <si>
    <t>B</t>
  </si>
  <si>
    <t xml:space="preserve">  Coil design 2022-03-10 13:45</t>
  </si>
  <si>
    <t xml:space="preserve">  mean diameter of the coil    D = 7.7 mm</t>
  </si>
  <si>
    <t xml:space="preserve">  number of turns              N = 2</t>
  </si>
  <si>
    <t xml:space="preserve">  winding pitch                p = 7.50 mm</t>
  </si>
  <si>
    <t xml:space="preserve">  physical conductor length    ℓ_w_phys = 50.7 mm</t>
  </si>
  <si>
    <t xml:space="preserve">  effective pitch angle        ψ = 17.39°</t>
  </si>
  <si>
    <t xml:space="preserve">    effective series inductance @ design frequency          L_eff_s = 0.033 μH</t>
  </si>
  <si>
    <t xml:space="preserve">    effective series reactance @ design frequency           X_eff_s = 30.4 Ω</t>
  </si>
  <si>
    <t xml:space="preserve">    effective series AC resistance @ design frequency       R_eff_s = 0.020 Ω</t>
  </si>
  <si>
    <t xml:space="preserve">    effective unloaded quality factor @ design frequency    Q_eff = 1501</t>
  </si>
  <si>
    <t xml:space="preserve">    f-independent series inductance; geometrical formula    L_s = 0.022 μH</t>
  </si>
  <si>
    <t xml:space="preserve">    series AC resistance @ design frequency                 R_s = 0.009 Ω</t>
  </si>
  <si>
    <t xml:space="preserve">    parallel stray capacitance @ design frequency           C_p = 18.1 pF</t>
  </si>
  <si>
    <t xml:space="preserve">  Self-resonant frequency                                   f_res = 2312.629 MHz</t>
  </si>
  <si>
    <t>L = 0.025n2 d 2 [\ - d\D2 \ ^H per axial inch</t>
  </si>
  <si>
    <t xml:space="preserve">D </t>
  </si>
  <si>
    <t>n</t>
  </si>
  <si>
    <t>turns</t>
  </si>
  <si>
    <t>d</t>
  </si>
  <si>
    <t>L</t>
  </si>
  <si>
    <t>in</t>
  </si>
  <si>
    <t>turns/mm</t>
  </si>
  <si>
    <t>b</t>
  </si>
  <si>
    <t>d0</t>
  </si>
  <si>
    <t>per axial inch</t>
  </si>
  <si>
    <t xml:space="preserve">Total </t>
  </si>
  <si>
    <t>DF</t>
  </si>
  <si>
    <t>SRF</t>
  </si>
  <si>
    <t xml:space="preserve">F </t>
  </si>
  <si>
    <t>Cs</t>
  </si>
  <si>
    <t>Cp</t>
  </si>
  <si>
    <t>approx</t>
  </si>
  <si>
    <t>Note that this does not account for Helical resonator cover</t>
  </si>
  <si>
    <t>Interpolated values</t>
  </si>
  <si>
    <t>Y-Delta Transformation</t>
  </si>
  <si>
    <t>Delta-Y Transformation</t>
  </si>
  <si>
    <t>Circuit Diagram</t>
  </si>
  <si>
    <t>Delta</t>
  </si>
  <si>
    <t>Wye</t>
  </si>
  <si>
    <t>Ca</t>
  </si>
  <si>
    <t>Cb</t>
  </si>
  <si>
    <t>Cc</t>
  </si>
  <si>
    <t>Interpolated Values From Zverev Tables</t>
  </si>
  <si>
    <t xml:space="preserve">q0 actual </t>
  </si>
  <si>
    <t>q0 table</t>
  </si>
  <si>
    <t>Helical Resonator Design (from Zverev)</t>
  </si>
  <si>
    <t>Calculation of filter terminations</t>
  </si>
  <si>
    <t>EMRFD page 3.14</t>
  </si>
  <si>
    <t>QE</t>
  </si>
  <si>
    <t>q</t>
  </si>
  <si>
    <t>F</t>
  </si>
  <si>
    <t>Qu</t>
  </si>
  <si>
    <t>R0</t>
  </si>
  <si>
    <t>Ce</t>
  </si>
  <si>
    <t>Ct</t>
  </si>
  <si>
    <t>C0</t>
  </si>
  <si>
    <t>Not relevant any more</t>
  </si>
  <si>
    <t>3dB k and q values</t>
  </si>
  <si>
    <t xml:space="preserve">Page </t>
  </si>
  <si>
    <t>Values of components Calculated</t>
  </si>
  <si>
    <t>Unit</t>
  </si>
  <si>
    <t>Value</t>
  </si>
  <si>
    <t>Component ID</t>
  </si>
  <si>
    <t>QUCS</t>
  </si>
  <si>
    <t>Kicad</t>
  </si>
  <si>
    <t>Output Strings</t>
  </si>
  <si>
    <t>List of possible Combinations</t>
  </si>
  <si>
    <t>Index for C1</t>
  </si>
  <si>
    <t>Index for C2</t>
  </si>
  <si>
    <t>capslist</t>
  </si>
  <si>
    <t>Series (c1,C2)</t>
  </si>
  <si>
    <t>Total Combinations</t>
  </si>
  <si>
    <t>Data Table to do cap lookupS</t>
  </si>
  <si>
    <t>Data input cell:</t>
  </si>
  <si>
    <t>External cell series value</t>
  </si>
  <si>
    <t>C2 result</t>
  </si>
  <si>
    <t>C1 result</t>
  </si>
  <si>
    <t>&lt;/Paintings&gt;</t>
  </si>
  <si>
    <t>&lt;Paintings&gt;</t>
  </si>
  <si>
    <t>&lt;/Diagrams&gt;</t>
  </si>
  <si>
    <t>&lt;Diagrams&gt;</t>
  </si>
  <si>
    <t>&lt;/Wires&gt;</t>
  </si>
  <si>
    <t xml:space="preserve">  &lt;1250 540 1360 540 "" 0 0 0 ""&gt;</t>
  </si>
  <si>
    <t xml:space="preserve">  &lt;930 540 1040 540 "" 0 0 0 ""&gt;</t>
  </si>
  <si>
    <t xml:space="preserve">  &lt;1180 400 1220 400 "" 0 0 0 ""&gt;</t>
  </si>
  <si>
    <t xml:space="preserve">  &lt;610 540 720 540 "" 0 0 0 ""&gt;</t>
  </si>
  <si>
    <t xml:space="preserve">  &lt;860 400 900 400 "" 0 0 0 ""&gt;</t>
  </si>
  <si>
    <t xml:space="preserve">  &lt;1500 390 1580 390 "" 0 0 0 ""&gt;</t>
  </si>
  <si>
    <t xml:space="preserve">  &lt;1500 390 1500 400 "" 0 0 0 ""&gt;</t>
  </si>
  <si>
    <t xml:space="preserve">  &lt;1170 400 1180 400 "" 0 0 0 ""&gt;</t>
  </si>
  <si>
    <t xml:space="preserve">  &lt;1360 490 1360 540 "" 0 0 0 ""&gt;</t>
  </si>
  <si>
    <t xml:space="preserve">  &lt;1360 540 1500 540 "" 0 0 0 ""&gt;</t>
  </si>
  <si>
    <t xml:space="preserve">  &lt;1360 400 1360 430 "" 0 0 0 ""&gt;</t>
  </si>
  <si>
    <t xml:space="preserve">  &lt;1290 400 1360 400 "" 0 0 0 ""&gt;</t>
  </si>
  <si>
    <t xml:space="preserve">  &lt;1360 400 1380 400 "" 0 0 0 ""&gt;</t>
  </si>
  <si>
    <t xml:space="preserve">  &lt;1220 250 1260 250 "" 0 0 0 ""&gt;</t>
  </si>
  <si>
    <t xml:space="preserve">  &lt;1260 250 1290 250 "" 0 0 0 ""&gt;</t>
  </si>
  <si>
    <t xml:space="preserve">  &lt;1290 250 1290 280 "" 0 0 0 ""&gt;</t>
  </si>
  <si>
    <t xml:space="preserve">  &lt;1220 250 1220 300 "" 0 0 0 ""&gt;</t>
  </si>
  <si>
    <t xml:space="preserve">  &lt;1220 360 1220 400 "" 0 0 0 ""&gt;</t>
  </si>
  <si>
    <t xml:space="preserve">  &lt;1220 400 1250 400 "" 0 0 0 ""&gt;</t>
  </si>
  <si>
    <t xml:space="preserve">  &lt;1420 400 1440 400 "" 0 0 0 ""&gt;</t>
  </si>
  <si>
    <t xml:space="preserve">  &lt;1180 540 1250 540 "" 0 0 0 ""&gt;</t>
  </si>
  <si>
    <t xml:space="preserve">  &lt;1250 470 1250 480 "" 0 0 0 ""&gt;</t>
  </si>
  <si>
    <t xml:space="preserve">  &lt;1250 400 1250 410 "" 0 0 0 ""&gt;</t>
  </si>
  <si>
    <t xml:space="preserve">  &lt;1250 400 1290 400 "" 0 0 0 ""&gt;</t>
  </si>
  <si>
    <t xml:space="preserve">  &lt;1290 340 1290 400 "" 0 0 0 ""&gt;</t>
  </si>
  <si>
    <t xml:space="preserve">  &lt;850 400 860 400 "" 0 0 0 ""&gt;</t>
  </si>
  <si>
    <t xml:space="preserve">  &lt;1040 490 1040 540 "" 0 0 0 ""&gt;</t>
  </si>
  <si>
    <t xml:space="preserve">  &lt;1040 540 1180 540 "" 0 0 0 ""&gt;</t>
  </si>
  <si>
    <t xml:space="preserve">  &lt;1040 400 1040 430 "" 0 0 0 ""&gt;</t>
  </si>
  <si>
    <t xml:space="preserve">  &lt;970 400 1040 400 "" 0 0 0 ""&gt;</t>
  </si>
  <si>
    <t xml:space="preserve">  &lt;1040 400 1060 400 "" 0 0 0 ""&gt;</t>
  </si>
  <si>
    <t xml:space="preserve">  &lt;900 250 940 250 "" 0 0 0 ""&gt;</t>
  </si>
  <si>
    <t xml:space="preserve">  &lt;940 250 970 250 "" 0 0 0 ""&gt;</t>
  </si>
  <si>
    <t xml:space="preserve">  &lt;970 250 970 280 "" 0 0 0 ""&gt;</t>
  </si>
  <si>
    <t xml:space="preserve">  &lt;900 250 900 300 "" 0 0 0 ""&gt;</t>
  </si>
  <si>
    <t xml:space="preserve">  &lt;900 360 900 400 "" 0 0 0 ""&gt;</t>
  </si>
  <si>
    <t xml:space="preserve">  &lt;900 400 930 400 "" 0 0 0 ""&gt;</t>
  </si>
  <si>
    <t xml:space="preserve">  &lt;1100 400 1120 400 "" 0 0 0 ""&gt;</t>
  </si>
  <si>
    <t xml:space="preserve">  &lt;860 540 930 540 "" 0 0 0 ""&gt;</t>
  </si>
  <si>
    <t xml:space="preserve">  &lt;930 470 930 480 "" 0 0 0 ""&gt;</t>
  </si>
  <si>
    <t xml:space="preserve">  &lt;930 400 930 410 "" 0 0 0 ""&gt;</t>
  </si>
  <si>
    <t xml:space="preserve">  &lt;930 400 970 400 "" 0 0 0 ""&gt;</t>
  </si>
  <si>
    <t xml:space="preserve">  &lt;970 340 970 400 "" 0 0 0 ""&gt;</t>
  </si>
  <si>
    <t xml:space="preserve">  &lt;530 400 540 400 "" 0 0 0 ""&gt;</t>
  </si>
  <si>
    <t xml:space="preserve">  &lt;540 400 580 400 "" 0 0 0 ""&gt;</t>
  </si>
  <si>
    <t xml:space="preserve">  &lt;720 490 720 540 "" 0 0 0 ""&gt;</t>
  </si>
  <si>
    <t xml:space="preserve">  &lt;720 540 860 540 "" 0 0 0 ""&gt;</t>
  </si>
  <si>
    <t xml:space="preserve">  &lt;720 400 720 430 "" 0 0 0 ""&gt;</t>
  </si>
  <si>
    <t xml:space="preserve">  &lt;650 400 720 400 "" 0 0 0 ""&gt;</t>
  </si>
  <si>
    <t xml:space="preserve">  &lt;720 400 740 400 "" 0 0 0 ""&gt;</t>
  </si>
  <si>
    <t xml:space="preserve">  &lt;580 250 620 250 "" 0 0 0 ""&gt;</t>
  </si>
  <si>
    <t xml:space="preserve">  &lt;620 250 650 250 "" 0 0 0 ""&gt;</t>
  </si>
  <si>
    <t xml:space="preserve">  &lt;650 250 650 280 "" 0 0 0 ""&gt;</t>
  </si>
  <si>
    <t xml:space="preserve">  &lt;580 250 580 300 "" 0 0 0 ""&gt;</t>
  </si>
  <si>
    <t xml:space="preserve">  &lt;580 360 580 400 "" 0 0 0 ""&gt;</t>
  </si>
  <si>
    <t xml:space="preserve">  &lt;580 400 610 400 "" 0 0 0 ""&gt;</t>
  </si>
  <si>
    <t xml:space="preserve">  &lt;780 400 800 400 "" 0 0 0 ""&gt;</t>
  </si>
  <si>
    <t xml:space="preserve">  &lt;540 540 610 540 "" 0 0 0 ""&gt;</t>
  </si>
  <si>
    <t xml:space="preserve">  &lt;610 470 610 480 "" 0 0 0 ""&gt;</t>
  </si>
  <si>
    <t xml:space="preserve">  &lt;610 400 610 410 "" 0 0 0 ""&gt;</t>
  </si>
  <si>
    <t xml:space="preserve">  &lt;610 400 650 400 "" 0 0 0 ""&gt;</t>
  </si>
  <si>
    <t xml:space="preserve">  &lt;650 340 650 400 "" 0 0 0 ""&gt;</t>
  </si>
  <si>
    <t xml:space="preserve">  &lt;140 400 150 400 "" 0 0 0 ""&gt;</t>
  </si>
  <si>
    <t xml:space="preserve">  &lt;210 400 260 400 "" 0 0 0 ""&gt;</t>
  </si>
  <si>
    <t xml:space="preserve">  &lt;100 460 100 540 "" 0 0 0 ""&gt;</t>
  </si>
  <si>
    <t xml:space="preserve">  &lt;80 460 100 460 "" 0 0 0 ""&gt;</t>
  </si>
  <si>
    <t xml:space="preserve">  &lt;400 490 400 540 "" 0 0 0 ""&gt;</t>
  </si>
  <si>
    <t xml:space="preserve">  &lt;400 540 540 540 "" 0 0 0 ""&gt;</t>
  </si>
  <si>
    <t xml:space="preserve">  &lt;400 400 400 430 "" 0 0 0 ""&gt;</t>
  </si>
  <si>
    <t xml:space="preserve">  &lt;330 400 400 400 "" 0 0 0 ""&gt;</t>
  </si>
  <si>
    <t xml:space="preserve">  &lt;400 400 420 400 "" 0 0 0 ""&gt;</t>
  </si>
  <si>
    <t xml:space="preserve">  &lt;290 540 400 540 "" 0 0 0 ""&gt;</t>
  </si>
  <si>
    <t xml:space="preserve">  &lt;260 250 300 250 "" 0 0 0 ""&gt;</t>
  </si>
  <si>
    <t xml:space="preserve">  &lt;300 250 330 250 "" 0 0 0 ""&gt;</t>
  </si>
  <si>
    <t xml:space="preserve">  &lt;330 250 330 280 "" 0 0 0 ""&gt;</t>
  </si>
  <si>
    <t xml:space="preserve">  &lt;260 250 260 300 "" 0 0 0 ""&gt;</t>
  </si>
  <si>
    <t xml:space="preserve">  &lt;260 360 260 400 "" 0 0 0 ""&gt;</t>
  </si>
  <si>
    <t xml:space="preserve">  &lt;260 400 280 400 "" 0 0 0 ""&gt;</t>
  </si>
  <si>
    <t xml:space="preserve">  &lt;460 400 480 400 "" 0 0 0 ""&gt;</t>
  </si>
  <si>
    <t xml:space="preserve">  &lt;220 540 290 540 "" 0 0 0 ""&gt;</t>
  </si>
  <si>
    <t xml:space="preserve">  &lt;290 470 290 480 "" 0 0 0 ""&gt;</t>
  </si>
  <si>
    <t xml:space="preserve">  &lt;290 400 290 410 "" 0 0 0 ""&gt;</t>
  </si>
  <si>
    <t xml:space="preserve">  &lt;290 400 330 400 "" 0 0 0 ""&gt;</t>
  </si>
  <si>
    <t xml:space="preserve">  &lt;280 400 290 400 "" 0 0 0 ""&gt;</t>
  </si>
  <si>
    <t xml:space="preserve">  &lt;330 340 330 400 "" 0 0 0 ""&gt;</t>
  </si>
  <si>
    <t xml:space="preserve">  &lt;1580 490 1580 530 "" 0 0 0 ""&gt;</t>
  </si>
  <si>
    <t xml:space="preserve">  &lt;1580 390 1580 430 "" 0 0 0 ""&gt;</t>
  </si>
  <si>
    <t>&lt;Wires&gt;</t>
  </si>
  <si>
    <t>&lt;/Components&gt;</t>
  </si>
  <si>
    <t xml:space="preserve">  &lt;C C19 1 1250 510 17 -26 0 1 "17.34p" 1 "" 0 "neutral" 0&gt;</t>
  </si>
  <si>
    <t xml:space="preserve">  &lt;C C18 1 1250 440 17 -26 0 1 "17.34p" 1 "" 0 "neutral" 0&gt;</t>
  </si>
  <si>
    <t xml:space="preserve">  &lt;C C14 1 930 510 17 -26 0 1 "17.34p" 1 "" 0 "neutral" 0&gt;</t>
  </si>
  <si>
    <t xml:space="preserve">  &lt;C C22 1 1470 400 -30 -50 0 0 "4.825p" 1 "" 0 "neutral" 0&gt;</t>
  </si>
  <si>
    <t xml:space="preserve">  &lt;C C21 1 1390 400 -30 -50 0 0 "652.8f" 1 "" 0 "neutral" 0&gt;</t>
  </si>
  <si>
    <t xml:space="preserve">  &lt;C C17 1 1150 400 -30 -50 0 0 "4.825p" 1 "" 0 "neutral" 0&gt;</t>
  </si>
  <si>
    <t xml:space="preserve">  &lt;C C16 1 1070 400 -30 -50 0 0 "652.8f" 1 "" 0 "neutral" 0&gt;</t>
  </si>
  <si>
    <t xml:space="preserve">  &lt;C C13 1 930 440 17 -26 0 1 "17.34p" 1 "" 0 "neutral" 0&gt;</t>
  </si>
  <si>
    <t xml:space="preserve">  &lt;C C8 1 610 440 17 -26 0 1 "17.34p" 1 "" 0 "neutral" 0&gt;</t>
  </si>
  <si>
    <t xml:space="preserve">  &lt;C C9 1 610 510 17 -26 0 1 "17.34p" 1 "" 0 "neutral" 0&gt;</t>
  </si>
  <si>
    <t xml:space="preserve">  &lt;C C12 1 830 400 -30 -50 0 0 "4.825p" 1 "" 0 "neutral" 0&gt;</t>
  </si>
  <si>
    <t xml:space="preserve">  &lt;C C11 1 750 400 -30 -50 0 0 "652.8f" 1 "" 0 "neutral" 0&gt;</t>
  </si>
  <si>
    <t xml:space="preserve">  &lt;L L4 1 1360 460 17 -26 0 1 "53.00n" 1 "" 0&gt;</t>
  </si>
  <si>
    <t xml:space="preserve">  &lt;C C20 1 1290 310 17 -26 0 1 "17.34p" 1 "" 0 "neutral" 0&gt;</t>
  </si>
  <si>
    <t xml:space="preserve">  &lt;GND * 1 1260 250 0 0 0 2&gt;</t>
  </si>
  <si>
    <t xml:space="preserve">  &lt;R R4 1 1220 330 15 -26 0 1 "20000 Ohm" 1 "26.85" 0 "0.0" 0 "0.0" 0 "26.85" 0 "european" 0&gt;</t>
  </si>
  <si>
    <t xml:space="preserve">  &lt;GND * 1 1180 540 0 0 0 0&gt;</t>
  </si>
  <si>
    <t xml:space="preserve">  &lt;L L3 1 1040 460 17 -26 0 1 "53.00n" 1 "" 0&gt;</t>
  </si>
  <si>
    <t xml:space="preserve">  &lt;C C15 1 970 310 17 -26 0 1 "17.34p" 1 "" 0 "neutral" 0&gt;</t>
  </si>
  <si>
    <t xml:space="preserve">  &lt;GND * 1 940 250 0 0 0 2&gt;</t>
  </si>
  <si>
    <t xml:space="preserve">  &lt;R R3 1 900 330 15 -26 0 1 "20000 Ohm" 1 "26.85" 0 "0.0" 0 "0.0" 0 "26.85" 0 "european" 0&gt;</t>
  </si>
  <si>
    <t xml:space="preserve">  &lt;GND * 1 860 540 0 0 0 0&gt;</t>
  </si>
  <si>
    <t xml:space="preserve">  &lt;L L2 1 720 460 17 -26 0 1 "53.00n" 1 "" 0&gt;</t>
  </si>
  <si>
    <t xml:space="preserve">  &lt;C C10 1 650 310 17 -26 0 1 "17.34p" 1 "" 0 "neutral" 0&gt;</t>
  </si>
  <si>
    <t xml:space="preserve">  &lt;GND * 1 620 250 0 0 0 2&gt;</t>
  </si>
  <si>
    <t xml:space="preserve">  &lt;R R2 1 580 330 15 -26 0 1 "20000 Ohm" 1 "26.85" 0 "0.0" 0 "0.0" 0 "26.85" 0 "european" 0&gt;</t>
  </si>
  <si>
    <t xml:space="preserve">  &lt;GND * 1 540 540 0 0 0 0&gt;</t>
  </si>
  <si>
    <t xml:space="preserve">  &lt;C C2 1 180 400 -30 -50 0 0 "4.825p" 1 "" 0 "neutral" 0&gt;</t>
  </si>
  <si>
    <t xml:space="preserve">  &lt;Pac P1 1 80 430 18 -26 0 1 "1" 1 "50 Ohm" 1 "0 dBm" 0 "1 GHz" 0 "26.85" 0&gt;</t>
  </si>
  <si>
    <t xml:space="preserve">  &lt;C C1 1 110 400 -30 -50 0 0 "4.825p" 1 "" 0 "neutral" 0&gt;</t>
  </si>
  <si>
    <t xml:space="preserve">  &lt;L L1 1 400 460 17 -26 0 1 "53.00n" 1 "" 0&gt;</t>
  </si>
  <si>
    <t xml:space="preserve">  &lt;C C6 1 430 400 -30 -50 0 0 "652.8f" 1 "" 0 "neutral" 0&gt;</t>
  </si>
  <si>
    <t xml:space="preserve">  &lt;C C3 1 290 440 17 -26 0 1 "17.34p" 1 "" 0 "neutral" 0&gt;</t>
  </si>
  <si>
    <t xml:space="preserve">  &lt;C C5 1 330 310 17 -26 0 1 "17.34p" 1 "" 0 "neutral" 0&gt;</t>
  </si>
  <si>
    <t xml:space="preserve">  &lt;C C7 1 510 400 -30 -50 0 0 "4.825p" 1 "" 0 "neutral" 0&gt;</t>
  </si>
  <si>
    <t xml:space="preserve">  &lt;C C4 1 290 510 17 -26 0 1 "17.34p" 1 "" 0 "neutral" 0&gt;</t>
  </si>
  <si>
    <t xml:space="preserve">  &lt;GND * 1 300 250 0 0 0 2&gt;</t>
  </si>
  <si>
    <t xml:space="preserve">  &lt;R R1 1 260 330 15 -26 0 1 "20000 Ohm" 1 "26.85" 0 "0.0" 0 "0.0" 0 "26.85" 0 "european" 0&gt;</t>
  </si>
  <si>
    <t xml:space="preserve">  &lt;GND * 1 220 540 0 0 0 0&gt;</t>
  </si>
  <si>
    <t xml:space="preserve">  &lt;Eqn Eqn1 1 850 80 -28 15 0 0 "dBS21=dB(S[2,1])" 1 "dBS11=dB(S[1,1])" 1 "group_delay=-diff(unwrap(angle(S[2,1])),2*pi*frequency)" 1 "yes" 0&gt;</t>
  </si>
  <si>
    <t xml:space="preserve">  &lt;.SP SP1 1 600 10 0 71 0 0 "log" 1 "106.8MHz" 1 "198.2MHz" 1 "1001" 1 "no" 0 "1" 0 "2" 0 "no" 0 "no" 0&gt;</t>
  </si>
  <si>
    <t xml:space="preserve">  &lt;GND * 1 1580 530 0 0 0 0&gt;</t>
  </si>
  <si>
    <t xml:space="preserve">  &lt;Pac P2 1 1580 460 18 -26 0 1 "2" 1 "50 Ohm" 1 "0 dBm" 0 "1 GHz" 0 "26.85" 0&gt;</t>
  </si>
  <si>
    <t xml:space="preserve">  &lt;GND * 1 100 540 0 0 0 0&gt;</t>
  </si>
  <si>
    <t>&lt;Components&gt;</t>
  </si>
  <si>
    <t>&lt;/Symbol&gt;</t>
  </si>
  <si>
    <t>&lt;Symbol&gt;</t>
  </si>
  <si>
    <t>&lt;/Properties&gt;</t>
  </si>
  <si>
    <t xml:space="preserve">  &lt;FrameText3=Revision:&gt;</t>
  </si>
  <si>
    <t xml:space="preserve">  &lt;FrameText2=Date:&gt;</t>
  </si>
  <si>
    <t xml:space="preserve">  &lt;FrameText1=Drawn By:&gt;</t>
  </si>
  <si>
    <t xml:space="preserve">  &lt;FrameText0=Title&gt;</t>
  </si>
  <si>
    <t xml:space="preserve">  &lt;showFrame=0&gt;</t>
  </si>
  <si>
    <t xml:space="preserve">  &lt;RunScript=0&gt;</t>
  </si>
  <si>
    <t xml:space="preserve">  &lt;Script=filter.m&gt;</t>
  </si>
  <si>
    <t xml:space="preserve">  &lt;OpenDisplay=1&gt;</t>
  </si>
  <si>
    <t xml:space="preserve">  &lt;DataDisplay=filter.dpl&gt;</t>
  </si>
  <si>
    <t xml:space="preserve">  &lt;DataSet=filter.dat&gt;</t>
  </si>
  <si>
    <t xml:space="preserve">  &lt;Grid=10,10,1&gt;</t>
  </si>
  <si>
    <t xml:space="preserve">  &lt;View=46,-79,1713,923,0.95081,0,0&gt;</t>
  </si>
  <si>
    <t>&lt;Properties&gt;</t>
  </si>
  <si>
    <t>&lt;Qucs Schematic 0.0.19&gt;</t>
  </si>
  <si>
    <t>"20000 Ohm"</t>
  </si>
  <si>
    <t>R4</t>
  </si>
  <si>
    <t>C20</t>
  </si>
  <si>
    <t>C21</t>
  </si>
  <si>
    <t>C22</t>
  </si>
  <si>
    <t>C19</t>
  </si>
  <si>
    <t>"17.34p"</t>
  </si>
  <si>
    <t>"4.825p"</t>
  </si>
  <si>
    <t>"53.00n"</t>
  </si>
  <si>
    <t>"652.8f"</t>
  </si>
  <si>
    <t>Comp ID</t>
  </si>
  <si>
    <t>Template Value</t>
  </si>
  <si>
    <t>Netlist QUCS Template</t>
  </si>
  <si>
    <t>Before</t>
  </si>
  <si>
    <t>After</t>
  </si>
  <si>
    <t>"</t>
  </si>
  <si>
    <t>Exact Sim?</t>
  </si>
  <si>
    <t>Sim Value 1</t>
  </si>
  <si>
    <t>Sim Value 2</t>
  </si>
  <si>
    <t>Cap IDs</t>
  </si>
  <si>
    <t>C Variable</t>
  </si>
  <si>
    <t>C Series</t>
  </si>
  <si>
    <t>C Parallel</t>
  </si>
  <si>
    <t>C Tune</t>
  </si>
  <si>
    <t>C Variable (nominal)</t>
  </si>
  <si>
    <t>C Tune (check)</t>
  </si>
  <si>
    <t>1p1</t>
  </si>
  <si>
    <t>0p4</t>
  </si>
  <si>
    <t>0p5</t>
  </si>
  <si>
    <t>0p6</t>
  </si>
  <si>
    <t>0p7</t>
  </si>
  <si>
    <t>0p8</t>
  </si>
  <si>
    <t>0p9</t>
  </si>
  <si>
    <t>10p0</t>
  </si>
  <si>
    <t>12p0</t>
  </si>
  <si>
    <t>13p0</t>
  </si>
  <si>
    <t>15p0</t>
  </si>
  <si>
    <t>18p0</t>
  </si>
  <si>
    <t>22p0</t>
  </si>
  <si>
    <t>27p0</t>
  </si>
  <si>
    <t>Calculation of coil inductance</t>
  </si>
  <si>
    <t>https://coil32.net/shield-inductance.html</t>
  </si>
  <si>
    <t>where:</t>
  </si>
  <si>
    <r>
      <t>L</t>
    </r>
    <r>
      <rPr>
        <b/>
        <i/>
        <vertAlign val="subscript"/>
        <sz val="12"/>
        <color rgb="FF454442"/>
        <rFont val="Verdana"/>
        <family val="2"/>
      </rPr>
      <t>s</t>
    </r>
    <r>
      <rPr>
        <sz val="12"/>
        <color rgb="FF454442"/>
        <rFont val="Verdana"/>
        <family val="2"/>
      </rPr>
      <t> - inductance of the shielded coil;</t>
    </r>
  </si>
  <si>
    <r>
      <t>L</t>
    </r>
    <r>
      <rPr>
        <b/>
        <i/>
        <vertAlign val="subscript"/>
        <sz val="12"/>
        <color rgb="FF454442"/>
        <rFont val="Verdana"/>
        <family val="2"/>
      </rPr>
      <t>0</t>
    </r>
    <r>
      <rPr>
        <sz val="12"/>
        <color rgb="FF454442"/>
        <rFont val="Verdana"/>
        <family val="2"/>
      </rPr>
      <t> - inductance of the coil without shield;</t>
    </r>
  </si>
  <si>
    <r>
      <t>D</t>
    </r>
    <r>
      <rPr>
        <b/>
        <i/>
        <vertAlign val="subscript"/>
        <sz val="12"/>
        <color rgb="FF454442"/>
        <rFont val="Verdana"/>
        <family val="2"/>
      </rPr>
      <t>s</t>
    </r>
    <r>
      <rPr>
        <sz val="12"/>
        <color rgb="FF454442"/>
        <rFont val="Verdana"/>
        <family val="2"/>
      </rPr>
      <t> - diameter of shield;</t>
    </r>
  </si>
  <si>
    <r>
      <t>H</t>
    </r>
    <r>
      <rPr>
        <sz val="12"/>
        <color rgb="FF454442"/>
        <rFont val="Verdana"/>
        <family val="2"/>
      </rPr>
      <t> - height of shield;</t>
    </r>
  </si>
  <si>
    <r>
      <t>D</t>
    </r>
    <r>
      <rPr>
        <sz val="12"/>
        <color rgb="FF454442"/>
        <rFont val="Verdana"/>
        <family val="2"/>
      </rPr>
      <t> - diameter of winding;</t>
    </r>
  </si>
  <si>
    <r>
      <t>L</t>
    </r>
    <r>
      <rPr>
        <sz val="12"/>
        <color rgb="FF454442"/>
        <rFont val="Verdana"/>
        <family val="2"/>
      </rPr>
      <t> - length of winding;</t>
    </r>
  </si>
  <si>
    <t>https://www.g3ynh.info/zdocs/magnetics/appendix/optQ_hb9dfz.html</t>
  </si>
  <si>
    <t>https://coil32.net/theory/faq.html</t>
  </si>
  <si>
    <t>D=9</t>
  </si>
  <si>
    <t>D=(22 +15)/2= 18</t>
  </si>
  <si>
    <t>l=6</t>
  </si>
  <si>
    <t>Hs= 22</t>
  </si>
  <si>
    <t>L0</t>
  </si>
  <si>
    <t>Ls</t>
  </si>
  <si>
    <t>Effect of Shield</t>
  </si>
  <si>
    <t>Optimising Q of coil</t>
  </si>
  <si>
    <t>Q ratio</t>
  </si>
  <si>
    <t>Straight wires</t>
  </si>
  <si>
    <t>https://coil32.net/download.html</t>
  </si>
  <si>
    <t>Coil 64</t>
  </si>
  <si>
    <r>
      <t>L = (d</t>
    </r>
    <r>
      <rPr>
        <vertAlign val="superscript"/>
        <sz val="11"/>
        <color rgb="FF880000"/>
        <rFont val="Courier New"/>
        <family val="3"/>
      </rPr>
      <t>2</t>
    </r>
    <r>
      <rPr>
        <sz val="11"/>
        <color rgb="FF880000"/>
        <rFont val="Courier New"/>
        <family val="3"/>
      </rPr>
      <t>n</t>
    </r>
    <r>
      <rPr>
        <vertAlign val="superscript"/>
        <sz val="11"/>
        <color rgb="FF880000"/>
        <rFont val="Courier New"/>
        <family val="3"/>
      </rPr>
      <t>2</t>
    </r>
    <r>
      <rPr>
        <sz val="11"/>
        <color rgb="FF880000"/>
        <rFont val="Courier New"/>
        <family val="3"/>
      </rPr>
      <t>) / (l + 0.45d) [μH]</t>
    </r>
  </si>
  <si>
    <t>Wheeler formula for linductance</t>
  </si>
  <si>
    <t>https://www.qsl.net/in3otd/cg_readme.html</t>
  </si>
  <si>
    <t>https://g3ynh.info/zdocs/magnetics/SolenoidZ.pdf</t>
  </si>
  <si>
    <t>https://g3ynh.info/zdocs/magnetics/appendix/hb9dfz/Mathcad_Coil_calc_w_Medhurst_et_G3YNH_131014.pdf</t>
  </si>
  <si>
    <t>https://g3ynh.info/zdocs/magnetics/appendix/hb9dfz/Mathcad_Algo_for_opt_coil_131023.pdf</t>
  </si>
  <si>
    <t>Q Factor estimation papers</t>
  </si>
  <si>
    <t>https://g3ynh.info/zdocs/magnetics/appendix/hb9dfz/Mathcad_hunt_for_Optimum_131011.pdf</t>
  </si>
  <si>
    <t>Spacing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</si>
</sst>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E+0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rgb="FF000000"/>
      <name val="Arial"/>
      <family val="2"/>
    </font>
    <font>
      <sz val="10"/>
      <color rgb="FF474747"/>
      <name val="Open Sans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454442"/>
      <name val="Verdana"/>
      <family val="2"/>
    </font>
    <font>
      <b/>
      <i/>
      <sz val="12"/>
      <color rgb="FF454442"/>
      <name val="Verdana"/>
      <family val="2"/>
    </font>
    <font>
      <b/>
      <i/>
      <vertAlign val="subscript"/>
      <sz val="12"/>
      <color rgb="FF454442"/>
      <name val="Verdana"/>
      <family val="2"/>
    </font>
    <font>
      <sz val="11"/>
      <color rgb="FF880000"/>
      <name val="Courier New"/>
      <family val="3"/>
    </font>
    <font>
      <vertAlign val="superscript"/>
      <sz val="11"/>
      <color rgb="FF88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49" fontId="1" fillId="0" borderId="0" xfId="1" applyNumberFormat="1"/>
    <xf numFmtId="0" fontId="0" fillId="2" borderId="0" xfId="0" applyFill="1"/>
    <xf numFmtId="0" fontId="4" fillId="0" borderId="0" xfId="0" applyFont="1"/>
    <xf numFmtId="0" fontId="6" fillId="0" borderId="0" xfId="0" applyFont="1"/>
    <xf numFmtId="0" fontId="6" fillId="0" borderId="0" xfId="0" quotePrefix="1" applyFont="1"/>
    <xf numFmtId="11" fontId="0" fillId="0" borderId="0" xfId="0" applyNumberFormat="1"/>
    <xf numFmtId="0" fontId="0" fillId="3" borderId="0" xfId="0" applyFill="1"/>
    <xf numFmtId="164" fontId="0" fillId="0" borderId="0" xfId="0" applyNumberFormat="1"/>
    <xf numFmtId="0" fontId="0" fillId="0" borderId="0" xfId="0" quotePrefix="1"/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" fillId="2" borderId="0" xfId="1" applyFill="1"/>
    <xf numFmtId="0" fontId="0" fillId="4" borderId="0" xfId="0" applyFill="1"/>
    <xf numFmtId="0" fontId="11" fillId="0" borderId="0" xfId="0" applyFont="1"/>
    <xf numFmtId="0" fontId="12" fillId="5" borderId="0" xfId="0" applyFont="1" applyFill="1"/>
    <xf numFmtId="0" fontId="0" fillId="6" borderId="0" xfId="0" applyFill="1"/>
    <xf numFmtId="0" fontId="0" fillId="0" borderId="0" xfId="0" applyAlignment="1">
      <alignment wrapText="1"/>
    </xf>
    <xf numFmtId="165" fontId="0" fillId="0" borderId="0" xfId="0" applyNumberFormat="1"/>
    <xf numFmtId="0" fontId="15" fillId="0" borderId="0" xfId="0" applyFont="1" applyAlignment="1">
      <alignment horizontal="left" vertical="center" wrapText="1" indent="1"/>
    </xf>
    <xf numFmtId="0" fontId="16" fillId="0" borderId="0" xfId="0" applyFont="1" applyAlignment="1">
      <alignment horizontal="left" vertical="center" wrapText="1" indent="1"/>
    </xf>
    <xf numFmtId="0" fontId="1" fillId="0" borderId="0" xfId="1"/>
    <xf numFmtId="0" fontId="18" fillId="0" borderId="1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4</xdr:col>
      <xdr:colOff>142875</xdr:colOff>
      <xdr:row>8</xdr:row>
      <xdr:rowOff>123825</xdr:rowOff>
    </xdr:to>
    <xdr:pic>
      <xdr:nvPicPr>
        <xdr:cNvPr id="2" name="Picture 1" descr="shielded inductor formula">
          <a:extLst>
            <a:ext uri="{FF2B5EF4-FFF2-40B4-BE49-F238E27FC236}">
              <a16:creationId xmlns:a16="http://schemas.microsoft.com/office/drawing/2014/main" id="{89D9023D-F006-AC25-12A4-66DC6905A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2581275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11</xdr:col>
      <xdr:colOff>238125</xdr:colOff>
      <xdr:row>17</xdr:row>
      <xdr:rowOff>180975</xdr:rowOff>
    </xdr:to>
    <xdr:pic>
      <xdr:nvPicPr>
        <xdr:cNvPr id="3" name="Picture 2" descr="shielded inductance">
          <a:extLst>
            <a:ext uri="{FF2B5EF4-FFF2-40B4-BE49-F238E27FC236}">
              <a16:creationId xmlns:a16="http://schemas.microsoft.com/office/drawing/2014/main" id="{676780F8-C980-2F01-BE9C-78A6C5DCD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15450" y="952500"/>
          <a:ext cx="2676525" cy="267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1866900</xdr:colOff>
      <xdr:row>32</xdr:row>
      <xdr:rowOff>9525</xdr:rowOff>
    </xdr:to>
    <xdr:pic>
      <xdr:nvPicPr>
        <xdr:cNvPr id="4" name="Picture 3" descr="inductor as a straight conductor, formula">
          <a:extLst>
            <a:ext uri="{FF2B5EF4-FFF2-40B4-BE49-F238E27FC236}">
              <a16:creationId xmlns:a16="http://schemas.microsoft.com/office/drawing/2014/main" id="{8904BED8-953C-9E4D-4E50-513F54AA0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34050"/>
          <a:ext cx="186690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3343275</xdr:colOff>
      <xdr:row>6</xdr:row>
      <xdr:rowOff>219075</xdr:rowOff>
    </xdr:to>
    <xdr:pic>
      <xdr:nvPicPr>
        <xdr:cNvPr id="2" name="Picture 1" descr="C_1 = \frac{C_AC_B}{C_A+C_B+C_C}, C_2 = \frac{C_BC_C}{C_A+C_B+C_C}, C_3 = \frac{C_AC_C}{C_A+C_B+C_C}">
          <a:extLst>
            <a:ext uri="{FF2B5EF4-FFF2-40B4-BE49-F238E27FC236}">
              <a16:creationId xmlns:a16="http://schemas.microsoft.com/office/drawing/2014/main" id="{FD5A60A6-C93A-B84D-7601-B457CEA4E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600"/>
          <a:ext cx="33432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161925</xdr:colOff>
      <xdr:row>8</xdr:row>
      <xdr:rowOff>209550</xdr:rowOff>
    </xdr:to>
    <xdr:pic>
      <xdr:nvPicPr>
        <xdr:cNvPr id="3" name="Picture 2" descr="C_A = \frac{C_1C_2 + C_1C_3 + C_2C_3}{C_2}, C_B = \frac{C_1C_2 + C_1C_3 + C_2C_3}{C_3}, C_C = \frac{C_1C_2 + C_1C_3 + C_2C_3}{C_1}">
          <a:extLst>
            <a:ext uri="{FF2B5EF4-FFF2-40B4-BE49-F238E27FC236}">
              <a16:creationId xmlns:a16="http://schemas.microsoft.com/office/drawing/2014/main" id="{B44EBFFF-E544-4BF6-C162-CA48240CE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3200"/>
          <a:ext cx="4410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12</xdr:col>
      <xdr:colOff>257175</xdr:colOff>
      <xdr:row>11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EE45ED-4018-4862-51CE-4818D0CA1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476375"/>
          <a:ext cx="6191250" cy="277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mwaves.com/inductance/en/index.html" TargetMode="External"/><Relationship Id="rId2" Type="http://schemas.openxmlformats.org/officeDocument/2006/relationships/hyperlink" Target="https://archive.org/details/HandbookOfFilterSynthesis/page/n319/mode/2up" TargetMode="External"/><Relationship Id="rId1" Type="http://schemas.openxmlformats.org/officeDocument/2006/relationships/hyperlink" Target="https://archive.org/details/HandbookOfFilterSynthesis/page/n319/mode/2up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3ynh.info/zdocs/magnetics/appendix/optQ_hb9dfz.html" TargetMode="External"/><Relationship Id="rId2" Type="http://schemas.openxmlformats.org/officeDocument/2006/relationships/hyperlink" Target="https://g3ynh.info/zdocs/magnetics/appendix/hb9dfz/Mathcad_hunt_for_Optimum_131011.pdf" TargetMode="External"/><Relationship Id="rId1" Type="http://schemas.openxmlformats.org/officeDocument/2006/relationships/hyperlink" Target="https://coil32.net/theory/faq.html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D128-B047-4B3D-976B-B640B0AC7E33}">
  <dimension ref="A1:X71"/>
  <sheetViews>
    <sheetView topLeftCell="A4" workbookViewId="0">
      <selection activeCell="C10" sqref="C10"/>
    </sheetView>
  </sheetViews>
  <sheetFormatPr defaultRowHeight="15" x14ac:dyDescent="0.25"/>
  <cols>
    <col min="1" max="1" width="39.85546875" customWidth="1"/>
    <col min="2" max="2" width="12" customWidth="1"/>
    <col min="3" max="3" width="12" bestFit="1" customWidth="1"/>
    <col min="4" max="4" width="21.85546875" customWidth="1"/>
    <col min="5" max="5" width="15.7109375" customWidth="1"/>
  </cols>
  <sheetData>
    <row r="1" spans="1:7" x14ac:dyDescent="0.25">
      <c r="A1" s="1" t="s">
        <v>0</v>
      </c>
      <c r="G1" t="s">
        <v>1</v>
      </c>
    </row>
    <row r="2" spans="1:7" x14ac:dyDescent="0.25">
      <c r="A2" s="1" t="s">
        <v>2</v>
      </c>
    </row>
    <row r="4" spans="1:7" x14ac:dyDescent="0.25">
      <c r="A4" t="s">
        <v>3</v>
      </c>
      <c r="C4">
        <v>50</v>
      </c>
      <c r="D4" t="s">
        <v>4</v>
      </c>
    </row>
    <row r="5" spans="1:7" x14ac:dyDescent="0.25">
      <c r="A5" t="s">
        <v>5</v>
      </c>
      <c r="C5">
        <v>0</v>
      </c>
      <c r="D5" t="s">
        <v>6</v>
      </c>
    </row>
    <row r="6" spans="1:7" x14ac:dyDescent="0.25">
      <c r="A6" t="s">
        <v>7</v>
      </c>
      <c r="C6" t="s">
        <v>8</v>
      </c>
    </row>
    <row r="7" spans="1:7" x14ac:dyDescent="0.25">
      <c r="A7" t="s">
        <v>9</v>
      </c>
      <c r="C7">
        <v>0.85</v>
      </c>
      <c r="G7">
        <v>82</v>
      </c>
    </row>
    <row r="8" spans="1:7" x14ac:dyDescent="0.25">
      <c r="A8" t="s">
        <v>10</v>
      </c>
      <c r="C8">
        <v>5.6</v>
      </c>
    </row>
    <row r="9" spans="1:7" x14ac:dyDescent="0.25">
      <c r="A9" t="s">
        <v>11</v>
      </c>
      <c r="B9" t="s">
        <v>12</v>
      </c>
      <c r="C9">
        <v>3.4</v>
      </c>
      <c r="D9" t="s">
        <v>13</v>
      </c>
    </row>
    <row r="10" spans="1:7" x14ac:dyDescent="0.25">
      <c r="A10" t="s">
        <v>14</v>
      </c>
      <c r="B10" t="s">
        <v>15</v>
      </c>
      <c r="C10">
        <f>C9/C7</f>
        <v>4</v>
      </c>
    </row>
    <row r="11" spans="1:7" x14ac:dyDescent="0.25">
      <c r="A11" t="s">
        <v>11</v>
      </c>
      <c r="B11" t="s">
        <v>16</v>
      </c>
      <c r="C11">
        <f>C10*C8</f>
        <v>22.4</v>
      </c>
      <c r="D11" t="s">
        <v>13</v>
      </c>
    </row>
    <row r="12" spans="1:7" x14ac:dyDescent="0.25">
      <c r="A12" t="s">
        <v>17</v>
      </c>
      <c r="C12">
        <v>145.5</v>
      </c>
      <c r="D12" t="s">
        <v>13</v>
      </c>
      <c r="F12" t="s">
        <v>18</v>
      </c>
    </row>
    <row r="13" spans="1:7" x14ac:dyDescent="0.25">
      <c r="A13" t="s">
        <v>48</v>
      </c>
      <c r="B13" t="s">
        <v>49</v>
      </c>
      <c r="C13">
        <f>C12/C10</f>
        <v>36.375</v>
      </c>
      <c r="F13" s="2" t="s">
        <v>19</v>
      </c>
    </row>
    <row r="14" spans="1:7" x14ac:dyDescent="0.25">
      <c r="A14" t="s">
        <v>20</v>
      </c>
      <c r="C14">
        <v>4</v>
      </c>
      <c r="F14" t="s">
        <v>21</v>
      </c>
    </row>
    <row r="15" spans="1:7" x14ac:dyDescent="0.25">
      <c r="A15" t="s">
        <v>22</v>
      </c>
      <c r="B15" t="s">
        <v>16</v>
      </c>
      <c r="D15" t="s">
        <v>6</v>
      </c>
      <c r="F15" t="s">
        <v>23</v>
      </c>
    </row>
    <row r="16" spans="1:7" x14ac:dyDescent="0.25">
      <c r="A16" t="s">
        <v>101</v>
      </c>
      <c r="B16" t="s">
        <v>24</v>
      </c>
      <c r="C16" s="9">
        <f>'Helical Resonator'!D15</f>
        <v>5.4578913364813471E-2</v>
      </c>
    </row>
    <row r="17" spans="1:22" x14ac:dyDescent="0.25">
      <c r="A17" t="s">
        <v>25</v>
      </c>
      <c r="C17">
        <f>'Helical Resonator'!D26</f>
        <v>521.48637939651678</v>
      </c>
    </row>
    <row r="18" spans="1:22" x14ac:dyDescent="0.25">
      <c r="A18" t="s">
        <v>26</v>
      </c>
      <c r="C18">
        <f>C17*C10/C12</f>
        <v>14.336395309869877</v>
      </c>
    </row>
    <row r="19" spans="1:22" x14ac:dyDescent="0.25">
      <c r="A19" t="s">
        <v>27</v>
      </c>
      <c r="B19" t="s">
        <v>4</v>
      </c>
      <c r="C19">
        <f>2*PI()*C12*C16/C17</f>
        <v>9.5680795380840011E-2</v>
      </c>
    </row>
    <row r="20" spans="1:22" x14ac:dyDescent="0.25">
      <c r="A20" t="s">
        <v>28</v>
      </c>
      <c r="B20" t="s">
        <v>29</v>
      </c>
      <c r="C20">
        <f>1000000/((2*PI()*C12)^2*C16)</f>
        <v>21.92246532273802</v>
      </c>
    </row>
    <row r="21" spans="1:22" x14ac:dyDescent="0.25">
      <c r="A21" t="s">
        <v>30</v>
      </c>
      <c r="C21">
        <f>C34*C12/C10</f>
        <v>0</v>
      </c>
      <c r="F21" s="2" t="s">
        <v>19</v>
      </c>
    </row>
    <row r="22" spans="1:22" x14ac:dyDescent="0.25">
      <c r="A22" s="3" t="s">
        <v>31</v>
      </c>
    </row>
    <row r="23" spans="1:22" x14ac:dyDescent="0.25">
      <c r="A23" t="s">
        <v>32</v>
      </c>
      <c r="C23">
        <f>Zverev!U11</f>
        <v>0.53570419672030056</v>
      </c>
      <c r="D23" t="s">
        <v>6</v>
      </c>
    </row>
    <row r="25" spans="1:22" x14ac:dyDescent="0.25">
      <c r="A25" s="3" t="s">
        <v>167</v>
      </c>
      <c r="B25" s="3"/>
      <c r="C25" s="3">
        <f>(C29^2+(3*C26*PI())^2)^0.5+2*C28</f>
        <v>83.356302785488765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5">
      <c r="A26" s="3" t="s">
        <v>168</v>
      </c>
      <c r="B26" s="3" t="s">
        <v>171</v>
      </c>
      <c r="C26" s="3">
        <v>8.6999999999999993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5">
      <c r="A27" s="3" t="s">
        <v>169</v>
      </c>
      <c r="B27" s="3"/>
      <c r="C27" s="3">
        <v>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25">
      <c r="A28" s="3" t="s">
        <v>170</v>
      </c>
      <c r="B28" s="3"/>
      <c r="C28" s="3"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5">
      <c r="A29" s="3" t="s">
        <v>172</v>
      </c>
      <c r="B29" s="3" t="s">
        <v>171</v>
      </c>
      <c r="C29" s="3">
        <v>15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25">
      <c r="A32" s="3" t="s">
        <v>98</v>
      </c>
      <c r="B32" s="3" t="s">
        <v>229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4" x14ac:dyDescent="0.25">
      <c r="A34" s="13" t="s">
        <v>52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4" x14ac:dyDescent="0.25">
      <c r="A35" s="1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4" x14ac:dyDescent="0.25">
      <c r="A36" s="3" t="s">
        <v>53</v>
      </c>
      <c r="B36" s="3"/>
      <c r="C36" s="3"/>
      <c r="D36" s="3"/>
      <c r="E36" s="3"/>
      <c r="F36" s="3"/>
      <c r="G36" s="3"/>
      <c r="H36" s="3"/>
      <c r="I36" s="3" t="s">
        <v>53</v>
      </c>
      <c r="J36" s="3"/>
      <c r="K36" s="3"/>
      <c r="L36" s="3"/>
      <c r="M36" s="3"/>
      <c r="N36" s="3"/>
      <c r="O36" s="3"/>
      <c r="P36" s="3" t="s">
        <v>53</v>
      </c>
      <c r="Q36" s="3"/>
      <c r="R36" s="3"/>
      <c r="S36" s="3"/>
      <c r="T36" s="3"/>
      <c r="U36" s="3"/>
      <c r="V36" s="3"/>
      <c r="X36" t="s">
        <v>53</v>
      </c>
    </row>
    <row r="37" spans="1:24" x14ac:dyDescent="0.25">
      <c r="A37" s="3" t="s">
        <v>54</v>
      </c>
      <c r="B37" s="3"/>
      <c r="C37" s="3"/>
      <c r="D37" s="3"/>
      <c r="E37" s="3"/>
      <c r="F37" s="3"/>
      <c r="G37" s="3"/>
      <c r="H37" s="3"/>
      <c r="I37" s="3" t="s">
        <v>55</v>
      </c>
      <c r="J37" s="3"/>
      <c r="K37" s="3"/>
      <c r="L37" s="3"/>
      <c r="M37" s="3"/>
      <c r="N37" s="3"/>
      <c r="O37" s="3"/>
      <c r="P37" s="3" t="s">
        <v>152</v>
      </c>
      <c r="Q37" s="3"/>
      <c r="R37" s="3"/>
      <c r="S37" s="3"/>
      <c r="T37" s="3"/>
      <c r="U37" s="3"/>
      <c r="V37" s="3"/>
      <c r="X37" t="s">
        <v>197</v>
      </c>
    </row>
    <row r="38" spans="1:2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 t="s">
        <v>56</v>
      </c>
      <c r="Q39" s="3"/>
      <c r="R39" s="3"/>
      <c r="S39" s="3"/>
      <c r="T39" s="3"/>
      <c r="U39" s="3"/>
      <c r="V39" s="3"/>
      <c r="X39" t="s">
        <v>56</v>
      </c>
    </row>
    <row r="40" spans="1:24" x14ac:dyDescent="0.25">
      <c r="A40" s="3" t="s">
        <v>56</v>
      </c>
      <c r="B40" s="3"/>
      <c r="C40" s="3"/>
      <c r="D40" s="3"/>
      <c r="E40" s="3"/>
      <c r="F40" s="3"/>
      <c r="G40" s="3"/>
      <c r="H40" s="3"/>
      <c r="I40" s="3" t="s">
        <v>56</v>
      </c>
      <c r="J40" s="3"/>
      <c r="K40" s="3"/>
      <c r="L40" s="3"/>
      <c r="M40" s="3"/>
      <c r="N40" s="3"/>
      <c r="O40" s="3"/>
      <c r="P40" s="3" t="s">
        <v>153</v>
      </c>
      <c r="Q40" s="3"/>
      <c r="R40" s="3"/>
      <c r="S40" s="3"/>
      <c r="T40" s="3"/>
      <c r="U40" s="3"/>
      <c r="V40" s="3"/>
      <c r="X40" t="s">
        <v>198</v>
      </c>
    </row>
    <row r="41" spans="1:24" x14ac:dyDescent="0.25">
      <c r="A41" s="3" t="s">
        <v>58</v>
      </c>
      <c r="B41" s="3"/>
      <c r="C41" s="3"/>
      <c r="D41" s="3"/>
      <c r="E41" s="3"/>
      <c r="F41" s="3"/>
      <c r="G41" s="3"/>
      <c r="H41" s="3"/>
      <c r="I41" s="3" t="s">
        <v>57</v>
      </c>
      <c r="J41" s="3"/>
      <c r="K41" s="3"/>
      <c r="L41" s="3"/>
      <c r="M41" s="3"/>
      <c r="N41" s="3"/>
      <c r="O41" s="3"/>
      <c r="P41" s="3" t="s">
        <v>59</v>
      </c>
      <c r="Q41" s="3"/>
      <c r="R41" s="3"/>
      <c r="S41" s="3"/>
      <c r="T41" s="3"/>
      <c r="U41" s="3"/>
      <c r="V41" s="3"/>
      <c r="X41" t="s">
        <v>199</v>
      </c>
    </row>
    <row r="42" spans="1:24" x14ac:dyDescent="0.25">
      <c r="A42" s="3" t="s">
        <v>59</v>
      </c>
      <c r="B42" s="3"/>
      <c r="C42" s="3"/>
      <c r="D42" s="3"/>
      <c r="E42" s="3"/>
      <c r="F42" s="3"/>
      <c r="G42" s="3"/>
      <c r="H42" s="3"/>
      <c r="I42" s="3" t="s">
        <v>59</v>
      </c>
      <c r="J42" s="3"/>
      <c r="K42" s="3"/>
      <c r="L42" s="3"/>
      <c r="M42" s="3"/>
      <c r="N42" s="3"/>
      <c r="O42" s="3"/>
      <c r="P42" s="3" t="s">
        <v>154</v>
      </c>
      <c r="Q42" s="3"/>
      <c r="R42" s="3"/>
      <c r="S42" s="3"/>
      <c r="T42" s="3"/>
      <c r="U42" s="3"/>
      <c r="V42" s="3"/>
      <c r="X42" t="s">
        <v>154</v>
      </c>
    </row>
    <row r="43" spans="1:24" x14ac:dyDescent="0.25">
      <c r="A43" s="3" t="s">
        <v>61</v>
      </c>
      <c r="B43" s="3"/>
      <c r="C43" s="3"/>
      <c r="D43" s="3"/>
      <c r="E43" s="3"/>
      <c r="F43" s="3"/>
      <c r="G43" s="3"/>
      <c r="H43" s="3"/>
      <c r="I43" s="3" t="s">
        <v>60</v>
      </c>
      <c r="J43" s="3"/>
      <c r="K43" s="3"/>
      <c r="L43" s="3"/>
      <c r="M43" s="3"/>
      <c r="N43" s="3"/>
      <c r="O43" s="3"/>
      <c r="P43" s="3" t="s">
        <v>155</v>
      </c>
      <c r="Q43" s="3"/>
      <c r="R43" s="3"/>
      <c r="S43" s="3"/>
      <c r="T43" s="3"/>
      <c r="U43" s="3"/>
      <c r="V43" s="3"/>
      <c r="X43" t="s">
        <v>155</v>
      </c>
    </row>
    <row r="44" spans="1:24" x14ac:dyDescent="0.25">
      <c r="A44" s="3" t="s">
        <v>63</v>
      </c>
      <c r="B44" s="3"/>
      <c r="C44" s="3"/>
      <c r="D44" s="3"/>
      <c r="E44" s="3"/>
      <c r="F44" s="3"/>
      <c r="G44" s="3"/>
      <c r="H44" s="3"/>
      <c r="I44" s="3" t="s">
        <v>62</v>
      </c>
      <c r="J44" s="3"/>
      <c r="K44" s="3"/>
      <c r="L44" s="3"/>
      <c r="M44" s="3"/>
      <c r="N44" s="3"/>
      <c r="O44" s="3"/>
      <c r="P44" s="3" t="s">
        <v>64</v>
      </c>
      <c r="Q44" s="3"/>
      <c r="R44" s="3"/>
      <c r="S44" s="3"/>
      <c r="T44" s="3"/>
      <c r="U44" s="3"/>
      <c r="V44" s="3"/>
      <c r="X44" t="s">
        <v>64</v>
      </c>
    </row>
    <row r="45" spans="1:24" x14ac:dyDescent="0.25">
      <c r="A45" s="3" t="s">
        <v>65</v>
      </c>
      <c r="B45" s="3"/>
      <c r="C45" s="3"/>
      <c r="D45" s="3"/>
      <c r="E45" s="3"/>
      <c r="F45" s="3"/>
      <c r="G45" s="3"/>
      <c r="H45" s="3"/>
      <c r="I45" s="3" t="s">
        <v>64</v>
      </c>
      <c r="J45" s="3"/>
      <c r="K45" s="3"/>
      <c r="L45" s="3"/>
      <c r="M45" s="3"/>
      <c r="N45" s="3"/>
      <c r="O45" s="3"/>
      <c r="P45" s="3" t="s">
        <v>66</v>
      </c>
      <c r="Q45" s="3"/>
      <c r="R45" s="3"/>
      <c r="S45" s="3"/>
      <c r="T45" s="3"/>
      <c r="U45" s="3"/>
      <c r="V45" s="3"/>
      <c r="X45" t="s">
        <v>66</v>
      </c>
    </row>
    <row r="46" spans="1:24" x14ac:dyDescent="0.25">
      <c r="A46" s="3" t="s">
        <v>66</v>
      </c>
      <c r="B46" s="3"/>
      <c r="C46" s="3"/>
      <c r="D46" s="3"/>
      <c r="E46" s="3"/>
      <c r="F46" s="3"/>
      <c r="G46" s="3"/>
      <c r="H46" s="3"/>
      <c r="I46" s="3" t="s">
        <v>66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 t="s">
        <v>67</v>
      </c>
      <c r="Q47" s="3"/>
      <c r="R47" s="3"/>
      <c r="S47" s="3"/>
      <c r="T47" s="3"/>
      <c r="U47" s="3"/>
      <c r="V47" s="3"/>
      <c r="X47" t="s">
        <v>67</v>
      </c>
    </row>
    <row r="48" spans="1:24" x14ac:dyDescent="0.25">
      <c r="A48" s="3" t="s">
        <v>67</v>
      </c>
      <c r="B48" s="3"/>
      <c r="C48" s="3"/>
      <c r="D48" s="3"/>
      <c r="E48" s="3"/>
      <c r="F48" s="3"/>
      <c r="G48" s="3"/>
      <c r="H48" s="3"/>
      <c r="I48" s="3" t="s">
        <v>67</v>
      </c>
      <c r="J48" s="3"/>
      <c r="K48" s="3"/>
      <c r="L48" s="3"/>
      <c r="M48" s="3"/>
      <c r="N48" s="3"/>
      <c r="O48" s="3"/>
      <c r="P48" s="3" t="s">
        <v>156</v>
      </c>
      <c r="Q48" s="3"/>
      <c r="R48" s="3"/>
      <c r="S48" s="3"/>
      <c r="T48" s="3"/>
      <c r="U48" s="3"/>
      <c r="V48" s="3"/>
      <c r="X48" t="s">
        <v>200</v>
      </c>
    </row>
    <row r="49" spans="1:24" x14ac:dyDescent="0.25">
      <c r="A49" s="3" t="s">
        <v>69</v>
      </c>
      <c r="B49" s="3"/>
      <c r="C49" s="3"/>
      <c r="D49" s="3"/>
      <c r="E49" s="3"/>
      <c r="F49" s="3"/>
      <c r="G49" s="3"/>
      <c r="H49" s="3"/>
      <c r="I49" s="3" t="s">
        <v>68</v>
      </c>
      <c r="J49" s="3"/>
      <c r="K49" s="3"/>
      <c r="L49" s="3"/>
      <c r="M49" s="3"/>
      <c r="N49" s="3"/>
      <c r="O49" s="3"/>
      <c r="P49" s="3" t="s">
        <v>157</v>
      </c>
      <c r="Q49" s="3"/>
      <c r="R49" s="3"/>
      <c r="S49" s="3"/>
      <c r="T49" s="3"/>
      <c r="U49" s="3"/>
      <c r="V49" s="3"/>
      <c r="X49" t="s">
        <v>201</v>
      </c>
    </row>
    <row r="50" spans="1:24" x14ac:dyDescent="0.25">
      <c r="A50" s="3" t="s">
        <v>71</v>
      </c>
      <c r="B50" s="3"/>
      <c r="C50" s="3"/>
      <c r="D50" s="3"/>
      <c r="E50" s="3"/>
      <c r="F50" s="3"/>
      <c r="G50" s="3"/>
      <c r="H50" s="3"/>
      <c r="I50" s="3" t="s">
        <v>70</v>
      </c>
      <c r="J50" s="3"/>
      <c r="K50" s="3"/>
      <c r="L50" s="3"/>
      <c r="M50" s="3"/>
      <c r="N50" s="3"/>
      <c r="O50" s="3"/>
      <c r="P50" s="3" t="s">
        <v>158</v>
      </c>
      <c r="Q50" s="3"/>
      <c r="R50" s="3"/>
      <c r="S50" s="3"/>
      <c r="T50" s="3"/>
      <c r="U50" s="3"/>
      <c r="V50" s="3"/>
      <c r="X50" t="s">
        <v>202</v>
      </c>
    </row>
    <row r="51" spans="1:24" x14ac:dyDescent="0.25">
      <c r="A51" s="3" t="s">
        <v>73</v>
      </c>
      <c r="B51" s="3"/>
      <c r="C51" s="3"/>
      <c r="D51" s="3"/>
      <c r="E51" s="3"/>
      <c r="F51" s="3"/>
      <c r="G51" s="3"/>
      <c r="H51" s="3"/>
      <c r="I51" s="3" t="s">
        <v>72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 t="s">
        <v>74</v>
      </c>
      <c r="Q52" s="3"/>
      <c r="R52" s="3"/>
      <c r="S52" s="3"/>
      <c r="T52" s="3"/>
      <c r="U52" s="3"/>
      <c r="V52" s="3"/>
      <c r="X52" t="s">
        <v>74</v>
      </c>
    </row>
    <row r="53" spans="1:24" x14ac:dyDescent="0.25">
      <c r="A53" s="3" t="s">
        <v>74</v>
      </c>
      <c r="B53" s="3"/>
      <c r="C53" s="3"/>
      <c r="D53" s="3"/>
      <c r="E53" s="3"/>
      <c r="F53" s="3"/>
      <c r="G53" s="3"/>
      <c r="H53" s="3"/>
      <c r="I53" s="3" t="s">
        <v>74</v>
      </c>
      <c r="J53" s="3"/>
      <c r="K53" s="3"/>
      <c r="L53" s="3"/>
      <c r="M53" s="3"/>
      <c r="N53" s="3"/>
      <c r="O53" s="3"/>
      <c r="P53" s="3" t="s">
        <v>75</v>
      </c>
      <c r="Q53" s="3"/>
      <c r="R53" s="3"/>
      <c r="S53" s="3"/>
      <c r="T53" s="3"/>
      <c r="U53" s="3"/>
      <c r="V53" s="3"/>
      <c r="X53" t="s">
        <v>75</v>
      </c>
    </row>
    <row r="54" spans="1:24" x14ac:dyDescent="0.25">
      <c r="A54" s="3" t="s">
        <v>75</v>
      </c>
      <c r="B54" s="3"/>
      <c r="C54" s="3"/>
      <c r="D54" s="3"/>
      <c r="E54" s="3"/>
      <c r="F54" s="3"/>
      <c r="G54" s="3"/>
      <c r="H54" s="3"/>
      <c r="I54" s="3" t="s">
        <v>75</v>
      </c>
      <c r="J54" s="3"/>
      <c r="K54" s="3"/>
      <c r="L54" s="3"/>
      <c r="M54" s="3"/>
      <c r="N54" s="3"/>
      <c r="O54" s="3"/>
      <c r="P54" s="3" t="s">
        <v>159</v>
      </c>
      <c r="Q54" s="3"/>
      <c r="R54" s="3"/>
      <c r="S54" s="3"/>
      <c r="T54" s="3"/>
      <c r="U54" s="3"/>
      <c r="V54" s="3"/>
      <c r="X54" t="s">
        <v>203</v>
      </c>
    </row>
    <row r="55" spans="1:24" x14ac:dyDescent="0.25">
      <c r="A55" s="3" t="s">
        <v>77</v>
      </c>
      <c r="B55" s="3"/>
      <c r="C55" s="3"/>
      <c r="D55" s="3"/>
      <c r="E55" s="3"/>
      <c r="F55" s="3"/>
      <c r="G55" s="3"/>
      <c r="H55" s="3"/>
      <c r="I55" s="3" t="s">
        <v>76</v>
      </c>
      <c r="J55" s="3"/>
      <c r="K55" s="3"/>
      <c r="L55" s="3"/>
      <c r="M55" s="3"/>
      <c r="N55" s="3"/>
      <c r="O55" s="3"/>
      <c r="P55" s="3" t="s">
        <v>160</v>
      </c>
      <c r="Q55" s="3"/>
      <c r="R55" s="3"/>
      <c r="S55" s="3"/>
      <c r="T55" s="3"/>
      <c r="U55" s="3"/>
      <c r="V55" s="3"/>
      <c r="X55" t="s">
        <v>204</v>
      </c>
    </row>
    <row r="56" spans="1:24" x14ac:dyDescent="0.25">
      <c r="A56" s="3" t="s">
        <v>79</v>
      </c>
      <c r="B56" s="3"/>
      <c r="C56" s="3"/>
      <c r="D56" s="3"/>
      <c r="E56" s="3"/>
      <c r="F56" s="3"/>
      <c r="G56" s="3"/>
      <c r="H56" s="3"/>
      <c r="I56" s="3" t="s">
        <v>78</v>
      </c>
      <c r="J56" s="3"/>
      <c r="K56" s="3"/>
      <c r="L56" s="3"/>
      <c r="M56" s="3"/>
      <c r="N56" s="3"/>
      <c r="O56" s="3"/>
      <c r="P56" s="3" t="s">
        <v>161</v>
      </c>
      <c r="Q56" s="3"/>
      <c r="R56" s="3"/>
      <c r="S56" s="3"/>
      <c r="T56" s="3"/>
      <c r="U56" s="3"/>
      <c r="V56" s="3"/>
      <c r="X56" t="s">
        <v>205</v>
      </c>
    </row>
    <row r="57" spans="1:24" x14ac:dyDescent="0.25">
      <c r="A57" s="3" t="s">
        <v>81</v>
      </c>
      <c r="B57" s="3"/>
      <c r="C57" s="3"/>
      <c r="D57" s="3"/>
      <c r="E57" s="3"/>
      <c r="F57" s="3"/>
      <c r="G57" s="3"/>
      <c r="H57" s="3"/>
      <c r="I57" s="3" t="s">
        <v>80</v>
      </c>
      <c r="J57" s="3"/>
      <c r="K57" s="3"/>
      <c r="L57" s="3"/>
      <c r="M57" s="3"/>
      <c r="N57" s="3"/>
      <c r="O57" s="3"/>
      <c r="P57" s="3" t="s">
        <v>162</v>
      </c>
      <c r="Q57" s="3"/>
      <c r="R57" s="3"/>
      <c r="S57" s="3"/>
      <c r="T57" s="3"/>
      <c r="U57" s="3"/>
      <c r="V57" s="3"/>
      <c r="X57" t="s">
        <v>206</v>
      </c>
    </row>
    <row r="58" spans="1:24" x14ac:dyDescent="0.25">
      <c r="A58" s="3" t="s">
        <v>83</v>
      </c>
      <c r="B58" s="3"/>
      <c r="C58" s="3"/>
      <c r="D58" s="3"/>
      <c r="E58" s="3"/>
      <c r="F58" s="3"/>
      <c r="G58" s="3"/>
      <c r="H58" s="3"/>
      <c r="I58" s="3" t="s">
        <v>82</v>
      </c>
      <c r="J58" s="3"/>
      <c r="K58" s="3"/>
      <c r="L58" s="3"/>
      <c r="M58" s="3"/>
      <c r="N58" s="3"/>
      <c r="O58" s="3"/>
      <c r="P58" s="3" t="s">
        <v>84</v>
      </c>
      <c r="Q58" s="3"/>
      <c r="R58" s="3"/>
      <c r="S58" s="3"/>
      <c r="T58" s="3"/>
      <c r="U58" s="3"/>
      <c r="V58" s="3"/>
      <c r="X58" t="s">
        <v>84</v>
      </c>
    </row>
    <row r="59" spans="1:24" x14ac:dyDescent="0.25">
      <c r="A59" s="3" t="s">
        <v>84</v>
      </c>
      <c r="B59" s="3"/>
      <c r="C59" s="3"/>
      <c r="D59" s="3"/>
      <c r="E59" s="3"/>
      <c r="F59" s="3"/>
      <c r="G59" s="3"/>
      <c r="H59" s="3"/>
      <c r="I59" s="3" t="s">
        <v>84</v>
      </c>
      <c r="J59" s="3"/>
      <c r="K59" s="3"/>
      <c r="L59" s="3"/>
      <c r="M59" s="3"/>
      <c r="N59" s="3"/>
      <c r="O59" s="3"/>
      <c r="P59" s="3" t="s">
        <v>163</v>
      </c>
      <c r="Q59" s="3"/>
      <c r="R59" s="3"/>
      <c r="S59" s="3"/>
      <c r="T59" s="3"/>
      <c r="U59" s="3"/>
      <c r="V59" s="3"/>
      <c r="X59" t="s">
        <v>207</v>
      </c>
    </row>
    <row r="60" spans="1:24" x14ac:dyDescent="0.25">
      <c r="A60" s="3" t="s">
        <v>86</v>
      </c>
      <c r="B60" s="3"/>
      <c r="C60" s="3"/>
      <c r="D60" s="3"/>
      <c r="E60" s="3"/>
      <c r="F60" s="3"/>
      <c r="G60" s="3"/>
      <c r="H60" s="3"/>
      <c r="I60" s="3" t="s">
        <v>85</v>
      </c>
      <c r="J60" s="3"/>
      <c r="K60" s="3"/>
      <c r="L60" s="3"/>
      <c r="M60" s="3"/>
      <c r="N60" s="3"/>
      <c r="O60" s="3"/>
      <c r="P60" s="3" t="s">
        <v>164</v>
      </c>
      <c r="Q60" s="3"/>
      <c r="R60" s="3"/>
      <c r="S60" s="3"/>
      <c r="T60" s="3"/>
      <c r="U60" s="3"/>
      <c r="V60" s="3"/>
      <c r="X60" t="s">
        <v>208</v>
      </c>
    </row>
    <row r="61" spans="1:24" x14ac:dyDescent="0.25">
      <c r="A61" s="3" t="s">
        <v>88</v>
      </c>
      <c r="B61" s="3"/>
      <c r="C61" s="3"/>
      <c r="D61" s="3"/>
      <c r="E61" s="3"/>
      <c r="F61" s="3"/>
      <c r="G61" s="3"/>
      <c r="H61" s="3"/>
      <c r="I61" s="3" t="s">
        <v>87</v>
      </c>
      <c r="J61" s="3"/>
      <c r="K61" s="3"/>
      <c r="L61" s="3"/>
      <c r="M61" s="3"/>
      <c r="N61" s="3"/>
      <c r="O61" s="3"/>
      <c r="P61" s="3" t="s">
        <v>165</v>
      </c>
      <c r="Q61" s="3"/>
      <c r="R61" s="3"/>
      <c r="S61" s="3"/>
      <c r="T61" s="3"/>
      <c r="U61" s="3"/>
      <c r="V61" s="3"/>
      <c r="X61" t="s">
        <v>209</v>
      </c>
    </row>
    <row r="62" spans="1:24" x14ac:dyDescent="0.25">
      <c r="A62" s="3" t="s">
        <v>90</v>
      </c>
      <c r="B62" s="3"/>
      <c r="C62" s="3"/>
      <c r="D62" s="3"/>
      <c r="E62" s="3"/>
      <c r="F62" s="3"/>
      <c r="G62" s="3"/>
      <c r="H62" s="3"/>
      <c r="I62" s="3" t="s">
        <v>89</v>
      </c>
      <c r="J62" s="3"/>
      <c r="K62" s="3"/>
      <c r="L62" s="3"/>
      <c r="M62" s="3"/>
      <c r="N62" s="3"/>
      <c r="O62" s="3"/>
      <c r="P62" s="3" t="s">
        <v>166</v>
      </c>
      <c r="Q62" s="3"/>
      <c r="R62" s="3"/>
      <c r="S62" s="3"/>
      <c r="T62" s="3"/>
      <c r="U62" s="3"/>
      <c r="V62" s="3"/>
      <c r="X62" t="s">
        <v>210</v>
      </c>
    </row>
    <row r="63" spans="1:24" x14ac:dyDescent="0.25">
      <c r="A63" s="3" t="s">
        <v>92</v>
      </c>
      <c r="B63" s="3"/>
      <c r="C63" s="3"/>
      <c r="D63" s="3"/>
      <c r="E63" s="3"/>
      <c r="F63" s="3"/>
      <c r="G63" s="3"/>
      <c r="H63" s="3"/>
      <c r="I63" s="3" t="s">
        <v>91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 t="s">
        <v>93</v>
      </c>
      <c r="Q64" s="3"/>
      <c r="R64" s="3"/>
      <c r="S64" s="3"/>
      <c r="T64" s="3"/>
      <c r="U64" s="3"/>
      <c r="V64" s="3"/>
      <c r="X64" t="s">
        <v>93</v>
      </c>
    </row>
    <row r="65" spans="1:24" x14ac:dyDescent="0.25">
      <c r="A65" s="3" t="s">
        <v>93</v>
      </c>
      <c r="B65" s="3"/>
      <c r="C65" s="3"/>
      <c r="D65" s="3"/>
      <c r="E65" s="3"/>
      <c r="F65" s="3"/>
      <c r="G65" s="3"/>
      <c r="H65" s="3"/>
      <c r="I65" s="3" t="s">
        <v>93</v>
      </c>
      <c r="J65" s="3"/>
      <c r="K65" s="3"/>
      <c r="L65" s="3"/>
      <c r="M65" s="3"/>
      <c r="N65" s="3"/>
      <c r="O65" s="3"/>
      <c r="P65" s="3" t="s">
        <v>94</v>
      </c>
      <c r="Q65" s="3"/>
      <c r="R65" s="3"/>
      <c r="S65" s="3"/>
      <c r="T65" s="3"/>
      <c r="U65" s="3"/>
      <c r="V65" s="3"/>
      <c r="X65" t="s">
        <v>94</v>
      </c>
    </row>
    <row r="66" spans="1:24" x14ac:dyDescent="0.25">
      <c r="A66" s="3" t="s">
        <v>94</v>
      </c>
      <c r="B66" s="3"/>
      <c r="C66" s="3"/>
      <c r="D66" s="3"/>
      <c r="E66" s="3"/>
      <c r="F66" s="3"/>
      <c r="G66" s="3"/>
      <c r="H66" s="3"/>
      <c r="I66" s="3" t="s">
        <v>94</v>
      </c>
      <c r="J66" s="3"/>
      <c r="K66" s="3"/>
      <c r="L66" s="3"/>
      <c r="M66" s="3"/>
      <c r="N66" s="3"/>
      <c r="O66" s="3"/>
      <c r="P66" s="3" t="s">
        <v>95</v>
      </c>
      <c r="Q66" s="3"/>
      <c r="R66" s="3"/>
      <c r="S66" s="3"/>
      <c r="T66" s="3"/>
      <c r="U66" s="3"/>
      <c r="V66" s="3"/>
      <c r="X66" t="s">
        <v>95</v>
      </c>
    </row>
    <row r="67" spans="1:24" x14ac:dyDescent="0.25">
      <c r="A67" s="3" t="s">
        <v>95</v>
      </c>
      <c r="B67" s="3"/>
      <c r="C67" s="3"/>
      <c r="D67" s="3"/>
      <c r="E67" s="3"/>
      <c r="F67" s="3"/>
      <c r="G67" s="3"/>
      <c r="H67" s="3"/>
      <c r="I67" s="3" t="s">
        <v>95</v>
      </c>
      <c r="J67" s="3"/>
      <c r="K67" s="3"/>
      <c r="L67" s="3"/>
      <c r="M67" s="3"/>
      <c r="N67" s="3"/>
      <c r="O67" s="3"/>
      <c r="P67" s="3" t="s">
        <v>96</v>
      </c>
      <c r="Q67" s="3"/>
      <c r="R67" s="3"/>
      <c r="S67" s="3"/>
      <c r="T67" s="3"/>
      <c r="U67" s="3"/>
      <c r="V67" s="3"/>
      <c r="X67" t="s">
        <v>96</v>
      </c>
    </row>
    <row r="68" spans="1:24" x14ac:dyDescent="0.25">
      <c r="A68" s="3" t="s">
        <v>96</v>
      </c>
      <c r="B68" s="3"/>
      <c r="C68" s="3"/>
      <c r="D68" s="3"/>
      <c r="E68" s="3"/>
      <c r="F68" s="3"/>
      <c r="G68" s="3"/>
      <c r="H68" s="3"/>
      <c r="I68" s="3" t="s">
        <v>96</v>
      </c>
      <c r="J68" s="3"/>
      <c r="K68" s="3"/>
      <c r="L68" s="3"/>
      <c r="M68" s="3"/>
      <c r="N68" s="3"/>
      <c r="O68" s="3"/>
      <c r="P68" s="3" t="s">
        <v>97</v>
      </c>
      <c r="Q68" s="3"/>
      <c r="R68" s="3"/>
      <c r="S68" s="3"/>
      <c r="T68" s="3"/>
      <c r="U68" s="3"/>
      <c r="V68" s="3"/>
      <c r="X68" t="s">
        <v>97</v>
      </c>
    </row>
    <row r="69" spans="1:24" x14ac:dyDescent="0.25">
      <c r="A69" s="3" t="s">
        <v>97</v>
      </c>
      <c r="B69" s="3"/>
      <c r="C69" s="3"/>
      <c r="D69" s="3"/>
      <c r="E69" s="3"/>
      <c r="F69" s="3"/>
      <c r="G69" s="3"/>
      <c r="H69" s="3"/>
      <c r="I69" s="3" t="s">
        <v>97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</sheetData>
  <hyperlinks>
    <hyperlink ref="F21" r:id="rId1" xr:uid="{CC96AF55-9360-4E79-BCC1-155743A3BB0B}"/>
    <hyperlink ref="F13" r:id="rId2" xr:uid="{4FEA1D38-41F0-4337-9070-2DB780772908}"/>
    <hyperlink ref="A34" r:id="rId3" location="input" xr:uid="{B6B45EFD-9A0C-4D6A-87FB-95DC1FCA7DA3}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2182-77F5-4191-A1B6-B425C86E7CF6}">
  <dimension ref="A1:H26"/>
  <sheetViews>
    <sheetView tabSelected="1" workbookViewId="0">
      <selection activeCell="D12" sqref="D12"/>
    </sheetView>
  </sheetViews>
  <sheetFormatPr defaultRowHeight="15" x14ac:dyDescent="0.25"/>
  <cols>
    <col min="4" max="4" width="12" bestFit="1" customWidth="1"/>
  </cols>
  <sheetData>
    <row r="1" spans="1:8" x14ac:dyDescent="0.25">
      <c r="A1" t="s">
        <v>242</v>
      </c>
    </row>
    <row r="3" spans="1:8" x14ac:dyDescent="0.25">
      <c r="F3" t="s">
        <v>217</v>
      </c>
    </row>
    <row r="4" spans="1:8" x14ac:dyDescent="0.25">
      <c r="A4" t="s">
        <v>223</v>
      </c>
      <c r="B4" t="s">
        <v>171</v>
      </c>
      <c r="D4">
        <v>10</v>
      </c>
    </row>
    <row r="5" spans="1:8" x14ac:dyDescent="0.25">
      <c r="A5" t="s">
        <v>212</v>
      </c>
      <c r="B5" t="s">
        <v>171</v>
      </c>
      <c r="D5">
        <v>22</v>
      </c>
      <c r="F5">
        <f>D5/25.4</f>
        <v>0.86614173228346458</v>
      </c>
      <c r="H5" t="s">
        <v>211</v>
      </c>
    </row>
    <row r="6" spans="1:8" x14ac:dyDescent="0.25">
      <c r="A6" s="10" t="s">
        <v>215</v>
      </c>
      <c r="B6" t="s">
        <v>171</v>
      </c>
      <c r="D6">
        <f>D4+D10</f>
        <v>11.3</v>
      </c>
      <c r="F6">
        <f>D6/25.4</f>
        <v>0.44488188976377957</v>
      </c>
    </row>
    <row r="7" spans="1:8" x14ac:dyDescent="0.25">
      <c r="A7" t="s">
        <v>213</v>
      </c>
      <c r="B7" t="s">
        <v>218</v>
      </c>
      <c r="D7">
        <f>D8/D9</f>
        <v>0.26217817628860574</v>
      </c>
      <c r="F7">
        <f>D7*25.4</f>
        <v>6.6593256777305854</v>
      </c>
    </row>
    <row r="8" spans="1:8" x14ac:dyDescent="0.25">
      <c r="A8" t="s">
        <v>213</v>
      </c>
      <c r="B8" t="s">
        <v>214</v>
      </c>
      <c r="D8">
        <v>2.25</v>
      </c>
    </row>
    <row r="9" spans="1:8" x14ac:dyDescent="0.25">
      <c r="A9" t="s">
        <v>219</v>
      </c>
      <c r="B9" t="s">
        <v>171</v>
      </c>
      <c r="D9">
        <f>D8*D10*D12</f>
        <v>8.5819500000000009</v>
      </c>
    </row>
    <row r="10" spans="1:8" x14ac:dyDescent="0.25">
      <c r="A10" t="s">
        <v>220</v>
      </c>
      <c r="B10" t="s">
        <v>171</v>
      </c>
      <c r="D10">
        <v>1.3</v>
      </c>
    </row>
    <row r="12" spans="1:8" x14ac:dyDescent="0.25">
      <c r="A12" t="s">
        <v>501</v>
      </c>
      <c r="D12">
        <v>2.9340000000000002</v>
      </c>
    </row>
    <row r="14" spans="1:8" x14ac:dyDescent="0.25">
      <c r="A14" t="s">
        <v>216</v>
      </c>
      <c r="B14" t="s">
        <v>24</v>
      </c>
      <c r="D14">
        <f>0.025*F7^2*F6^2*(1-(F6/F5)^2)</f>
        <v>0.16153722632574904</v>
      </c>
      <c r="F14" t="s">
        <v>221</v>
      </c>
    </row>
    <row r="15" spans="1:8" x14ac:dyDescent="0.25">
      <c r="A15" t="s">
        <v>216</v>
      </c>
      <c r="B15" t="s">
        <v>24</v>
      </c>
      <c r="D15">
        <f>D14*D9/25.4</f>
        <v>5.4578913364813471E-2</v>
      </c>
      <c r="F15" t="s">
        <v>222</v>
      </c>
    </row>
    <row r="18" spans="1:4" x14ac:dyDescent="0.25">
      <c r="A18" t="s">
        <v>226</v>
      </c>
      <c r="B18" t="s">
        <v>29</v>
      </c>
      <c r="D18">
        <f>(D9/25.4)*0.75/LOG10(D5/D6)</f>
        <v>0.87578739346505785</v>
      </c>
    </row>
    <row r="20" spans="1:4" x14ac:dyDescent="0.25">
      <c r="A20" t="s">
        <v>224</v>
      </c>
      <c r="B20" t="s">
        <v>13</v>
      </c>
      <c r="D20">
        <f>1000/(2*PI()*(D15*D18)^0.5)</f>
        <v>727.96138816417772</v>
      </c>
    </row>
    <row r="22" spans="1:4" x14ac:dyDescent="0.25">
      <c r="A22" t="s">
        <v>225</v>
      </c>
      <c r="B22" t="s">
        <v>13</v>
      </c>
      <c r="D22">
        <v>145</v>
      </c>
    </row>
    <row r="24" spans="1:4" x14ac:dyDescent="0.25">
      <c r="A24" t="s">
        <v>227</v>
      </c>
      <c r="B24" t="s">
        <v>29</v>
      </c>
      <c r="D24">
        <f>1000000/(D22^2*4*PI()^2*D15)-D18</f>
        <v>21.198128016698774</v>
      </c>
    </row>
    <row r="26" spans="1:4" x14ac:dyDescent="0.25">
      <c r="A26" t="s">
        <v>131</v>
      </c>
      <c r="B26" t="s">
        <v>228</v>
      </c>
      <c r="D26">
        <f>50*(D5/25.4)*D22^0.5</f>
        <v>521.48637939651678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C30D-1BDC-47E7-8828-1346B6C12530}">
  <dimension ref="A1:G51"/>
  <sheetViews>
    <sheetView topLeftCell="A11" workbookViewId="0">
      <selection activeCell="F51" activeCellId="1" sqref="F24 F51"/>
    </sheetView>
  </sheetViews>
  <sheetFormatPr defaultRowHeight="15" x14ac:dyDescent="0.25"/>
  <cols>
    <col min="7" max="7" width="84.85546875" customWidth="1"/>
  </cols>
  <sheetData>
    <row r="1" spans="1:7" x14ac:dyDescent="0.25">
      <c r="A1" t="s">
        <v>470</v>
      </c>
    </row>
    <row r="3" spans="1:7" x14ac:dyDescent="0.25">
      <c r="A3" t="s">
        <v>487</v>
      </c>
      <c r="F3" t="s">
        <v>471</v>
      </c>
    </row>
    <row r="7" spans="1:7" x14ac:dyDescent="0.25">
      <c r="G7" s="20" t="s">
        <v>472</v>
      </c>
    </row>
    <row r="8" spans="1:7" ht="25.5" customHeight="1" x14ac:dyDescent="0.25">
      <c r="G8" s="21" t="s">
        <v>473</v>
      </c>
    </row>
    <row r="9" spans="1:7" ht="18" x14ac:dyDescent="0.25">
      <c r="G9" s="21" t="s">
        <v>474</v>
      </c>
    </row>
    <row r="10" spans="1:7" ht="18" x14ac:dyDescent="0.25">
      <c r="G10" s="21" t="s">
        <v>475</v>
      </c>
    </row>
    <row r="11" spans="1:7" x14ac:dyDescent="0.25">
      <c r="G11" s="21" t="s">
        <v>476</v>
      </c>
    </row>
    <row r="12" spans="1:7" x14ac:dyDescent="0.25">
      <c r="G12" s="21" t="s">
        <v>477</v>
      </c>
    </row>
    <row r="13" spans="1:7" x14ac:dyDescent="0.25">
      <c r="G13" s="21" t="s">
        <v>478</v>
      </c>
    </row>
    <row r="17" spans="1:6" x14ac:dyDescent="0.25">
      <c r="A17" t="s">
        <v>481</v>
      </c>
      <c r="C17">
        <v>9</v>
      </c>
      <c r="E17" t="s">
        <v>485</v>
      </c>
      <c r="F17">
        <v>66.3</v>
      </c>
    </row>
    <row r="18" spans="1:6" x14ac:dyDescent="0.25">
      <c r="A18" t="s">
        <v>482</v>
      </c>
      <c r="C18">
        <v>18</v>
      </c>
    </row>
    <row r="19" spans="1:6" x14ac:dyDescent="0.25">
      <c r="A19" t="s">
        <v>483</v>
      </c>
      <c r="C19">
        <v>6</v>
      </c>
      <c r="E19" t="s">
        <v>486</v>
      </c>
      <c r="F19">
        <f>F17*(1-(C17/C18)^3)*(1-(C19/(2*C20))^2)</f>
        <v>56.933755165289256</v>
      </c>
    </row>
    <row r="20" spans="1:6" x14ac:dyDescent="0.25">
      <c r="A20" t="s">
        <v>484</v>
      </c>
      <c r="C20">
        <v>22</v>
      </c>
    </row>
    <row r="21" spans="1:6" x14ac:dyDescent="0.25">
      <c r="A21" t="s">
        <v>489</v>
      </c>
      <c r="F21">
        <f>F19/F17</f>
        <v>0.8587293388429752</v>
      </c>
    </row>
    <row r="24" spans="1:6" x14ac:dyDescent="0.25">
      <c r="A24" t="s">
        <v>488</v>
      </c>
      <c r="F24" s="22" t="s">
        <v>479</v>
      </c>
    </row>
    <row r="26" spans="1:6" x14ac:dyDescent="0.25">
      <c r="F26" s="22" t="s">
        <v>480</v>
      </c>
    </row>
    <row r="28" spans="1:6" x14ac:dyDescent="0.25">
      <c r="A28" t="s">
        <v>490</v>
      </c>
    </row>
    <row r="36" spans="1:7" x14ac:dyDescent="0.25">
      <c r="A36" t="s">
        <v>492</v>
      </c>
      <c r="F36" t="s">
        <v>491</v>
      </c>
    </row>
    <row r="38" spans="1:7" ht="15.75" thickBot="1" x14ac:dyDescent="0.3"/>
    <row r="39" spans="1:7" ht="18" thickBot="1" x14ac:dyDescent="0.3">
      <c r="A39" t="s">
        <v>494</v>
      </c>
      <c r="G39" s="23" t="s">
        <v>493</v>
      </c>
    </row>
    <row r="41" spans="1:7" x14ac:dyDescent="0.25">
      <c r="F41" t="s">
        <v>495</v>
      </c>
    </row>
    <row r="43" spans="1:7" x14ac:dyDescent="0.25">
      <c r="F43" t="s">
        <v>52</v>
      </c>
    </row>
    <row r="45" spans="1:7" x14ac:dyDescent="0.25">
      <c r="F45" t="s">
        <v>496</v>
      </c>
    </row>
    <row r="47" spans="1:7" x14ac:dyDescent="0.25">
      <c r="A47" t="s">
        <v>499</v>
      </c>
      <c r="F47" t="s">
        <v>497</v>
      </c>
    </row>
    <row r="49" spans="6:6" x14ac:dyDescent="0.25">
      <c r="F49" t="s">
        <v>498</v>
      </c>
    </row>
    <row r="51" spans="6:6" x14ac:dyDescent="0.25">
      <c r="F51" s="22" t="s">
        <v>500</v>
      </c>
    </row>
  </sheetData>
  <hyperlinks>
    <hyperlink ref="F26" r:id="rId1" xr:uid="{DB93AB55-5C41-4A6C-9DBA-96FE31478AE4}"/>
    <hyperlink ref="F51" r:id="rId2" xr:uid="{D28A0B63-FE2D-4FC9-B61B-54CD263CF1E8}"/>
    <hyperlink ref="F24" r:id="rId3" xr:uid="{7611F0DF-55D8-48A7-AED6-0D391727FC4F}"/>
  </hyperlinks>
  <pageMargins left="0.7" right="0.7" top="0.75" bottom="0.75" header="0.3" footer="0.3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DB17-2A66-4AFF-8293-2CAB8C4F2E87}">
  <dimension ref="A1:AA60"/>
  <sheetViews>
    <sheetView workbookViewId="0">
      <selection activeCell="D6" sqref="D6"/>
    </sheetView>
  </sheetViews>
  <sheetFormatPr defaultRowHeight="15" x14ac:dyDescent="0.25"/>
  <cols>
    <col min="12" max="12" width="9.140625" customWidth="1"/>
    <col min="13" max="13" width="9.140625" hidden="1" customWidth="1"/>
    <col min="14" max="14" width="0" hidden="1" customWidth="1"/>
    <col min="15" max="15" width="0.5703125" hidden="1" customWidth="1"/>
    <col min="16" max="16" width="21.7109375" customWidth="1"/>
    <col min="18" max="18" width="15" customWidth="1"/>
  </cols>
  <sheetData>
    <row r="1" spans="1:27" x14ac:dyDescent="0.25">
      <c r="A1" t="s">
        <v>239</v>
      </c>
      <c r="F1" t="s">
        <v>255</v>
      </c>
    </row>
    <row r="2" spans="1:27" x14ac:dyDescent="0.25">
      <c r="A2" t="s">
        <v>254</v>
      </c>
      <c r="R2" t="s">
        <v>240</v>
      </c>
    </row>
    <row r="3" spans="1:27" x14ac:dyDescent="0.25">
      <c r="R3">
        <f>Cover!C18</f>
        <v>14.336395309869877</v>
      </c>
    </row>
    <row r="4" spans="1:27" ht="18.75" x14ac:dyDescent="0.35">
      <c r="D4" t="s">
        <v>142</v>
      </c>
      <c r="E4" t="s">
        <v>132</v>
      </c>
      <c r="F4" s="4" t="s">
        <v>38</v>
      </c>
      <c r="G4" t="s">
        <v>144</v>
      </c>
      <c r="H4" t="s">
        <v>34</v>
      </c>
      <c r="I4" t="s">
        <v>35</v>
      </c>
      <c r="J4" t="s">
        <v>36</v>
      </c>
    </row>
    <row r="5" spans="1:27" ht="18.75" x14ac:dyDescent="0.35">
      <c r="P5" s="15" t="s">
        <v>130</v>
      </c>
      <c r="S5" s="15" t="s">
        <v>241</v>
      </c>
      <c r="T5" s="15" t="s">
        <v>132</v>
      </c>
      <c r="U5" s="4" t="s">
        <v>38</v>
      </c>
      <c r="V5" t="s">
        <v>144</v>
      </c>
      <c r="W5" t="s">
        <v>34</v>
      </c>
      <c r="X5" t="s">
        <v>35</v>
      </c>
      <c r="Y5" t="s">
        <v>36</v>
      </c>
    </row>
    <row r="6" spans="1:27" x14ac:dyDescent="0.25">
      <c r="A6" t="s">
        <v>43</v>
      </c>
      <c r="D6">
        <v>99.454214675560948</v>
      </c>
      <c r="E6">
        <f t="shared" ref="E6:E13" si="0">$A14</f>
        <v>0</v>
      </c>
      <c r="F6">
        <f t="shared" ref="F6:F13" si="1">$A22</f>
        <v>0.76539999999999997</v>
      </c>
      <c r="G6">
        <f t="shared" ref="G6:G13" si="2">$A30</f>
        <v>0.76539999999999997</v>
      </c>
      <c r="H6">
        <f t="shared" ref="H6:H13" si="3">$A38</f>
        <v>0.84089999999999998</v>
      </c>
      <c r="I6">
        <f t="shared" ref="I6:I13" si="4">$A46</f>
        <v>0.54120000000000001</v>
      </c>
      <c r="J6">
        <f t="shared" ref="J6:J12" si="5">$A54</f>
        <v>0.84089999999999998</v>
      </c>
      <c r="S6">
        <f>_xlfn.XLOOKUP($R$3,$D$6:$D$13,D$6:D$13,"NF",1)</f>
        <v>26.131</v>
      </c>
      <c r="T6">
        <f t="shared" ref="T6:Y6" si="6">_xlfn.XLOOKUP($R$3,$D$6:$D$13,E$6:E$13,"NF",1)</f>
        <v>1.002</v>
      </c>
      <c r="U6">
        <f t="shared" si="6"/>
        <v>0.53759999999999997</v>
      </c>
      <c r="V6">
        <f t="shared" si="6"/>
        <v>1.4782</v>
      </c>
      <c r="W6">
        <f t="shared" si="6"/>
        <v>1.0927</v>
      </c>
      <c r="X6">
        <f t="shared" si="6"/>
        <v>0.56679999999999997</v>
      </c>
      <c r="Y6">
        <f t="shared" si="6"/>
        <v>0.66700000000000004</v>
      </c>
    </row>
    <row r="7" spans="1:27" x14ac:dyDescent="0.25">
      <c r="A7">
        <v>26.131</v>
      </c>
      <c r="D7">
        <f t="shared" ref="D7:D13" si="7">$A7</f>
        <v>26.131</v>
      </c>
      <c r="E7">
        <f t="shared" si="0"/>
        <v>1.002</v>
      </c>
      <c r="F7">
        <f t="shared" si="1"/>
        <v>0.53759999999999997</v>
      </c>
      <c r="G7">
        <f t="shared" si="2"/>
        <v>1.4782</v>
      </c>
      <c r="H7">
        <f t="shared" si="3"/>
        <v>1.0927</v>
      </c>
      <c r="I7">
        <f t="shared" si="4"/>
        <v>0.56679999999999997</v>
      </c>
      <c r="J7">
        <f t="shared" si="5"/>
        <v>0.66700000000000004</v>
      </c>
      <c r="S7">
        <f>_xlfn.XLOOKUP($R$3,$D$7:$D$13,D$7:D$13,"NF",-1)</f>
        <v>13.066000000000001</v>
      </c>
      <c r="T7">
        <f t="shared" ref="T7:Y7" si="8">_xlfn.XLOOKUP($R$3,$D$7:$D$13,E$7:E$13,"NF",-1)</f>
        <v>2.1619999999999999</v>
      </c>
      <c r="U7">
        <f t="shared" si="8"/>
        <v>0.53549999999999998</v>
      </c>
      <c r="V7">
        <f t="shared" si="8"/>
        <v>1.6875</v>
      </c>
      <c r="W7">
        <f t="shared" si="8"/>
        <v>1.0745</v>
      </c>
      <c r="X7">
        <f t="shared" si="8"/>
        <v>0.55459999999999998</v>
      </c>
      <c r="Y7">
        <f t="shared" si="8"/>
        <v>0.68049999999999999</v>
      </c>
    </row>
    <row r="8" spans="1:27" x14ac:dyDescent="0.25">
      <c r="A8">
        <v>13.066000000000001</v>
      </c>
      <c r="D8">
        <f t="shared" si="7"/>
        <v>13.066000000000001</v>
      </c>
      <c r="E8">
        <f t="shared" si="0"/>
        <v>2.1619999999999999</v>
      </c>
      <c r="F8">
        <f t="shared" si="1"/>
        <v>0.53549999999999998</v>
      </c>
      <c r="G8">
        <f t="shared" si="2"/>
        <v>1.6875</v>
      </c>
      <c r="H8">
        <f t="shared" si="3"/>
        <v>1.0745</v>
      </c>
      <c r="I8">
        <f t="shared" si="4"/>
        <v>0.55459999999999998</v>
      </c>
      <c r="J8">
        <f t="shared" si="5"/>
        <v>0.68049999999999999</v>
      </c>
    </row>
    <row r="9" spans="1:27" ht="15.75" x14ac:dyDescent="0.25">
      <c r="A9">
        <v>8.7100000000000009</v>
      </c>
      <c r="D9">
        <f t="shared" si="7"/>
        <v>8.7100000000000009</v>
      </c>
      <c r="E9">
        <f t="shared" si="0"/>
        <v>3.4889999999999999</v>
      </c>
      <c r="F9">
        <f t="shared" si="1"/>
        <v>0.54169999999999996</v>
      </c>
      <c r="G9">
        <f t="shared" si="2"/>
        <v>1.8605</v>
      </c>
      <c r="H9">
        <f t="shared" si="3"/>
        <v>1.0410999999999999</v>
      </c>
      <c r="I9">
        <f t="shared" si="4"/>
        <v>0.5373</v>
      </c>
      <c r="J9">
        <f t="shared" si="5"/>
        <v>0.69920000000000004</v>
      </c>
      <c r="S9" s="4"/>
      <c r="W9" s="4"/>
      <c r="AA9" s="4"/>
    </row>
    <row r="10" spans="1:27" x14ac:dyDescent="0.25">
      <c r="A10">
        <v>6.5330000000000004</v>
      </c>
      <c r="D10">
        <f t="shared" si="7"/>
        <v>6.5330000000000004</v>
      </c>
      <c r="E10">
        <f t="shared" si="0"/>
        <v>5.0199999999999996</v>
      </c>
      <c r="F10">
        <f t="shared" si="1"/>
        <v>0.55210000000000004</v>
      </c>
      <c r="G10">
        <f t="shared" si="2"/>
        <v>2.0169999999999999</v>
      </c>
      <c r="H10">
        <f t="shared" si="3"/>
        <v>1.0004</v>
      </c>
      <c r="I10">
        <f t="shared" si="4"/>
        <v>0.5161</v>
      </c>
      <c r="J10">
        <f t="shared" si="5"/>
        <v>0.72070000000000001</v>
      </c>
    </row>
    <row r="11" spans="1:27" x14ac:dyDescent="0.25">
      <c r="A11">
        <v>5.226</v>
      </c>
      <c r="D11">
        <f t="shared" si="7"/>
        <v>5.226</v>
      </c>
      <c r="E11">
        <f t="shared" si="0"/>
        <v>6.8220000000000001</v>
      </c>
      <c r="F11">
        <f t="shared" si="1"/>
        <v>0.56559999999999999</v>
      </c>
      <c r="G11">
        <f t="shared" si="2"/>
        <v>2.1621000000000001</v>
      </c>
      <c r="H11">
        <f t="shared" si="3"/>
        <v>0.95469999999999999</v>
      </c>
      <c r="I11">
        <f t="shared" si="4"/>
        <v>0.49059999999999998</v>
      </c>
      <c r="J11">
        <f t="shared" si="5"/>
        <v>0.74439999999999995</v>
      </c>
      <c r="P11" t="s">
        <v>230</v>
      </c>
      <c r="R11" s="16">
        <f>(S6-Q0actual)/(S6-S7)</f>
        <v>0.90276346652354567</v>
      </c>
      <c r="T11">
        <f t="shared" ref="T11:Y11" si="9">($R11*(T7-T6))+T6</f>
        <v>2.0492056211673129</v>
      </c>
      <c r="U11">
        <f t="shared" si="9"/>
        <v>0.53570419672030056</v>
      </c>
      <c r="V11">
        <f t="shared" si="9"/>
        <v>1.6671483935433782</v>
      </c>
      <c r="W11">
        <f t="shared" si="9"/>
        <v>1.0762697049092715</v>
      </c>
      <c r="X11">
        <f t="shared" si="9"/>
        <v>0.55578628570841271</v>
      </c>
      <c r="Y11">
        <f t="shared" si="9"/>
        <v>0.67918730679806782</v>
      </c>
    </row>
    <row r="12" spans="1:27" x14ac:dyDescent="0.25">
      <c r="A12">
        <v>4.3550000000000004</v>
      </c>
      <c r="D12">
        <f t="shared" si="7"/>
        <v>4.3550000000000004</v>
      </c>
      <c r="E12">
        <f t="shared" si="0"/>
        <v>9.0030000000000001</v>
      </c>
      <c r="F12">
        <f t="shared" si="1"/>
        <v>0.58189999999999997</v>
      </c>
      <c r="G12">
        <f t="shared" si="2"/>
        <v>2.2961</v>
      </c>
      <c r="H12">
        <f t="shared" si="3"/>
        <v>0.90510000000000002</v>
      </c>
      <c r="I12">
        <f t="shared" si="4"/>
        <v>0.4592</v>
      </c>
      <c r="J12">
        <f t="shared" si="5"/>
        <v>0.77059999999999995</v>
      </c>
    </row>
    <row r="13" spans="1:27" x14ac:dyDescent="0.25">
      <c r="A13">
        <v>3.7330000000000001</v>
      </c>
      <c r="D13">
        <f t="shared" si="7"/>
        <v>3.7330000000000001</v>
      </c>
      <c r="E13">
        <f t="shared" si="0"/>
        <v>11.772</v>
      </c>
      <c r="F13">
        <f t="shared" si="1"/>
        <v>0.60119999999999996</v>
      </c>
      <c r="G13">
        <f t="shared" si="2"/>
        <v>2.4159000000000002</v>
      </c>
      <c r="H13">
        <f t="shared" si="3"/>
        <v>0.8518</v>
      </c>
      <c r="I13">
        <f t="shared" si="4"/>
        <v>0.41920000000000002</v>
      </c>
      <c r="J13">
        <v>0.79979999999999996</v>
      </c>
    </row>
    <row r="14" spans="1:27" x14ac:dyDescent="0.25">
      <c r="A14">
        <v>0</v>
      </c>
    </row>
    <row r="15" spans="1:27" x14ac:dyDescent="0.25">
      <c r="A15">
        <v>1.002</v>
      </c>
    </row>
    <row r="16" spans="1:27" x14ac:dyDescent="0.25">
      <c r="A16">
        <v>2.1619999999999999</v>
      </c>
    </row>
    <row r="17" spans="1:1" x14ac:dyDescent="0.25">
      <c r="A17">
        <v>3.4889999999999999</v>
      </c>
    </row>
    <row r="18" spans="1:1" x14ac:dyDescent="0.25">
      <c r="A18">
        <v>5.0199999999999996</v>
      </c>
    </row>
    <row r="19" spans="1:1" x14ac:dyDescent="0.25">
      <c r="A19">
        <v>6.8220000000000001</v>
      </c>
    </row>
    <row r="20" spans="1:1" x14ac:dyDescent="0.25">
      <c r="A20">
        <v>9.0030000000000001</v>
      </c>
    </row>
    <row r="21" spans="1:1" x14ac:dyDescent="0.25">
      <c r="A21">
        <v>11.772</v>
      </c>
    </row>
    <row r="22" spans="1:1" x14ac:dyDescent="0.25">
      <c r="A22">
        <v>0.76539999999999997</v>
      </c>
    </row>
    <row r="23" spans="1:1" x14ac:dyDescent="0.25">
      <c r="A23">
        <v>0.53759999999999997</v>
      </c>
    </row>
    <row r="24" spans="1:1" x14ac:dyDescent="0.25">
      <c r="A24">
        <v>0.53549999999999998</v>
      </c>
    </row>
    <row r="25" spans="1:1" x14ac:dyDescent="0.25">
      <c r="A25">
        <v>0.54169999999999996</v>
      </c>
    </row>
    <row r="26" spans="1:1" x14ac:dyDescent="0.25">
      <c r="A26">
        <v>0.55210000000000004</v>
      </c>
    </row>
    <row r="27" spans="1:1" x14ac:dyDescent="0.25">
      <c r="A27">
        <v>0.56559999999999999</v>
      </c>
    </row>
    <row r="28" spans="1:1" x14ac:dyDescent="0.25">
      <c r="A28">
        <v>0.58189999999999997</v>
      </c>
    </row>
    <row r="29" spans="1:1" x14ac:dyDescent="0.25">
      <c r="A29">
        <v>0.60119999999999996</v>
      </c>
    </row>
    <row r="30" spans="1:1" x14ac:dyDescent="0.25">
      <c r="A30">
        <v>0.76539999999999997</v>
      </c>
    </row>
    <row r="31" spans="1:1" x14ac:dyDescent="0.25">
      <c r="A31">
        <v>1.4782</v>
      </c>
    </row>
    <row r="32" spans="1:1" x14ac:dyDescent="0.25">
      <c r="A32">
        <v>1.6875</v>
      </c>
    </row>
    <row r="33" spans="1:1" x14ac:dyDescent="0.25">
      <c r="A33">
        <v>1.8605</v>
      </c>
    </row>
    <row r="34" spans="1:1" x14ac:dyDescent="0.25">
      <c r="A34">
        <v>2.0169999999999999</v>
      </c>
    </row>
    <row r="35" spans="1:1" x14ac:dyDescent="0.25">
      <c r="A35">
        <v>2.1621000000000001</v>
      </c>
    </row>
    <row r="36" spans="1:1" x14ac:dyDescent="0.25">
      <c r="A36">
        <v>2.2961</v>
      </c>
    </row>
    <row r="37" spans="1:1" x14ac:dyDescent="0.25">
      <c r="A37">
        <v>2.4159000000000002</v>
      </c>
    </row>
    <row r="38" spans="1:1" x14ac:dyDescent="0.25">
      <c r="A38">
        <v>0.84089999999999998</v>
      </c>
    </row>
    <row r="39" spans="1:1" x14ac:dyDescent="0.25">
      <c r="A39">
        <v>1.0927</v>
      </c>
    </row>
    <row r="40" spans="1:1" x14ac:dyDescent="0.25">
      <c r="A40">
        <v>1.0745</v>
      </c>
    </row>
    <row r="41" spans="1:1" x14ac:dyDescent="0.25">
      <c r="A41">
        <v>1.0410999999999999</v>
      </c>
    </row>
    <row r="42" spans="1:1" x14ac:dyDescent="0.25">
      <c r="A42">
        <v>1.0004</v>
      </c>
    </row>
    <row r="43" spans="1:1" x14ac:dyDescent="0.25">
      <c r="A43">
        <v>0.95469999999999999</v>
      </c>
    </row>
    <row r="44" spans="1:1" x14ac:dyDescent="0.25">
      <c r="A44">
        <v>0.90510000000000002</v>
      </c>
    </row>
    <row r="45" spans="1:1" x14ac:dyDescent="0.25">
      <c r="A45">
        <v>0.8518</v>
      </c>
    </row>
    <row r="46" spans="1:1" x14ac:dyDescent="0.25">
      <c r="A46">
        <v>0.54120000000000001</v>
      </c>
    </row>
    <row r="47" spans="1:1" x14ac:dyDescent="0.25">
      <c r="A47">
        <v>0.56679999999999997</v>
      </c>
    </row>
    <row r="48" spans="1:1" x14ac:dyDescent="0.25">
      <c r="A48">
        <v>0.55459999999999998</v>
      </c>
    </row>
    <row r="49" spans="1:1" x14ac:dyDescent="0.25">
      <c r="A49">
        <v>0.5373</v>
      </c>
    </row>
    <row r="50" spans="1:1" x14ac:dyDescent="0.25">
      <c r="A50">
        <v>0.5161</v>
      </c>
    </row>
    <row r="51" spans="1:1" x14ac:dyDescent="0.25">
      <c r="A51">
        <v>0.49059999999999998</v>
      </c>
    </row>
    <row r="52" spans="1:1" x14ac:dyDescent="0.25">
      <c r="A52">
        <v>0.4592</v>
      </c>
    </row>
    <row r="53" spans="1:1" x14ac:dyDescent="0.25">
      <c r="A53">
        <v>0.41920000000000002</v>
      </c>
    </row>
    <row r="54" spans="1:1" x14ac:dyDescent="0.25">
      <c r="A54">
        <v>0.84089999999999998</v>
      </c>
    </row>
    <row r="55" spans="1:1" x14ac:dyDescent="0.25">
      <c r="A55">
        <v>0.66700000000000004</v>
      </c>
    </row>
    <row r="56" spans="1:1" x14ac:dyDescent="0.25">
      <c r="A56">
        <v>0.68049999999999999</v>
      </c>
    </row>
    <row r="57" spans="1:1" x14ac:dyDescent="0.25">
      <c r="A57">
        <v>0.69920000000000004</v>
      </c>
    </row>
    <row r="58" spans="1:1" x14ac:dyDescent="0.25">
      <c r="A58">
        <v>0.72070000000000001</v>
      </c>
    </row>
    <row r="59" spans="1:1" x14ac:dyDescent="0.25">
      <c r="A59">
        <v>0.74439999999999995</v>
      </c>
    </row>
    <row r="60" spans="1:1" x14ac:dyDescent="0.25">
      <c r="A60">
        <v>0.77059999999999995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D1F5-9175-43F7-9BB8-EE5C8FF0CCD2}">
  <dimension ref="B1:G26"/>
  <sheetViews>
    <sheetView workbookViewId="0">
      <selection activeCell="D24" sqref="D24"/>
    </sheetView>
  </sheetViews>
  <sheetFormatPr defaultRowHeight="15" x14ac:dyDescent="0.25"/>
  <cols>
    <col min="2" max="2" width="54.5703125" customWidth="1"/>
    <col min="7" max="7" width="43.28515625" customWidth="1"/>
  </cols>
  <sheetData>
    <row r="1" spans="2:7" x14ac:dyDescent="0.25">
      <c r="B1" t="s">
        <v>253</v>
      </c>
    </row>
    <row r="6" spans="2:7" ht="41.25" customHeight="1" x14ac:dyDescent="0.25">
      <c r="B6" s="11" t="s">
        <v>231</v>
      </c>
      <c r="G6" s="11" t="s">
        <v>233</v>
      </c>
    </row>
    <row r="7" spans="2:7" ht="51.75" customHeight="1" x14ac:dyDescent="0.25">
      <c r="B7" s="12"/>
    </row>
    <row r="8" spans="2:7" ht="15.75" x14ac:dyDescent="0.25">
      <c r="B8" s="11" t="s">
        <v>232</v>
      </c>
    </row>
    <row r="9" spans="2:7" ht="61.5" customHeight="1" x14ac:dyDescent="0.25">
      <c r="B9" s="12"/>
    </row>
    <row r="20" spans="2:6" x14ac:dyDescent="0.25">
      <c r="B20" t="s">
        <v>234</v>
      </c>
      <c r="C20" t="s">
        <v>40</v>
      </c>
      <c r="D20">
        <f>D$24*D$25/(D$24+D$25+D$26)</f>
        <v>4.238532110091743</v>
      </c>
      <c r="F20">
        <f>D20</f>
        <v>4.238532110091743</v>
      </c>
    </row>
    <row r="21" spans="2:6" x14ac:dyDescent="0.25">
      <c r="C21" t="s">
        <v>41</v>
      </c>
      <c r="D21">
        <f>D$25*D$26/(D$24+D$25+D$26)</f>
        <v>0.64220183486238525</v>
      </c>
      <c r="F21">
        <f t="shared" ref="F21:F22" si="0">D21</f>
        <v>0.64220183486238525</v>
      </c>
    </row>
    <row r="22" spans="2:6" x14ac:dyDescent="0.25">
      <c r="C22" t="s">
        <v>106</v>
      </c>
      <c r="D22">
        <f>D$24*D$26/(D$24+D$25+D$26)</f>
        <v>3.7844036697247705</v>
      </c>
      <c r="F22">
        <f t="shared" si="0"/>
        <v>3.7844036697247705</v>
      </c>
    </row>
    <row r="24" spans="2:6" x14ac:dyDescent="0.25">
      <c r="B24" t="s">
        <v>235</v>
      </c>
      <c r="C24" t="s">
        <v>236</v>
      </c>
      <c r="D24">
        <v>33</v>
      </c>
      <c r="F24">
        <f>(F20*F21+F20*F22+F21*F22)/F21</f>
        <v>33</v>
      </c>
    </row>
    <row r="25" spans="2:6" x14ac:dyDescent="0.25">
      <c r="C25" t="s">
        <v>237</v>
      </c>
      <c r="D25">
        <v>5.6</v>
      </c>
      <c r="F25">
        <f>(F20*F21+F20*F22+F21*F22)/F22</f>
        <v>5.5999999999999988</v>
      </c>
    </row>
    <row r="26" spans="2:6" x14ac:dyDescent="0.25">
      <c r="C26" t="s">
        <v>238</v>
      </c>
      <c r="D26">
        <v>5</v>
      </c>
      <c r="F26">
        <f>(F20*F21+F20*F22+F21*F22)/F20</f>
        <v>4.9999999999999991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E13C-A52D-45AF-9829-BACDCE002C49}">
  <dimension ref="A1:X26"/>
  <sheetViews>
    <sheetView workbookViewId="0">
      <selection activeCell="A5" sqref="A5"/>
    </sheetView>
  </sheetViews>
  <sheetFormatPr defaultRowHeight="15" x14ac:dyDescent="0.25"/>
  <sheetData>
    <row r="1" spans="1:24" x14ac:dyDescent="0.25">
      <c r="A1" t="s">
        <v>133</v>
      </c>
      <c r="I1" t="s">
        <v>253</v>
      </c>
    </row>
    <row r="3" spans="1:24" ht="15.75" x14ac:dyDescent="0.25">
      <c r="A3" s="5"/>
      <c r="C3" s="5" t="s">
        <v>108</v>
      </c>
      <c r="D3" s="5" t="s">
        <v>109</v>
      </c>
      <c r="E3" s="5" t="s">
        <v>110</v>
      </c>
      <c r="F3" s="5" t="s">
        <v>111</v>
      </c>
      <c r="G3" s="5" t="s">
        <v>112</v>
      </c>
      <c r="H3" s="5" t="s">
        <v>113</v>
      </c>
      <c r="I3" s="5" t="s">
        <v>114</v>
      </c>
      <c r="J3" s="5" t="s">
        <v>115</v>
      </c>
      <c r="K3" s="5" t="s">
        <v>116</v>
      </c>
      <c r="L3" s="5" t="s">
        <v>117</v>
      </c>
      <c r="M3" s="5" t="s">
        <v>118</v>
      </c>
      <c r="N3" s="5" t="s">
        <v>119</v>
      </c>
      <c r="O3" s="5" t="s">
        <v>120</v>
      </c>
      <c r="P3" s="5" t="s">
        <v>121</v>
      </c>
      <c r="Q3" s="5" t="s">
        <v>122</v>
      </c>
      <c r="R3" s="5" t="s">
        <v>123</v>
      </c>
      <c r="S3" s="5" t="s">
        <v>124</v>
      </c>
      <c r="T3" s="5" t="s">
        <v>125</v>
      </c>
      <c r="U3" s="5" t="s">
        <v>126</v>
      </c>
      <c r="V3" s="5" t="s">
        <v>127</v>
      </c>
      <c r="W3" s="5" t="s">
        <v>128</v>
      </c>
      <c r="X3" s="5" t="s">
        <v>129</v>
      </c>
    </row>
    <row r="4" spans="1:24" ht="15.75" x14ac:dyDescent="0.25">
      <c r="C4" s="6" t="str">
        <f t="shared" ref="C4:X4" si="0">REPLACE(C3,FIND("p",C3),1,".")</f>
        <v>1.0</v>
      </c>
      <c r="D4" s="6" t="str">
        <f t="shared" si="0"/>
        <v>1.2</v>
      </c>
      <c r="E4" s="6" t="str">
        <f t="shared" si="0"/>
        <v>1.3</v>
      </c>
      <c r="F4" s="6" t="str">
        <f t="shared" si="0"/>
        <v>1.5</v>
      </c>
      <c r="G4" s="6" t="str">
        <f t="shared" si="0"/>
        <v>1.6</v>
      </c>
      <c r="H4" s="6" t="str">
        <f t="shared" si="0"/>
        <v>1.8</v>
      </c>
      <c r="I4" s="6" t="str">
        <f t="shared" si="0"/>
        <v>2.2</v>
      </c>
      <c r="J4" s="6" t="str">
        <f t="shared" si="0"/>
        <v>2.4</v>
      </c>
      <c r="K4" s="6" t="str">
        <f t="shared" si="0"/>
        <v>2.7</v>
      </c>
      <c r="L4" s="6" t="str">
        <f t="shared" si="0"/>
        <v>3.0</v>
      </c>
      <c r="M4" s="6" t="str">
        <f t="shared" si="0"/>
        <v>3.3</v>
      </c>
      <c r="N4" s="6" t="str">
        <f t="shared" si="0"/>
        <v>3.9</v>
      </c>
      <c r="O4" s="6" t="str">
        <f t="shared" si="0"/>
        <v>4.7</v>
      </c>
      <c r="P4" s="6" t="str">
        <f t="shared" si="0"/>
        <v>5.0</v>
      </c>
      <c r="Q4" s="6" t="str">
        <f t="shared" si="0"/>
        <v>5.6</v>
      </c>
      <c r="R4" s="6" t="str">
        <f t="shared" si="0"/>
        <v>6.8</v>
      </c>
      <c r="S4" s="6" t="str">
        <f t="shared" si="0"/>
        <v>6.0</v>
      </c>
      <c r="T4" s="6" t="str">
        <f t="shared" si="0"/>
        <v>8.2</v>
      </c>
      <c r="U4" s="6" t="str">
        <f t="shared" si="0"/>
        <v>10.</v>
      </c>
      <c r="V4" s="6" t="str">
        <f t="shared" si="0"/>
        <v>12.</v>
      </c>
      <c r="W4" s="6" t="str">
        <f t="shared" si="0"/>
        <v>13.</v>
      </c>
      <c r="X4" s="6" t="str">
        <f t="shared" si="0"/>
        <v>15.</v>
      </c>
    </row>
    <row r="5" spans="1:24" ht="15.75" x14ac:dyDescent="0.25">
      <c r="A5" s="5" t="s">
        <v>108</v>
      </c>
      <c r="B5" s="6" t="str">
        <f>REPLACE(A5,FIND("p",A5),1,".")</f>
        <v>1.0</v>
      </c>
      <c r="C5" s="5" t="b">
        <f>Cap_Lookup!H14=$B5*C$4/($B5+C$4)</f>
        <v>0</v>
      </c>
      <c r="D5" s="5">
        <f t="shared" ref="D5:X17" si="1">$B5*D$4/($B5+D$4)</f>
        <v>0.54545454545454541</v>
      </c>
      <c r="E5" s="5">
        <f t="shared" si="1"/>
        <v>0.56521739130434789</v>
      </c>
      <c r="F5" s="5">
        <f t="shared" si="1"/>
        <v>0.6</v>
      </c>
      <c r="G5" s="5">
        <f t="shared" si="1"/>
        <v>0.61538461538461542</v>
      </c>
      <c r="H5" s="5">
        <f t="shared" si="1"/>
        <v>0.6428571428571429</v>
      </c>
      <c r="I5" s="5">
        <f t="shared" si="1"/>
        <v>0.6875</v>
      </c>
      <c r="J5" s="5">
        <f t="shared" si="1"/>
        <v>0.70588235294117652</v>
      </c>
      <c r="K5" s="5">
        <f t="shared" si="1"/>
        <v>0.72972972972972971</v>
      </c>
      <c r="L5" s="5">
        <f t="shared" si="1"/>
        <v>0.75</v>
      </c>
      <c r="M5" s="5">
        <f t="shared" si="1"/>
        <v>0.76744186046511631</v>
      </c>
      <c r="N5" s="5">
        <f t="shared" si="1"/>
        <v>0.79591836734693866</v>
      </c>
      <c r="O5" s="5">
        <f t="shared" si="1"/>
        <v>0.82456140350877194</v>
      </c>
      <c r="P5" s="5">
        <f t="shared" si="1"/>
        <v>0.83333333333333337</v>
      </c>
      <c r="Q5" s="5">
        <f t="shared" si="1"/>
        <v>0.84848484848484851</v>
      </c>
      <c r="R5" s="5">
        <f t="shared" si="1"/>
        <v>0.87179487179487181</v>
      </c>
      <c r="S5" s="5">
        <f t="shared" si="1"/>
        <v>0.8571428571428571</v>
      </c>
      <c r="T5" s="5">
        <f t="shared" si="1"/>
        <v>0.89130434782608692</v>
      </c>
      <c r="U5" s="5">
        <f t="shared" si="1"/>
        <v>0.90909090909090906</v>
      </c>
      <c r="V5" s="5">
        <f t="shared" si="1"/>
        <v>0.92307692307692313</v>
      </c>
      <c r="W5" s="5">
        <f t="shared" si="1"/>
        <v>0.9285714285714286</v>
      </c>
      <c r="X5" s="5">
        <f t="shared" si="1"/>
        <v>0.9375</v>
      </c>
    </row>
    <row r="6" spans="1:24" ht="15.75" x14ac:dyDescent="0.25">
      <c r="A6" s="5" t="s">
        <v>109</v>
      </c>
      <c r="B6" s="6" t="str">
        <f t="shared" ref="B6:B26" si="2">REPLACE(A6,FIND("p",A6),1,".")</f>
        <v>1.2</v>
      </c>
      <c r="C6" s="5">
        <f t="shared" ref="C6:C26" si="3">$B6*C$4/($B6+C$4)</f>
        <v>0.54545454545454541</v>
      </c>
      <c r="D6" s="5">
        <f t="shared" ref="D6:R6" si="4">$B6*D$4/($B6+D$4)</f>
        <v>0.6</v>
      </c>
      <c r="E6" s="5">
        <f t="shared" si="4"/>
        <v>0.624</v>
      </c>
      <c r="F6" s="5">
        <f t="shared" si="4"/>
        <v>0.66666666666666652</v>
      </c>
      <c r="G6" s="5">
        <f t="shared" si="4"/>
        <v>0.68571428571428572</v>
      </c>
      <c r="H6" s="5">
        <f t="shared" si="4"/>
        <v>0.72000000000000008</v>
      </c>
      <c r="I6" s="5">
        <f t="shared" si="4"/>
        <v>0.77647058823529402</v>
      </c>
      <c r="J6" s="5">
        <f t="shared" si="4"/>
        <v>0.8</v>
      </c>
      <c r="K6" s="5">
        <f t="shared" si="4"/>
        <v>0.8307692307692307</v>
      </c>
      <c r="L6" s="5">
        <f t="shared" si="4"/>
        <v>0.85714285714285698</v>
      </c>
      <c r="M6" s="5">
        <f t="shared" si="4"/>
        <v>0.87999999999999989</v>
      </c>
      <c r="N6" s="5">
        <f t="shared" si="4"/>
        <v>0.91764705882352937</v>
      </c>
      <c r="O6" s="5">
        <f t="shared" si="4"/>
        <v>0.95593220338983043</v>
      </c>
      <c r="P6" s="5">
        <f t="shared" si="4"/>
        <v>0.96774193548387089</v>
      </c>
      <c r="Q6" s="5">
        <f t="shared" si="4"/>
        <v>0.9882352941176471</v>
      </c>
      <c r="R6" s="5">
        <f t="shared" si="4"/>
        <v>1.02</v>
      </c>
      <c r="S6" s="5">
        <f t="shared" si="1"/>
        <v>0.99999999999999989</v>
      </c>
      <c r="T6" s="5">
        <f t="shared" si="1"/>
        <v>1.0468085106382978</v>
      </c>
      <c r="U6" s="5">
        <f t="shared" si="1"/>
        <v>1.0714285714285714</v>
      </c>
      <c r="V6" s="5">
        <f t="shared" si="1"/>
        <v>1.0909090909090908</v>
      </c>
      <c r="W6" s="5">
        <f t="shared" si="1"/>
        <v>1.0985915492957747</v>
      </c>
      <c r="X6" s="5">
        <f t="shared" si="1"/>
        <v>1.1111111111111112</v>
      </c>
    </row>
    <row r="7" spans="1:24" ht="15.75" x14ac:dyDescent="0.25">
      <c r="A7" s="5" t="s">
        <v>110</v>
      </c>
      <c r="B7" s="6" t="str">
        <f t="shared" si="2"/>
        <v>1.3</v>
      </c>
      <c r="C7" s="5">
        <f t="shared" si="3"/>
        <v>0.56521739130434789</v>
      </c>
      <c r="D7" s="5">
        <f t="shared" si="1"/>
        <v>0.624</v>
      </c>
      <c r="E7" s="5">
        <f t="shared" si="1"/>
        <v>0.65</v>
      </c>
      <c r="F7" s="5">
        <f t="shared" si="1"/>
        <v>0.69642857142857151</v>
      </c>
      <c r="G7" s="5">
        <f t="shared" si="1"/>
        <v>0.71724137931034482</v>
      </c>
      <c r="H7" s="5">
        <f t="shared" si="1"/>
        <v>0.75483870967741939</v>
      </c>
      <c r="I7" s="5">
        <f t="shared" si="1"/>
        <v>0.81714285714285728</v>
      </c>
      <c r="J7" s="5">
        <f t="shared" si="1"/>
        <v>0.84324324324324318</v>
      </c>
      <c r="K7" s="5">
        <f t="shared" si="1"/>
        <v>0.87750000000000006</v>
      </c>
      <c r="L7" s="5">
        <f t="shared" si="1"/>
        <v>0.90697674418604668</v>
      </c>
      <c r="M7" s="5">
        <f t="shared" si="1"/>
        <v>0.93260869565217397</v>
      </c>
      <c r="N7" s="5">
        <f t="shared" si="1"/>
        <v>0.97499999999999998</v>
      </c>
      <c r="O7" s="5">
        <f t="shared" si="1"/>
        <v>1.0183333333333333</v>
      </c>
      <c r="P7" s="5">
        <f t="shared" si="1"/>
        <v>1.0317460317460319</v>
      </c>
      <c r="Q7" s="5">
        <f t="shared" si="1"/>
        <v>1.0550724637681159</v>
      </c>
      <c r="R7" s="5">
        <f t="shared" si="1"/>
        <v>1.0913580246913581</v>
      </c>
      <c r="S7" s="5">
        <f t="shared" si="1"/>
        <v>1.0684931506849316</v>
      </c>
      <c r="T7" s="5">
        <f t="shared" si="1"/>
        <v>1.1221052631578947</v>
      </c>
      <c r="U7" s="5">
        <f t="shared" si="1"/>
        <v>1.1504424778761062</v>
      </c>
      <c r="V7" s="5">
        <f t="shared" si="1"/>
        <v>1.1729323308270676</v>
      </c>
      <c r="W7" s="5">
        <f t="shared" si="1"/>
        <v>1.1818181818181819</v>
      </c>
      <c r="X7" s="5">
        <f t="shared" si="1"/>
        <v>1.196319018404908</v>
      </c>
    </row>
    <row r="8" spans="1:24" ht="15.75" x14ac:dyDescent="0.25">
      <c r="A8" s="5" t="s">
        <v>111</v>
      </c>
      <c r="B8" s="6" t="str">
        <f t="shared" si="2"/>
        <v>1.5</v>
      </c>
      <c r="C8" s="5">
        <f t="shared" si="3"/>
        <v>0.6</v>
      </c>
      <c r="D8" s="5">
        <f t="shared" si="1"/>
        <v>0.66666666666666652</v>
      </c>
      <c r="E8" s="5">
        <f t="shared" si="1"/>
        <v>0.69642857142857151</v>
      </c>
      <c r="F8" s="5">
        <f t="shared" si="1"/>
        <v>0.75</v>
      </c>
      <c r="G8" s="5">
        <f t="shared" si="1"/>
        <v>0.77419354838709686</v>
      </c>
      <c r="H8" s="5">
        <f t="shared" si="1"/>
        <v>0.81818181818181823</v>
      </c>
      <c r="I8" s="5">
        <f t="shared" si="1"/>
        <v>0.89189189189189189</v>
      </c>
      <c r="J8" s="5">
        <f t="shared" si="1"/>
        <v>0.92307692307692302</v>
      </c>
      <c r="K8" s="5">
        <f t="shared" si="1"/>
        <v>0.96428571428571441</v>
      </c>
      <c r="L8" s="5">
        <f t="shared" si="1"/>
        <v>1</v>
      </c>
      <c r="M8" s="5">
        <f t="shared" si="1"/>
        <v>1.03125</v>
      </c>
      <c r="N8" s="5">
        <f t="shared" si="1"/>
        <v>1.0833333333333333</v>
      </c>
      <c r="O8" s="5">
        <f t="shared" si="1"/>
        <v>1.1370967741935485</v>
      </c>
      <c r="P8" s="5">
        <f t="shared" si="1"/>
        <v>1.1538461538461537</v>
      </c>
      <c r="Q8" s="5">
        <f t="shared" si="1"/>
        <v>1.1830985915492955</v>
      </c>
      <c r="R8" s="5">
        <f t="shared" si="1"/>
        <v>1.2289156626506021</v>
      </c>
      <c r="S8" s="5">
        <f t="shared" si="1"/>
        <v>1.2</v>
      </c>
      <c r="T8" s="5">
        <f t="shared" si="1"/>
        <v>1.268041237113402</v>
      </c>
      <c r="U8" s="5">
        <f t="shared" si="1"/>
        <v>1.3043478260869565</v>
      </c>
      <c r="V8" s="5">
        <f t="shared" si="1"/>
        <v>1.3333333333333333</v>
      </c>
      <c r="W8" s="5">
        <f t="shared" si="1"/>
        <v>1.3448275862068966</v>
      </c>
      <c r="X8" s="5">
        <f t="shared" si="1"/>
        <v>1.3636363636363635</v>
      </c>
    </row>
    <row r="9" spans="1:24" ht="15.75" x14ac:dyDescent="0.25">
      <c r="A9" s="5" t="s">
        <v>112</v>
      </c>
      <c r="B9" s="6" t="str">
        <f t="shared" si="2"/>
        <v>1.6</v>
      </c>
      <c r="C9" s="5">
        <f t="shared" si="3"/>
        <v>0.61538461538461542</v>
      </c>
      <c r="D9" s="5">
        <f t="shared" si="1"/>
        <v>0.68571428571428572</v>
      </c>
      <c r="E9" s="5">
        <f t="shared" si="1"/>
        <v>0.71724137931034482</v>
      </c>
      <c r="F9" s="5">
        <f t="shared" si="1"/>
        <v>0.77419354838709686</v>
      </c>
      <c r="G9" s="5">
        <f t="shared" si="1"/>
        <v>0.80000000000000016</v>
      </c>
      <c r="H9" s="5">
        <f t="shared" si="1"/>
        <v>0.84705882352941175</v>
      </c>
      <c r="I9" s="5">
        <f t="shared" si="1"/>
        <v>0.92631578947368431</v>
      </c>
      <c r="J9" s="5">
        <f t="shared" si="1"/>
        <v>0.96</v>
      </c>
      <c r="K9" s="5">
        <f t="shared" si="1"/>
        <v>1.0046511627906975</v>
      </c>
      <c r="L9" s="5">
        <f t="shared" si="1"/>
        <v>1.0434782608695654</v>
      </c>
      <c r="M9" s="5">
        <f t="shared" si="1"/>
        <v>1.0775510204081633</v>
      </c>
      <c r="N9" s="5">
        <f t="shared" si="1"/>
        <v>1.1345454545454545</v>
      </c>
      <c r="O9" s="5">
        <f t="shared" si="1"/>
        <v>1.1936507936507936</v>
      </c>
      <c r="P9" s="5">
        <f t="shared" si="1"/>
        <v>1.2121212121212122</v>
      </c>
      <c r="Q9" s="5">
        <f t="shared" si="1"/>
        <v>1.2444444444444445</v>
      </c>
      <c r="R9" s="5">
        <f t="shared" si="1"/>
        <v>1.2952380952380953</v>
      </c>
      <c r="S9" s="5">
        <f t="shared" si="1"/>
        <v>1.2631578947368423</v>
      </c>
      <c r="T9" s="5">
        <f t="shared" si="1"/>
        <v>1.3387755102040817</v>
      </c>
      <c r="U9" s="5">
        <f t="shared" si="1"/>
        <v>1.3793103448275863</v>
      </c>
      <c r="V9" s="5">
        <f t="shared" si="1"/>
        <v>1.4117647058823533</v>
      </c>
      <c r="W9" s="5">
        <f t="shared" si="1"/>
        <v>1.4246575342465755</v>
      </c>
      <c r="X9" s="5">
        <f t="shared" si="1"/>
        <v>1.4457831325301203</v>
      </c>
    </row>
    <row r="10" spans="1:24" ht="15.75" x14ac:dyDescent="0.25">
      <c r="A10" s="5" t="s">
        <v>113</v>
      </c>
      <c r="B10" s="6" t="str">
        <f t="shared" si="2"/>
        <v>1.8</v>
      </c>
      <c r="C10" s="5">
        <f t="shared" si="3"/>
        <v>0.6428571428571429</v>
      </c>
      <c r="D10" s="5">
        <f t="shared" si="1"/>
        <v>0.72000000000000008</v>
      </c>
      <c r="E10" s="5">
        <f t="shared" si="1"/>
        <v>0.75483870967741939</v>
      </c>
      <c r="F10" s="5">
        <f t="shared" si="1"/>
        <v>0.81818181818181823</v>
      </c>
      <c r="G10" s="5">
        <f t="shared" si="1"/>
        <v>0.84705882352941175</v>
      </c>
      <c r="H10" s="5">
        <f t="shared" si="1"/>
        <v>0.9</v>
      </c>
      <c r="I10" s="5">
        <f t="shared" si="1"/>
        <v>0.9900000000000001</v>
      </c>
      <c r="J10" s="5">
        <f t="shared" si="1"/>
        <v>1.0285714285714287</v>
      </c>
      <c r="K10" s="5">
        <f t="shared" si="1"/>
        <v>1.08</v>
      </c>
      <c r="L10" s="5">
        <f t="shared" si="1"/>
        <v>1.1250000000000002</v>
      </c>
      <c r="M10" s="5">
        <f t="shared" si="1"/>
        <v>1.1647058823529413</v>
      </c>
      <c r="N10" s="5">
        <f t="shared" si="1"/>
        <v>1.2315789473684209</v>
      </c>
      <c r="O10" s="5">
        <f t="shared" si="1"/>
        <v>1.3015384615384618</v>
      </c>
      <c r="P10" s="5">
        <f t="shared" si="1"/>
        <v>1.3235294117647058</v>
      </c>
      <c r="Q10" s="5">
        <f t="shared" si="1"/>
        <v>1.3621621621621622</v>
      </c>
      <c r="R10" s="5">
        <f t="shared" si="1"/>
        <v>1.4232558139534885</v>
      </c>
      <c r="S10" s="5">
        <f t="shared" si="1"/>
        <v>1.3846153846153848</v>
      </c>
      <c r="T10" s="5">
        <f t="shared" si="1"/>
        <v>1.476</v>
      </c>
      <c r="U10" s="5">
        <f t="shared" si="1"/>
        <v>1.5254237288135593</v>
      </c>
      <c r="V10" s="5">
        <f t="shared" si="1"/>
        <v>1.5652173913043479</v>
      </c>
      <c r="W10" s="5">
        <f t="shared" si="1"/>
        <v>1.5810810810810811</v>
      </c>
      <c r="X10" s="5">
        <f t="shared" si="1"/>
        <v>1.607142857142857</v>
      </c>
    </row>
    <row r="11" spans="1:24" ht="15.75" x14ac:dyDescent="0.25">
      <c r="A11" s="5" t="s">
        <v>114</v>
      </c>
      <c r="B11" s="6" t="str">
        <f t="shared" si="2"/>
        <v>2.2</v>
      </c>
      <c r="C11" s="5">
        <f t="shared" si="3"/>
        <v>0.6875</v>
      </c>
      <c r="D11" s="5">
        <f t="shared" si="1"/>
        <v>0.77647058823529402</v>
      </c>
      <c r="E11" s="5">
        <f t="shared" si="1"/>
        <v>0.81714285714285728</v>
      </c>
      <c r="F11" s="5">
        <f t="shared" si="1"/>
        <v>0.89189189189189189</v>
      </c>
      <c r="G11" s="5">
        <f t="shared" si="1"/>
        <v>0.92631578947368431</v>
      </c>
      <c r="H11" s="5">
        <f t="shared" si="1"/>
        <v>0.9900000000000001</v>
      </c>
      <c r="I11" s="5">
        <f t="shared" si="1"/>
        <v>1.1000000000000001</v>
      </c>
      <c r="J11" s="5">
        <f t="shared" si="1"/>
        <v>1.1478260869565218</v>
      </c>
      <c r="K11" s="5">
        <f t="shared" si="1"/>
        <v>1.2122448979591838</v>
      </c>
      <c r="L11" s="5">
        <f t="shared" si="1"/>
        <v>1.2692307692307694</v>
      </c>
      <c r="M11" s="5">
        <f t="shared" si="1"/>
        <v>1.32</v>
      </c>
      <c r="N11" s="5">
        <f t="shared" si="1"/>
        <v>1.4065573770491804</v>
      </c>
      <c r="O11" s="5">
        <f t="shared" si="1"/>
        <v>1.4985507246376812</v>
      </c>
      <c r="P11" s="5">
        <f t="shared" si="1"/>
        <v>1.5277777777777777</v>
      </c>
      <c r="Q11" s="5">
        <f t="shared" si="1"/>
        <v>1.5794871794871796</v>
      </c>
      <c r="R11" s="5">
        <f t="shared" si="1"/>
        <v>1.6622222222222223</v>
      </c>
      <c r="S11" s="5">
        <f t="shared" si="1"/>
        <v>1.6097560975609759</v>
      </c>
      <c r="T11" s="5">
        <f t="shared" si="1"/>
        <v>1.7346153846153847</v>
      </c>
      <c r="U11" s="5">
        <f t="shared" si="1"/>
        <v>1.8032786885245902</v>
      </c>
      <c r="V11" s="5">
        <f t="shared" si="1"/>
        <v>1.859154929577465</v>
      </c>
      <c r="W11" s="5">
        <f t="shared" si="1"/>
        <v>1.8815789473684212</v>
      </c>
      <c r="X11" s="5">
        <f t="shared" si="1"/>
        <v>1.9186046511627908</v>
      </c>
    </row>
    <row r="12" spans="1:24" ht="15.75" x14ac:dyDescent="0.25">
      <c r="A12" s="5" t="s">
        <v>115</v>
      </c>
      <c r="B12" s="6" t="str">
        <f t="shared" si="2"/>
        <v>2.4</v>
      </c>
      <c r="C12" s="5">
        <f t="shared" si="3"/>
        <v>0.70588235294117652</v>
      </c>
      <c r="D12" s="5">
        <f t="shared" si="1"/>
        <v>0.8</v>
      </c>
      <c r="E12" s="5">
        <f t="shared" si="1"/>
        <v>0.84324324324324318</v>
      </c>
      <c r="F12" s="5">
        <f t="shared" si="1"/>
        <v>0.92307692307692302</v>
      </c>
      <c r="G12" s="5">
        <f t="shared" si="1"/>
        <v>0.96</v>
      </c>
      <c r="H12" s="5">
        <f t="shared" si="1"/>
        <v>1.0285714285714287</v>
      </c>
      <c r="I12" s="5">
        <f t="shared" si="1"/>
        <v>1.1478260869565218</v>
      </c>
      <c r="J12" s="5">
        <f t="shared" si="1"/>
        <v>1.2</v>
      </c>
      <c r="K12" s="5">
        <f t="shared" si="1"/>
        <v>1.2705882352941178</v>
      </c>
      <c r="L12" s="5">
        <f t="shared" si="1"/>
        <v>1.333333333333333</v>
      </c>
      <c r="M12" s="5">
        <f t="shared" si="1"/>
        <v>1.3894736842105264</v>
      </c>
      <c r="N12" s="5">
        <f t="shared" si="1"/>
        <v>1.4857142857142858</v>
      </c>
      <c r="O12" s="5">
        <f t="shared" si="1"/>
        <v>1.5887323943661971</v>
      </c>
      <c r="P12" s="5">
        <f t="shared" si="1"/>
        <v>1.6216216216216215</v>
      </c>
      <c r="Q12" s="5">
        <f t="shared" si="1"/>
        <v>1.68</v>
      </c>
      <c r="R12" s="5">
        <f t="shared" si="1"/>
        <v>1.7739130434782611</v>
      </c>
      <c r="S12" s="5">
        <f t="shared" si="1"/>
        <v>1.714285714285714</v>
      </c>
      <c r="T12" s="5">
        <f t="shared" si="1"/>
        <v>1.8566037735849055</v>
      </c>
      <c r="U12" s="5">
        <f t="shared" si="1"/>
        <v>1.9354838709677418</v>
      </c>
      <c r="V12" s="5">
        <f t="shared" si="1"/>
        <v>1.9999999999999998</v>
      </c>
      <c r="W12" s="5">
        <f t="shared" si="1"/>
        <v>2.0259740259740258</v>
      </c>
      <c r="X12" s="5">
        <f t="shared" si="1"/>
        <v>2.0689655172413794</v>
      </c>
    </row>
    <row r="13" spans="1:24" ht="15.75" x14ac:dyDescent="0.25">
      <c r="A13" s="5" t="s">
        <v>116</v>
      </c>
      <c r="B13" s="6" t="str">
        <f t="shared" si="2"/>
        <v>2.7</v>
      </c>
      <c r="C13" s="5">
        <f t="shared" si="3"/>
        <v>0.72972972972972971</v>
      </c>
      <c r="D13" s="5">
        <f t="shared" si="1"/>
        <v>0.8307692307692307</v>
      </c>
      <c r="E13" s="5">
        <f t="shared" si="1"/>
        <v>0.87750000000000006</v>
      </c>
      <c r="F13" s="5">
        <f t="shared" si="1"/>
        <v>0.96428571428571441</v>
      </c>
      <c r="G13" s="5">
        <f t="shared" si="1"/>
        <v>1.0046511627906975</v>
      </c>
      <c r="H13" s="5">
        <f t="shared" si="1"/>
        <v>1.08</v>
      </c>
      <c r="I13" s="5">
        <f t="shared" si="1"/>
        <v>1.2122448979591838</v>
      </c>
      <c r="J13" s="5">
        <f t="shared" si="1"/>
        <v>1.2705882352941178</v>
      </c>
      <c r="K13" s="5">
        <f t="shared" si="1"/>
        <v>1.35</v>
      </c>
      <c r="L13" s="5">
        <f t="shared" si="1"/>
        <v>1.4210526315789476</v>
      </c>
      <c r="M13" s="5">
        <f t="shared" si="1"/>
        <v>1.4850000000000001</v>
      </c>
      <c r="N13" s="5">
        <f t="shared" si="1"/>
        <v>1.5954545454545457</v>
      </c>
      <c r="O13" s="5">
        <f t="shared" si="1"/>
        <v>1.714864864864865</v>
      </c>
      <c r="P13" s="5">
        <f t="shared" si="1"/>
        <v>1.7532467532467533</v>
      </c>
      <c r="Q13" s="5">
        <f t="shared" si="1"/>
        <v>1.8216867469879516</v>
      </c>
      <c r="R13" s="5">
        <f t="shared" si="1"/>
        <v>1.9326315789473683</v>
      </c>
      <c r="S13" s="5">
        <f t="shared" si="1"/>
        <v>1.8620689655172418</v>
      </c>
      <c r="T13" s="5">
        <f t="shared" si="1"/>
        <v>2.0311926605504591</v>
      </c>
      <c r="U13" s="5">
        <f t="shared" si="1"/>
        <v>2.1259842519685042</v>
      </c>
      <c r="V13" s="5">
        <f t="shared" si="1"/>
        <v>2.2040816326530619</v>
      </c>
      <c r="W13" s="5">
        <f t="shared" si="1"/>
        <v>2.2356687898089174</v>
      </c>
      <c r="X13" s="5">
        <f t="shared" si="1"/>
        <v>2.2881355932203391</v>
      </c>
    </row>
    <row r="14" spans="1:24" ht="15.75" x14ac:dyDescent="0.25">
      <c r="A14" s="5" t="s">
        <v>117</v>
      </c>
      <c r="B14" s="6" t="str">
        <f t="shared" si="2"/>
        <v>3.0</v>
      </c>
      <c r="C14" s="5">
        <f t="shared" si="3"/>
        <v>0.75</v>
      </c>
      <c r="D14" s="5">
        <f t="shared" si="1"/>
        <v>0.85714285714285698</v>
      </c>
      <c r="E14" s="5">
        <f t="shared" si="1"/>
        <v>0.90697674418604668</v>
      </c>
      <c r="F14" s="5">
        <f t="shared" si="1"/>
        <v>1</v>
      </c>
      <c r="G14" s="5">
        <f t="shared" si="1"/>
        <v>1.0434782608695654</v>
      </c>
      <c r="H14" s="5">
        <f t="shared" si="1"/>
        <v>1.1250000000000002</v>
      </c>
      <c r="I14" s="5">
        <f t="shared" si="1"/>
        <v>1.2692307692307694</v>
      </c>
      <c r="J14" s="5">
        <f t="shared" si="1"/>
        <v>1.333333333333333</v>
      </c>
      <c r="K14" s="5">
        <f t="shared" si="1"/>
        <v>1.4210526315789476</v>
      </c>
      <c r="L14" s="5">
        <f t="shared" si="1"/>
        <v>1.5</v>
      </c>
      <c r="M14" s="5">
        <f t="shared" si="1"/>
        <v>1.5714285714285712</v>
      </c>
      <c r="N14" s="5">
        <f t="shared" si="1"/>
        <v>1.6956521739130432</v>
      </c>
      <c r="O14" s="5">
        <f t="shared" si="1"/>
        <v>1.8311688311688312</v>
      </c>
      <c r="P14" s="5">
        <f t="shared" si="1"/>
        <v>1.875</v>
      </c>
      <c r="Q14" s="5">
        <f t="shared" si="1"/>
        <v>1.953488372093023</v>
      </c>
      <c r="R14" s="5">
        <f t="shared" si="1"/>
        <v>2.0816326530612241</v>
      </c>
      <c r="S14" s="5">
        <f t="shared" si="1"/>
        <v>2</v>
      </c>
      <c r="T14" s="5">
        <f t="shared" si="1"/>
        <v>2.1964285714285712</v>
      </c>
      <c r="U14" s="5">
        <f t="shared" si="1"/>
        <v>2.3076923076923075</v>
      </c>
      <c r="V14" s="5">
        <f t="shared" si="1"/>
        <v>2.4</v>
      </c>
      <c r="W14" s="5">
        <f t="shared" si="1"/>
        <v>2.4375</v>
      </c>
      <c r="X14" s="5">
        <f t="shared" si="1"/>
        <v>2.5</v>
      </c>
    </row>
    <row r="15" spans="1:24" ht="15.75" x14ac:dyDescent="0.25">
      <c r="A15" s="5" t="s">
        <v>118</v>
      </c>
      <c r="B15" s="6" t="str">
        <f t="shared" si="2"/>
        <v>3.3</v>
      </c>
      <c r="C15" s="5">
        <f t="shared" si="3"/>
        <v>0.76744186046511631</v>
      </c>
      <c r="D15" s="5">
        <f t="shared" si="1"/>
        <v>0.87999999999999989</v>
      </c>
      <c r="E15" s="5">
        <f t="shared" si="1"/>
        <v>0.93260869565217397</v>
      </c>
      <c r="F15" s="5">
        <f t="shared" si="1"/>
        <v>1.03125</v>
      </c>
      <c r="G15" s="5">
        <f t="shared" si="1"/>
        <v>1.0775510204081633</v>
      </c>
      <c r="H15" s="5">
        <f t="shared" si="1"/>
        <v>1.1647058823529413</v>
      </c>
      <c r="I15" s="5">
        <f t="shared" si="1"/>
        <v>1.32</v>
      </c>
      <c r="J15" s="5">
        <f t="shared" si="1"/>
        <v>1.3894736842105264</v>
      </c>
      <c r="K15" s="5">
        <f t="shared" si="1"/>
        <v>1.4850000000000001</v>
      </c>
      <c r="L15" s="5">
        <f t="shared" si="1"/>
        <v>1.5714285714285712</v>
      </c>
      <c r="M15" s="5">
        <f t="shared" si="1"/>
        <v>1.65</v>
      </c>
      <c r="N15" s="5">
        <f t="shared" si="1"/>
        <v>1.7875000000000001</v>
      </c>
      <c r="O15" s="5">
        <f t="shared" si="1"/>
        <v>1.93875</v>
      </c>
      <c r="P15" s="5">
        <f t="shared" si="1"/>
        <v>1.9879518072289155</v>
      </c>
      <c r="Q15" s="5">
        <f t="shared" si="1"/>
        <v>2.0764044943820226</v>
      </c>
      <c r="R15" s="5">
        <f t="shared" si="1"/>
        <v>2.2217821782178215</v>
      </c>
      <c r="S15" s="5">
        <f t="shared" si="1"/>
        <v>2.1290322580645156</v>
      </c>
      <c r="T15" s="5">
        <f t="shared" si="1"/>
        <v>2.3530434782608691</v>
      </c>
      <c r="U15" s="5">
        <f t="shared" si="1"/>
        <v>2.481203007518797</v>
      </c>
      <c r="V15" s="5">
        <f t="shared" si="1"/>
        <v>2.5882352941176467</v>
      </c>
      <c r="W15" s="5">
        <f t="shared" si="1"/>
        <v>2.6319018404907975</v>
      </c>
      <c r="X15" s="5">
        <f t="shared" si="1"/>
        <v>2.7049180327868854</v>
      </c>
    </row>
    <row r="16" spans="1:24" ht="15.75" x14ac:dyDescent="0.25">
      <c r="A16" s="5" t="s">
        <v>119</v>
      </c>
      <c r="B16" s="6" t="str">
        <f t="shared" si="2"/>
        <v>3.9</v>
      </c>
      <c r="C16" s="5">
        <f t="shared" si="3"/>
        <v>0.79591836734693866</v>
      </c>
      <c r="D16" s="5">
        <f t="shared" si="1"/>
        <v>0.91764705882352937</v>
      </c>
      <c r="E16" s="5">
        <f t="shared" si="1"/>
        <v>0.97499999999999998</v>
      </c>
      <c r="F16" s="5">
        <f t="shared" si="1"/>
        <v>1.0833333333333333</v>
      </c>
      <c r="G16" s="5">
        <f t="shared" si="1"/>
        <v>1.1345454545454545</v>
      </c>
      <c r="H16" s="5">
        <f t="shared" si="1"/>
        <v>1.2315789473684209</v>
      </c>
      <c r="I16" s="5">
        <f t="shared" si="1"/>
        <v>1.4065573770491804</v>
      </c>
      <c r="J16" s="5">
        <f t="shared" si="1"/>
        <v>1.4857142857142858</v>
      </c>
      <c r="K16" s="5">
        <f t="shared" si="1"/>
        <v>1.5954545454545457</v>
      </c>
      <c r="L16" s="5">
        <f t="shared" si="1"/>
        <v>1.6956521739130432</v>
      </c>
      <c r="M16" s="5">
        <f t="shared" si="1"/>
        <v>1.7875000000000001</v>
      </c>
      <c r="N16" s="5">
        <f t="shared" si="1"/>
        <v>1.95</v>
      </c>
      <c r="O16" s="5">
        <f t="shared" si="1"/>
        <v>2.1313953488372097</v>
      </c>
      <c r="P16" s="5">
        <f t="shared" si="1"/>
        <v>2.191011235955056</v>
      </c>
      <c r="Q16" s="5">
        <f t="shared" si="1"/>
        <v>2.2989473684210524</v>
      </c>
      <c r="R16" s="5">
        <f t="shared" si="1"/>
        <v>2.4785046728971962</v>
      </c>
      <c r="S16" s="5">
        <f t="shared" si="1"/>
        <v>2.3636363636363633</v>
      </c>
      <c r="T16" s="5">
        <f t="shared" si="1"/>
        <v>2.6429752066115699</v>
      </c>
      <c r="U16" s="5">
        <f t="shared" si="1"/>
        <v>2.8057553956834531</v>
      </c>
      <c r="V16" s="5">
        <f t="shared" si="1"/>
        <v>2.9433962264150941</v>
      </c>
      <c r="W16" s="5">
        <f t="shared" si="1"/>
        <v>3</v>
      </c>
      <c r="X16" s="5">
        <f t="shared" si="1"/>
        <v>3.0952380952380953</v>
      </c>
    </row>
    <row r="17" spans="1:24" ht="15.75" x14ac:dyDescent="0.25">
      <c r="A17" s="5" t="s">
        <v>120</v>
      </c>
      <c r="B17" s="6" t="str">
        <f t="shared" si="2"/>
        <v>4.7</v>
      </c>
      <c r="C17" s="5">
        <f t="shared" si="3"/>
        <v>0.82456140350877194</v>
      </c>
      <c r="D17" s="5">
        <f t="shared" si="1"/>
        <v>0.95593220338983043</v>
      </c>
      <c r="E17" s="5">
        <f t="shared" si="1"/>
        <v>1.0183333333333333</v>
      </c>
      <c r="F17" s="5">
        <f t="shared" si="1"/>
        <v>1.1370967741935485</v>
      </c>
      <c r="G17" s="5">
        <f t="shared" si="1"/>
        <v>1.1936507936507936</v>
      </c>
      <c r="H17" s="5">
        <f t="shared" si="1"/>
        <v>1.3015384615384618</v>
      </c>
      <c r="I17" s="5">
        <f t="shared" si="1"/>
        <v>1.4985507246376812</v>
      </c>
      <c r="J17" s="5">
        <f t="shared" si="1"/>
        <v>1.5887323943661971</v>
      </c>
      <c r="K17" s="5">
        <f t="shared" si="1"/>
        <v>1.714864864864865</v>
      </c>
      <c r="L17" s="5">
        <f t="shared" si="1"/>
        <v>1.8311688311688312</v>
      </c>
      <c r="M17" s="5">
        <f t="shared" si="1"/>
        <v>1.93875</v>
      </c>
      <c r="N17" s="5">
        <f t="shared" si="1"/>
        <v>2.1313953488372097</v>
      </c>
      <c r="O17" s="5">
        <f t="shared" si="1"/>
        <v>2.35</v>
      </c>
      <c r="P17" s="5">
        <f t="shared" si="1"/>
        <v>2.4226804123711343</v>
      </c>
      <c r="Q17" s="5">
        <f t="shared" si="1"/>
        <v>2.5553398058252426</v>
      </c>
      <c r="R17" s="5">
        <f t="shared" si="1"/>
        <v>2.7791304347826089</v>
      </c>
      <c r="S17" s="5">
        <f t="shared" si="1"/>
        <v>2.6355140186915893</v>
      </c>
      <c r="T17" s="5">
        <f t="shared" si="1"/>
        <v>2.9875968992248065</v>
      </c>
      <c r="U17" s="5">
        <f t="shared" si="1"/>
        <v>3.1972789115646258</v>
      </c>
      <c r="V17" s="5">
        <f t="shared" ref="D17:X26" si="5">$B17*V$4/($B17+V$4)</f>
        <v>3.3772455089820363</v>
      </c>
      <c r="W17" s="5">
        <f t="shared" si="5"/>
        <v>3.4519774011299438</v>
      </c>
      <c r="X17" s="5">
        <f t="shared" si="5"/>
        <v>3.5786802030456855</v>
      </c>
    </row>
    <row r="18" spans="1:24" ht="15.75" x14ac:dyDescent="0.25">
      <c r="A18" s="5" t="s">
        <v>121</v>
      </c>
      <c r="B18" s="6" t="str">
        <f t="shared" si="2"/>
        <v>5.0</v>
      </c>
      <c r="C18" s="5">
        <f t="shared" si="3"/>
        <v>0.83333333333333337</v>
      </c>
      <c r="D18" s="5">
        <f t="shared" si="5"/>
        <v>0.96774193548387089</v>
      </c>
      <c r="E18" s="5">
        <f t="shared" si="5"/>
        <v>1.0317460317460319</v>
      </c>
      <c r="F18" s="5">
        <f t="shared" si="5"/>
        <v>1.1538461538461537</v>
      </c>
      <c r="G18" s="5">
        <f t="shared" si="5"/>
        <v>1.2121212121212122</v>
      </c>
      <c r="H18" s="5">
        <f t="shared" si="5"/>
        <v>1.3235294117647058</v>
      </c>
      <c r="I18" s="5">
        <f t="shared" si="5"/>
        <v>1.5277777777777777</v>
      </c>
      <c r="J18" s="5">
        <f t="shared" si="5"/>
        <v>1.6216216216216215</v>
      </c>
      <c r="K18" s="5">
        <f t="shared" si="5"/>
        <v>1.7532467532467533</v>
      </c>
      <c r="L18" s="5">
        <f t="shared" si="5"/>
        <v>1.875</v>
      </c>
      <c r="M18" s="5">
        <f t="shared" si="5"/>
        <v>1.9879518072289155</v>
      </c>
      <c r="N18" s="5">
        <f t="shared" si="5"/>
        <v>2.191011235955056</v>
      </c>
      <c r="O18" s="5">
        <f t="shared" si="5"/>
        <v>2.4226804123711343</v>
      </c>
      <c r="P18" s="5">
        <f t="shared" si="5"/>
        <v>2.5</v>
      </c>
      <c r="Q18" s="5">
        <f t="shared" si="5"/>
        <v>2.6415094339622645</v>
      </c>
      <c r="R18" s="5">
        <f t="shared" si="5"/>
        <v>2.8813559322033897</v>
      </c>
      <c r="S18" s="5">
        <f t="shared" si="5"/>
        <v>2.7272727272727271</v>
      </c>
      <c r="T18" s="5">
        <f t="shared" si="5"/>
        <v>3.1060606060606064</v>
      </c>
      <c r="U18" s="5">
        <f t="shared" si="5"/>
        <v>3.3333333333333335</v>
      </c>
      <c r="V18" s="5">
        <f t="shared" si="5"/>
        <v>3.5294117647058822</v>
      </c>
      <c r="W18" s="5">
        <f t="shared" si="5"/>
        <v>3.6111111111111112</v>
      </c>
      <c r="X18" s="5">
        <f t="shared" si="5"/>
        <v>3.75</v>
      </c>
    </row>
    <row r="19" spans="1:24" ht="15.75" x14ac:dyDescent="0.25">
      <c r="A19" s="5" t="s">
        <v>122</v>
      </c>
      <c r="B19" s="6" t="str">
        <f t="shared" si="2"/>
        <v>5.6</v>
      </c>
      <c r="C19" s="5">
        <f t="shared" si="3"/>
        <v>0.84848484848484851</v>
      </c>
      <c r="D19" s="5">
        <f t="shared" si="5"/>
        <v>0.9882352941176471</v>
      </c>
      <c r="E19" s="5">
        <f t="shared" si="5"/>
        <v>1.0550724637681159</v>
      </c>
      <c r="F19" s="5">
        <f t="shared" si="5"/>
        <v>1.1830985915492955</v>
      </c>
      <c r="G19" s="5">
        <f t="shared" si="5"/>
        <v>1.2444444444444445</v>
      </c>
      <c r="H19" s="5">
        <f t="shared" si="5"/>
        <v>1.3621621621621622</v>
      </c>
      <c r="I19" s="5">
        <f t="shared" si="5"/>
        <v>1.5794871794871796</v>
      </c>
      <c r="J19" s="5">
        <f t="shared" si="5"/>
        <v>1.68</v>
      </c>
      <c r="K19" s="5">
        <f t="shared" si="5"/>
        <v>1.8216867469879516</v>
      </c>
      <c r="L19" s="5">
        <f t="shared" si="5"/>
        <v>1.953488372093023</v>
      </c>
      <c r="M19" s="5">
        <f t="shared" si="5"/>
        <v>2.0764044943820226</v>
      </c>
      <c r="N19" s="5">
        <f t="shared" si="5"/>
        <v>2.2989473684210524</v>
      </c>
      <c r="O19" s="5">
        <f t="shared" si="5"/>
        <v>2.5553398058252426</v>
      </c>
      <c r="P19" s="5">
        <f t="shared" si="5"/>
        <v>2.6415094339622645</v>
      </c>
      <c r="Q19" s="5">
        <f t="shared" si="5"/>
        <v>2.8</v>
      </c>
      <c r="R19" s="5">
        <f t="shared" si="5"/>
        <v>3.0709677419354842</v>
      </c>
      <c r="S19" s="5">
        <f t="shared" si="5"/>
        <v>2.8965517241379306</v>
      </c>
      <c r="T19" s="5">
        <f t="shared" si="5"/>
        <v>3.327536231884058</v>
      </c>
      <c r="U19" s="5">
        <f t="shared" si="5"/>
        <v>3.5897435897435899</v>
      </c>
      <c r="V19" s="5">
        <f t="shared" si="5"/>
        <v>3.818181818181817</v>
      </c>
      <c r="W19" s="5">
        <f t="shared" si="5"/>
        <v>3.9139784946236555</v>
      </c>
      <c r="X19" s="5">
        <f t="shared" si="5"/>
        <v>4.0776699029126213</v>
      </c>
    </row>
    <row r="20" spans="1:24" ht="15.75" x14ac:dyDescent="0.25">
      <c r="A20" s="5" t="s">
        <v>124</v>
      </c>
      <c r="B20" s="6" t="str">
        <f t="shared" si="2"/>
        <v>6.0</v>
      </c>
      <c r="C20" s="5">
        <f t="shared" si="3"/>
        <v>0.8571428571428571</v>
      </c>
      <c r="D20" s="5">
        <f t="shared" si="5"/>
        <v>0.99999999999999989</v>
      </c>
      <c r="E20" s="5">
        <f t="shared" si="5"/>
        <v>1.0684931506849316</v>
      </c>
      <c r="F20" s="5">
        <f t="shared" si="5"/>
        <v>1.2</v>
      </c>
      <c r="G20" s="5">
        <f t="shared" si="5"/>
        <v>1.2631578947368423</v>
      </c>
      <c r="H20" s="5">
        <f t="shared" si="5"/>
        <v>1.3846153846153848</v>
      </c>
      <c r="I20" s="5">
        <f t="shared" si="5"/>
        <v>1.6097560975609759</v>
      </c>
      <c r="J20" s="5">
        <f t="shared" si="5"/>
        <v>1.714285714285714</v>
      </c>
      <c r="K20" s="5">
        <f t="shared" si="5"/>
        <v>1.8620689655172418</v>
      </c>
      <c r="L20" s="5">
        <f t="shared" si="5"/>
        <v>2</v>
      </c>
      <c r="M20" s="5">
        <f t="shared" si="5"/>
        <v>2.1290322580645156</v>
      </c>
      <c r="N20" s="5">
        <f t="shared" si="5"/>
        <v>2.3636363636363633</v>
      </c>
      <c r="O20" s="5">
        <f t="shared" si="5"/>
        <v>2.6355140186915893</v>
      </c>
      <c r="P20" s="5">
        <f t="shared" si="5"/>
        <v>2.7272727272727271</v>
      </c>
      <c r="Q20" s="5">
        <f t="shared" si="5"/>
        <v>2.8965517241379306</v>
      </c>
      <c r="R20" s="5">
        <f t="shared" si="5"/>
        <v>3.1874999999999996</v>
      </c>
      <c r="S20" s="5">
        <f t="shared" si="5"/>
        <v>3</v>
      </c>
      <c r="T20" s="5">
        <f t="shared" si="5"/>
        <v>3.464788732394366</v>
      </c>
      <c r="U20" s="5">
        <f t="shared" si="5"/>
        <v>3.75</v>
      </c>
      <c r="V20" s="5">
        <f t="shared" si="5"/>
        <v>4</v>
      </c>
      <c r="W20" s="5">
        <f t="shared" si="5"/>
        <v>4.1052631578947372</v>
      </c>
      <c r="X20" s="5">
        <f t="shared" si="5"/>
        <v>4.2857142857142856</v>
      </c>
    </row>
    <row r="21" spans="1:24" ht="15.75" x14ac:dyDescent="0.25">
      <c r="A21" s="5" t="s">
        <v>123</v>
      </c>
      <c r="B21" s="6" t="str">
        <f t="shared" si="2"/>
        <v>6.8</v>
      </c>
      <c r="C21" s="5">
        <f t="shared" si="3"/>
        <v>0.87179487179487181</v>
      </c>
      <c r="D21" s="5">
        <f t="shared" si="5"/>
        <v>1.02</v>
      </c>
      <c r="E21" s="5">
        <f t="shared" si="5"/>
        <v>1.0913580246913581</v>
      </c>
      <c r="F21" s="5">
        <f t="shared" si="5"/>
        <v>1.2289156626506021</v>
      </c>
      <c r="G21" s="5">
        <f t="shared" si="5"/>
        <v>1.2952380952380953</v>
      </c>
      <c r="H21" s="5">
        <f t="shared" si="5"/>
        <v>1.4232558139534885</v>
      </c>
      <c r="I21" s="5">
        <f t="shared" si="5"/>
        <v>1.6622222222222223</v>
      </c>
      <c r="J21" s="5">
        <f t="shared" si="5"/>
        <v>1.7739130434782611</v>
      </c>
      <c r="K21" s="5">
        <f t="shared" si="5"/>
        <v>1.9326315789473683</v>
      </c>
      <c r="L21" s="5">
        <f t="shared" si="5"/>
        <v>2.0816326530612241</v>
      </c>
      <c r="M21" s="5">
        <f t="shared" si="5"/>
        <v>2.2217821782178215</v>
      </c>
      <c r="N21" s="5">
        <f t="shared" si="5"/>
        <v>2.4785046728971962</v>
      </c>
      <c r="O21" s="5">
        <f t="shared" si="5"/>
        <v>2.7791304347826089</v>
      </c>
      <c r="P21" s="5">
        <f t="shared" si="5"/>
        <v>2.8813559322033897</v>
      </c>
      <c r="Q21" s="5">
        <f t="shared" si="5"/>
        <v>3.0709677419354842</v>
      </c>
      <c r="R21" s="5">
        <f t="shared" si="5"/>
        <v>3.4</v>
      </c>
      <c r="S21" s="5">
        <f t="shared" si="5"/>
        <v>3.1874999999999996</v>
      </c>
      <c r="T21" s="5">
        <f t="shared" si="5"/>
        <v>3.7173333333333329</v>
      </c>
      <c r="U21" s="5">
        <f t="shared" si="5"/>
        <v>4.0476190476190474</v>
      </c>
      <c r="V21" s="5">
        <f t="shared" si="5"/>
        <v>4.3404255319148932</v>
      </c>
      <c r="W21" s="5">
        <f t="shared" si="5"/>
        <v>4.4646464646464636</v>
      </c>
      <c r="X21" s="5">
        <f t="shared" si="5"/>
        <v>4.6788990825688073</v>
      </c>
    </row>
    <row r="22" spans="1:24" ht="15.75" x14ac:dyDescent="0.25">
      <c r="A22" s="5" t="s">
        <v>125</v>
      </c>
      <c r="B22" s="6" t="str">
        <f t="shared" si="2"/>
        <v>8.2</v>
      </c>
      <c r="C22" s="5">
        <f t="shared" si="3"/>
        <v>0.89130434782608692</v>
      </c>
      <c r="D22" s="5">
        <f t="shared" si="5"/>
        <v>1.0468085106382978</v>
      </c>
      <c r="E22" s="5">
        <f t="shared" si="5"/>
        <v>1.1221052631578947</v>
      </c>
      <c r="F22" s="5">
        <f t="shared" si="5"/>
        <v>1.268041237113402</v>
      </c>
      <c r="G22" s="5">
        <f t="shared" si="5"/>
        <v>1.3387755102040817</v>
      </c>
      <c r="H22" s="5">
        <f t="shared" si="5"/>
        <v>1.476</v>
      </c>
      <c r="I22" s="5">
        <f t="shared" si="5"/>
        <v>1.7346153846153847</v>
      </c>
      <c r="J22" s="5">
        <f t="shared" si="5"/>
        <v>1.8566037735849055</v>
      </c>
      <c r="K22" s="5">
        <f t="shared" si="5"/>
        <v>2.0311926605504591</v>
      </c>
      <c r="L22" s="5">
        <f t="shared" si="5"/>
        <v>2.1964285714285712</v>
      </c>
      <c r="M22" s="5">
        <f t="shared" si="5"/>
        <v>2.3530434782608691</v>
      </c>
      <c r="N22" s="5">
        <f t="shared" si="5"/>
        <v>2.6429752066115699</v>
      </c>
      <c r="O22" s="5">
        <f t="shared" si="5"/>
        <v>2.9875968992248065</v>
      </c>
      <c r="P22" s="5">
        <f t="shared" si="5"/>
        <v>3.1060606060606064</v>
      </c>
      <c r="Q22" s="5">
        <f t="shared" si="5"/>
        <v>3.327536231884058</v>
      </c>
      <c r="R22" s="5">
        <f t="shared" si="5"/>
        <v>3.7173333333333329</v>
      </c>
      <c r="S22" s="5">
        <f t="shared" si="5"/>
        <v>3.464788732394366</v>
      </c>
      <c r="T22" s="5">
        <f t="shared" si="5"/>
        <v>4.0999999999999996</v>
      </c>
      <c r="U22" s="5">
        <f t="shared" si="5"/>
        <v>4.5054945054945055</v>
      </c>
      <c r="V22" s="5">
        <f t="shared" si="5"/>
        <v>4.8712871287128712</v>
      </c>
      <c r="W22" s="5">
        <f t="shared" si="5"/>
        <v>5.0283018867924527</v>
      </c>
      <c r="X22" s="5">
        <f t="shared" si="5"/>
        <v>5.3017241379310338</v>
      </c>
    </row>
    <row r="23" spans="1:24" ht="15.75" x14ac:dyDescent="0.25">
      <c r="A23" s="5" t="s">
        <v>126</v>
      </c>
      <c r="B23" s="6" t="str">
        <f t="shared" si="2"/>
        <v>10.</v>
      </c>
      <c r="C23" s="5">
        <f t="shared" si="3"/>
        <v>0.90909090909090906</v>
      </c>
      <c r="D23" s="5">
        <f t="shared" si="5"/>
        <v>1.0714285714285714</v>
      </c>
      <c r="E23" s="5">
        <f t="shared" si="5"/>
        <v>1.1504424778761062</v>
      </c>
      <c r="F23" s="5">
        <f t="shared" si="5"/>
        <v>1.3043478260869565</v>
      </c>
      <c r="G23" s="5">
        <f t="shared" si="5"/>
        <v>1.3793103448275863</v>
      </c>
      <c r="H23" s="5">
        <f t="shared" si="5"/>
        <v>1.5254237288135593</v>
      </c>
      <c r="I23" s="5">
        <f t="shared" si="5"/>
        <v>1.8032786885245902</v>
      </c>
      <c r="J23" s="5">
        <f t="shared" si="5"/>
        <v>1.9354838709677418</v>
      </c>
      <c r="K23" s="5">
        <f t="shared" si="5"/>
        <v>2.1259842519685042</v>
      </c>
      <c r="L23" s="5">
        <f t="shared" si="5"/>
        <v>2.3076923076923075</v>
      </c>
      <c r="M23" s="5">
        <f t="shared" si="5"/>
        <v>2.481203007518797</v>
      </c>
      <c r="N23" s="5">
        <f t="shared" si="5"/>
        <v>2.8057553956834531</v>
      </c>
      <c r="O23" s="5">
        <f t="shared" si="5"/>
        <v>3.1972789115646258</v>
      </c>
      <c r="P23" s="5">
        <f t="shared" si="5"/>
        <v>3.3333333333333335</v>
      </c>
      <c r="Q23" s="5">
        <f t="shared" si="5"/>
        <v>3.5897435897435899</v>
      </c>
      <c r="R23" s="5">
        <f t="shared" si="5"/>
        <v>4.0476190476190474</v>
      </c>
      <c r="S23" s="5">
        <f t="shared" si="5"/>
        <v>3.75</v>
      </c>
      <c r="T23" s="5">
        <f t="shared" si="5"/>
        <v>4.5054945054945055</v>
      </c>
      <c r="U23" s="5">
        <f t="shared" si="5"/>
        <v>5</v>
      </c>
      <c r="V23" s="5">
        <f t="shared" si="5"/>
        <v>5.4545454545454541</v>
      </c>
      <c r="W23" s="5">
        <f t="shared" si="5"/>
        <v>5.6521739130434785</v>
      </c>
      <c r="X23" s="5">
        <f t="shared" si="5"/>
        <v>6</v>
      </c>
    </row>
    <row r="24" spans="1:24" ht="15.75" x14ac:dyDescent="0.25">
      <c r="A24" s="5" t="s">
        <v>127</v>
      </c>
      <c r="B24" s="6" t="str">
        <f t="shared" si="2"/>
        <v>12.</v>
      </c>
      <c r="C24" s="5">
        <f t="shared" si="3"/>
        <v>0.92307692307692313</v>
      </c>
      <c r="D24" s="5">
        <f t="shared" si="5"/>
        <v>1.0909090909090908</v>
      </c>
      <c r="E24" s="5">
        <f t="shared" si="5"/>
        <v>1.1729323308270676</v>
      </c>
      <c r="F24" s="5">
        <f t="shared" si="5"/>
        <v>1.3333333333333333</v>
      </c>
      <c r="G24" s="5">
        <f t="shared" si="5"/>
        <v>1.4117647058823533</v>
      </c>
      <c r="H24" s="5">
        <f t="shared" si="5"/>
        <v>1.5652173913043479</v>
      </c>
      <c r="I24" s="5">
        <f t="shared" si="5"/>
        <v>1.859154929577465</v>
      </c>
      <c r="J24" s="5">
        <f t="shared" si="5"/>
        <v>1.9999999999999998</v>
      </c>
      <c r="K24" s="5">
        <f t="shared" si="5"/>
        <v>2.2040816326530619</v>
      </c>
      <c r="L24" s="5">
        <f t="shared" si="5"/>
        <v>2.4</v>
      </c>
      <c r="M24" s="5">
        <f t="shared" si="5"/>
        <v>2.5882352941176467</v>
      </c>
      <c r="N24" s="5">
        <f t="shared" si="5"/>
        <v>2.9433962264150941</v>
      </c>
      <c r="O24" s="5">
        <f t="shared" si="5"/>
        <v>3.3772455089820363</v>
      </c>
      <c r="P24" s="5">
        <f t="shared" si="5"/>
        <v>3.5294117647058822</v>
      </c>
      <c r="Q24" s="5">
        <f t="shared" si="5"/>
        <v>3.818181818181817</v>
      </c>
      <c r="R24" s="5">
        <f t="shared" si="5"/>
        <v>4.3404255319148932</v>
      </c>
      <c r="S24" s="5">
        <f t="shared" si="5"/>
        <v>4</v>
      </c>
      <c r="T24" s="5">
        <f t="shared" si="5"/>
        <v>4.8712871287128712</v>
      </c>
      <c r="U24" s="5">
        <f t="shared" si="5"/>
        <v>5.4545454545454541</v>
      </c>
      <c r="V24" s="5">
        <f t="shared" si="5"/>
        <v>6</v>
      </c>
      <c r="W24" s="5">
        <f t="shared" si="5"/>
        <v>6.24</v>
      </c>
      <c r="X24" s="5">
        <f t="shared" si="5"/>
        <v>6.666666666666667</v>
      </c>
    </row>
    <row r="25" spans="1:24" ht="15.75" x14ac:dyDescent="0.25">
      <c r="A25" s="5" t="s">
        <v>128</v>
      </c>
      <c r="B25" s="6" t="str">
        <f t="shared" si="2"/>
        <v>13.</v>
      </c>
      <c r="C25" s="5">
        <f t="shared" si="3"/>
        <v>0.9285714285714286</v>
      </c>
      <c r="D25" s="5">
        <f t="shared" si="5"/>
        <v>1.0985915492957747</v>
      </c>
      <c r="E25" s="5">
        <f t="shared" si="5"/>
        <v>1.1818181818181819</v>
      </c>
      <c r="F25" s="5">
        <f t="shared" si="5"/>
        <v>1.3448275862068966</v>
      </c>
      <c r="G25" s="5">
        <f t="shared" si="5"/>
        <v>1.4246575342465755</v>
      </c>
      <c r="H25" s="5">
        <f t="shared" si="5"/>
        <v>1.5810810810810811</v>
      </c>
      <c r="I25" s="5">
        <f t="shared" si="5"/>
        <v>1.8815789473684212</v>
      </c>
      <c r="J25" s="5">
        <f t="shared" si="5"/>
        <v>2.0259740259740258</v>
      </c>
      <c r="K25" s="5">
        <f t="shared" si="5"/>
        <v>2.2356687898089174</v>
      </c>
      <c r="L25" s="5">
        <f t="shared" si="5"/>
        <v>2.4375</v>
      </c>
      <c r="M25" s="5">
        <f t="shared" si="5"/>
        <v>2.6319018404907975</v>
      </c>
      <c r="N25" s="5">
        <f t="shared" si="5"/>
        <v>3</v>
      </c>
      <c r="O25" s="5">
        <f t="shared" si="5"/>
        <v>3.4519774011299438</v>
      </c>
      <c r="P25" s="5">
        <f t="shared" si="5"/>
        <v>3.6111111111111112</v>
      </c>
      <c r="Q25" s="5">
        <f t="shared" si="5"/>
        <v>3.9139784946236555</v>
      </c>
      <c r="R25" s="5">
        <f t="shared" si="5"/>
        <v>4.4646464646464636</v>
      </c>
      <c r="S25" s="5">
        <f t="shared" si="5"/>
        <v>4.1052631578947372</v>
      </c>
      <c r="T25" s="5">
        <f t="shared" si="5"/>
        <v>5.0283018867924527</v>
      </c>
      <c r="U25" s="5">
        <f t="shared" si="5"/>
        <v>5.6521739130434785</v>
      </c>
      <c r="V25" s="5">
        <f t="shared" si="5"/>
        <v>6.24</v>
      </c>
      <c r="W25" s="5">
        <f t="shared" si="5"/>
        <v>6.5</v>
      </c>
      <c r="X25" s="5">
        <f t="shared" si="5"/>
        <v>6.9642857142857144</v>
      </c>
    </row>
    <row r="26" spans="1:24" ht="15.75" x14ac:dyDescent="0.25">
      <c r="A26" s="5" t="s">
        <v>129</v>
      </c>
      <c r="B26" s="6" t="str">
        <f t="shared" si="2"/>
        <v>15.</v>
      </c>
      <c r="C26" s="5">
        <f t="shared" si="3"/>
        <v>0.9375</v>
      </c>
      <c r="D26" s="5">
        <f t="shared" si="5"/>
        <v>1.1111111111111112</v>
      </c>
      <c r="E26" s="5">
        <f t="shared" si="5"/>
        <v>1.196319018404908</v>
      </c>
      <c r="F26" s="5">
        <f t="shared" si="5"/>
        <v>1.3636363636363635</v>
      </c>
      <c r="G26" s="5">
        <f t="shared" si="5"/>
        <v>1.4457831325301203</v>
      </c>
      <c r="H26" s="5">
        <f t="shared" si="5"/>
        <v>1.607142857142857</v>
      </c>
      <c r="I26" s="5">
        <f t="shared" si="5"/>
        <v>1.9186046511627908</v>
      </c>
      <c r="J26" s="5">
        <f t="shared" si="5"/>
        <v>2.0689655172413794</v>
      </c>
      <c r="K26" s="5">
        <f t="shared" si="5"/>
        <v>2.2881355932203391</v>
      </c>
      <c r="L26" s="5">
        <f t="shared" si="5"/>
        <v>2.5</v>
      </c>
      <c r="M26" s="5">
        <f t="shared" si="5"/>
        <v>2.7049180327868854</v>
      </c>
      <c r="N26" s="5">
        <f t="shared" si="5"/>
        <v>3.0952380952380953</v>
      </c>
      <c r="O26" s="5">
        <f t="shared" si="5"/>
        <v>3.5786802030456855</v>
      </c>
      <c r="P26" s="5">
        <f t="shared" si="5"/>
        <v>3.75</v>
      </c>
      <c r="Q26" s="5">
        <f t="shared" si="5"/>
        <v>4.0776699029126213</v>
      </c>
      <c r="R26" s="5">
        <f t="shared" si="5"/>
        <v>4.6788990825688073</v>
      </c>
      <c r="S26" s="5">
        <f t="shared" si="5"/>
        <v>4.2857142857142856</v>
      </c>
      <c r="T26" s="5">
        <f t="shared" si="5"/>
        <v>5.3017241379310338</v>
      </c>
      <c r="U26" s="5">
        <f t="shared" si="5"/>
        <v>6</v>
      </c>
      <c r="V26" s="5">
        <f t="shared" si="5"/>
        <v>6.666666666666667</v>
      </c>
      <c r="W26" s="5">
        <f t="shared" si="5"/>
        <v>6.9642857142857144</v>
      </c>
      <c r="X26" s="5">
        <f t="shared" si="5"/>
        <v>7.5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0FE5-0BD5-48C8-BDEB-22E4212BC1A1}">
  <dimension ref="A1:P854"/>
  <sheetViews>
    <sheetView workbookViewId="0">
      <selection activeCell="O15" sqref="O15"/>
    </sheetView>
  </sheetViews>
  <sheetFormatPr defaultRowHeight="15" x14ac:dyDescent="0.25"/>
  <cols>
    <col min="1" max="1" width="30.140625" customWidth="1"/>
    <col min="2" max="2" width="11.28515625" customWidth="1"/>
    <col min="3" max="3" width="15.7109375" customWidth="1"/>
    <col min="4" max="4" width="21.5703125" customWidth="1"/>
    <col min="7" max="7" width="16.140625" customWidth="1"/>
    <col min="8" max="8" width="29.42578125" customWidth="1"/>
    <col min="9" max="9" width="9.85546875" customWidth="1"/>
    <col min="10" max="10" width="9.140625" customWidth="1"/>
  </cols>
  <sheetData>
    <row r="1" spans="1:16" x14ac:dyDescent="0.25">
      <c r="A1" t="s">
        <v>146</v>
      </c>
      <c r="B1" t="s">
        <v>269</v>
      </c>
      <c r="O1" s="3"/>
    </row>
    <row r="2" spans="1:16" x14ac:dyDescent="0.25">
      <c r="H2" t="s">
        <v>271</v>
      </c>
      <c r="J2" s="17">
        <f>Calcs!J17</f>
        <v>4.9926300791367115</v>
      </c>
      <c r="K2" s="17">
        <f>Calcs!K17</f>
        <v>0.64864564354053578</v>
      </c>
      <c r="L2" s="17">
        <f>Calcs!L17</f>
        <v>0.33496097801501151</v>
      </c>
      <c r="M2" s="17">
        <f>Calcs!M17</f>
        <v>0.40933223865084456</v>
      </c>
      <c r="N2" s="17">
        <f>Calcs!N17</f>
        <v>2.6631730350214964</v>
      </c>
      <c r="O2" s="3">
        <v>1</v>
      </c>
    </row>
    <row r="3" spans="1:16" x14ac:dyDescent="0.25">
      <c r="H3" t="s">
        <v>273</v>
      </c>
      <c r="I3" t="str">
        <f>N14</f>
        <v>5.6</v>
      </c>
      <c r="J3" s="17" t="str">
        <f t="dataTable" ref="J3:O4" dt2D="0" dtr="1" r1="H7"/>
        <v>15.0</v>
      </c>
      <c r="K3" s="17" t="str">
        <v>6.8</v>
      </c>
      <c r="L3" s="17" t="str">
        <v>0.9</v>
      </c>
      <c r="M3" s="17" t="str">
        <v>1.8</v>
      </c>
      <c r="N3" s="17" t="str">
        <v>6.8</v>
      </c>
      <c r="O3" s="3" t="str">
        <v>2.7</v>
      </c>
    </row>
    <row r="4" spans="1:16" x14ac:dyDescent="0.25">
      <c r="H4" t="s">
        <v>272</v>
      </c>
      <c r="I4" t="str">
        <f>O14</f>
        <v>3.0</v>
      </c>
      <c r="J4" s="17" t="str">
        <v>6.8</v>
      </c>
      <c r="K4" s="17" t="str">
        <v>0.7</v>
      </c>
      <c r="L4" s="17" t="str">
        <v>0.5</v>
      </c>
      <c r="M4" s="17" t="str">
        <v>0.5</v>
      </c>
      <c r="N4" s="17" t="str">
        <v>3.9</v>
      </c>
      <c r="O4" s="3" t="str">
        <v>1.5</v>
      </c>
    </row>
    <row r="5" spans="1:16" x14ac:dyDescent="0.25">
      <c r="O5" s="3"/>
    </row>
    <row r="6" spans="1:16" x14ac:dyDescent="0.25">
      <c r="O6" s="3"/>
    </row>
    <row r="7" spans="1:16" x14ac:dyDescent="0.25">
      <c r="G7" t="s">
        <v>270</v>
      </c>
      <c r="H7">
        <v>2</v>
      </c>
    </row>
    <row r="8" spans="1:16" x14ac:dyDescent="0.25">
      <c r="A8" t="s">
        <v>147</v>
      </c>
    </row>
    <row r="9" spans="1:16" ht="15.75" x14ac:dyDescent="0.25">
      <c r="A9" s="5"/>
      <c r="B9" s="6"/>
      <c r="E9" t="s">
        <v>263</v>
      </c>
    </row>
    <row r="10" spans="1:16" ht="15.75" x14ac:dyDescent="0.25">
      <c r="A10" s="5"/>
      <c r="B10" s="6"/>
    </row>
    <row r="11" spans="1:16" ht="15.75" x14ac:dyDescent="0.25">
      <c r="A11" s="5"/>
      <c r="B11" s="6" t="s">
        <v>266</v>
      </c>
      <c r="C11" t="s">
        <v>264</v>
      </c>
      <c r="D11" t="s">
        <v>265</v>
      </c>
      <c r="E11" t="s">
        <v>40</v>
      </c>
      <c r="F11" t="s">
        <v>41</v>
      </c>
      <c r="G11" t="s">
        <v>267</v>
      </c>
      <c r="I11" t="s">
        <v>149</v>
      </c>
      <c r="J11" t="s">
        <v>150</v>
      </c>
      <c r="L11" t="s">
        <v>151</v>
      </c>
      <c r="N11" t="s">
        <v>40</v>
      </c>
      <c r="O11" t="s">
        <v>41</v>
      </c>
      <c r="P11" t="s">
        <v>267</v>
      </c>
    </row>
    <row r="12" spans="1:16" ht="15.75" x14ac:dyDescent="0.25">
      <c r="A12" s="5"/>
      <c r="B12" s="6"/>
    </row>
    <row r="13" spans="1:16" ht="15.75" x14ac:dyDescent="0.25">
      <c r="A13" s="5"/>
      <c r="B13" s="6"/>
    </row>
    <row r="14" spans="1:16" ht="15.75" x14ac:dyDescent="0.25">
      <c r="A14" t="s">
        <v>457</v>
      </c>
      <c r="B14" s="6" t="str">
        <f>REPLACE(A14,FIND("p",A14),1,".")</f>
        <v>0.4</v>
      </c>
      <c r="C14">
        <v>0</v>
      </c>
      <c r="D14">
        <f>INT(C14/totalcount)</f>
        <v>0</v>
      </c>
      <c r="E14" t="str" cm="1">
        <f t="array" ref="E14">INDEX(capslist,1+C14-D14*Caps)</f>
        <v>0.4</v>
      </c>
      <c r="F14" t="str" cm="1">
        <f t="array" ref="F14">INDEX(capslist,D14+1)</f>
        <v>0.4</v>
      </c>
      <c r="G14">
        <f t="shared" ref="G14:G77" si="0">E14*F14/(E14+F14)</f>
        <v>0.20000000000000004</v>
      </c>
      <c r="I14">
        <f>_xlfn.XLOOKUP(clook, Cap_series, $C$14:$C$854,,-1)</f>
        <v>396</v>
      </c>
      <c r="J14">
        <f>_xlfn.XLOOKUP(clook, Cap_series, $C$14:$C$854,,1)</f>
        <v>396</v>
      </c>
      <c r="L14">
        <f>IF(I14/clook&gt;clook/J14, I14, J14)</f>
        <v>396</v>
      </c>
      <c r="N14" t="str" cm="1">
        <f t="array" ref="N14">INDEX(E14:E854,L14)</f>
        <v>5.6</v>
      </c>
      <c r="O14" t="str" cm="1">
        <f t="array" ref="O14">INDEX(F14:F854,L14)</f>
        <v>3.0</v>
      </c>
      <c r="P14">
        <f>N14*O14/(N14+O14)</f>
        <v>1.953488372093023</v>
      </c>
    </row>
    <row r="15" spans="1:16" ht="15.75" x14ac:dyDescent="0.25">
      <c r="A15" t="s">
        <v>458</v>
      </c>
      <c r="B15" s="6" t="str">
        <f t="shared" ref="B15:B42" si="1">REPLACE(A15,FIND("p",A15),1,".")</f>
        <v>0.5</v>
      </c>
      <c r="C15">
        <f t="shared" ref="C15:C206" si="2">1+C14</f>
        <v>1</v>
      </c>
      <c r="D15">
        <f t="shared" ref="D15:D76" si="3">INT(C15/totalcount)</f>
        <v>0</v>
      </c>
      <c r="E15" t="str" cm="1">
        <f t="array" ref="E15">INDEX(capslist,1+C15-D15*Caps)</f>
        <v>0.5</v>
      </c>
      <c r="F15" t="str" cm="1">
        <f t="array" ref="F15">INDEX(capslist,D15+1)</f>
        <v>0.4</v>
      </c>
      <c r="G15">
        <f t="shared" si="0"/>
        <v>0.22222222222222224</v>
      </c>
    </row>
    <row r="16" spans="1:16" ht="15.75" x14ac:dyDescent="0.25">
      <c r="A16" t="s">
        <v>459</v>
      </c>
      <c r="B16" s="6" t="str">
        <f t="shared" si="1"/>
        <v>0.6</v>
      </c>
      <c r="C16">
        <f t="shared" si="2"/>
        <v>2</v>
      </c>
      <c r="D16">
        <f t="shared" si="3"/>
        <v>0</v>
      </c>
      <c r="E16" t="str" cm="1">
        <f t="array" ref="E16">INDEX(capslist,1+C16-D16*Caps)</f>
        <v>0.6</v>
      </c>
      <c r="F16" t="str" cm="1">
        <f t="array" ref="F16">INDEX(capslist,D16+1)</f>
        <v>0.4</v>
      </c>
      <c r="G16">
        <f t="shared" si="0"/>
        <v>0.24</v>
      </c>
    </row>
    <row r="17" spans="1:7" ht="15.75" x14ac:dyDescent="0.25">
      <c r="A17" t="s">
        <v>460</v>
      </c>
      <c r="B17" s="6" t="str">
        <f t="shared" si="1"/>
        <v>0.7</v>
      </c>
      <c r="C17">
        <f t="shared" si="2"/>
        <v>3</v>
      </c>
      <c r="D17">
        <f t="shared" si="3"/>
        <v>0</v>
      </c>
      <c r="E17" t="str" cm="1">
        <f t="array" ref="E17">INDEX(capslist,1+C17-D17*Caps)</f>
        <v>0.7</v>
      </c>
      <c r="F17" t="str" cm="1">
        <f t="array" ref="F17">INDEX(capslist,D17+1)</f>
        <v>0.4</v>
      </c>
      <c r="G17">
        <f t="shared" si="0"/>
        <v>0.25454545454545452</v>
      </c>
    </row>
    <row r="18" spans="1:7" ht="15.75" x14ac:dyDescent="0.25">
      <c r="A18" t="s">
        <v>461</v>
      </c>
      <c r="B18" s="6" t="str">
        <f t="shared" si="1"/>
        <v>0.8</v>
      </c>
      <c r="C18">
        <f t="shared" si="2"/>
        <v>4</v>
      </c>
      <c r="D18">
        <f t="shared" si="3"/>
        <v>0</v>
      </c>
      <c r="E18" t="str" cm="1">
        <f t="array" ref="E18">INDEX(capslist,1+C18-D18*Caps)</f>
        <v>0.8</v>
      </c>
      <c r="F18" t="str" cm="1">
        <f t="array" ref="F18">INDEX(capslist,D18+1)</f>
        <v>0.4</v>
      </c>
      <c r="G18">
        <f t="shared" si="0"/>
        <v>0.26666666666666666</v>
      </c>
    </row>
    <row r="19" spans="1:7" ht="15.75" x14ac:dyDescent="0.25">
      <c r="A19" t="s">
        <v>462</v>
      </c>
      <c r="B19" s="6" t="str">
        <f t="shared" si="1"/>
        <v>0.9</v>
      </c>
      <c r="C19">
        <f t="shared" si="2"/>
        <v>5</v>
      </c>
      <c r="D19">
        <f t="shared" si="3"/>
        <v>0</v>
      </c>
      <c r="E19" t="str" cm="1">
        <f t="array" ref="E19">INDEX(capslist,1+C19-D19*Caps)</f>
        <v>0.9</v>
      </c>
      <c r="F19" t="str" cm="1">
        <f t="array" ref="F19">INDEX(capslist,D19+1)</f>
        <v>0.4</v>
      </c>
      <c r="G19">
        <f t="shared" si="0"/>
        <v>0.27692307692307694</v>
      </c>
    </row>
    <row r="20" spans="1:7" ht="15.75" x14ac:dyDescent="0.25">
      <c r="A20" t="s">
        <v>108</v>
      </c>
      <c r="B20" s="6" t="str">
        <f t="shared" si="1"/>
        <v>1.0</v>
      </c>
      <c r="C20">
        <f t="shared" si="2"/>
        <v>6</v>
      </c>
      <c r="D20">
        <f t="shared" si="3"/>
        <v>0</v>
      </c>
      <c r="E20" t="str" cm="1">
        <f t="array" ref="E20">INDEX(capslist,1+C20-D20*Caps)</f>
        <v>1.0</v>
      </c>
      <c r="F20" t="str" cm="1">
        <f t="array" ref="F20">INDEX(capslist,D20+1)</f>
        <v>0.4</v>
      </c>
      <c r="G20">
        <f t="shared" si="0"/>
        <v>0.28571428571428575</v>
      </c>
    </row>
    <row r="21" spans="1:7" ht="15.75" x14ac:dyDescent="0.25">
      <c r="A21" t="s">
        <v>456</v>
      </c>
      <c r="B21" s="6" t="str">
        <f t="shared" si="1"/>
        <v>1.1</v>
      </c>
      <c r="C21">
        <f t="shared" si="2"/>
        <v>7</v>
      </c>
      <c r="D21">
        <f t="shared" si="3"/>
        <v>0</v>
      </c>
      <c r="E21" t="str" cm="1">
        <f t="array" ref="E21">INDEX(capslist,1+C21-D21*Caps)</f>
        <v>1.1</v>
      </c>
      <c r="F21" t="str" cm="1">
        <f t="array" ref="F21">INDEX(capslist,D21+1)</f>
        <v>0.4</v>
      </c>
      <c r="G21">
        <f t="shared" si="0"/>
        <v>0.29333333333333339</v>
      </c>
    </row>
    <row r="22" spans="1:7" ht="15.75" x14ac:dyDescent="0.25">
      <c r="A22" t="s">
        <v>111</v>
      </c>
      <c r="B22" s="6" t="str">
        <f t="shared" si="1"/>
        <v>1.5</v>
      </c>
      <c r="C22">
        <f t="shared" si="2"/>
        <v>8</v>
      </c>
      <c r="D22">
        <f t="shared" si="3"/>
        <v>0</v>
      </c>
      <c r="E22" t="str" cm="1">
        <f t="array" ref="E22">INDEX(capslist,1+C22-D22*Caps)</f>
        <v>1.5</v>
      </c>
      <c r="F22" t="str" cm="1">
        <f t="array" ref="F22">INDEX(capslist,D22+1)</f>
        <v>0.4</v>
      </c>
      <c r="G22">
        <f t="shared" si="0"/>
        <v>0.31578947368421056</v>
      </c>
    </row>
    <row r="23" spans="1:7" ht="15.75" x14ac:dyDescent="0.25">
      <c r="A23" s="5" t="s">
        <v>113</v>
      </c>
      <c r="B23" s="6" t="str">
        <f t="shared" si="1"/>
        <v>1.8</v>
      </c>
      <c r="C23">
        <f t="shared" si="2"/>
        <v>9</v>
      </c>
      <c r="D23">
        <f t="shared" si="3"/>
        <v>0</v>
      </c>
      <c r="E23" t="str" cm="1">
        <f t="array" ref="E23">INDEX(capslist,1+C23-D23*Caps)</f>
        <v>1.8</v>
      </c>
      <c r="F23" t="str" cm="1">
        <f t="array" ref="F23">INDEX(capslist,D23+1)</f>
        <v>0.4</v>
      </c>
      <c r="G23">
        <f t="shared" si="0"/>
        <v>0.32727272727272727</v>
      </c>
    </row>
    <row r="24" spans="1:7" ht="15.75" x14ac:dyDescent="0.25">
      <c r="A24" s="5" t="s">
        <v>114</v>
      </c>
      <c r="B24" s="6" t="str">
        <f t="shared" si="1"/>
        <v>2.2</v>
      </c>
      <c r="C24">
        <f t="shared" si="2"/>
        <v>10</v>
      </c>
      <c r="D24">
        <f t="shared" si="3"/>
        <v>0</v>
      </c>
      <c r="E24" t="str" cm="1">
        <f t="array" ref="E24">INDEX(capslist,1+C24-D24*Caps)</f>
        <v>2.2</v>
      </c>
      <c r="F24" t="str" cm="1">
        <f t="array" ref="F24">INDEX(capslist,D24+1)</f>
        <v>0.4</v>
      </c>
      <c r="G24">
        <f t="shared" si="0"/>
        <v>0.33846153846153848</v>
      </c>
    </row>
    <row r="25" spans="1:7" ht="15.75" x14ac:dyDescent="0.25">
      <c r="A25" s="5" t="s">
        <v>115</v>
      </c>
      <c r="B25" s="6" t="str">
        <f t="shared" si="1"/>
        <v>2.4</v>
      </c>
      <c r="C25">
        <f t="shared" si="2"/>
        <v>11</v>
      </c>
      <c r="D25">
        <f t="shared" si="3"/>
        <v>0</v>
      </c>
      <c r="E25" t="str" cm="1">
        <f t="array" ref="E25">INDEX(capslist,1+C25-D25*Caps)</f>
        <v>2.4</v>
      </c>
      <c r="F25" t="str" cm="1">
        <f t="array" ref="F25">INDEX(capslist,D25+1)</f>
        <v>0.4</v>
      </c>
      <c r="G25">
        <f t="shared" si="0"/>
        <v>0.34285714285714286</v>
      </c>
    </row>
    <row r="26" spans="1:7" ht="15.75" x14ac:dyDescent="0.25">
      <c r="A26" s="5" t="s">
        <v>116</v>
      </c>
      <c r="B26" s="6" t="str">
        <f t="shared" si="1"/>
        <v>2.7</v>
      </c>
      <c r="C26">
        <f t="shared" si="2"/>
        <v>12</v>
      </c>
      <c r="D26">
        <f t="shared" si="3"/>
        <v>0</v>
      </c>
      <c r="E26" t="str" cm="1">
        <f t="array" ref="E26">INDEX(capslist,1+C26-D26*Caps)</f>
        <v>2.7</v>
      </c>
      <c r="F26" t="str" cm="1">
        <f t="array" ref="F26">INDEX(capslist,D26+1)</f>
        <v>0.4</v>
      </c>
      <c r="G26">
        <f t="shared" si="0"/>
        <v>0.34838709677419355</v>
      </c>
    </row>
    <row r="27" spans="1:7" ht="15.75" x14ac:dyDescent="0.25">
      <c r="A27" s="5" t="s">
        <v>117</v>
      </c>
      <c r="B27" s="6" t="str">
        <f t="shared" si="1"/>
        <v>3.0</v>
      </c>
      <c r="C27">
        <f t="shared" si="2"/>
        <v>13</v>
      </c>
      <c r="D27">
        <f t="shared" si="3"/>
        <v>0</v>
      </c>
      <c r="E27" t="str" cm="1">
        <f t="array" ref="E27">INDEX(capslist,1+C27-D27*Caps)</f>
        <v>3.0</v>
      </c>
      <c r="F27" t="str" cm="1">
        <f t="array" ref="F27">INDEX(capslist,D27+1)</f>
        <v>0.4</v>
      </c>
      <c r="G27">
        <f t="shared" si="0"/>
        <v>0.35294117647058831</v>
      </c>
    </row>
    <row r="28" spans="1:7" ht="15.75" x14ac:dyDescent="0.25">
      <c r="A28" s="5" t="s">
        <v>118</v>
      </c>
      <c r="B28" s="6" t="str">
        <f t="shared" si="1"/>
        <v>3.3</v>
      </c>
      <c r="C28">
        <f t="shared" si="2"/>
        <v>14</v>
      </c>
      <c r="D28">
        <f t="shared" si="3"/>
        <v>0</v>
      </c>
      <c r="E28" t="str" cm="1">
        <f t="array" ref="E28">INDEX(capslist,1+C28-D28*Caps)</f>
        <v>3.3</v>
      </c>
      <c r="F28" t="str" cm="1">
        <f t="array" ref="F28">INDEX(capslist,D28+1)</f>
        <v>0.4</v>
      </c>
      <c r="G28">
        <f t="shared" si="0"/>
        <v>0.35675675675675678</v>
      </c>
    </row>
    <row r="29" spans="1:7" ht="15.75" x14ac:dyDescent="0.25">
      <c r="A29" s="5" t="s">
        <v>119</v>
      </c>
      <c r="B29" s="6" t="str">
        <f t="shared" si="1"/>
        <v>3.9</v>
      </c>
      <c r="C29">
        <f t="shared" si="2"/>
        <v>15</v>
      </c>
      <c r="D29">
        <f t="shared" si="3"/>
        <v>0</v>
      </c>
      <c r="E29" t="str" cm="1">
        <f t="array" ref="E29">INDEX(capslist,1+C29-D29*Caps)</f>
        <v>3.9</v>
      </c>
      <c r="F29" t="str" cm="1">
        <f t="array" ref="F29">INDEX(capslist,D29+1)</f>
        <v>0.4</v>
      </c>
      <c r="G29">
        <f t="shared" si="0"/>
        <v>0.36279069767441863</v>
      </c>
    </row>
    <row r="30" spans="1:7" ht="15.75" x14ac:dyDescent="0.25">
      <c r="A30" s="5" t="s">
        <v>120</v>
      </c>
      <c r="B30" s="6" t="str">
        <f t="shared" si="1"/>
        <v>4.7</v>
      </c>
      <c r="C30">
        <f t="shared" si="2"/>
        <v>16</v>
      </c>
      <c r="D30">
        <f t="shared" si="3"/>
        <v>0</v>
      </c>
      <c r="E30" t="str" cm="1">
        <f t="array" ref="E30">INDEX(capslist,1+C30-D30*Caps)</f>
        <v>4.7</v>
      </c>
      <c r="F30" t="str" cm="1">
        <f t="array" ref="F30">INDEX(capslist,D30+1)</f>
        <v>0.4</v>
      </c>
      <c r="G30">
        <f t="shared" si="0"/>
        <v>0.36862745098039212</v>
      </c>
    </row>
    <row r="31" spans="1:7" ht="15.75" x14ac:dyDescent="0.25">
      <c r="A31" s="5" t="s">
        <v>121</v>
      </c>
      <c r="B31" s="6" t="str">
        <f t="shared" si="1"/>
        <v>5.0</v>
      </c>
      <c r="C31">
        <f t="shared" si="2"/>
        <v>17</v>
      </c>
      <c r="D31">
        <f t="shared" si="3"/>
        <v>0</v>
      </c>
      <c r="E31" t="str" cm="1">
        <f t="array" ref="E31">INDEX(capslist,1+C31-D31*Caps)</f>
        <v>5.0</v>
      </c>
      <c r="F31" t="str" cm="1">
        <f t="array" ref="F31">INDEX(capslist,D31+1)</f>
        <v>0.4</v>
      </c>
      <c r="G31">
        <f t="shared" si="0"/>
        <v>0.37037037037037035</v>
      </c>
    </row>
    <row r="32" spans="1:7" ht="15.75" x14ac:dyDescent="0.25">
      <c r="A32" s="5" t="s">
        <v>122</v>
      </c>
      <c r="B32" s="6" t="str">
        <f t="shared" si="1"/>
        <v>5.6</v>
      </c>
      <c r="C32">
        <f t="shared" si="2"/>
        <v>18</v>
      </c>
      <c r="D32">
        <f t="shared" si="3"/>
        <v>0</v>
      </c>
      <c r="E32" t="str" cm="1">
        <f t="array" ref="E32">INDEX(capslist,1+C32-D32*Caps)</f>
        <v>5.6</v>
      </c>
      <c r="F32" t="str" cm="1">
        <f t="array" ref="F32">INDEX(capslist,D32+1)</f>
        <v>0.4</v>
      </c>
      <c r="G32">
        <f t="shared" si="0"/>
        <v>0.37333333333333329</v>
      </c>
    </row>
    <row r="33" spans="1:7" ht="15.75" x14ac:dyDescent="0.25">
      <c r="A33" s="5" t="s">
        <v>124</v>
      </c>
      <c r="B33" s="6" t="str">
        <f t="shared" si="1"/>
        <v>6.0</v>
      </c>
      <c r="C33">
        <f t="shared" si="2"/>
        <v>19</v>
      </c>
      <c r="D33">
        <f t="shared" si="3"/>
        <v>0</v>
      </c>
      <c r="E33" t="str" cm="1">
        <f t="array" ref="E33">INDEX(capslist,1+C33-D33*Caps)</f>
        <v>6.0</v>
      </c>
      <c r="F33" t="str" cm="1">
        <f t="array" ref="F33">INDEX(capslist,D33+1)</f>
        <v>0.4</v>
      </c>
      <c r="G33">
        <f t="shared" si="0"/>
        <v>0.37500000000000006</v>
      </c>
    </row>
    <row r="34" spans="1:7" ht="15.75" x14ac:dyDescent="0.25">
      <c r="A34" s="5" t="s">
        <v>123</v>
      </c>
      <c r="B34" s="6" t="str">
        <f t="shared" si="1"/>
        <v>6.8</v>
      </c>
      <c r="C34">
        <f t="shared" si="2"/>
        <v>20</v>
      </c>
      <c r="D34">
        <f t="shared" si="3"/>
        <v>0</v>
      </c>
      <c r="E34" t="str" cm="1">
        <f t="array" ref="E34">INDEX(capslist,1+C34-D34*Caps)</f>
        <v>6.8</v>
      </c>
      <c r="F34" t="str" cm="1">
        <f t="array" ref="F34">INDEX(capslist,D34+1)</f>
        <v>0.4</v>
      </c>
      <c r="G34">
        <f t="shared" si="0"/>
        <v>0.37777777777777777</v>
      </c>
    </row>
    <row r="35" spans="1:7" ht="15.75" x14ac:dyDescent="0.25">
      <c r="A35" s="5" t="s">
        <v>125</v>
      </c>
      <c r="B35" s="6" t="str">
        <f t="shared" si="1"/>
        <v>8.2</v>
      </c>
      <c r="C35">
        <f t="shared" si="2"/>
        <v>21</v>
      </c>
      <c r="D35">
        <f t="shared" si="3"/>
        <v>0</v>
      </c>
      <c r="E35" t="str" cm="1">
        <f t="array" ref="E35">INDEX(capslist,1+C35-D35*Caps)</f>
        <v>8.2</v>
      </c>
      <c r="F35" t="str" cm="1">
        <f t="array" ref="F35">INDEX(capslist,D35+1)</f>
        <v>0.4</v>
      </c>
      <c r="G35">
        <f t="shared" si="0"/>
        <v>0.38139534883720927</v>
      </c>
    </row>
    <row r="36" spans="1:7" ht="15.75" x14ac:dyDescent="0.25">
      <c r="A36" s="5" t="s">
        <v>463</v>
      </c>
      <c r="B36" s="6" t="str">
        <f t="shared" si="1"/>
        <v>10.0</v>
      </c>
      <c r="C36">
        <f t="shared" si="2"/>
        <v>22</v>
      </c>
      <c r="D36">
        <f t="shared" si="3"/>
        <v>0</v>
      </c>
      <c r="E36" t="str" cm="1">
        <f t="array" ref="E36">INDEX(capslist,1+C36-D36*Caps)</f>
        <v>10.0</v>
      </c>
      <c r="F36" t="str" cm="1">
        <f t="array" ref="F36">INDEX(capslist,D36+1)</f>
        <v>0.4</v>
      </c>
      <c r="G36">
        <f t="shared" si="0"/>
        <v>0.38461538461538458</v>
      </c>
    </row>
    <row r="37" spans="1:7" ht="15.75" x14ac:dyDescent="0.25">
      <c r="A37" s="5" t="s">
        <v>464</v>
      </c>
      <c r="B37" s="6" t="str">
        <f t="shared" si="1"/>
        <v>12.0</v>
      </c>
      <c r="C37">
        <f t="shared" si="2"/>
        <v>23</v>
      </c>
      <c r="D37">
        <f t="shared" si="3"/>
        <v>0</v>
      </c>
      <c r="E37" t="str" cm="1">
        <f t="array" ref="E37">INDEX(capslist,1+C37-D37*Caps)</f>
        <v>12.0</v>
      </c>
      <c r="F37" t="str" cm="1">
        <f t="array" ref="F37">INDEX(capslist,D37+1)</f>
        <v>0.4</v>
      </c>
      <c r="G37">
        <f t="shared" si="0"/>
        <v>0.38709677419354843</v>
      </c>
    </row>
    <row r="38" spans="1:7" ht="15.75" x14ac:dyDescent="0.25">
      <c r="A38" s="5" t="s">
        <v>465</v>
      </c>
      <c r="B38" s="6" t="str">
        <f t="shared" si="1"/>
        <v>13.0</v>
      </c>
      <c r="C38">
        <f t="shared" si="2"/>
        <v>24</v>
      </c>
      <c r="D38">
        <f t="shared" si="3"/>
        <v>0</v>
      </c>
      <c r="E38" t="str" cm="1">
        <f t="array" ref="E38">INDEX(capslist,1+C38-D38*Caps)</f>
        <v>13.0</v>
      </c>
      <c r="F38" t="str" cm="1">
        <f t="array" ref="F38">INDEX(capslist,D38+1)</f>
        <v>0.4</v>
      </c>
      <c r="G38">
        <f t="shared" si="0"/>
        <v>0.38805970149253732</v>
      </c>
    </row>
    <row r="39" spans="1:7" ht="15.75" x14ac:dyDescent="0.25">
      <c r="A39" s="5" t="s">
        <v>466</v>
      </c>
      <c r="B39" s="6" t="str">
        <f t="shared" si="1"/>
        <v>15.0</v>
      </c>
      <c r="C39">
        <f t="shared" si="2"/>
        <v>25</v>
      </c>
      <c r="D39">
        <f t="shared" si="3"/>
        <v>0</v>
      </c>
      <c r="E39" t="str" cm="1">
        <f t="array" ref="E39">INDEX(capslist,1+C39-D39*Caps)</f>
        <v>15.0</v>
      </c>
      <c r="F39" t="str" cm="1">
        <f t="array" ref="F39">INDEX(capslist,D39+1)</f>
        <v>0.4</v>
      </c>
      <c r="G39">
        <f t="shared" si="0"/>
        <v>0.38961038961038963</v>
      </c>
    </row>
    <row r="40" spans="1:7" ht="15.75" x14ac:dyDescent="0.25">
      <c r="A40" s="5" t="s">
        <v>467</v>
      </c>
      <c r="B40" s="6" t="str">
        <f t="shared" si="1"/>
        <v>18.0</v>
      </c>
      <c r="C40">
        <f t="shared" si="2"/>
        <v>26</v>
      </c>
      <c r="D40">
        <f t="shared" si="3"/>
        <v>0</v>
      </c>
      <c r="E40" t="str" cm="1">
        <f t="array" ref="E40">INDEX(capslist,1+C40-D40*Caps)</f>
        <v>18.0</v>
      </c>
      <c r="F40" t="str" cm="1">
        <f t="array" ref="F40">INDEX(capslist,D40+1)</f>
        <v>0.4</v>
      </c>
      <c r="G40">
        <f t="shared" si="0"/>
        <v>0.39130434782608697</v>
      </c>
    </row>
    <row r="41" spans="1:7" ht="15.75" x14ac:dyDescent="0.25">
      <c r="A41" s="5" t="s">
        <v>468</v>
      </c>
      <c r="B41" s="6" t="str">
        <f t="shared" si="1"/>
        <v>22.0</v>
      </c>
      <c r="C41">
        <f t="shared" si="2"/>
        <v>27</v>
      </c>
      <c r="D41">
        <f t="shared" si="3"/>
        <v>0</v>
      </c>
      <c r="E41" t="str" cm="1">
        <f t="array" ref="E41">INDEX(capslist,1+C41-D41*Caps)</f>
        <v>22.0</v>
      </c>
      <c r="F41" t="str" cm="1">
        <f t="array" ref="F41">INDEX(capslist,D41+1)</f>
        <v>0.4</v>
      </c>
      <c r="G41">
        <f t="shared" si="0"/>
        <v>0.3928571428571429</v>
      </c>
    </row>
    <row r="42" spans="1:7" ht="15.75" x14ac:dyDescent="0.25">
      <c r="A42" s="5" t="s">
        <v>469</v>
      </c>
      <c r="B42" s="6" t="str">
        <f t="shared" si="1"/>
        <v>27.0</v>
      </c>
      <c r="C42">
        <f t="shared" si="2"/>
        <v>28</v>
      </c>
      <c r="D42">
        <f t="shared" si="3"/>
        <v>0</v>
      </c>
      <c r="E42" t="str" cm="1">
        <f t="array" ref="E42">INDEX(capslist,1+C42-D42*Caps)</f>
        <v>27.0</v>
      </c>
      <c r="F42" t="str" cm="1">
        <f t="array" ref="F42">INDEX(capslist,D42+1)</f>
        <v>0.4</v>
      </c>
      <c r="G42">
        <f t="shared" si="0"/>
        <v>0.39416058394160591</v>
      </c>
    </row>
    <row r="43" spans="1:7" x14ac:dyDescent="0.25">
      <c r="C43">
        <f t="shared" si="2"/>
        <v>29</v>
      </c>
      <c r="D43">
        <f t="shared" si="3"/>
        <v>1</v>
      </c>
      <c r="E43" t="str" cm="1">
        <f t="array" ref="E43">INDEX(capslist,1+C43-D43*Caps)</f>
        <v>0.4</v>
      </c>
      <c r="F43" t="str" cm="1">
        <f t="array" ref="F43">INDEX(capslist,D43+1)</f>
        <v>0.5</v>
      </c>
      <c r="G43">
        <f t="shared" si="0"/>
        <v>0.22222222222222224</v>
      </c>
    </row>
    <row r="44" spans="1:7" ht="15.75" x14ac:dyDescent="0.25">
      <c r="A44" s="5" t="s">
        <v>148</v>
      </c>
      <c r="B44" s="5">
        <f>COUNTA(capslist)</f>
        <v>29</v>
      </c>
      <c r="C44">
        <f t="shared" si="2"/>
        <v>30</v>
      </c>
      <c r="D44">
        <f t="shared" si="3"/>
        <v>1</v>
      </c>
      <c r="E44" t="str" cm="1">
        <f t="array" ref="E44">INDEX(capslist,1+C44-D44*Caps)</f>
        <v>0.5</v>
      </c>
      <c r="F44" t="str" cm="1">
        <f t="array" ref="F44">INDEX(capslist,D44+1)</f>
        <v>0.5</v>
      </c>
      <c r="G44">
        <f t="shared" si="0"/>
        <v>0.25</v>
      </c>
    </row>
    <row r="45" spans="1:7" ht="15.75" x14ac:dyDescent="0.25">
      <c r="A45" s="5" t="s">
        <v>268</v>
      </c>
      <c r="B45">
        <f>Caps^2</f>
        <v>841</v>
      </c>
      <c r="C45">
        <f t="shared" si="2"/>
        <v>31</v>
      </c>
      <c r="D45">
        <f t="shared" si="3"/>
        <v>1</v>
      </c>
      <c r="E45" t="str" cm="1">
        <f t="array" ref="E45">INDEX(capslist,1+C45-D45*Caps)</f>
        <v>0.6</v>
      </c>
      <c r="F45" t="str" cm="1">
        <f t="array" ref="F45">INDEX(capslist,D45+1)</f>
        <v>0.5</v>
      </c>
      <c r="G45">
        <f t="shared" si="0"/>
        <v>0.27272727272727271</v>
      </c>
    </row>
    <row r="46" spans="1:7" x14ac:dyDescent="0.25">
      <c r="C46">
        <f t="shared" si="2"/>
        <v>32</v>
      </c>
      <c r="D46">
        <f t="shared" si="3"/>
        <v>1</v>
      </c>
      <c r="E46" t="str" cm="1">
        <f t="array" ref="E46">INDEX(capslist,1+C46-D46*Caps)</f>
        <v>0.7</v>
      </c>
      <c r="F46" t="str" cm="1">
        <f t="array" ref="F46">INDEX(capslist,D46+1)</f>
        <v>0.5</v>
      </c>
      <c r="G46">
        <f t="shared" si="0"/>
        <v>0.29166666666666669</v>
      </c>
    </row>
    <row r="47" spans="1:7" x14ac:dyDescent="0.25">
      <c r="C47">
        <f t="shared" si="2"/>
        <v>33</v>
      </c>
      <c r="D47">
        <f t="shared" si="3"/>
        <v>1</v>
      </c>
      <c r="E47" t="str" cm="1">
        <f t="array" ref="E47">INDEX(capslist,1+C47-D47*Caps)</f>
        <v>0.8</v>
      </c>
      <c r="F47" t="str" cm="1">
        <f t="array" ref="F47">INDEX(capslist,D47+1)</f>
        <v>0.5</v>
      </c>
      <c r="G47">
        <f t="shared" si="0"/>
        <v>0.30769230769230771</v>
      </c>
    </row>
    <row r="48" spans="1:7" x14ac:dyDescent="0.25">
      <c r="C48">
        <f t="shared" si="2"/>
        <v>34</v>
      </c>
      <c r="D48">
        <f t="shared" si="3"/>
        <v>1</v>
      </c>
      <c r="E48" t="str" cm="1">
        <f t="array" ref="E48">INDEX(capslist,1+C48-D48*Caps)</f>
        <v>0.9</v>
      </c>
      <c r="F48" t="str" cm="1">
        <f t="array" ref="F48">INDEX(capslist,D48+1)</f>
        <v>0.5</v>
      </c>
      <c r="G48">
        <f t="shared" si="0"/>
        <v>0.32142857142857145</v>
      </c>
    </row>
    <row r="49" spans="3:7" x14ac:dyDescent="0.25">
      <c r="C49">
        <f t="shared" si="2"/>
        <v>35</v>
      </c>
      <c r="D49">
        <f t="shared" si="3"/>
        <v>1</v>
      </c>
      <c r="E49" t="str" cm="1">
        <f t="array" ref="E49">INDEX(capslist,1+C49-D49*Caps)</f>
        <v>1.0</v>
      </c>
      <c r="F49" t="str" cm="1">
        <f t="array" ref="F49">INDEX(capslist,D49+1)</f>
        <v>0.5</v>
      </c>
      <c r="G49">
        <f t="shared" si="0"/>
        <v>0.33333333333333331</v>
      </c>
    </row>
    <row r="50" spans="3:7" x14ac:dyDescent="0.25">
      <c r="C50">
        <f t="shared" si="2"/>
        <v>36</v>
      </c>
      <c r="D50">
        <f t="shared" si="3"/>
        <v>1</v>
      </c>
      <c r="E50" t="str" cm="1">
        <f t="array" ref="E50">INDEX(capslist,1+C50-D50*Caps)</f>
        <v>1.1</v>
      </c>
      <c r="F50" t="str" cm="1">
        <f t="array" ref="F50">INDEX(capslist,D50+1)</f>
        <v>0.5</v>
      </c>
      <c r="G50">
        <f t="shared" si="0"/>
        <v>0.34375</v>
      </c>
    </row>
    <row r="51" spans="3:7" x14ac:dyDescent="0.25">
      <c r="C51">
        <f t="shared" si="2"/>
        <v>37</v>
      </c>
      <c r="D51">
        <f t="shared" si="3"/>
        <v>1</v>
      </c>
      <c r="E51" t="str" cm="1">
        <f t="array" ref="E51">INDEX(capslist,1+C51-D51*Caps)</f>
        <v>1.5</v>
      </c>
      <c r="F51" t="str" cm="1">
        <f t="array" ref="F51">INDEX(capslist,D51+1)</f>
        <v>0.5</v>
      </c>
      <c r="G51">
        <f t="shared" si="0"/>
        <v>0.375</v>
      </c>
    </row>
    <row r="52" spans="3:7" x14ac:dyDescent="0.25">
      <c r="C52">
        <f t="shared" si="2"/>
        <v>38</v>
      </c>
      <c r="D52">
        <f t="shared" si="3"/>
        <v>1</v>
      </c>
      <c r="E52" t="str" cm="1">
        <f t="array" ref="E52">INDEX(capslist,1+C52-D52*Caps)</f>
        <v>1.8</v>
      </c>
      <c r="F52" t="str" cm="1">
        <f t="array" ref="F52">INDEX(capslist,D52+1)</f>
        <v>0.5</v>
      </c>
      <c r="G52">
        <f t="shared" si="0"/>
        <v>0.39130434782608697</v>
      </c>
    </row>
    <row r="53" spans="3:7" x14ac:dyDescent="0.25">
      <c r="C53">
        <f t="shared" si="2"/>
        <v>39</v>
      </c>
      <c r="D53">
        <f t="shared" si="3"/>
        <v>1</v>
      </c>
      <c r="E53" t="str" cm="1">
        <f t="array" ref="E53">INDEX(capslist,1+C53-D53*Caps)</f>
        <v>2.2</v>
      </c>
      <c r="F53" t="str" cm="1">
        <f t="array" ref="F53">INDEX(capslist,D53+1)</f>
        <v>0.5</v>
      </c>
      <c r="G53">
        <f t="shared" si="0"/>
        <v>0.40740740740740744</v>
      </c>
    </row>
    <row r="54" spans="3:7" x14ac:dyDescent="0.25">
      <c r="C54">
        <f t="shared" si="2"/>
        <v>40</v>
      </c>
      <c r="D54">
        <f t="shared" si="3"/>
        <v>1</v>
      </c>
      <c r="E54" t="str" cm="1">
        <f t="array" ref="E54">INDEX(capslist,1+C54-D54*Caps)</f>
        <v>2.4</v>
      </c>
      <c r="F54" t="str" cm="1">
        <f t="array" ref="F54">INDEX(capslist,D54+1)</f>
        <v>0.5</v>
      </c>
      <c r="G54">
        <f t="shared" si="0"/>
        <v>0.41379310344827586</v>
      </c>
    </row>
    <row r="55" spans="3:7" x14ac:dyDescent="0.25">
      <c r="C55">
        <f t="shared" si="2"/>
        <v>41</v>
      </c>
      <c r="D55">
        <f t="shared" si="3"/>
        <v>1</v>
      </c>
      <c r="E55" t="str" cm="1">
        <f t="array" ref="E55">INDEX(capslist,1+C55-D55*Caps)</f>
        <v>2.7</v>
      </c>
      <c r="F55" t="str" cm="1">
        <f t="array" ref="F55">INDEX(capslist,D55+1)</f>
        <v>0.5</v>
      </c>
      <c r="G55">
        <f t="shared" si="0"/>
        <v>0.421875</v>
      </c>
    </row>
    <row r="56" spans="3:7" x14ac:dyDescent="0.25">
      <c r="C56">
        <f t="shared" si="2"/>
        <v>42</v>
      </c>
      <c r="D56">
        <f t="shared" si="3"/>
        <v>1</v>
      </c>
      <c r="E56" t="str" cm="1">
        <f t="array" ref="E56">INDEX(capslist,1+C56-D56*Caps)</f>
        <v>3.0</v>
      </c>
      <c r="F56" t="str" cm="1">
        <f t="array" ref="F56">INDEX(capslist,D56+1)</f>
        <v>0.5</v>
      </c>
      <c r="G56">
        <f t="shared" si="0"/>
        <v>0.42857142857142855</v>
      </c>
    </row>
    <row r="57" spans="3:7" x14ac:dyDescent="0.25">
      <c r="C57">
        <f t="shared" si="2"/>
        <v>43</v>
      </c>
      <c r="D57">
        <f t="shared" si="3"/>
        <v>1</v>
      </c>
      <c r="E57" t="str" cm="1">
        <f t="array" ref="E57">INDEX(capslist,1+C57-D57*Caps)</f>
        <v>3.3</v>
      </c>
      <c r="F57" t="str" cm="1">
        <f t="array" ref="F57">INDEX(capslist,D57+1)</f>
        <v>0.5</v>
      </c>
      <c r="G57">
        <f t="shared" si="0"/>
        <v>0.43421052631578949</v>
      </c>
    </row>
    <row r="58" spans="3:7" x14ac:dyDescent="0.25">
      <c r="C58">
        <f t="shared" si="2"/>
        <v>44</v>
      </c>
      <c r="D58">
        <f t="shared" si="3"/>
        <v>1</v>
      </c>
      <c r="E58" t="str" cm="1">
        <f t="array" ref="E58">INDEX(capslist,1+C58-D58*Caps)</f>
        <v>3.9</v>
      </c>
      <c r="F58" t="str" cm="1">
        <f t="array" ref="F58">INDEX(capslist,D58+1)</f>
        <v>0.5</v>
      </c>
      <c r="G58">
        <f t="shared" si="0"/>
        <v>0.44318181818181812</v>
      </c>
    </row>
    <row r="59" spans="3:7" x14ac:dyDescent="0.25">
      <c r="C59">
        <f t="shared" si="2"/>
        <v>45</v>
      </c>
      <c r="D59">
        <f t="shared" si="3"/>
        <v>1</v>
      </c>
      <c r="E59" t="str" cm="1">
        <f t="array" ref="E59">INDEX(capslist,1+C59-D59*Caps)</f>
        <v>4.7</v>
      </c>
      <c r="F59" t="str" cm="1">
        <f t="array" ref="F59">INDEX(capslist,D59+1)</f>
        <v>0.5</v>
      </c>
      <c r="G59">
        <f t="shared" si="0"/>
        <v>0.45192307692307693</v>
      </c>
    </row>
    <row r="60" spans="3:7" x14ac:dyDescent="0.25">
      <c r="C60">
        <f t="shared" si="2"/>
        <v>46</v>
      </c>
      <c r="D60">
        <f t="shared" si="3"/>
        <v>1</v>
      </c>
      <c r="E60" t="str" cm="1">
        <f t="array" ref="E60">INDEX(capslist,1+C60-D60*Caps)</f>
        <v>5.0</v>
      </c>
      <c r="F60" t="str" cm="1">
        <f t="array" ref="F60">INDEX(capslist,D60+1)</f>
        <v>0.5</v>
      </c>
      <c r="G60">
        <f t="shared" si="0"/>
        <v>0.45454545454545453</v>
      </c>
    </row>
    <row r="61" spans="3:7" x14ac:dyDescent="0.25">
      <c r="C61">
        <f t="shared" si="2"/>
        <v>47</v>
      </c>
      <c r="D61">
        <f t="shared" si="3"/>
        <v>1</v>
      </c>
      <c r="E61" t="str" cm="1">
        <f t="array" ref="E61">INDEX(capslist,1+C61-D61*Caps)</f>
        <v>5.6</v>
      </c>
      <c r="F61" t="str" cm="1">
        <f t="array" ref="F61">INDEX(capslist,D61+1)</f>
        <v>0.5</v>
      </c>
      <c r="G61">
        <f t="shared" si="0"/>
        <v>0.45901639344262296</v>
      </c>
    </row>
    <row r="62" spans="3:7" x14ac:dyDescent="0.25">
      <c r="C62">
        <f t="shared" si="2"/>
        <v>48</v>
      </c>
      <c r="D62">
        <f t="shared" si="3"/>
        <v>1</v>
      </c>
      <c r="E62" t="str" cm="1">
        <f t="array" ref="E62">INDEX(capslist,1+C62-D62*Caps)</f>
        <v>6.0</v>
      </c>
      <c r="F62" t="str" cm="1">
        <f t="array" ref="F62">INDEX(capslist,D62+1)</f>
        <v>0.5</v>
      </c>
      <c r="G62">
        <f t="shared" si="0"/>
        <v>0.46153846153846156</v>
      </c>
    </row>
    <row r="63" spans="3:7" x14ac:dyDescent="0.25">
      <c r="C63">
        <f t="shared" si="2"/>
        <v>49</v>
      </c>
      <c r="D63">
        <f t="shared" si="3"/>
        <v>1</v>
      </c>
      <c r="E63" t="str" cm="1">
        <f t="array" ref="E63">INDEX(capslist,1+C63-D63*Caps)</f>
        <v>6.8</v>
      </c>
      <c r="F63" t="str" cm="1">
        <f t="array" ref="F63">INDEX(capslist,D63+1)</f>
        <v>0.5</v>
      </c>
      <c r="G63">
        <f t="shared" si="0"/>
        <v>0.46575342465753422</v>
      </c>
    </row>
    <row r="64" spans="3:7" x14ac:dyDescent="0.25">
      <c r="C64">
        <f t="shared" si="2"/>
        <v>50</v>
      </c>
      <c r="D64">
        <f t="shared" si="3"/>
        <v>1</v>
      </c>
      <c r="E64" t="str" cm="1">
        <f t="array" ref="E64">INDEX(capslist,1+C64-D64*Caps)</f>
        <v>8.2</v>
      </c>
      <c r="F64" t="str" cm="1">
        <f t="array" ref="F64">INDEX(capslist,D64+1)</f>
        <v>0.5</v>
      </c>
      <c r="G64">
        <f t="shared" si="0"/>
        <v>0.47126436781609193</v>
      </c>
    </row>
    <row r="65" spans="3:7" x14ac:dyDescent="0.25">
      <c r="C65">
        <f t="shared" si="2"/>
        <v>51</v>
      </c>
      <c r="D65">
        <f t="shared" si="3"/>
        <v>1</v>
      </c>
      <c r="E65" t="str" cm="1">
        <f t="array" ref="E65">INDEX(capslist,1+C65-D65*Caps)</f>
        <v>10.0</v>
      </c>
      <c r="F65" t="str" cm="1">
        <f t="array" ref="F65">INDEX(capslist,D65+1)</f>
        <v>0.5</v>
      </c>
      <c r="G65">
        <f t="shared" si="0"/>
        <v>0.47619047619047616</v>
      </c>
    </row>
    <row r="66" spans="3:7" x14ac:dyDescent="0.25">
      <c r="C66">
        <f t="shared" si="2"/>
        <v>52</v>
      </c>
      <c r="D66">
        <f t="shared" si="3"/>
        <v>1</v>
      </c>
      <c r="E66" t="str" cm="1">
        <f t="array" ref="E66">INDEX(capslist,1+C66-D66*Caps)</f>
        <v>12.0</v>
      </c>
      <c r="F66" t="str" cm="1">
        <f t="array" ref="F66">INDEX(capslist,D66+1)</f>
        <v>0.5</v>
      </c>
      <c r="G66">
        <f t="shared" si="0"/>
        <v>0.48</v>
      </c>
    </row>
    <row r="67" spans="3:7" x14ac:dyDescent="0.25">
      <c r="C67">
        <f t="shared" si="2"/>
        <v>53</v>
      </c>
      <c r="D67">
        <f t="shared" si="3"/>
        <v>1</v>
      </c>
      <c r="E67" t="str" cm="1">
        <f t="array" ref="E67">INDEX(capslist,1+C67-D67*Caps)</f>
        <v>13.0</v>
      </c>
      <c r="F67" t="str" cm="1">
        <f t="array" ref="F67">INDEX(capslist,D67+1)</f>
        <v>0.5</v>
      </c>
      <c r="G67">
        <f t="shared" si="0"/>
        <v>0.48148148148148145</v>
      </c>
    </row>
    <row r="68" spans="3:7" x14ac:dyDescent="0.25">
      <c r="C68">
        <f t="shared" si="2"/>
        <v>54</v>
      </c>
      <c r="D68">
        <f t="shared" si="3"/>
        <v>1</v>
      </c>
      <c r="E68" t="str" cm="1">
        <f t="array" ref="E68">INDEX(capslist,1+C68-D68*Caps)</f>
        <v>15.0</v>
      </c>
      <c r="F68" t="str" cm="1">
        <f t="array" ref="F68">INDEX(capslist,D68+1)</f>
        <v>0.5</v>
      </c>
      <c r="G68">
        <f t="shared" si="0"/>
        <v>0.4838709677419355</v>
      </c>
    </row>
    <row r="69" spans="3:7" x14ac:dyDescent="0.25">
      <c r="C69">
        <f t="shared" si="2"/>
        <v>55</v>
      </c>
      <c r="D69">
        <f t="shared" si="3"/>
        <v>1</v>
      </c>
      <c r="E69" t="str" cm="1">
        <f t="array" ref="E69">INDEX(capslist,1+C69-D69*Caps)</f>
        <v>18.0</v>
      </c>
      <c r="F69" t="str" cm="1">
        <f t="array" ref="F69">INDEX(capslist,D69+1)</f>
        <v>0.5</v>
      </c>
      <c r="G69">
        <f t="shared" si="0"/>
        <v>0.48648648648648651</v>
      </c>
    </row>
    <row r="70" spans="3:7" x14ac:dyDescent="0.25">
      <c r="C70">
        <f t="shared" si="2"/>
        <v>56</v>
      </c>
      <c r="D70">
        <f t="shared" si="3"/>
        <v>1</v>
      </c>
      <c r="E70" t="str" cm="1">
        <f t="array" ref="E70">INDEX(capslist,1+C70-D70*Caps)</f>
        <v>22.0</v>
      </c>
      <c r="F70" t="str" cm="1">
        <f t="array" ref="F70">INDEX(capslist,D70+1)</f>
        <v>0.5</v>
      </c>
      <c r="G70">
        <f t="shared" si="0"/>
        <v>0.48888888888888887</v>
      </c>
    </row>
    <row r="71" spans="3:7" x14ac:dyDescent="0.25">
      <c r="C71">
        <f t="shared" si="2"/>
        <v>57</v>
      </c>
      <c r="D71">
        <f t="shared" si="3"/>
        <v>1</v>
      </c>
      <c r="E71" t="str" cm="1">
        <f t="array" ref="E71">INDEX(capslist,1+C71-D71*Caps)</f>
        <v>27.0</v>
      </c>
      <c r="F71" t="str" cm="1">
        <f t="array" ref="F71">INDEX(capslist,D71+1)</f>
        <v>0.5</v>
      </c>
      <c r="G71">
        <f t="shared" si="0"/>
        <v>0.49090909090909091</v>
      </c>
    </row>
    <row r="72" spans="3:7" x14ac:dyDescent="0.25">
      <c r="C72">
        <f t="shared" si="2"/>
        <v>58</v>
      </c>
      <c r="D72">
        <f t="shared" si="3"/>
        <v>2</v>
      </c>
      <c r="E72" t="str" cm="1">
        <f t="array" ref="E72">INDEX(capslist,1+C72-D72*Caps)</f>
        <v>0.4</v>
      </c>
      <c r="F72" t="str" cm="1">
        <f t="array" ref="F72">INDEX(capslist,D72+1)</f>
        <v>0.6</v>
      </c>
      <c r="G72">
        <f t="shared" si="0"/>
        <v>0.24</v>
      </c>
    </row>
    <row r="73" spans="3:7" x14ac:dyDescent="0.25">
      <c r="C73">
        <f t="shared" si="2"/>
        <v>59</v>
      </c>
      <c r="D73">
        <f t="shared" si="3"/>
        <v>2</v>
      </c>
      <c r="E73" t="str" cm="1">
        <f t="array" ref="E73">INDEX(capslist,1+C73-D73*Caps)</f>
        <v>0.5</v>
      </c>
      <c r="F73" t="str" cm="1">
        <f t="array" ref="F73">INDEX(capslist,D73+1)</f>
        <v>0.6</v>
      </c>
      <c r="G73">
        <f t="shared" si="0"/>
        <v>0.27272727272727271</v>
      </c>
    </row>
    <row r="74" spans="3:7" x14ac:dyDescent="0.25">
      <c r="C74">
        <f t="shared" si="2"/>
        <v>60</v>
      </c>
      <c r="D74">
        <f t="shared" si="3"/>
        <v>2</v>
      </c>
      <c r="E74" t="str" cm="1">
        <f t="array" ref="E74">INDEX(capslist,1+C74-D74*Caps)</f>
        <v>0.6</v>
      </c>
      <c r="F74" t="str" cm="1">
        <f t="array" ref="F74">INDEX(capslist,D74+1)</f>
        <v>0.6</v>
      </c>
      <c r="G74">
        <f t="shared" si="0"/>
        <v>0.3</v>
      </c>
    </row>
    <row r="75" spans="3:7" x14ac:dyDescent="0.25">
      <c r="C75">
        <f t="shared" si="2"/>
        <v>61</v>
      </c>
      <c r="D75">
        <f t="shared" si="3"/>
        <v>2</v>
      </c>
      <c r="E75" t="str" cm="1">
        <f t="array" ref="E75">INDEX(capslist,1+C75-D75*Caps)</f>
        <v>0.7</v>
      </c>
      <c r="F75" t="str" cm="1">
        <f t="array" ref="F75">INDEX(capslist,D75+1)</f>
        <v>0.6</v>
      </c>
      <c r="G75">
        <f t="shared" si="0"/>
        <v>0.32307692307692309</v>
      </c>
    </row>
    <row r="76" spans="3:7" x14ac:dyDescent="0.25">
      <c r="C76">
        <f t="shared" si="2"/>
        <v>62</v>
      </c>
      <c r="D76">
        <f t="shared" si="3"/>
        <v>2</v>
      </c>
      <c r="E76" t="str" cm="1">
        <f t="array" ref="E76">INDEX(capslist,1+C76-D76*Caps)</f>
        <v>0.8</v>
      </c>
      <c r="F76" t="str" cm="1">
        <f t="array" ref="F76">INDEX(capslist,D76+1)</f>
        <v>0.6</v>
      </c>
      <c r="G76">
        <f t="shared" si="0"/>
        <v>0.34285714285714286</v>
      </c>
    </row>
    <row r="77" spans="3:7" x14ac:dyDescent="0.25">
      <c r="C77">
        <f t="shared" si="2"/>
        <v>63</v>
      </c>
      <c r="D77">
        <f t="shared" ref="D77:D140" si="4">INT(C77/totalcount)</f>
        <v>2</v>
      </c>
      <c r="E77" t="str" cm="1">
        <f t="array" ref="E77">INDEX(capslist,1+C77-D77*Caps)</f>
        <v>0.9</v>
      </c>
      <c r="F77" t="str" cm="1">
        <f t="array" ref="F77">INDEX(capslist,D77+1)</f>
        <v>0.6</v>
      </c>
      <c r="G77">
        <f t="shared" si="0"/>
        <v>0.36000000000000004</v>
      </c>
    </row>
    <row r="78" spans="3:7" x14ac:dyDescent="0.25">
      <c r="C78">
        <f t="shared" si="2"/>
        <v>64</v>
      </c>
      <c r="D78">
        <f t="shared" si="4"/>
        <v>2</v>
      </c>
      <c r="E78" t="str" cm="1">
        <f t="array" ref="E78">INDEX(capslist,1+C78-D78*Caps)</f>
        <v>1.0</v>
      </c>
      <c r="F78" t="str" cm="1">
        <f t="array" ref="F78">INDEX(capslist,D78+1)</f>
        <v>0.6</v>
      </c>
      <c r="G78">
        <f t="shared" ref="G78:G141" si="5">E78*F78/(E78+F78)</f>
        <v>0.37499999999999994</v>
      </c>
    </row>
    <row r="79" spans="3:7" x14ac:dyDescent="0.25">
      <c r="C79">
        <f t="shared" si="2"/>
        <v>65</v>
      </c>
      <c r="D79">
        <f t="shared" si="4"/>
        <v>2</v>
      </c>
      <c r="E79" t="str" cm="1">
        <f t="array" ref="E79">INDEX(capslist,1+C79-D79*Caps)</f>
        <v>1.1</v>
      </c>
      <c r="F79" t="str" cm="1">
        <f t="array" ref="F79">INDEX(capslist,D79+1)</f>
        <v>0.6</v>
      </c>
      <c r="G79">
        <f t="shared" si="5"/>
        <v>0.38823529411764701</v>
      </c>
    </row>
    <row r="80" spans="3:7" x14ac:dyDescent="0.25">
      <c r="C80">
        <f t="shared" si="2"/>
        <v>66</v>
      </c>
      <c r="D80">
        <f t="shared" si="4"/>
        <v>2</v>
      </c>
      <c r="E80" t="str" cm="1">
        <f t="array" ref="E80">INDEX(capslist,1+C80-D80*Caps)</f>
        <v>1.5</v>
      </c>
      <c r="F80" t="str" cm="1">
        <f t="array" ref="F80">INDEX(capslist,D80+1)</f>
        <v>0.6</v>
      </c>
      <c r="G80">
        <f t="shared" si="5"/>
        <v>0.42857142857142849</v>
      </c>
    </row>
    <row r="81" spans="3:7" x14ac:dyDescent="0.25">
      <c r="C81">
        <f t="shared" si="2"/>
        <v>67</v>
      </c>
      <c r="D81">
        <f t="shared" si="4"/>
        <v>2</v>
      </c>
      <c r="E81" t="str" cm="1">
        <f t="array" ref="E81">INDEX(capslist,1+C81-D81*Caps)</f>
        <v>1.8</v>
      </c>
      <c r="F81" t="str" cm="1">
        <f t="array" ref="F81">INDEX(capslist,D81+1)</f>
        <v>0.6</v>
      </c>
      <c r="G81">
        <f t="shared" si="5"/>
        <v>0.45000000000000007</v>
      </c>
    </row>
    <row r="82" spans="3:7" x14ac:dyDescent="0.25">
      <c r="C82">
        <f t="shared" si="2"/>
        <v>68</v>
      </c>
      <c r="D82">
        <f t="shared" si="4"/>
        <v>2</v>
      </c>
      <c r="E82" t="str" cm="1">
        <f t="array" ref="E82">INDEX(capslist,1+C82-D82*Caps)</f>
        <v>2.2</v>
      </c>
      <c r="F82" t="str" cm="1">
        <f t="array" ref="F82">INDEX(capslist,D82+1)</f>
        <v>0.6</v>
      </c>
      <c r="G82">
        <f t="shared" si="5"/>
        <v>0.47142857142857142</v>
      </c>
    </row>
    <row r="83" spans="3:7" x14ac:dyDescent="0.25">
      <c r="C83">
        <f t="shared" si="2"/>
        <v>69</v>
      </c>
      <c r="D83">
        <f t="shared" si="4"/>
        <v>2</v>
      </c>
      <c r="E83" t="str" cm="1">
        <f t="array" ref="E83">INDEX(capslist,1+C83-D83*Caps)</f>
        <v>2.4</v>
      </c>
      <c r="F83" t="str" cm="1">
        <f t="array" ref="F83">INDEX(capslist,D83+1)</f>
        <v>0.6</v>
      </c>
      <c r="G83">
        <f t="shared" si="5"/>
        <v>0.48</v>
      </c>
    </row>
    <row r="84" spans="3:7" x14ac:dyDescent="0.25">
      <c r="C84">
        <f t="shared" si="2"/>
        <v>70</v>
      </c>
      <c r="D84">
        <f t="shared" si="4"/>
        <v>2</v>
      </c>
      <c r="E84" t="str" cm="1">
        <f t="array" ref="E84">INDEX(capslist,1+C84-D84*Caps)</f>
        <v>2.7</v>
      </c>
      <c r="F84" t="str" cm="1">
        <f t="array" ref="F84">INDEX(capslist,D84+1)</f>
        <v>0.6</v>
      </c>
      <c r="G84">
        <f t="shared" si="5"/>
        <v>0.49090909090909091</v>
      </c>
    </row>
    <row r="85" spans="3:7" x14ac:dyDescent="0.25">
      <c r="C85">
        <f t="shared" si="2"/>
        <v>71</v>
      </c>
      <c r="D85">
        <f t="shared" si="4"/>
        <v>2</v>
      </c>
      <c r="E85" t="str" cm="1">
        <f t="array" ref="E85">INDEX(capslist,1+C85-D85*Caps)</f>
        <v>3.0</v>
      </c>
      <c r="F85" t="str" cm="1">
        <f t="array" ref="F85">INDEX(capslist,D85+1)</f>
        <v>0.6</v>
      </c>
      <c r="G85">
        <f t="shared" si="5"/>
        <v>0.49999999999999994</v>
      </c>
    </row>
    <row r="86" spans="3:7" x14ac:dyDescent="0.25">
      <c r="C86">
        <f t="shared" si="2"/>
        <v>72</v>
      </c>
      <c r="D86">
        <f t="shared" si="4"/>
        <v>2</v>
      </c>
      <c r="E86" t="str" cm="1">
        <f t="array" ref="E86">INDEX(capslist,1+C86-D86*Caps)</f>
        <v>3.3</v>
      </c>
      <c r="F86" t="str" cm="1">
        <f t="array" ref="F86">INDEX(capslist,D86+1)</f>
        <v>0.6</v>
      </c>
      <c r="G86">
        <f t="shared" si="5"/>
        <v>0.50769230769230766</v>
      </c>
    </row>
    <row r="87" spans="3:7" x14ac:dyDescent="0.25">
      <c r="C87">
        <f t="shared" si="2"/>
        <v>73</v>
      </c>
      <c r="D87">
        <f t="shared" si="4"/>
        <v>2</v>
      </c>
      <c r="E87" t="str" cm="1">
        <f t="array" ref="E87">INDEX(capslist,1+C87-D87*Caps)</f>
        <v>3.9</v>
      </c>
      <c r="F87" t="str" cm="1">
        <f t="array" ref="F87">INDEX(capslist,D87+1)</f>
        <v>0.6</v>
      </c>
      <c r="G87">
        <f t="shared" si="5"/>
        <v>0.52</v>
      </c>
    </row>
    <row r="88" spans="3:7" x14ac:dyDescent="0.25">
      <c r="C88">
        <f t="shared" si="2"/>
        <v>74</v>
      </c>
      <c r="D88">
        <f t="shared" si="4"/>
        <v>2</v>
      </c>
      <c r="E88" t="str" cm="1">
        <f t="array" ref="E88">INDEX(capslist,1+C88-D88*Caps)</f>
        <v>4.7</v>
      </c>
      <c r="F88" t="str" cm="1">
        <f t="array" ref="F88">INDEX(capslist,D88+1)</f>
        <v>0.6</v>
      </c>
      <c r="G88">
        <f t="shared" si="5"/>
        <v>0.5320754716981132</v>
      </c>
    </row>
    <row r="89" spans="3:7" x14ac:dyDescent="0.25">
      <c r="C89">
        <f t="shared" si="2"/>
        <v>75</v>
      </c>
      <c r="D89">
        <f t="shared" si="4"/>
        <v>2</v>
      </c>
      <c r="E89" t="str" cm="1">
        <f t="array" ref="E89">INDEX(capslist,1+C89-D89*Caps)</f>
        <v>5.0</v>
      </c>
      <c r="F89" t="str" cm="1">
        <f t="array" ref="F89">INDEX(capslist,D89+1)</f>
        <v>0.6</v>
      </c>
      <c r="G89">
        <f t="shared" si="5"/>
        <v>0.5357142857142857</v>
      </c>
    </row>
    <row r="90" spans="3:7" x14ac:dyDescent="0.25">
      <c r="C90">
        <f t="shared" si="2"/>
        <v>76</v>
      </c>
      <c r="D90">
        <f t="shared" si="4"/>
        <v>2</v>
      </c>
      <c r="E90" t="str" cm="1">
        <f t="array" ref="E90">INDEX(capslist,1+C90-D90*Caps)</f>
        <v>5.6</v>
      </c>
      <c r="F90" t="str" cm="1">
        <f t="array" ref="F90">INDEX(capslist,D90+1)</f>
        <v>0.6</v>
      </c>
      <c r="G90">
        <f t="shared" si="5"/>
        <v>0.54193548387096779</v>
      </c>
    </row>
    <row r="91" spans="3:7" x14ac:dyDescent="0.25">
      <c r="C91">
        <f t="shared" si="2"/>
        <v>77</v>
      </c>
      <c r="D91">
        <f t="shared" si="4"/>
        <v>2</v>
      </c>
      <c r="E91" t="str" cm="1">
        <f t="array" ref="E91">INDEX(capslist,1+C91-D91*Caps)</f>
        <v>6.0</v>
      </c>
      <c r="F91" t="str" cm="1">
        <f t="array" ref="F91">INDEX(capslist,D91+1)</f>
        <v>0.6</v>
      </c>
      <c r="G91">
        <f t="shared" si="5"/>
        <v>0.54545454545454541</v>
      </c>
    </row>
    <row r="92" spans="3:7" x14ac:dyDescent="0.25">
      <c r="C92">
        <f t="shared" si="2"/>
        <v>78</v>
      </c>
      <c r="D92">
        <f t="shared" si="4"/>
        <v>2</v>
      </c>
      <c r="E92" t="str" cm="1">
        <f t="array" ref="E92">INDEX(capslist,1+C92-D92*Caps)</f>
        <v>6.8</v>
      </c>
      <c r="F92" t="str" cm="1">
        <f t="array" ref="F92">INDEX(capslist,D92+1)</f>
        <v>0.6</v>
      </c>
      <c r="G92">
        <f t="shared" si="5"/>
        <v>0.55135135135135138</v>
      </c>
    </row>
    <row r="93" spans="3:7" x14ac:dyDescent="0.25">
      <c r="C93">
        <f t="shared" si="2"/>
        <v>79</v>
      </c>
      <c r="D93">
        <f t="shared" si="4"/>
        <v>2</v>
      </c>
      <c r="E93" t="str" cm="1">
        <f t="array" ref="E93">INDEX(capslist,1+C93-D93*Caps)</f>
        <v>8.2</v>
      </c>
      <c r="F93" t="str" cm="1">
        <f t="array" ref="F93">INDEX(capslist,D93+1)</f>
        <v>0.6</v>
      </c>
      <c r="G93">
        <f t="shared" si="5"/>
        <v>0.55909090909090908</v>
      </c>
    </row>
    <row r="94" spans="3:7" x14ac:dyDescent="0.25">
      <c r="C94">
        <f t="shared" si="2"/>
        <v>80</v>
      </c>
      <c r="D94">
        <f t="shared" si="4"/>
        <v>2</v>
      </c>
      <c r="E94" t="str" cm="1">
        <f t="array" ref="E94">INDEX(capslist,1+C94-D94*Caps)</f>
        <v>10.0</v>
      </c>
      <c r="F94" t="str" cm="1">
        <f t="array" ref="F94">INDEX(capslist,D94+1)</f>
        <v>0.6</v>
      </c>
      <c r="G94">
        <f t="shared" si="5"/>
        <v>0.56603773584905659</v>
      </c>
    </row>
    <row r="95" spans="3:7" x14ac:dyDescent="0.25">
      <c r="C95">
        <f t="shared" si="2"/>
        <v>81</v>
      </c>
      <c r="D95">
        <f t="shared" si="4"/>
        <v>2</v>
      </c>
      <c r="E95" t="str" cm="1">
        <f t="array" ref="E95">INDEX(capslist,1+C95-D95*Caps)</f>
        <v>12.0</v>
      </c>
      <c r="F95" t="str" cm="1">
        <f t="array" ref="F95">INDEX(capslist,D95+1)</f>
        <v>0.6</v>
      </c>
      <c r="G95">
        <f t="shared" si="5"/>
        <v>0.5714285714285714</v>
      </c>
    </row>
    <row r="96" spans="3:7" x14ac:dyDescent="0.25">
      <c r="C96">
        <f t="shared" si="2"/>
        <v>82</v>
      </c>
      <c r="D96">
        <f t="shared" si="4"/>
        <v>2</v>
      </c>
      <c r="E96" t="str" cm="1">
        <f t="array" ref="E96">INDEX(capslist,1+C96-D96*Caps)</f>
        <v>13.0</v>
      </c>
      <c r="F96" t="str" cm="1">
        <f t="array" ref="F96">INDEX(capslist,D96+1)</f>
        <v>0.6</v>
      </c>
      <c r="G96">
        <f t="shared" si="5"/>
        <v>0.57352941176470584</v>
      </c>
    </row>
    <row r="97" spans="3:7" x14ac:dyDescent="0.25">
      <c r="C97">
        <f t="shared" si="2"/>
        <v>83</v>
      </c>
      <c r="D97">
        <f t="shared" si="4"/>
        <v>2</v>
      </c>
      <c r="E97" t="str" cm="1">
        <f t="array" ref="E97">INDEX(capslist,1+C97-D97*Caps)</f>
        <v>15.0</v>
      </c>
      <c r="F97" t="str" cm="1">
        <f t="array" ref="F97">INDEX(capslist,D97+1)</f>
        <v>0.6</v>
      </c>
      <c r="G97">
        <f t="shared" si="5"/>
        <v>0.57692307692307698</v>
      </c>
    </row>
    <row r="98" spans="3:7" x14ac:dyDescent="0.25">
      <c r="C98">
        <f t="shared" si="2"/>
        <v>84</v>
      </c>
      <c r="D98">
        <f t="shared" si="4"/>
        <v>2</v>
      </c>
      <c r="E98" t="str" cm="1">
        <f t="array" ref="E98">INDEX(capslist,1+C98-D98*Caps)</f>
        <v>18.0</v>
      </c>
      <c r="F98" t="str" cm="1">
        <f t="array" ref="F98">INDEX(capslist,D98+1)</f>
        <v>0.6</v>
      </c>
      <c r="G98">
        <f t="shared" si="5"/>
        <v>0.58064516129032251</v>
      </c>
    </row>
    <row r="99" spans="3:7" x14ac:dyDescent="0.25">
      <c r="C99">
        <f t="shared" si="2"/>
        <v>85</v>
      </c>
      <c r="D99">
        <f t="shared" si="4"/>
        <v>2</v>
      </c>
      <c r="E99" t="str" cm="1">
        <f t="array" ref="E99">INDEX(capslist,1+C99-D99*Caps)</f>
        <v>22.0</v>
      </c>
      <c r="F99" t="str" cm="1">
        <f t="array" ref="F99">INDEX(capslist,D99+1)</f>
        <v>0.6</v>
      </c>
      <c r="G99">
        <f t="shared" si="5"/>
        <v>0.5840707964601769</v>
      </c>
    </row>
    <row r="100" spans="3:7" x14ac:dyDescent="0.25">
      <c r="C100">
        <f t="shared" si="2"/>
        <v>86</v>
      </c>
      <c r="D100">
        <f t="shared" si="4"/>
        <v>2</v>
      </c>
      <c r="E100" t="str" cm="1">
        <f t="array" ref="E100">INDEX(capslist,1+C100-D100*Caps)</f>
        <v>27.0</v>
      </c>
      <c r="F100" t="str" cm="1">
        <f t="array" ref="F100">INDEX(capslist,D100+1)</f>
        <v>0.6</v>
      </c>
      <c r="G100">
        <f t="shared" si="5"/>
        <v>0.58695652173913038</v>
      </c>
    </row>
    <row r="101" spans="3:7" x14ac:dyDescent="0.25">
      <c r="C101">
        <f t="shared" si="2"/>
        <v>87</v>
      </c>
      <c r="D101">
        <f t="shared" si="4"/>
        <v>3</v>
      </c>
      <c r="E101" t="str" cm="1">
        <f t="array" ref="E101">INDEX(capslist,1+C101-D101*Caps)</f>
        <v>0.4</v>
      </c>
      <c r="F101" t="str" cm="1">
        <f t="array" ref="F101">INDEX(capslist,D101+1)</f>
        <v>0.7</v>
      </c>
      <c r="G101">
        <f t="shared" si="5"/>
        <v>0.25454545454545452</v>
      </c>
    </row>
    <row r="102" spans="3:7" x14ac:dyDescent="0.25">
      <c r="C102">
        <f t="shared" si="2"/>
        <v>88</v>
      </c>
      <c r="D102">
        <f t="shared" si="4"/>
        <v>3</v>
      </c>
      <c r="E102" t="str" cm="1">
        <f t="array" ref="E102">INDEX(capslist,1+C102-D102*Caps)</f>
        <v>0.5</v>
      </c>
      <c r="F102" t="str" cm="1">
        <f t="array" ref="F102">INDEX(capslist,D102+1)</f>
        <v>0.7</v>
      </c>
      <c r="G102">
        <f t="shared" si="5"/>
        <v>0.29166666666666669</v>
      </c>
    </row>
    <row r="103" spans="3:7" x14ac:dyDescent="0.25">
      <c r="C103">
        <f t="shared" si="2"/>
        <v>89</v>
      </c>
      <c r="D103">
        <f t="shared" si="4"/>
        <v>3</v>
      </c>
      <c r="E103" t="str" cm="1">
        <f t="array" ref="E103">INDEX(capslist,1+C103-D103*Caps)</f>
        <v>0.6</v>
      </c>
      <c r="F103" t="str" cm="1">
        <f t="array" ref="F103">INDEX(capslist,D103+1)</f>
        <v>0.7</v>
      </c>
      <c r="G103">
        <f t="shared" si="5"/>
        <v>0.32307692307692309</v>
      </c>
    </row>
    <row r="104" spans="3:7" x14ac:dyDescent="0.25">
      <c r="C104">
        <f t="shared" si="2"/>
        <v>90</v>
      </c>
      <c r="D104">
        <f t="shared" si="4"/>
        <v>3</v>
      </c>
      <c r="E104" t="str" cm="1">
        <f t="array" ref="E104">INDEX(capslist,1+C104-D104*Caps)</f>
        <v>0.7</v>
      </c>
      <c r="F104" t="str" cm="1">
        <f t="array" ref="F104">INDEX(capslist,D104+1)</f>
        <v>0.7</v>
      </c>
      <c r="G104">
        <f t="shared" si="5"/>
        <v>0.35</v>
      </c>
    </row>
    <row r="105" spans="3:7" x14ac:dyDescent="0.25">
      <c r="C105">
        <f t="shared" si="2"/>
        <v>91</v>
      </c>
      <c r="D105">
        <f t="shared" si="4"/>
        <v>3</v>
      </c>
      <c r="E105" t="str" cm="1">
        <f t="array" ref="E105">INDEX(capslist,1+C105-D105*Caps)</f>
        <v>0.8</v>
      </c>
      <c r="F105" t="str" cm="1">
        <f t="array" ref="F105">INDEX(capslist,D105+1)</f>
        <v>0.7</v>
      </c>
      <c r="G105">
        <f t="shared" si="5"/>
        <v>0.37333333333333329</v>
      </c>
    </row>
    <row r="106" spans="3:7" x14ac:dyDescent="0.25">
      <c r="C106">
        <f t="shared" si="2"/>
        <v>92</v>
      </c>
      <c r="D106">
        <f t="shared" si="4"/>
        <v>3</v>
      </c>
      <c r="E106" t="str" cm="1">
        <f t="array" ref="E106">INDEX(capslist,1+C106-D106*Caps)</f>
        <v>0.9</v>
      </c>
      <c r="F106" t="str" cm="1">
        <f t="array" ref="F106">INDEX(capslist,D106+1)</f>
        <v>0.7</v>
      </c>
      <c r="G106">
        <f t="shared" si="5"/>
        <v>0.39374999999999999</v>
      </c>
    </row>
    <row r="107" spans="3:7" x14ac:dyDescent="0.25">
      <c r="C107">
        <f t="shared" si="2"/>
        <v>93</v>
      </c>
      <c r="D107">
        <f t="shared" si="4"/>
        <v>3</v>
      </c>
      <c r="E107" t="str" cm="1">
        <f t="array" ref="E107">INDEX(capslist,1+C107-D107*Caps)</f>
        <v>1.0</v>
      </c>
      <c r="F107" t="str" cm="1">
        <f t="array" ref="F107">INDEX(capslist,D107+1)</f>
        <v>0.7</v>
      </c>
      <c r="G107">
        <f t="shared" si="5"/>
        <v>0.41176470588235292</v>
      </c>
    </row>
    <row r="108" spans="3:7" x14ac:dyDescent="0.25">
      <c r="C108">
        <f t="shared" si="2"/>
        <v>94</v>
      </c>
      <c r="D108">
        <f t="shared" si="4"/>
        <v>3</v>
      </c>
      <c r="E108" t="str" cm="1">
        <f t="array" ref="E108">INDEX(capslist,1+C108-D108*Caps)</f>
        <v>1.1</v>
      </c>
      <c r="F108" t="str" cm="1">
        <f t="array" ref="F108">INDEX(capslist,D108+1)</f>
        <v>0.7</v>
      </c>
      <c r="G108">
        <f t="shared" si="5"/>
        <v>0.42777777777777776</v>
      </c>
    </row>
    <row r="109" spans="3:7" x14ac:dyDescent="0.25">
      <c r="C109">
        <f t="shared" si="2"/>
        <v>95</v>
      </c>
      <c r="D109">
        <f t="shared" si="4"/>
        <v>3</v>
      </c>
      <c r="E109" t="str" cm="1">
        <f t="array" ref="E109">INDEX(capslist,1+C109-D109*Caps)</f>
        <v>1.5</v>
      </c>
      <c r="F109" t="str" cm="1">
        <f t="array" ref="F109">INDEX(capslist,D109+1)</f>
        <v>0.7</v>
      </c>
      <c r="G109">
        <f t="shared" si="5"/>
        <v>0.47727272727272713</v>
      </c>
    </row>
    <row r="110" spans="3:7" x14ac:dyDescent="0.25">
      <c r="C110">
        <f t="shared" si="2"/>
        <v>96</v>
      </c>
      <c r="D110">
        <f t="shared" si="4"/>
        <v>3</v>
      </c>
      <c r="E110" t="str" cm="1">
        <f t="array" ref="E110">INDEX(capslist,1+C110-D110*Caps)</f>
        <v>1.8</v>
      </c>
      <c r="F110" t="str" cm="1">
        <f t="array" ref="F110">INDEX(capslist,D110+1)</f>
        <v>0.7</v>
      </c>
      <c r="G110">
        <f t="shared" si="5"/>
        <v>0.504</v>
      </c>
    </row>
    <row r="111" spans="3:7" x14ac:dyDescent="0.25">
      <c r="C111">
        <f t="shared" si="2"/>
        <v>97</v>
      </c>
      <c r="D111">
        <f t="shared" si="4"/>
        <v>3</v>
      </c>
      <c r="E111" t="str" cm="1">
        <f t="array" ref="E111">INDEX(capslist,1+C111-D111*Caps)</f>
        <v>2.2</v>
      </c>
      <c r="F111" t="str" cm="1">
        <f t="array" ref="F111">INDEX(capslist,D111+1)</f>
        <v>0.7</v>
      </c>
      <c r="G111">
        <f t="shared" si="5"/>
        <v>0.53103448275862064</v>
      </c>
    </row>
    <row r="112" spans="3:7" x14ac:dyDescent="0.25">
      <c r="C112">
        <f t="shared" si="2"/>
        <v>98</v>
      </c>
      <c r="D112">
        <f t="shared" si="4"/>
        <v>3</v>
      </c>
      <c r="E112" t="str" cm="1">
        <f t="array" ref="E112">INDEX(capslist,1+C112-D112*Caps)</f>
        <v>2.4</v>
      </c>
      <c r="F112" t="str" cm="1">
        <f t="array" ref="F112">INDEX(capslist,D112+1)</f>
        <v>0.7</v>
      </c>
      <c r="G112">
        <f t="shared" si="5"/>
        <v>0.54193548387096779</v>
      </c>
    </row>
    <row r="113" spans="3:7" x14ac:dyDescent="0.25">
      <c r="C113">
        <f t="shared" si="2"/>
        <v>99</v>
      </c>
      <c r="D113">
        <f t="shared" si="4"/>
        <v>3</v>
      </c>
      <c r="E113" t="str" cm="1">
        <f t="array" ref="E113">INDEX(capslist,1+C113-D113*Caps)</f>
        <v>2.7</v>
      </c>
      <c r="F113" t="str" cm="1">
        <f t="array" ref="F113">INDEX(capslist,D113+1)</f>
        <v>0.7</v>
      </c>
      <c r="G113">
        <f t="shared" si="5"/>
        <v>0.55588235294117638</v>
      </c>
    </row>
    <row r="114" spans="3:7" x14ac:dyDescent="0.25">
      <c r="C114">
        <f t="shared" si="2"/>
        <v>100</v>
      </c>
      <c r="D114">
        <f t="shared" si="4"/>
        <v>3</v>
      </c>
      <c r="E114" t="str" cm="1">
        <f t="array" ref="E114">INDEX(capslist,1+C114-D114*Caps)</f>
        <v>3.0</v>
      </c>
      <c r="F114" t="str" cm="1">
        <f t="array" ref="F114">INDEX(capslist,D114+1)</f>
        <v>0.7</v>
      </c>
      <c r="G114">
        <f t="shared" si="5"/>
        <v>0.56756756756756743</v>
      </c>
    </row>
    <row r="115" spans="3:7" x14ac:dyDescent="0.25">
      <c r="C115">
        <f t="shared" si="2"/>
        <v>101</v>
      </c>
      <c r="D115">
        <f t="shared" si="4"/>
        <v>3</v>
      </c>
      <c r="E115" t="str" cm="1">
        <f t="array" ref="E115">INDEX(capslist,1+C115-D115*Caps)</f>
        <v>3.3</v>
      </c>
      <c r="F115" t="str" cm="1">
        <f t="array" ref="F115">INDEX(capslist,D115+1)</f>
        <v>0.7</v>
      </c>
      <c r="G115">
        <f t="shared" si="5"/>
        <v>0.5774999999999999</v>
      </c>
    </row>
    <row r="116" spans="3:7" x14ac:dyDescent="0.25">
      <c r="C116">
        <f t="shared" si="2"/>
        <v>102</v>
      </c>
      <c r="D116">
        <f t="shared" si="4"/>
        <v>3</v>
      </c>
      <c r="E116" t="str" cm="1">
        <f t="array" ref="E116">INDEX(capslist,1+C116-D116*Caps)</f>
        <v>3.9</v>
      </c>
      <c r="F116" t="str" cm="1">
        <f t="array" ref="F116">INDEX(capslist,D116+1)</f>
        <v>0.7</v>
      </c>
      <c r="G116">
        <f t="shared" si="5"/>
        <v>0.59347826086956523</v>
      </c>
    </row>
    <row r="117" spans="3:7" x14ac:dyDescent="0.25">
      <c r="C117">
        <f t="shared" si="2"/>
        <v>103</v>
      </c>
      <c r="D117">
        <f t="shared" si="4"/>
        <v>3</v>
      </c>
      <c r="E117" t="str" cm="1">
        <f t="array" ref="E117">INDEX(capslist,1+C117-D117*Caps)</f>
        <v>4.7</v>
      </c>
      <c r="F117" t="str" cm="1">
        <f t="array" ref="F117">INDEX(capslist,D117+1)</f>
        <v>0.7</v>
      </c>
      <c r="G117">
        <f t="shared" si="5"/>
        <v>0.60925925925925928</v>
      </c>
    </row>
    <row r="118" spans="3:7" x14ac:dyDescent="0.25">
      <c r="C118">
        <f t="shared" si="2"/>
        <v>104</v>
      </c>
      <c r="D118">
        <f t="shared" si="4"/>
        <v>3</v>
      </c>
      <c r="E118" t="str" cm="1">
        <f t="array" ref="E118">INDEX(capslist,1+C118-D118*Caps)</f>
        <v>5.0</v>
      </c>
      <c r="F118" t="str" cm="1">
        <f t="array" ref="F118">INDEX(capslist,D118+1)</f>
        <v>0.7</v>
      </c>
      <c r="G118">
        <f t="shared" si="5"/>
        <v>0.61403508771929827</v>
      </c>
    </row>
    <row r="119" spans="3:7" x14ac:dyDescent="0.25">
      <c r="C119">
        <f t="shared" si="2"/>
        <v>105</v>
      </c>
      <c r="D119">
        <f t="shared" si="4"/>
        <v>3</v>
      </c>
      <c r="E119" t="str" cm="1">
        <f t="array" ref="E119">INDEX(capslist,1+C119-D119*Caps)</f>
        <v>5.6</v>
      </c>
      <c r="F119" t="str" cm="1">
        <f t="array" ref="F119">INDEX(capslist,D119+1)</f>
        <v>0.7</v>
      </c>
      <c r="G119">
        <f t="shared" si="5"/>
        <v>0.62222222222222212</v>
      </c>
    </row>
    <row r="120" spans="3:7" x14ac:dyDescent="0.25">
      <c r="C120">
        <f t="shared" si="2"/>
        <v>106</v>
      </c>
      <c r="D120">
        <f t="shared" si="4"/>
        <v>3</v>
      </c>
      <c r="E120" t="str" cm="1">
        <f t="array" ref="E120">INDEX(capslist,1+C120-D120*Caps)</f>
        <v>6.0</v>
      </c>
      <c r="F120" t="str" cm="1">
        <f t="array" ref="F120">INDEX(capslist,D120+1)</f>
        <v>0.7</v>
      </c>
      <c r="G120">
        <f t="shared" si="5"/>
        <v>0.62686567164179097</v>
      </c>
    </row>
    <row r="121" spans="3:7" x14ac:dyDescent="0.25">
      <c r="C121">
        <f t="shared" si="2"/>
        <v>107</v>
      </c>
      <c r="D121">
        <f t="shared" si="4"/>
        <v>3</v>
      </c>
      <c r="E121" t="str" cm="1">
        <f t="array" ref="E121">INDEX(capslist,1+C121-D121*Caps)</f>
        <v>6.8</v>
      </c>
      <c r="F121" t="str" cm="1">
        <f t="array" ref="F121">INDEX(capslist,D121+1)</f>
        <v>0.7</v>
      </c>
      <c r="G121">
        <f t="shared" si="5"/>
        <v>0.6346666666666666</v>
      </c>
    </row>
    <row r="122" spans="3:7" x14ac:dyDescent="0.25">
      <c r="C122">
        <f t="shared" si="2"/>
        <v>108</v>
      </c>
      <c r="D122">
        <f t="shared" si="4"/>
        <v>3</v>
      </c>
      <c r="E122" t="str" cm="1">
        <f t="array" ref="E122">INDEX(capslist,1+C122-D122*Caps)</f>
        <v>8.2</v>
      </c>
      <c r="F122" t="str" cm="1">
        <f t="array" ref="F122">INDEX(capslist,D122+1)</f>
        <v>0.7</v>
      </c>
      <c r="G122">
        <f t="shared" si="5"/>
        <v>0.64494382022471908</v>
      </c>
    </row>
    <row r="123" spans="3:7" x14ac:dyDescent="0.25">
      <c r="C123">
        <f t="shared" si="2"/>
        <v>109</v>
      </c>
      <c r="D123">
        <f t="shared" si="4"/>
        <v>3</v>
      </c>
      <c r="E123" t="str" cm="1">
        <f t="array" ref="E123">INDEX(capslist,1+C123-D123*Caps)</f>
        <v>10.0</v>
      </c>
      <c r="F123" t="str" cm="1">
        <f t="array" ref="F123">INDEX(capslist,D123+1)</f>
        <v>0.7</v>
      </c>
      <c r="G123">
        <f t="shared" si="5"/>
        <v>0.65420560747663559</v>
      </c>
    </row>
    <row r="124" spans="3:7" x14ac:dyDescent="0.25">
      <c r="C124">
        <f t="shared" si="2"/>
        <v>110</v>
      </c>
      <c r="D124">
        <f t="shared" si="4"/>
        <v>3</v>
      </c>
      <c r="E124" t="str" cm="1">
        <f t="array" ref="E124">INDEX(capslist,1+C124-D124*Caps)</f>
        <v>12.0</v>
      </c>
      <c r="F124" t="str" cm="1">
        <f t="array" ref="F124">INDEX(capslist,D124+1)</f>
        <v>0.7</v>
      </c>
      <c r="G124">
        <f t="shared" si="5"/>
        <v>0.6614173228346456</v>
      </c>
    </row>
    <row r="125" spans="3:7" x14ac:dyDescent="0.25">
      <c r="C125">
        <f t="shared" si="2"/>
        <v>111</v>
      </c>
      <c r="D125">
        <f t="shared" si="4"/>
        <v>3</v>
      </c>
      <c r="E125" t="str" cm="1">
        <f t="array" ref="E125">INDEX(capslist,1+C125-D125*Caps)</f>
        <v>13.0</v>
      </c>
      <c r="F125" t="str" cm="1">
        <f t="array" ref="F125">INDEX(capslist,D125+1)</f>
        <v>0.7</v>
      </c>
      <c r="G125">
        <f t="shared" si="5"/>
        <v>0.66423357664233573</v>
      </c>
    </row>
    <row r="126" spans="3:7" x14ac:dyDescent="0.25">
      <c r="C126">
        <f t="shared" si="2"/>
        <v>112</v>
      </c>
      <c r="D126">
        <f t="shared" si="4"/>
        <v>3</v>
      </c>
      <c r="E126" t="str" cm="1">
        <f t="array" ref="E126">INDEX(capslist,1+C126-D126*Caps)</f>
        <v>15.0</v>
      </c>
      <c r="F126" t="str" cm="1">
        <f t="array" ref="F126">INDEX(capslist,D126+1)</f>
        <v>0.7</v>
      </c>
      <c r="G126">
        <f t="shared" si="5"/>
        <v>0.66878980891719753</v>
      </c>
    </row>
    <row r="127" spans="3:7" x14ac:dyDescent="0.25">
      <c r="C127">
        <f t="shared" si="2"/>
        <v>113</v>
      </c>
      <c r="D127">
        <f t="shared" si="4"/>
        <v>3</v>
      </c>
      <c r="E127" t="str" cm="1">
        <f t="array" ref="E127">INDEX(capslist,1+C127-D127*Caps)</f>
        <v>18.0</v>
      </c>
      <c r="F127" t="str" cm="1">
        <f t="array" ref="F127">INDEX(capslist,D127+1)</f>
        <v>0.7</v>
      </c>
      <c r="G127">
        <f t="shared" si="5"/>
        <v>0.6737967914438503</v>
      </c>
    </row>
    <row r="128" spans="3:7" x14ac:dyDescent="0.25">
      <c r="C128">
        <f t="shared" si="2"/>
        <v>114</v>
      </c>
      <c r="D128">
        <f t="shared" si="4"/>
        <v>3</v>
      </c>
      <c r="E128" t="str" cm="1">
        <f t="array" ref="E128">INDEX(capslist,1+C128-D128*Caps)</f>
        <v>22.0</v>
      </c>
      <c r="F128" t="str" cm="1">
        <f t="array" ref="F128">INDEX(capslist,D128+1)</f>
        <v>0.7</v>
      </c>
      <c r="G128">
        <f t="shared" si="5"/>
        <v>0.6784140969162995</v>
      </c>
    </row>
    <row r="129" spans="3:7" x14ac:dyDescent="0.25">
      <c r="C129">
        <f t="shared" si="2"/>
        <v>115</v>
      </c>
      <c r="D129">
        <f t="shared" si="4"/>
        <v>3</v>
      </c>
      <c r="E129" t="str" cm="1">
        <f t="array" ref="E129">INDEX(capslist,1+C129-D129*Caps)</f>
        <v>27.0</v>
      </c>
      <c r="F129" t="str" cm="1">
        <f t="array" ref="F129">INDEX(capslist,D129+1)</f>
        <v>0.7</v>
      </c>
      <c r="G129">
        <f t="shared" si="5"/>
        <v>0.68231046931407935</v>
      </c>
    </row>
    <row r="130" spans="3:7" x14ac:dyDescent="0.25">
      <c r="C130">
        <f t="shared" si="2"/>
        <v>116</v>
      </c>
      <c r="D130">
        <f t="shared" si="4"/>
        <v>4</v>
      </c>
      <c r="E130" t="str" cm="1">
        <f t="array" ref="E130">INDEX(capslist,1+C130-D130*Caps)</f>
        <v>0.4</v>
      </c>
      <c r="F130" t="str" cm="1">
        <f t="array" ref="F130">INDEX(capslist,D130+1)</f>
        <v>0.8</v>
      </c>
      <c r="G130">
        <f t="shared" si="5"/>
        <v>0.26666666666666666</v>
      </c>
    </row>
    <row r="131" spans="3:7" x14ac:dyDescent="0.25">
      <c r="C131">
        <f t="shared" si="2"/>
        <v>117</v>
      </c>
      <c r="D131">
        <f t="shared" si="4"/>
        <v>4</v>
      </c>
      <c r="E131" t="str" cm="1">
        <f t="array" ref="E131">INDEX(capslist,1+C131-D131*Caps)</f>
        <v>0.5</v>
      </c>
      <c r="F131" t="str" cm="1">
        <f t="array" ref="F131">INDEX(capslist,D131+1)</f>
        <v>0.8</v>
      </c>
      <c r="G131">
        <f t="shared" si="5"/>
        <v>0.30769230769230771</v>
      </c>
    </row>
    <row r="132" spans="3:7" x14ac:dyDescent="0.25">
      <c r="C132">
        <f t="shared" si="2"/>
        <v>118</v>
      </c>
      <c r="D132">
        <f t="shared" si="4"/>
        <v>4</v>
      </c>
      <c r="E132" t="str" cm="1">
        <f t="array" ref="E132">INDEX(capslist,1+C132-D132*Caps)</f>
        <v>0.6</v>
      </c>
      <c r="F132" t="str" cm="1">
        <f t="array" ref="F132">INDEX(capslist,D132+1)</f>
        <v>0.8</v>
      </c>
      <c r="G132">
        <f t="shared" si="5"/>
        <v>0.34285714285714286</v>
      </c>
    </row>
    <row r="133" spans="3:7" x14ac:dyDescent="0.25">
      <c r="C133">
        <f t="shared" si="2"/>
        <v>119</v>
      </c>
      <c r="D133">
        <f t="shared" si="4"/>
        <v>4</v>
      </c>
      <c r="E133" t="str" cm="1">
        <f t="array" ref="E133">INDEX(capslist,1+C133-D133*Caps)</f>
        <v>0.7</v>
      </c>
      <c r="F133" t="str" cm="1">
        <f t="array" ref="F133">INDEX(capslist,D133+1)</f>
        <v>0.8</v>
      </c>
      <c r="G133">
        <f t="shared" si="5"/>
        <v>0.37333333333333329</v>
      </c>
    </row>
    <row r="134" spans="3:7" x14ac:dyDescent="0.25">
      <c r="C134">
        <f t="shared" si="2"/>
        <v>120</v>
      </c>
      <c r="D134">
        <f t="shared" si="4"/>
        <v>4</v>
      </c>
      <c r="E134" t="str" cm="1">
        <f t="array" ref="E134">INDEX(capslist,1+C134-D134*Caps)</f>
        <v>0.8</v>
      </c>
      <c r="F134" t="str" cm="1">
        <f t="array" ref="F134">INDEX(capslist,D134+1)</f>
        <v>0.8</v>
      </c>
      <c r="G134">
        <f t="shared" si="5"/>
        <v>0.40000000000000008</v>
      </c>
    </row>
    <row r="135" spans="3:7" x14ac:dyDescent="0.25">
      <c r="C135">
        <f t="shared" si="2"/>
        <v>121</v>
      </c>
      <c r="D135">
        <f t="shared" si="4"/>
        <v>4</v>
      </c>
      <c r="E135" t="str" cm="1">
        <f t="array" ref="E135">INDEX(capslist,1+C135-D135*Caps)</f>
        <v>0.9</v>
      </c>
      <c r="F135" t="str" cm="1">
        <f t="array" ref="F135">INDEX(capslist,D135+1)</f>
        <v>0.8</v>
      </c>
      <c r="G135">
        <f t="shared" si="5"/>
        <v>0.42352941176470588</v>
      </c>
    </row>
    <row r="136" spans="3:7" x14ac:dyDescent="0.25">
      <c r="C136">
        <f t="shared" si="2"/>
        <v>122</v>
      </c>
      <c r="D136">
        <f t="shared" si="4"/>
        <v>4</v>
      </c>
      <c r="E136" t="str" cm="1">
        <f t="array" ref="E136">INDEX(capslist,1+C136-D136*Caps)</f>
        <v>1.0</v>
      </c>
      <c r="F136" t="str" cm="1">
        <f t="array" ref="F136">INDEX(capslist,D136+1)</f>
        <v>0.8</v>
      </c>
      <c r="G136">
        <f t="shared" si="5"/>
        <v>0.44444444444444448</v>
      </c>
    </row>
    <row r="137" spans="3:7" x14ac:dyDescent="0.25">
      <c r="C137">
        <f t="shared" si="2"/>
        <v>123</v>
      </c>
      <c r="D137">
        <f t="shared" si="4"/>
        <v>4</v>
      </c>
      <c r="E137" t="str" cm="1">
        <f t="array" ref="E137">INDEX(capslist,1+C137-D137*Caps)</f>
        <v>1.1</v>
      </c>
      <c r="F137" t="str" cm="1">
        <f t="array" ref="F137">INDEX(capslist,D137+1)</f>
        <v>0.8</v>
      </c>
      <c r="G137">
        <f t="shared" si="5"/>
        <v>0.46315789473684216</v>
      </c>
    </row>
    <row r="138" spans="3:7" x14ac:dyDescent="0.25">
      <c r="C138">
        <f t="shared" si="2"/>
        <v>124</v>
      </c>
      <c r="D138">
        <f t="shared" si="4"/>
        <v>4</v>
      </c>
      <c r="E138" t="str" cm="1">
        <f t="array" ref="E138">INDEX(capslist,1+C138-D138*Caps)</f>
        <v>1.5</v>
      </c>
      <c r="F138" t="str" cm="1">
        <f t="array" ref="F138">INDEX(capslist,D138+1)</f>
        <v>0.8</v>
      </c>
      <c r="G138">
        <f t="shared" si="5"/>
        <v>0.52173913043478271</v>
      </c>
    </row>
    <row r="139" spans="3:7" x14ac:dyDescent="0.25">
      <c r="C139">
        <f t="shared" si="2"/>
        <v>125</v>
      </c>
      <c r="D139">
        <f t="shared" si="4"/>
        <v>4</v>
      </c>
      <c r="E139" t="str" cm="1">
        <f t="array" ref="E139">INDEX(capslist,1+C139-D139*Caps)</f>
        <v>1.8</v>
      </c>
      <c r="F139" t="str" cm="1">
        <f t="array" ref="F139">INDEX(capslist,D139+1)</f>
        <v>0.8</v>
      </c>
      <c r="G139">
        <f t="shared" si="5"/>
        <v>0.55384615384615388</v>
      </c>
    </row>
    <row r="140" spans="3:7" x14ac:dyDescent="0.25">
      <c r="C140">
        <f t="shared" si="2"/>
        <v>126</v>
      </c>
      <c r="D140">
        <f t="shared" si="4"/>
        <v>4</v>
      </c>
      <c r="E140" t="str" cm="1">
        <f t="array" ref="E140">INDEX(capslist,1+C140-D140*Caps)</f>
        <v>2.2</v>
      </c>
      <c r="F140" t="str" cm="1">
        <f t="array" ref="F140">INDEX(capslist,D140+1)</f>
        <v>0.8</v>
      </c>
      <c r="G140">
        <f t="shared" si="5"/>
        <v>0.58666666666666678</v>
      </c>
    </row>
    <row r="141" spans="3:7" x14ac:dyDescent="0.25">
      <c r="C141">
        <f t="shared" si="2"/>
        <v>127</v>
      </c>
      <c r="D141">
        <f t="shared" ref="D141:D204" si="6">INT(C141/totalcount)</f>
        <v>4</v>
      </c>
      <c r="E141" t="str" cm="1">
        <f t="array" ref="E141">INDEX(capslist,1+C141-D141*Caps)</f>
        <v>2.4</v>
      </c>
      <c r="F141" t="str" cm="1">
        <f t="array" ref="F141">INDEX(capslist,D141+1)</f>
        <v>0.8</v>
      </c>
      <c r="G141">
        <f t="shared" si="5"/>
        <v>0.6</v>
      </c>
    </row>
    <row r="142" spans="3:7" x14ac:dyDescent="0.25">
      <c r="C142">
        <f t="shared" si="2"/>
        <v>128</v>
      </c>
      <c r="D142">
        <f t="shared" si="6"/>
        <v>4</v>
      </c>
      <c r="E142" t="str" cm="1">
        <f t="array" ref="E142">INDEX(capslist,1+C142-D142*Caps)</f>
        <v>2.7</v>
      </c>
      <c r="F142" t="str" cm="1">
        <f t="array" ref="F142">INDEX(capslist,D142+1)</f>
        <v>0.8</v>
      </c>
      <c r="G142">
        <f t="shared" ref="G142:G205" si="7">E142*F142/(E142+F142)</f>
        <v>0.61714285714285722</v>
      </c>
    </row>
    <row r="143" spans="3:7" x14ac:dyDescent="0.25">
      <c r="C143">
        <f t="shared" si="2"/>
        <v>129</v>
      </c>
      <c r="D143">
        <f t="shared" si="6"/>
        <v>4</v>
      </c>
      <c r="E143" t="str" cm="1">
        <f t="array" ref="E143">INDEX(capslist,1+C143-D143*Caps)</f>
        <v>3.0</v>
      </c>
      <c r="F143" t="str" cm="1">
        <f t="array" ref="F143">INDEX(capslist,D143+1)</f>
        <v>0.8</v>
      </c>
      <c r="G143">
        <f t="shared" si="7"/>
        <v>0.63157894736842113</v>
      </c>
    </row>
    <row r="144" spans="3:7" x14ac:dyDescent="0.25">
      <c r="C144">
        <f t="shared" si="2"/>
        <v>130</v>
      </c>
      <c r="D144">
        <f t="shared" si="6"/>
        <v>4</v>
      </c>
      <c r="E144" t="str" cm="1">
        <f t="array" ref="E144">INDEX(capslist,1+C144-D144*Caps)</f>
        <v>3.3</v>
      </c>
      <c r="F144" t="str" cm="1">
        <f t="array" ref="F144">INDEX(capslist,D144+1)</f>
        <v>0.8</v>
      </c>
      <c r="G144">
        <f t="shared" si="7"/>
        <v>0.64390243902439037</v>
      </c>
    </row>
    <row r="145" spans="3:7" x14ac:dyDescent="0.25">
      <c r="C145">
        <f t="shared" si="2"/>
        <v>131</v>
      </c>
      <c r="D145">
        <f t="shared" si="6"/>
        <v>4</v>
      </c>
      <c r="E145" t="str" cm="1">
        <f t="array" ref="E145">INDEX(capslist,1+C145-D145*Caps)</f>
        <v>3.9</v>
      </c>
      <c r="F145" t="str" cm="1">
        <f t="array" ref="F145">INDEX(capslist,D145+1)</f>
        <v>0.8</v>
      </c>
      <c r="G145">
        <f t="shared" si="7"/>
        <v>0.66382978723404251</v>
      </c>
    </row>
    <row r="146" spans="3:7" x14ac:dyDescent="0.25">
      <c r="C146">
        <f t="shared" si="2"/>
        <v>132</v>
      </c>
      <c r="D146">
        <f t="shared" si="6"/>
        <v>4</v>
      </c>
      <c r="E146" t="str" cm="1">
        <f t="array" ref="E146">INDEX(capslist,1+C146-D146*Caps)</f>
        <v>4.7</v>
      </c>
      <c r="F146" t="str" cm="1">
        <f t="array" ref="F146">INDEX(capslist,D146+1)</f>
        <v>0.8</v>
      </c>
      <c r="G146">
        <f t="shared" si="7"/>
        <v>0.68363636363636371</v>
      </c>
    </row>
    <row r="147" spans="3:7" x14ac:dyDescent="0.25">
      <c r="C147">
        <f t="shared" si="2"/>
        <v>133</v>
      </c>
      <c r="D147">
        <f t="shared" si="6"/>
        <v>4</v>
      </c>
      <c r="E147" t="str" cm="1">
        <f t="array" ref="E147">INDEX(capslist,1+C147-D147*Caps)</f>
        <v>5.0</v>
      </c>
      <c r="F147" t="str" cm="1">
        <f t="array" ref="F147">INDEX(capslist,D147+1)</f>
        <v>0.8</v>
      </c>
      <c r="G147">
        <f t="shared" si="7"/>
        <v>0.68965517241379315</v>
      </c>
    </row>
    <row r="148" spans="3:7" x14ac:dyDescent="0.25">
      <c r="C148">
        <f t="shared" si="2"/>
        <v>134</v>
      </c>
      <c r="D148">
        <f t="shared" si="6"/>
        <v>4</v>
      </c>
      <c r="E148" t="str" cm="1">
        <f t="array" ref="E148">INDEX(capslist,1+C148-D148*Caps)</f>
        <v>5.6</v>
      </c>
      <c r="F148" t="str" cm="1">
        <f t="array" ref="F148">INDEX(capslist,D148+1)</f>
        <v>0.8</v>
      </c>
      <c r="G148">
        <f t="shared" si="7"/>
        <v>0.7</v>
      </c>
    </row>
    <row r="149" spans="3:7" x14ac:dyDescent="0.25">
      <c r="C149">
        <f t="shared" si="2"/>
        <v>135</v>
      </c>
      <c r="D149">
        <f t="shared" si="6"/>
        <v>4</v>
      </c>
      <c r="E149" t="str" cm="1">
        <f t="array" ref="E149">INDEX(capslist,1+C149-D149*Caps)</f>
        <v>6.0</v>
      </c>
      <c r="F149" t="str" cm="1">
        <f t="array" ref="F149">INDEX(capslist,D149+1)</f>
        <v>0.8</v>
      </c>
      <c r="G149">
        <f t="shared" si="7"/>
        <v>0.70588235294117663</v>
      </c>
    </row>
    <row r="150" spans="3:7" x14ac:dyDescent="0.25">
      <c r="C150">
        <f t="shared" si="2"/>
        <v>136</v>
      </c>
      <c r="D150">
        <f t="shared" si="6"/>
        <v>4</v>
      </c>
      <c r="E150" t="str" cm="1">
        <f t="array" ref="E150">INDEX(capslist,1+C150-D150*Caps)</f>
        <v>6.8</v>
      </c>
      <c r="F150" t="str" cm="1">
        <f t="array" ref="F150">INDEX(capslist,D150+1)</f>
        <v>0.8</v>
      </c>
      <c r="G150">
        <f t="shared" si="7"/>
        <v>0.71578947368421064</v>
      </c>
    </row>
    <row r="151" spans="3:7" x14ac:dyDescent="0.25">
      <c r="C151">
        <f t="shared" si="2"/>
        <v>137</v>
      </c>
      <c r="D151">
        <f t="shared" si="6"/>
        <v>4</v>
      </c>
      <c r="E151" t="str" cm="1">
        <f t="array" ref="E151">INDEX(capslist,1+C151-D151*Caps)</f>
        <v>8.2</v>
      </c>
      <c r="F151" t="str" cm="1">
        <f t="array" ref="F151">INDEX(capslist,D151+1)</f>
        <v>0.8</v>
      </c>
      <c r="G151">
        <f t="shared" si="7"/>
        <v>0.72888888888888881</v>
      </c>
    </row>
    <row r="152" spans="3:7" x14ac:dyDescent="0.25">
      <c r="C152">
        <f t="shared" si="2"/>
        <v>138</v>
      </c>
      <c r="D152">
        <f t="shared" si="6"/>
        <v>4</v>
      </c>
      <c r="E152" t="str" cm="1">
        <f t="array" ref="E152">INDEX(capslist,1+C152-D152*Caps)</f>
        <v>10.0</v>
      </c>
      <c r="F152" t="str" cm="1">
        <f t="array" ref="F152">INDEX(capslist,D152+1)</f>
        <v>0.8</v>
      </c>
      <c r="G152">
        <f t="shared" si="7"/>
        <v>0.7407407407407407</v>
      </c>
    </row>
    <row r="153" spans="3:7" x14ac:dyDescent="0.25">
      <c r="C153">
        <f t="shared" si="2"/>
        <v>139</v>
      </c>
      <c r="D153">
        <f t="shared" si="6"/>
        <v>4</v>
      </c>
      <c r="E153" t="str" cm="1">
        <f t="array" ref="E153">INDEX(capslist,1+C153-D153*Caps)</f>
        <v>12.0</v>
      </c>
      <c r="F153" t="str" cm="1">
        <f t="array" ref="F153">INDEX(capslist,D153+1)</f>
        <v>0.8</v>
      </c>
      <c r="G153">
        <f t="shared" si="7"/>
        <v>0.75000000000000011</v>
      </c>
    </row>
    <row r="154" spans="3:7" x14ac:dyDescent="0.25">
      <c r="C154">
        <f t="shared" si="2"/>
        <v>140</v>
      </c>
      <c r="D154">
        <f t="shared" si="6"/>
        <v>4</v>
      </c>
      <c r="E154" t="str" cm="1">
        <f t="array" ref="E154">INDEX(capslist,1+C154-D154*Caps)</f>
        <v>13.0</v>
      </c>
      <c r="F154" t="str" cm="1">
        <f t="array" ref="F154">INDEX(capslist,D154+1)</f>
        <v>0.8</v>
      </c>
      <c r="G154">
        <f t="shared" si="7"/>
        <v>0.75362318840579712</v>
      </c>
    </row>
    <row r="155" spans="3:7" x14ac:dyDescent="0.25">
      <c r="C155">
        <f t="shared" si="2"/>
        <v>141</v>
      </c>
      <c r="D155">
        <f t="shared" si="6"/>
        <v>4</v>
      </c>
      <c r="E155" t="str" cm="1">
        <f t="array" ref="E155">INDEX(capslist,1+C155-D155*Caps)</f>
        <v>15.0</v>
      </c>
      <c r="F155" t="str" cm="1">
        <f t="array" ref="F155">INDEX(capslist,D155+1)</f>
        <v>0.8</v>
      </c>
      <c r="G155">
        <f t="shared" si="7"/>
        <v>0.75949367088607589</v>
      </c>
    </row>
    <row r="156" spans="3:7" x14ac:dyDescent="0.25">
      <c r="C156">
        <f t="shared" si="2"/>
        <v>142</v>
      </c>
      <c r="D156">
        <f t="shared" si="6"/>
        <v>4</v>
      </c>
      <c r="E156" t="str" cm="1">
        <f t="array" ref="E156">INDEX(capslist,1+C156-D156*Caps)</f>
        <v>18.0</v>
      </c>
      <c r="F156" t="str" cm="1">
        <f t="array" ref="F156">INDEX(capslist,D156+1)</f>
        <v>0.8</v>
      </c>
      <c r="G156">
        <f t="shared" si="7"/>
        <v>0.76595744680851063</v>
      </c>
    </row>
    <row r="157" spans="3:7" x14ac:dyDescent="0.25">
      <c r="C157">
        <f t="shared" si="2"/>
        <v>143</v>
      </c>
      <c r="D157">
        <f t="shared" si="6"/>
        <v>4</v>
      </c>
      <c r="E157" t="str" cm="1">
        <f t="array" ref="E157">INDEX(capslist,1+C157-D157*Caps)</f>
        <v>22.0</v>
      </c>
      <c r="F157" t="str" cm="1">
        <f t="array" ref="F157">INDEX(capslist,D157+1)</f>
        <v>0.8</v>
      </c>
      <c r="G157">
        <f t="shared" si="7"/>
        <v>0.77192982456140358</v>
      </c>
    </row>
    <row r="158" spans="3:7" x14ac:dyDescent="0.25">
      <c r="C158">
        <f t="shared" si="2"/>
        <v>144</v>
      </c>
      <c r="D158">
        <f t="shared" si="6"/>
        <v>4</v>
      </c>
      <c r="E158" t="str" cm="1">
        <f t="array" ref="E158">INDEX(capslist,1+C158-D158*Caps)</f>
        <v>27.0</v>
      </c>
      <c r="F158" t="str" cm="1">
        <f t="array" ref="F158">INDEX(capslist,D158+1)</f>
        <v>0.8</v>
      </c>
      <c r="G158">
        <f t="shared" si="7"/>
        <v>0.7769784172661871</v>
      </c>
    </row>
    <row r="159" spans="3:7" x14ac:dyDescent="0.25">
      <c r="C159">
        <f t="shared" si="2"/>
        <v>145</v>
      </c>
      <c r="D159">
        <f t="shared" si="6"/>
        <v>5</v>
      </c>
      <c r="E159" t="str" cm="1">
        <f t="array" ref="E159">INDEX(capslist,1+C159-D159*Caps)</f>
        <v>0.4</v>
      </c>
      <c r="F159" t="str" cm="1">
        <f t="array" ref="F159">INDEX(capslist,D159+1)</f>
        <v>0.9</v>
      </c>
      <c r="G159">
        <f t="shared" si="7"/>
        <v>0.27692307692307694</v>
      </c>
    </row>
    <row r="160" spans="3:7" x14ac:dyDescent="0.25">
      <c r="C160">
        <f t="shared" si="2"/>
        <v>146</v>
      </c>
      <c r="D160">
        <f t="shared" si="6"/>
        <v>5</v>
      </c>
      <c r="E160" t="str" cm="1">
        <f t="array" ref="E160">INDEX(capslist,1+C160-D160*Caps)</f>
        <v>0.5</v>
      </c>
      <c r="F160" t="str" cm="1">
        <f t="array" ref="F160">INDEX(capslist,D160+1)</f>
        <v>0.9</v>
      </c>
      <c r="G160">
        <f t="shared" si="7"/>
        <v>0.32142857142857145</v>
      </c>
    </row>
    <row r="161" spans="3:7" x14ac:dyDescent="0.25">
      <c r="C161">
        <f t="shared" si="2"/>
        <v>147</v>
      </c>
      <c r="D161">
        <f t="shared" si="6"/>
        <v>5</v>
      </c>
      <c r="E161" t="str" cm="1">
        <f t="array" ref="E161">INDEX(capslist,1+C161-D161*Caps)</f>
        <v>0.6</v>
      </c>
      <c r="F161" t="str" cm="1">
        <f t="array" ref="F161">INDEX(capslist,D161+1)</f>
        <v>0.9</v>
      </c>
      <c r="G161">
        <f t="shared" si="7"/>
        <v>0.36000000000000004</v>
      </c>
    </row>
    <row r="162" spans="3:7" x14ac:dyDescent="0.25">
      <c r="C162">
        <f t="shared" si="2"/>
        <v>148</v>
      </c>
      <c r="D162">
        <f t="shared" si="6"/>
        <v>5</v>
      </c>
      <c r="E162" t="str" cm="1">
        <f t="array" ref="E162">INDEX(capslist,1+C162-D162*Caps)</f>
        <v>0.7</v>
      </c>
      <c r="F162" t="str" cm="1">
        <f t="array" ref="F162">INDEX(capslist,D162+1)</f>
        <v>0.9</v>
      </c>
      <c r="G162">
        <f t="shared" si="7"/>
        <v>0.39374999999999999</v>
      </c>
    </row>
    <row r="163" spans="3:7" x14ac:dyDescent="0.25">
      <c r="C163">
        <f t="shared" si="2"/>
        <v>149</v>
      </c>
      <c r="D163">
        <f t="shared" si="6"/>
        <v>5</v>
      </c>
      <c r="E163" t="str" cm="1">
        <f t="array" ref="E163">INDEX(capslist,1+C163-D163*Caps)</f>
        <v>0.8</v>
      </c>
      <c r="F163" t="str" cm="1">
        <f t="array" ref="F163">INDEX(capslist,D163+1)</f>
        <v>0.9</v>
      </c>
      <c r="G163">
        <f t="shared" si="7"/>
        <v>0.42352941176470588</v>
      </c>
    </row>
    <row r="164" spans="3:7" x14ac:dyDescent="0.25">
      <c r="C164">
        <f t="shared" si="2"/>
        <v>150</v>
      </c>
      <c r="D164">
        <f t="shared" si="6"/>
        <v>5</v>
      </c>
      <c r="E164" t="str" cm="1">
        <f t="array" ref="E164">INDEX(capslist,1+C164-D164*Caps)</f>
        <v>0.9</v>
      </c>
      <c r="F164" t="str" cm="1">
        <f t="array" ref="F164">INDEX(capslist,D164+1)</f>
        <v>0.9</v>
      </c>
      <c r="G164">
        <f t="shared" si="7"/>
        <v>0.45</v>
      </c>
    </row>
    <row r="165" spans="3:7" x14ac:dyDescent="0.25">
      <c r="C165">
        <f t="shared" si="2"/>
        <v>151</v>
      </c>
      <c r="D165">
        <f t="shared" si="6"/>
        <v>5</v>
      </c>
      <c r="E165" t="str" cm="1">
        <f t="array" ref="E165">INDEX(capslist,1+C165-D165*Caps)</f>
        <v>1.0</v>
      </c>
      <c r="F165" t="str" cm="1">
        <f t="array" ref="F165">INDEX(capslist,D165+1)</f>
        <v>0.9</v>
      </c>
      <c r="G165">
        <f t="shared" si="7"/>
        <v>0.47368421052631582</v>
      </c>
    </row>
    <row r="166" spans="3:7" x14ac:dyDescent="0.25">
      <c r="C166">
        <f t="shared" si="2"/>
        <v>152</v>
      </c>
      <c r="D166">
        <f t="shared" si="6"/>
        <v>5</v>
      </c>
      <c r="E166" t="str" cm="1">
        <f t="array" ref="E166">INDEX(capslist,1+C166-D166*Caps)</f>
        <v>1.1</v>
      </c>
      <c r="F166" t="str" cm="1">
        <f t="array" ref="F166">INDEX(capslist,D166+1)</f>
        <v>0.9</v>
      </c>
      <c r="G166">
        <f t="shared" si="7"/>
        <v>0.49500000000000005</v>
      </c>
    </row>
    <row r="167" spans="3:7" x14ac:dyDescent="0.25">
      <c r="C167">
        <f t="shared" si="2"/>
        <v>153</v>
      </c>
      <c r="D167">
        <f t="shared" si="6"/>
        <v>5</v>
      </c>
      <c r="E167" t="str" cm="1">
        <f t="array" ref="E167">INDEX(capslist,1+C167-D167*Caps)</f>
        <v>1.5</v>
      </c>
      <c r="F167" t="str" cm="1">
        <f t="array" ref="F167">INDEX(capslist,D167+1)</f>
        <v>0.9</v>
      </c>
      <c r="G167">
        <f t="shared" si="7"/>
        <v>0.56250000000000011</v>
      </c>
    </row>
    <row r="168" spans="3:7" x14ac:dyDescent="0.25">
      <c r="C168">
        <f t="shared" si="2"/>
        <v>154</v>
      </c>
      <c r="D168">
        <f t="shared" si="6"/>
        <v>5</v>
      </c>
      <c r="E168" t="str" cm="1">
        <f t="array" ref="E168">INDEX(capslist,1+C168-D168*Caps)</f>
        <v>1.8</v>
      </c>
      <c r="F168" t="str" cm="1">
        <f t="array" ref="F168">INDEX(capslist,D168+1)</f>
        <v>0.9</v>
      </c>
      <c r="G168">
        <f t="shared" si="7"/>
        <v>0.6</v>
      </c>
    </row>
    <row r="169" spans="3:7" x14ac:dyDescent="0.25">
      <c r="C169">
        <f t="shared" si="2"/>
        <v>155</v>
      </c>
      <c r="D169">
        <f t="shared" si="6"/>
        <v>5</v>
      </c>
      <c r="E169" t="str" cm="1">
        <f t="array" ref="E169">INDEX(capslist,1+C169-D169*Caps)</f>
        <v>2.2</v>
      </c>
      <c r="F169" t="str" cm="1">
        <f t="array" ref="F169">INDEX(capslist,D169+1)</f>
        <v>0.9</v>
      </c>
      <c r="G169">
        <f t="shared" si="7"/>
        <v>0.63870967741935492</v>
      </c>
    </row>
    <row r="170" spans="3:7" x14ac:dyDescent="0.25">
      <c r="C170">
        <f t="shared" si="2"/>
        <v>156</v>
      </c>
      <c r="D170">
        <f t="shared" si="6"/>
        <v>5</v>
      </c>
      <c r="E170" t="str" cm="1">
        <f t="array" ref="E170">INDEX(capslist,1+C170-D170*Caps)</f>
        <v>2.4</v>
      </c>
      <c r="F170" t="str" cm="1">
        <f t="array" ref="F170">INDEX(capslist,D170+1)</f>
        <v>0.9</v>
      </c>
      <c r="G170">
        <f t="shared" si="7"/>
        <v>0.65454545454545465</v>
      </c>
    </row>
    <row r="171" spans="3:7" x14ac:dyDescent="0.25">
      <c r="C171">
        <f t="shared" si="2"/>
        <v>157</v>
      </c>
      <c r="D171">
        <f t="shared" si="6"/>
        <v>5</v>
      </c>
      <c r="E171" t="str" cm="1">
        <f t="array" ref="E171">INDEX(capslist,1+C171-D171*Caps)</f>
        <v>2.7</v>
      </c>
      <c r="F171" t="str" cm="1">
        <f t="array" ref="F171">INDEX(capslist,D171+1)</f>
        <v>0.9</v>
      </c>
      <c r="G171">
        <f t="shared" si="7"/>
        <v>0.67500000000000004</v>
      </c>
    </row>
    <row r="172" spans="3:7" x14ac:dyDescent="0.25">
      <c r="C172">
        <f t="shared" si="2"/>
        <v>158</v>
      </c>
      <c r="D172">
        <f t="shared" si="6"/>
        <v>5</v>
      </c>
      <c r="E172" t="str" cm="1">
        <f t="array" ref="E172">INDEX(capslist,1+C172-D172*Caps)</f>
        <v>3.0</v>
      </c>
      <c r="F172" t="str" cm="1">
        <f t="array" ref="F172">INDEX(capslist,D172+1)</f>
        <v>0.9</v>
      </c>
      <c r="G172">
        <f t="shared" si="7"/>
        <v>0.6923076923076924</v>
      </c>
    </row>
    <row r="173" spans="3:7" x14ac:dyDescent="0.25">
      <c r="C173">
        <f t="shared" si="2"/>
        <v>159</v>
      </c>
      <c r="D173">
        <f t="shared" si="6"/>
        <v>5</v>
      </c>
      <c r="E173" t="str" cm="1">
        <f t="array" ref="E173">INDEX(capslist,1+C173-D173*Caps)</f>
        <v>3.3</v>
      </c>
      <c r="F173" t="str" cm="1">
        <f t="array" ref="F173">INDEX(capslist,D173+1)</f>
        <v>0.9</v>
      </c>
      <c r="G173">
        <f t="shared" si="7"/>
        <v>0.70714285714285707</v>
      </c>
    </row>
    <row r="174" spans="3:7" x14ac:dyDescent="0.25">
      <c r="C174">
        <f t="shared" si="2"/>
        <v>160</v>
      </c>
      <c r="D174">
        <f t="shared" si="6"/>
        <v>5</v>
      </c>
      <c r="E174" t="str" cm="1">
        <f t="array" ref="E174">INDEX(capslist,1+C174-D174*Caps)</f>
        <v>3.9</v>
      </c>
      <c r="F174" t="str" cm="1">
        <f t="array" ref="F174">INDEX(capslist,D174+1)</f>
        <v>0.9</v>
      </c>
      <c r="G174">
        <f t="shared" si="7"/>
        <v>0.73124999999999996</v>
      </c>
    </row>
    <row r="175" spans="3:7" x14ac:dyDescent="0.25">
      <c r="C175">
        <f t="shared" si="2"/>
        <v>161</v>
      </c>
      <c r="D175">
        <f t="shared" si="6"/>
        <v>5</v>
      </c>
      <c r="E175" t="str" cm="1">
        <f t="array" ref="E175">INDEX(capslist,1+C175-D175*Caps)</f>
        <v>4.7</v>
      </c>
      <c r="F175" t="str" cm="1">
        <f t="array" ref="F175">INDEX(capslist,D175+1)</f>
        <v>0.9</v>
      </c>
      <c r="G175">
        <f t="shared" si="7"/>
        <v>0.75535714285714284</v>
      </c>
    </row>
    <row r="176" spans="3:7" x14ac:dyDescent="0.25">
      <c r="C176">
        <f t="shared" si="2"/>
        <v>162</v>
      </c>
      <c r="D176">
        <f t="shared" si="6"/>
        <v>5</v>
      </c>
      <c r="E176" t="str" cm="1">
        <f t="array" ref="E176">INDEX(capslist,1+C176-D176*Caps)</f>
        <v>5.0</v>
      </c>
      <c r="F176" t="str" cm="1">
        <f t="array" ref="F176">INDEX(capslist,D176+1)</f>
        <v>0.9</v>
      </c>
      <c r="G176">
        <f t="shared" si="7"/>
        <v>0.76271186440677963</v>
      </c>
    </row>
    <row r="177" spans="3:7" x14ac:dyDescent="0.25">
      <c r="C177">
        <f t="shared" si="2"/>
        <v>163</v>
      </c>
      <c r="D177">
        <f t="shared" si="6"/>
        <v>5</v>
      </c>
      <c r="E177" t="str" cm="1">
        <f t="array" ref="E177">INDEX(capslist,1+C177-D177*Caps)</f>
        <v>5.6</v>
      </c>
      <c r="F177" t="str" cm="1">
        <f t="array" ref="F177">INDEX(capslist,D177+1)</f>
        <v>0.9</v>
      </c>
      <c r="G177">
        <f t="shared" si="7"/>
        <v>0.77538461538461534</v>
      </c>
    </row>
    <row r="178" spans="3:7" x14ac:dyDescent="0.25">
      <c r="C178">
        <f t="shared" si="2"/>
        <v>164</v>
      </c>
      <c r="D178">
        <f t="shared" si="6"/>
        <v>5</v>
      </c>
      <c r="E178" t="str" cm="1">
        <f t="array" ref="E178">INDEX(capslist,1+C178-D178*Caps)</f>
        <v>6.0</v>
      </c>
      <c r="F178" t="str" cm="1">
        <f t="array" ref="F178">INDEX(capslist,D178+1)</f>
        <v>0.9</v>
      </c>
      <c r="G178">
        <f t="shared" si="7"/>
        <v>0.78260869565217395</v>
      </c>
    </row>
    <row r="179" spans="3:7" x14ac:dyDescent="0.25">
      <c r="C179">
        <f t="shared" si="2"/>
        <v>165</v>
      </c>
      <c r="D179">
        <f t="shared" si="6"/>
        <v>5</v>
      </c>
      <c r="E179" t="str" cm="1">
        <f t="array" ref="E179">INDEX(capslist,1+C179-D179*Caps)</f>
        <v>6.8</v>
      </c>
      <c r="F179" t="str" cm="1">
        <f t="array" ref="F179">INDEX(capslist,D179+1)</f>
        <v>0.9</v>
      </c>
      <c r="G179">
        <f t="shared" si="7"/>
        <v>0.79480519480519485</v>
      </c>
    </row>
    <row r="180" spans="3:7" x14ac:dyDescent="0.25">
      <c r="C180">
        <f t="shared" si="2"/>
        <v>166</v>
      </c>
      <c r="D180">
        <f t="shared" si="6"/>
        <v>5</v>
      </c>
      <c r="E180" t="str" cm="1">
        <f t="array" ref="E180">INDEX(capslist,1+C180-D180*Caps)</f>
        <v>8.2</v>
      </c>
      <c r="F180" t="str" cm="1">
        <f t="array" ref="F180">INDEX(capslist,D180+1)</f>
        <v>0.9</v>
      </c>
      <c r="G180">
        <f t="shared" si="7"/>
        <v>0.81098901098901099</v>
      </c>
    </row>
    <row r="181" spans="3:7" x14ac:dyDescent="0.25">
      <c r="C181">
        <f t="shared" si="2"/>
        <v>167</v>
      </c>
      <c r="D181">
        <f t="shared" si="6"/>
        <v>5</v>
      </c>
      <c r="E181" t="str" cm="1">
        <f t="array" ref="E181">INDEX(capslist,1+C181-D181*Caps)</f>
        <v>10.0</v>
      </c>
      <c r="F181" t="str" cm="1">
        <f t="array" ref="F181">INDEX(capslist,D181+1)</f>
        <v>0.9</v>
      </c>
      <c r="G181">
        <f t="shared" si="7"/>
        <v>0.82568807339449535</v>
      </c>
    </row>
    <row r="182" spans="3:7" x14ac:dyDescent="0.25">
      <c r="C182">
        <f t="shared" si="2"/>
        <v>168</v>
      </c>
      <c r="D182">
        <f t="shared" si="6"/>
        <v>5</v>
      </c>
      <c r="E182" t="str" cm="1">
        <f t="array" ref="E182">INDEX(capslist,1+C182-D182*Caps)</f>
        <v>12.0</v>
      </c>
      <c r="F182" t="str" cm="1">
        <f t="array" ref="F182">INDEX(capslist,D182+1)</f>
        <v>0.9</v>
      </c>
      <c r="G182">
        <f t="shared" si="7"/>
        <v>0.83720930232558144</v>
      </c>
    </row>
    <row r="183" spans="3:7" x14ac:dyDescent="0.25">
      <c r="C183">
        <f t="shared" si="2"/>
        <v>169</v>
      </c>
      <c r="D183">
        <f t="shared" si="6"/>
        <v>5</v>
      </c>
      <c r="E183" t="str" cm="1">
        <f t="array" ref="E183">INDEX(capslist,1+C183-D183*Caps)</f>
        <v>13.0</v>
      </c>
      <c r="F183" t="str" cm="1">
        <f t="array" ref="F183">INDEX(capslist,D183+1)</f>
        <v>0.9</v>
      </c>
      <c r="G183">
        <f t="shared" si="7"/>
        <v>0.84172661870503607</v>
      </c>
    </row>
    <row r="184" spans="3:7" x14ac:dyDescent="0.25">
      <c r="C184">
        <f t="shared" si="2"/>
        <v>170</v>
      </c>
      <c r="D184">
        <f t="shared" si="6"/>
        <v>5</v>
      </c>
      <c r="E184" t="str" cm="1">
        <f t="array" ref="E184">INDEX(capslist,1+C184-D184*Caps)</f>
        <v>15.0</v>
      </c>
      <c r="F184" t="str" cm="1">
        <f t="array" ref="F184">INDEX(capslist,D184+1)</f>
        <v>0.9</v>
      </c>
      <c r="G184">
        <f t="shared" si="7"/>
        <v>0.84905660377358494</v>
      </c>
    </row>
    <row r="185" spans="3:7" x14ac:dyDescent="0.25">
      <c r="C185">
        <f t="shared" si="2"/>
        <v>171</v>
      </c>
      <c r="D185">
        <f t="shared" si="6"/>
        <v>5</v>
      </c>
      <c r="E185" t="str" cm="1">
        <f t="array" ref="E185">INDEX(capslist,1+C185-D185*Caps)</f>
        <v>18.0</v>
      </c>
      <c r="F185" t="str" cm="1">
        <f t="array" ref="F185">INDEX(capslist,D185+1)</f>
        <v>0.9</v>
      </c>
      <c r="G185">
        <f t="shared" si="7"/>
        <v>0.85714285714285721</v>
      </c>
    </row>
    <row r="186" spans="3:7" x14ac:dyDescent="0.25">
      <c r="C186">
        <f t="shared" si="2"/>
        <v>172</v>
      </c>
      <c r="D186">
        <f t="shared" si="6"/>
        <v>5</v>
      </c>
      <c r="E186" t="str" cm="1">
        <f t="array" ref="E186">INDEX(capslist,1+C186-D186*Caps)</f>
        <v>22.0</v>
      </c>
      <c r="F186" t="str" cm="1">
        <f t="array" ref="F186">INDEX(capslist,D186+1)</f>
        <v>0.9</v>
      </c>
      <c r="G186">
        <f t="shared" si="7"/>
        <v>0.86462882096069882</v>
      </c>
    </row>
    <row r="187" spans="3:7" x14ac:dyDescent="0.25">
      <c r="C187">
        <f t="shared" si="2"/>
        <v>173</v>
      </c>
      <c r="D187">
        <f t="shared" si="6"/>
        <v>5</v>
      </c>
      <c r="E187" t="str" cm="1">
        <f t="array" ref="E187">INDEX(capslist,1+C187-D187*Caps)</f>
        <v>27.0</v>
      </c>
      <c r="F187" t="str" cm="1">
        <f t="array" ref="F187">INDEX(capslist,D187+1)</f>
        <v>0.9</v>
      </c>
      <c r="G187">
        <f t="shared" si="7"/>
        <v>0.87096774193548399</v>
      </c>
    </row>
    <row r="188" spans="3:7" x14ac:dyDescent="0.25">
      <c r="C188">
        <f t="shared" si="2"/>
        <v>174</v>
      </c>
      <c r="D188">
        <f t="shared" si="6"/>
        <v>6</v>
      </c>
      <c r="E188" t="str" cm="1">
        <f t="array" ref="E188">INDEX(capslist,1+C188-D188*Caps)</f>
        <v>0.4</v>
      </c>
      <c r="F188" t="str" cm="1">
        <f t="array" ref="F188">INDEX(capslist,D188+1)</f>
        <v>1.0</v>
      </c>
      <c r="G188">
        <f t="shared" si="7"/>
        <v>0.28571428571428575</v>
      </c>
    </row>
    <row r="189" spans="3:7" x14ac:dyDescent="0.25">
      <c r="C189">
        <f t="shared" si="2"/>
        <v>175</v>
      </c>
      <c r="D189">
        <f t="shared" si="6"/>
        <v>6</v>
      </c>
      <c r="E189" t="str" cm="1">
        <f t="array" ref="E189">INDEX(capslist,1+C189-D189*Caps)</f>
        <v>0.5</v>
      </c>
      <c r="F189" t="str" cm="1">
        <f t="array" ref="F189">INDEX(capslist,D189+1)</f>
        <v>1.0</v>
      </c>
      <c r="G189">
        <f t="shared" si="7"/>
        <v>0.33333333333333331</v>
      </c>
    </row>
    <row r="190" spans="3:7" x14ac:dyDescent="0.25">
      <c r="C190">
        <f t="shared" si="2"/>
        <v>176</v>
      </c>
      <c r="D190">
        <f t="shared" si="6"/>
        <v>6</v>
      </c>
      <c r="E190" t="str" cm="1">
        <f t="array" ref="E190">INDEX(capslist,1+C190-D190*Caps)</f>
        <v>0.6</v>
      </c>
      <c r="F190" t="str" cm="1">
        <f t="array" ref="F190">INDEX(capslist,D190+1)</f>
        <v>1.0</v>
      </c>
      <c r="G190">
        <f t="shared" si="7"/>
        <v>0.37499999999999994</v>
      </c>
    </row>
    <row r="191" spans="3:7" x14ac:dyDescent="0.25">
      <c r="C191">
        <f t="shared" si="2"/>
        <v>177</v>
      </c>
      <c r="D191">
        <f t="shared" si="6"/>
        <v>6</v>
      </c>
      <c r="E191" t="str" cm="1">
        <f t="array" ref="E191">INDEX(capslist,1+C191-D191*Caps)</f>
        <v>0.7</v>
      </c>
      <c r="F191" t="str" cm="1">
        <f t="array" ref="F191">INDEX(capslist,D191+1)</f>
        <v>1.0</v>
      </c>
      <c r="G191">
        <f t="shared" si="7"/>
        <v>0.41176470588235292</v>
      </c>
    </row>
    <row r="192" spans="3:7" x14ac:dyDescent="0.25">
      <c r="C192">
        <f t="shared" si="2"/>
        <v>178</v>
      </c>
      <c r="D192">
        <f t="shared" si="6"/>
        <v>6</v>
      </c>
      <c r="E192" t="str" cm="1">
        <f t="array" ref="E192">INDEX(capslist,1+C192-D192*Caps)</f>
        <v>0.8</v>
      </c>
      <c r="F192" t="str" cm="1">
        <f t="array" ref="F192">INDEX(capslist,D192+1)</f>
        <v>1.0</v>
      </c>
      <c r="G192">
        <f t="shared" si="7"/>
        <v>0.44444444444444448</v>
      </c>
    </row>
    <row r="193" spans="3:7" x14ac:dyDescent="0.25">
      <c r="C193">
        <f t="shared" si="2"/>
        <v>179</v>
      </c>
      <c r="D193">
        <f t="shared" si="6"/>
        <v>6</v>
      </c>
      <c r="E193" t="str" cm="1">
        <f t="array" ref="E193">INDEX(capslist,1+C193-D193*Caps)</f>
        <v>0.9</v>
      </c>
      <c r="F193" t="str" cm="1">
        <f t="array" ref="F193">INDEX(capslist,D193+1)</f>
        <v>1.0</v>
      </c>
      <c r="G193">
        <f t="shared" si="7"/>
        <v>0.47368421052631582</v>
      </c>
    </row>
    <row r="194" spans="3:7" x14ac:dyDescent="0.25">
      <c r="C194">
        <f t="shared" si="2"/>
        <v>180</v>
      </c>
      <c r="D194">
        <f t="shared" si="6"/>
        <v>6</v>
      </c>
      <c r="E194" t="str" cm="1">
        <f t="array" ref="E194">INDEX(capslist,1+C194-D194*Caps)</f>
        <v>1.0</v>
      </c>
      <c r="F194" t="str" cm="1">
        <f t="array" ref="F194">INDEX(capslist,D194+1)</f>
        <v>1.0</v>
      </c>
      <c r="G194">
        <f t="shared" si="7"/>
        <v>0.5</v>
      </c>
    </row>
    <row r="195" spans="3:7" x14ac:dyDescent="0.25">
      <c r="C195">
        <f t="shared" si="2"/>
        <v>181</v>
      </c>
      <c r="D195">
        <f t="shared" si="6"/>
        <v>6</v>
      </c>
      <c r="E195" t="str" cm="1">
        <f t="array" ref="E195">INDEX(capslist,1+C195-D195*Caps)</f>
        <v>1.1</v>
      </c>
      <c r="F195" t="str" cm="1">
        <f t="array" ref="F195">INDEX(capslist,D195+1)</f>
        <v>1.0</v>
      </c>
      <c r="G195">
        <f t="shared" si="7"/>
        <v>0.52380952380952384</v>
      </c>
    </row>
    <row r="196" spans="3:7" x14ac:dyDescent="0.25">
      <c r="C196">
        <f t="shared" si="2"/>
        <v>182</v>
      </c>
      <c r="D196">
        <f t="shared" si="6"/>
        <v>6</v>
      </c>
      <c r="E196" t="str" cm="1">
        <f t="array" ref="E196">INDEX(capslist,1+C196-D196*Caps)</f>
        <v>1.5</v>
      </c>
      <c r="F196" t="str" cm="1">
        <f t="array" ref="F196">INDEX(capslist,D196+1)</f>
        <v>1.0</v>
      </c>
      <c r="G196">
        <f t="shared" si="7"/>
        <v>0.6</v>
      </c>
    </row>
    <row r="197" spans="3:7" x14ac:dyDescent="0.25">
      <c r="C197">
        <f t="shared" si="2"/>
        <v>183</v>
      </c>
      <c r="D197">
        <f t="shared" si="6"/>
        <v>6</v>
      </c>
      <c r="E197" t="str" cm="1">
        <f t="array" ref="E197">INDEX(capslist,1+C197-D197*Caps)</f>
        <v>1.8</v>
      </c>
      <c r="F197" t="str" cm="1">
        <f t="array" ref="F197">INDEX(capslist,D197+1)</f>
        <v>1.0</v>
      </c>
      <c r="G197">
        <f t="shared" si="7"/>
        <v>0.6428571428571429</v>
      </c>
    </row>
    <row r="198" spans="3:7" x14ac:dyDescent="0.25">
      <c r="C198">
        <f t="shared" si="2"/>
        <v>184</v>
      </c>
      <c r="D198">
        <f t="shared" si="6"/>
        <v>6</v>
      </c>
      <c r="E198" t="str" cm="1">
        <f t="array" ref="E198">INDEX(capslist,1+C198-D198*Caps)</f>
        <v>2.2</v>
      </c>
      <c r="F198" t="str" cm="1">
        <f t="array" ref="F198">INDEX(capslist,D198+1)</f>
        <v>1.0</v>
      </c>
      <c r="G198">
        <f t="shared" si="7"/>
        <v>0.6875</v>
      </c>
    </row>
    <row r="199" spans="3:7" x14ac:dyDescent="0.25">
      <c r="C199">
        <f t="shared" si="2"/>
        <v>185</v>
      </c>
      <c r="D199">
        <f t="shared" si="6"/>
        <v>6</v>
      </c>
      <c r="E199" t="str" cm="1">
        <f t="array" ref="E199">INDEX(capslist,1+C199-D199*Caps)</f>
        <v>2.4</v>
      </c>
      <c r="F199" t="str" cm="1">
        <f t="array" ref="F199">INDEX(capslist,D199+1)</f>
        <v>1.0</v>
      </c>
      <c r="G199">
        <f t="shared" si="7"/>
        <v>0.70588235294117652</v>
      </c>
    </row>
    <row r="200" spans="3:7" x14ac:dyDescent="0.25">
      <c r="C200">
        <f t="shared" si="2"/>
        <v>186</v>
      </c>
      <c r="D200">
        <f t="shared" si="6"/>
        <v>6</v>
      </c>
      <c r="E200" t="str" cm="1">
        <f t="array" ref="E200">INDEX(capslist,1+C200-D200*Caps)</f>
        <v>2.7</v>
      </c>
      <c r="F200" t="str" cm="1">
        <f t="array" ref="F200">INDEX(capslist,D200+1)</f>
        <v>1.0</v>
      </c>
      <c r="G200">
        <f t="shared" si="7"/>
        <v>0.72972972972972971</v>
      </c>
    </row>
    <row r="201" spans="3:7" x14ac:dyDescent="0.25">
      <c r="C201">
        <f t="shared" si="2"/>
        <v>187</v>
      </c>
      <c r="D201">
        <f t="shared" si="6"/>
        <v>6</v>
      </c>
      <c r="E201" t="str" cm="1">
        <f t="array" ref="E201">INDEX(capslist,1+C201-D201*Caps)</f>
        <v>3.0</v>
      </c>
      <c r="F201" t="str" cm="1">
        <f t="array" ref="F201">INDEX(capslist,D201+1)</f>
        <v>1.0</v>
      </c>
      <c r="G201">
        <f t="shared" si="7"/>
        <v>0.75</v>
      </c>
    </row>
    <row r="202" spans="3:7" x14ac:dyDescent="0.25">
      <c r="C202">
        <f t="shared" si="2"/>
        <v>188</v>
      </c>
      <c r="D202">
        <f t="shared" si="6"/>
        <v>6</v>
      </c>
      <c r="E202" t="str" cm="1">
        <f t="array" ref="E202">INDEX(capslist,1+C202-D202*Caps)</f>
        <v>3.3</v>
      </c>
      <c r="F202" t="str" cm="1">
        <f t="array" ref="F202">INDEX(capslist,D202+1)</f>
        <v>1.0</v>
      </c>
      <c r="G202">
        <f t="shared" si="7"/>
        <v>0.76744186046511631</v>
      </c>
    </row>
    <row r="203" spans="3:7" x14ac:dyDescent="0.25">
      <c r="C203">
        <f t="shared" si="2"/>
        <v>189</v>
      </c>
      <c r="D203">
        <f t="shared" si="6"/>
        <v>6</v>
      </c>
      <c r="E203" t="str" cm="1">
        <f t="array" ref="E203">INDEX(capslist,1+C203-D203*Caps)</f>
        <v>3.9</v>
      </c>
      <c r="F203" t="str" cm="1">
        <f t="array" ref="F203">INDEX(capslist,D203+1)</f>
        <v>1.0</v>
      </c>
      <c r="G203">
        <f t="shared" si="7"/>
        <v>0.79591836734693866</v>
      </c>
    </row>
    <row r="204" spans="3:7" x14ac:dyDescent="0.25">
      <c r="C204">
        <f t="shared" si="2"/>
        <v>190</v>
      </c>
      <c r="D204">
        <f t="shared" si="6"/>
        <v>6</v>
      </c>
      <c r="E204" t="str" cm="1">
        <f t="array" ref="E204">INDEX(capslist,1+C204-D204*Caps)</f>
        <v>4.7</v>
      </c>
      <c r="F204" t="str" cm="1">
        <f t="array" ref="F204">INDEX(capslist,D204+1)</f>
        <v>1.0</v>
      </c>
      <c r="G204">
        <f t="shared" si="7"/>
        <v>0.82456140350877194</v>
      </c>
    </row>
    <row r="205" spans="3:7" x14ac:dyDescent="0.25">
      <c r="C205">
        <f t="shared" si="2"/>
        <v>191</v>
      </c>
      <c r="D205">
        <f t="shared" ref="D205:D263" si="8">INT(C205/totalcount)</f>
        <v>6</v>
      </c>
      <c r="E205" t="str" cm="1">
        <f t="array" ref="E205">INDEX(capslist,1+C205-D205*Caps)</f>
        <v>5.0</v>
      </c>
      <c r="F205" t="str" cm="1">
        <f t="array" ref="F205">INDEX(capslist,D205+1)</f>
        <v>1.0</v>
      </c>
      <c r="G205">
        <f t="shared" si="7"/>
        <v>0.83333333333333337</v>
      </c>
    </row>
    <row r="206" spans="3:7" x14ac:dyDescent="0.25">
      <c r="C206">
        <f t="shared" si="2"/>
        <v>192</v>
      </c>
      <c r="D206">
        <f t="shared" si="8"/>
        <v>6</v>
      </c>
      <c r="E206" t="str" cm="1">
        <f t="array" ref="E206">INDEX(capslist,1+C206-D206*Caps)</f>
        <v>5.6</v>
      </c>
      <c r="F206" t="str" cm="1">
        <f t="array" ref="F206">INDEX(capslist,D206+1)</f>
        <v>1.0</v>
      </c>
      <c r="G206">
        <f t="shared" ref="G206:G263" si="9">E206*F206/(E206+F206)</f>
        <v>0.84848484848484851</v>
      </c>
    </row>
    <row r="207" spans="3:7" x14ac:dyDescent="0.25">
      <c r="C207">
        <f t="shared" ref="C207:C461" si="10">1+C206</f>
        <v>193</v>
      </c>
      <c r="D207">
        <f t="shared" si="8"/>
        <v>6</v>
      </c>
      <c r="E207" t="str" cm="1">
        <f t="array" ref="E207">INDEX(capslist,1+C207-D207*Caps)</f>
        <v>6.0</v>
      </c>
      <c r="F207" t="str" cm="1">
        <f t="array" ref="F207">INDEX(capslist,D207+1)</f>
        <v>1.0</v>
      </c>
      <c r="G207">
        <f t="shared" si="9"/>
        <v>0.8571428571428571</v>
      </c>
    </row>
    <row r="208" spans="3:7" x14ac:dyDescent="0.25">
      <c r="C208">
        <f t="shared" si="10"/>
        <v>194</v>
      </c>
      <c r="D208">
        <f t="shared" si="8"/>
        <v>6</v>
      </c>
      <c r="E208" t="str" cm="1">
        <f t="array" ref="E208">INDEX(capslist,1+C208-D208*Caps)</f>
        <v>6.8</v>
      </c>
      <c r="F208" t="str" cm="1">
        <f t="array" ref="F208">INDEX(capslist,D208+1)</f>
        <v>1.0</v>
      </c>
      <c r="G208">
        <f t="shared" si="9"/>
        <v>0.87179487179487181</v>
      </c>
    </row>
    <row r="209" spans="3:7" x14ac:dyDescent="0.25">
      <c r="C209">
        <f t="shared" si="10"/>
        <v>195</v>
      </c>
      <c r="D209">
        <f t="shared" si="8"/>
        <v>6</v>
      </c>
      <c r="E209" t="str" cm="1">
        <f t="array" ref="E209">INDEX(capslist,1+C209-D209*Caps)</f>
        <v>8.2</v>
      </c>
      <c r="F209" t="str" cm="1">
        <f t="array" ref="F209">INDEX(capslist,D209+1)</f>
        <v>1.0</v>
      </c>
      <c r="G209">
        <f t="shared" si="9"/>
        <v>0.89130434782608692</v>
      </c>
    </row>
    <row r="210" spans="3:7" x14ac:dyDescent="0.25">
      <c r="C210">
        <f t="shared" si="10"/>
        <v>196</v>
      </c>
      <c r="D210">
        <f t="shared" si="8"/>
        <v>6</v>
      </c>
      <c r="E210" t="str" cm="1">
        <f t="array" ref="E210">INDEX(capslist,1+C210-D210*Caps)</f>
        <v>10.0</v>
      </c>
      <c r="F210" t="str" cm="1">
        <f t="array" ref="F210">INDEX(capslist,D210+1)</f>
        <v>1.0</v>
      </c>
      <c r="G210">
        <f t="shared" si="9"/>
        <v>0.90909090909090906</v>
      </c>
    </row>
    <row r="211" spans="3:7" x14ac:dyDescent="0.25">
      <c r="C211">
        <f t="shared" si="10"/>
        <v>197</v>
      </c>
      <c r="D211">
        <f t="shared" si="8"/>
        <v>6</v>
      </c>
      <c r="E211" t="str" cm="1">
        <f t="array" ref="E211">INDEX(capslist,1+C211-D211*Caps)</f>
        <v>12.0</v>
      </c>
      <c r="F211" t="str" cm="1">
        <f t="array" ref="F211">INDEX(capslist,D211+1)</f>
        <v>1.0</v>
      </c>
      <c r="G211">
        <f t="shared" si="9"/>
        <v>0.92307692307692313</v>
      </c>
    </row>
    <row r="212" spans="3:7" x14ac:dyDescent="0.25">
      <c r="C212">
        <f t="shared" si="10"/>
        <v>198</v>
      </c>
      <c r="D212">
        <f t="shared" si="8"/>
        <v>6</v>
      </c>
      <c r="E212" t="str" cm="1">
        <f t="array" ref="E212">INDEX(capslist,1+C212-D212*Caps)</f>
        <v>13.0</v>
      </c>
      <c r="F212" t="str" cm="1">
        <f t="array" ref="F212">INDEX(capslist,D212+1)</f>
        <v>1.0</v>
      </c>
      <c r="G212">
        <f t="shared" si="9"/>
        <v>0.9285714285714286</v>
      </c>
    </row>
    <row r="213" spans="3:7" x14ac:dyDescent="0.25">
      <c r="C213">
        <f t="shared" si="10"/>
        <v>199</v>
      </c>
      <c r="D213">
        <f t="shared" si="8"/>
        <v>6</v>
      </c>
      <c r="E213" t="str" cm="1">
        <f t="array" ref="E213">INDEX(capslist,1+C213-D213*Caps)</f>
        <v>15.0</v>
      </c>
      <c r="F213" t="str" cm="1">
        <f t="array" ref="F213">INDEX(capslist,D213+1)</f>
        <v>1.0</v>
      </c>
      <c r="G213">
        <f t="shared" si="9"/>
        <v>0.9375</v>
      </c>
    </row>
    <row r="214" spans="3:7" x14ac:dyDescent="0.25">
      <c r="C214">
        <f t="shared" si="10"/>
        <v>200</v>
      </c>
      <c r="D214">
        <f t="shared" si="8"/>
        <v>6</v>
      </c>
      <c r="E214" t="str" cm="1">
        <f t="array" ref="E214">INDEX(capslist,1+C214-D214*Caps)</f>
        <v>18.0</v>
      </c>
      <c r="F214" t="str" cm="1">
        <f t="array" ref="F214">INDEX(capslist,D214+1)</f>
        <v>1.0</v>
      </c>
      <c r="G214">
        <f t="shared" si="9"/>
        <v>0.94736842105263153</v>
      </c>
    </row>
    <row r="215" spans="3:7" x14ac:dyDescent="0.25">
      <c r="C215">
        <f t="shared" si="10"/>
        <v>201</v>
      </c>
      <c r="D215">
        <f t="shared" si="8"/>
        <v>6</v>
      </c>
      <c r="E215" t="str" cm="1">
        <f t="array" ref="E215">INDEX(capslist,1+C215-D215*Caps)</f>
        <v>22.0</v>
      </c>
      <c r="F215" t="str" cm="1">
        <f t="array" ref="F215">INDEX(capslist,D215+1)</f>
        <v>1.0</v>
      </c>
      <c r="G215">
        <f t="shared" si="9"/>
        <v>0.95652173913043481</v>
      </c>
    </row>
    <row r="216" spans="3:7" x14ac:dyDescent="0.25">
      <c r="C216">
        <f t="shared" si="10"/>
        <v>202</v>
      </c>
      <c r="D216">
        <f t="shared" si="8"/>
        <v>6</v>
      </c>
      <c r="E216" t="str" cm="1">
        <f t="array" ref="E216">INDEX(capslist,1+C216-D216*Caps)</f>
        <v>27.0</v>
      </c>
      <c r="F216" t="str" cm="1">
        <f t="array" ref="F216">INDEX(capslist,D216+1)</f>
        <v>1.0</v>
      </c>
      <c r="G216">
        <f t="shared" si="9"/>
        <v>0.9642857142857143</v>
      </c>
    </row>
    <row r="217" spans="3:7" x14ac:dyDescent="0.25">
      <c r="C217">
        <f t="shared" si="10"/>
        <v>203</v>
      </c>
      <c r="D217">
        <f t="shared" si="8"/>
        <v>7</v>
      </c>
      <c r="E217" t="str" cm="1">
        <f t="array" ref="E217">INDEX(capslist,1+C217-D217*Caps)</f>
        <v>0.4</v>
      </c>
      <c r="F217" t="str" cm="1">
        <f t="array" ref="F217">INDEX(capslist,D217+1)</f>
        <v>1.1</v>
      </c>
      <c r="G217">
        <f t="shared" si="9"/>
        <v>0.29333333333333339</v>
      </c>
    </row>
    <row r="218" spans="3:7" x14ac:dyDescent="0.25">
      <c r="C218">
        <f t="shared" si="10"/>
        <v>204</v>
      </c>
      <c r="D218">
        <f t="shared" si="8"/>
        <v>7</v>
      </c>
      <c r="E218" t="str" cm="1">
        <f t="array" ref="E218">INDEX(capslist,1+C218-D218*Caps)</f>
        <v>0.5</v>
      </c>
      <c r="F218" t="str" cm="1">
        <f t="array" ref="F218">INDEX(capslist,D218+1)</f>
        <v>1.1</v>
      </c>
      <c r="G218">
        <f t="shared" si="9"/>
        <v>0.34375</v>
      </c>
    </row>
    <row r="219" spans="3:7" x14ac:dyDescent="0.25">
      <c r="C219">
        <f t="shared" si="10"/>
        <v>205</v>
      </c>
      <c r="D219">
        <f t="shared" si="8"/>
        <v>7</v>
      </c>
      <c r="E219" t="str" cm="1">
        <f t="array" ref="E219">INDEX(capslist,1+C219-D219*Caps)</f>
        <v>0.6</v>
      </c>
      <c r="F219" t="str" cm="1">
        <f t="array" ref="F219">INDEX(capslist,D219+1)</f>
        <v>1.1</v>
      </c>
      <c r="G219">
        <f t="shared" si="9"/>
        <v>0.38823529411764701</v>
      </c>
    </row>
    <row r="220" spans="3:7" x14ac:dyDescent="0.25">
      <c r="C220">
        <f t="shared" si="10"/>
        <v>206</v>
      </c>
      <c r="D220">
        <f t="shared" si="8"/>
        <v>7</v>
      </c>
      <c r="E220" t="str" cm="1">
        <f t="array" ref="E220">INDEX(capslist,1+C220-D220*Caps)</f>
        <v>0.7</v>
      </c>
      <c r="F220" t="str" cm="1">
        <f t="array" ref="F220">INDEX(capslist,D220+1)</f>
        <v>1.1</v>
      </c>
      <c r="G220">
        <f t="shared" si="9"/>
        <v>0.42777777777777776</v>
      </c>
    </row>
    <row r="221" spans="3:7" x14ac:dyDescent="0.25">
      <c r="C221">
        <f t="shared" si="10"/>
        <v>207</v>
      </c>
      <c r="D221">
        <f t="shared" si="8"/>
        <v>7</v>
      </c>
      <c r="E221" t="str" cm="1">
        <f t="array" ref="E221">INDEX(capslist,1+C221-D221*Caps)</f>
        <v>0.8</v>
      </c>
      <c r="F221" t="str" cm="1">
        <f t="array" ref="F221">INDEX(capslist,D221+1)</f>
        <v>1.1</v>
      </c>
      <c r="G221">
        <f t="shared" si="9"/>
        <v>0.46315789473684216</v>
      </c>
    </row>
    <row r="222" spans="3:7" x14ac:dyDescent="0.25">
      <c r="C222">
        <f t="shared" si="10"/>
        <v>208</v>
      </c>
      <c r="D222">
        <f t="shared" si="8"/>
        <v>7</v>
      </c>
      <c r="E222" t="str" cm="1">
        <f t="array" ref="E222">INDEX(capslist,1+C222-D222*Caps)</f>
        <v>0.9</v>
      </c>
      <c r="F222" t="str" cm="1">
        <f t="array" ref="F222">INDEX(capslist,D222+1)</f>
        <v>1.1</v>
      </c>
      <c r="G222">
        <f t="shared" si="9"/>
        <v>0.49500000000000005</v>
      </c>
    </row>
    <row r="223" spans="3:7" x14ac:dyDescent="0.25">
      <c r="C223">
        <f t="shared" si="10"/>
        <v>209</v>
      </c>
      <c r="D223">
        <f t="shared" si="8"/>
        <v>7</v>
      </c>
      <c r="E223" t="str" cm="1">
        <f t="array" ref="E223">INDEX(capslist,1+C223-D223*Caps)</f>
        <v>1.0</v>
      </c>
      <c r="F223" t="str" cm="1">
        <f t="array" ref="F223">INDEX(capslist,D223+1)</f>
        <v>1.1</v>
      </c>
      <c r="G223">
        <f t="shared" si="9"/>
        <v>0.52380952380952384</v>
      </c>
    </row>
    <row r="224" spans="3:7" x14ac:dyDescent="0.25">
      <c r="C224">
        <f t="shared" si="10"/>
        <v>210</v>
      </c>
      <c r="D224">
        <f t="shared" si="8"/>
        <v>7</v>
      </c>
      <c r="E224" t="str" cm="1">
        <f t="array" ref="E224">INDEX(capslist,1+C224-D224*Caps)</f>
        <v>1.1</v>
      </c>
      <c r="F224" t="str" cm="1">
        <f t="array" ref="F224">INDEX(capslist,D224+1)</f>
        <v>1.1</v>
      </c>
      <c r="G224">
        <f t="shared" si="9"/>
        <v>0.55000000000000004</v>
      </c>
    </row>
    <row r="225" spans="3:7" x14ac:dyDescent="0.25">
      <c r="C225">
        <f t="shared" si="10"/>
        <v>211</v>
      </c>
      <c r="D225">
        <f t="shared" si="8"/>
        <v>7</v>
      </c>
      <c r="E225" t="str" cm="1">
        <f t="array" ref="E225">INDEX(capslist,1+C225-D225*Caps)</f>
        <v>1.5</v>
      </c>
      <c r="F225" t="str" cm="1">
        <f t="array" ref="F225">INDEX(capslist,D225+1)</f>
        <v>1.1</v>
      </c>
      <c r="G225">
        <f t="shared" si="9"/>
        <v>0.63461538461538469</v>
      </c>
    </row>
    <row r="226" spans="3:7" x14ac:dyDescent="0.25">
      <c r="C226">
        <f t="shared" si="10"/>
        <v>212</v>
      </c>
      <c r="D226">
        <f t="shared" si="8"/>
        <v>7</v>
      </c>
      <c r="E226" t="str" cm="1">
        <f t="array" ref="E226">INDEX(capslist,1+C226-D226*Caps)</f>
        <v>1.8</v>
      </c>
      <c r="F226" t="str" cm="1">
        <f t="array" ref="F226">INDEX(capslist,D226+1)</f>
        <v>1.1</v>
      </c>
      <c r="G226">
        <f t="shared" si="9"/>
        <v>0.6827586206896552</v>
      </c>
    </row>
    <row r="227" spans="3:7" x14ac:dyDescent="0.25">
      <c r="C227">
        <f t="shared" si="10"/>
        <v>213</v>
      </c>
      <c r="D227">
        <f t="shared" si="8"/>
        <v>7</v>
      </c>
      <c r="E227" t="str" cm="1">
        <f t="array" ref="E227">INDEX(capslist,1+C227-D227*Caps)</f>
        <v>2.2</v>
      </c>
      <c r="F227" t="str" cm="1">
        <f t="array" ref="F227">INDEX(capslist,D227+1)</f>
        <v>1.1</v>
      </c>
      <c r="G227">
        <f t="shared" si="9"/>
        <v>0.73333333333333339</v>
      </c>
    </row>
    <row r="228" spans="3:7" x14ac:dyDescent="0.25">
      <c r="C228">
        <f t="shared" si="10"/>
        <v>214</v>
      </c>
      <c r="D228">
        <f t="shared" si="8"/>
        <v>7</v>
      </c>
      <c r="E228" t="str" cm="1">
        <f t="array" ref="E228">INDEX(capslist,1+C228-D228*Caps)</f>
        <v>2.4</v>
      </c>
      <c r="F228" t="str" cm="1">
        <f t="array" ref="F228">INDEX(capslist,D228+1)</f>
        <v>1.1</v>
      </c>
      <c r="G228">
        <f t="shared" si="9"/>
        <v>0.75428571428571434</v>
      </c>
    </row>
    <row r="229" spans="3:7" x14ac:dyDescent="0.25">
      <c r="C229">
        <f t="shared" si="10"/>
        <v>215</v>
      </c>
      <c r="D229">
        <f t="shared" si="8"/>
        <v>7</v>
      </c>
      <c r="E229" t="str" cm="1">
        <f t="array" ref="E229">INDEX(capslist,1+C229-D229*Caps)</f>
        <v>2.7</v>
      </c>
      <c r="F229" t="str" cm="1">
        <f t="array" ref="F229">INDEX(capslist,D229+1)</f>
        <v>1.1</v>
      </c>
      <c r="G229">
        <f t="shared" si="9"/>
        <v>0.78157894736842115</v>
      </c>
    </row>
    <row r="230" spans="3:7" x14ac:dyDescent="0.25">
      <c r="C230">
        <f t="shared" si="10"/>
        <v>216</v>
      </c>
      <c r="D230">
        <f t="shared" si="8"/>
        <v>7</v>
      </c>
      <c r="E230" t="str" cm="1">
        <f t="array" ref="E230">INDEX(capslist,1+C230-D230*Caps)</f>
        <v>3.0</v>
      </c>
      <c r="F230" t="str" cm="1">
        <f t="array" ref="F230">INDEX(capslist,D230+1)</f>
        <v>1.1</v>
      </c>
      <c r="G230">
        <f t="shared" si="9"/>
        <v>0.80487804878048796</v>
      </c>
    </row>
    <row r="231" spans="3:7" x14ac:dyDescent="0.25">
      <c r="C231">
        <f t="shared" si="10"/>
        <v>217</v>
      </c>
      <c r="D231">
        <f t="shared" si="8"/>
        <v>7</v>
      </c>
      <c r="E231" t="str" cm="1">
        <f t="array" ref="E231">INDEX(capslist,1+C231-D231*Caps)</f>
        <v>3.3</v>
      </c>
      <c r="F231" t="str" cm="1">
        <f t="array" ref="F231">INDEX(capslist,D231+1)</f>
        <v>1.1</v>
      </c>
      <c r="G231">
        <f t="shared" si="9"/>
        <v>0.82499999999999996</v>
      </c>
    </row>
    <row r="232" spans="3:7" x14ac:dyDescent="0.25">
      <c r="C232">
        <f t="shared" si="10"/>
        <v>218</v>
      </c>
      <c r="D232">
        <f t="shared" si="8"/>
        <v>7</v>
      </c>
      <c r="E232" t="str" cm="1">
        <f t="array" ref="E232">INDEX(capslist,1+C232-D232*Caps)</f>
        <v>3.9</v>
      </c>
      <c r="F232" t="str" cm="1">
        <f t="array" ref="F232">INDEX(capslist,D232+1)</f>
        <v>1.1</v>
      </c>
      <c r="G232">
        <f t="shared" si="9"/>
        <v>0.85799999999999998</v>
      </c>
    </row>
    <row r="233" spans="3:7" x14ac:dyDescent="0.25">
      <c r="C233">
        <f t="shared" si="10"/>
        <v>219</v>
      </c>
      <c r="D233">
        <f t="shared" si="8"/>
        <v>7</v>
      </c>
      <c r="E233" t="str" cm="1">
        <f t="array" ref="E233">INDEX(capslist,1+C233-D233*Caps)</f>
        <v>4.7</v>
      </c>
      <c r="F233" t="str" cm="1">
        <f t="array" ref="F233">INDEX(capslist,D233+1)</f>
        <v>1.1</v>
      </c>
      <c r="G233">
        <f t="shared" si="9"/>
        <v>0.89137931034482765</v>
      </c>
    </row>
    <row r="234" spans="3:7" x14ac:dyDescent="0.25">
      <c r="C234">
        <f t="shared" si="10"/>
        <v>220</v>
      </c>
      <c r="D234">
        <f t="shared" si="8"/>
        <v>7</v>
      </c>
      <c r="E234" t="str" cm="1">
        <f t="array" ref="E234">INDEX(capslist,1+C234-D234*Caps)</f>
        <v>5.0</v>
      </c>
      <c r="F234" t="str" cm="1">
        <f t="array" ref="F234">INDEX(capslist,D234+1)</f>
        <v>1.1</v>
      </c>
      <c r="G234">
        <f t="shared" si="9"/>
        <v>0.90163934426229508</v>
      </c>
    </row>
    <row r="235" spans="3:7" x14ac:dyDescent="0.25">
      <c r="C235">
        <f t="shared" si="10"/>
        <v>221</v>
      </c>
      <c r="D235">
        <f t="shared" si="8"/>
        <v>7</v>
      </c>
      <c r="E235" t="str" cm="1">
        <f t="array" ref="E235">INDEX(capslist,1+C235-D235*Caps)</f>
        <v>5.6</v>
      </c>
      <c r="F235" t="str" cm="1">
        <f t="array" ref="F235">INDEX(capslist,D235+1)</f>
        <v>1.1</v>
      </c>
      <c r="G235">
        <f t="shared" si="9"/>
        <v>0.91940298507462703</v>
      </c>
    </row>
    <row r="236" spans="3:7" x14ac:dyDescent="0.25">
      <c r="C236">
        <f t="shared" si="10"/>
        <v>222</v>
      </c>
      <c r="D236">
        <f t="shared" si="8"/>
        <v>7</v>
      </c>
      <c r="E236" t="str" cm="1">
        <f t="array" ref="E236">INDEX(capslist,1+C236-D236*Caps)</f>
        <v>6.0</v>
      </c>
      <c r="F236" t="str" cm="1">
        <f t="array" ref="F236">INDEX(capslist,D236+1)</f>
        <v>1.1</v>
      </c>
      <c r="G236">
        <f t="shared" si="9"/>
        <v>0.92957746478873249</v>
      </c>
    </row>
    <row r="237" spans="3:7" x14ac:dyDescent="0.25">
      <c r="C237">
        <f t="shared" si="10"/>
        <v>223</v>
      </c>
      <c r="D237">
        <f t="shared" si="8"/>
        <v>7</v>
      </c>
      <c r="E237" t="str" cm="1">
        <f t="array" ref="E237">INDEX(capslist,1+C237-D237*Caps)</f>
        <v>6.8</v>
      </c>
      <c r="F237" t="str" cm="1">
        <f t="array" ref="F237">INDEX(capslist,D237+1)</f>
        <v>1.1</v>
      </c>
      <c r="G237">
        <f t="shared" si="9"/>
        <v>0.94683544303797473</v>
      </c>
    </row>
    <row r="238" spans="3:7" x14ac:dyDescent="0.25">
      <c r="C238">
        <f t="shared" si="10"/>
        <v>224</v>
      </c>
      <c r="D238">
        <f t="shared" si="8"/>
        <v>7</v>
      </c>
      <c r="E238" t="str" cm="1">
        <f t="array" ref="E238">INDEX(capslist,1+C238-D238*Caps)</f>
        <v>8.2</v>
      </c>
      <c r="F238" t="str" cm="1">
        <f t="array" ref="F238">INDEX(capslist,D238+1)</f>
        <v>1.1</v>
      </c>
      <c r="G238">
        <f t="shared" si="9"/>
        <v>0.96989247311827964</v>
      </c>
    </row>
    <row r="239" spans="3:7" x14ac:dyDescent="0.25">
      <c r="C239">
        <f t="shared" si="10"/>
        <v>225</v>
      </c>
      <c r="D239">
        <f t="shared" si="8"/>
        <v>7</v>
      </c>
      <c r="E239" t="str" cm="1">
        <f t="array" ref="E239">INDEX(capslist,1+C239-D239*Caps)</f>
        <v>10.0</v>
      </c>
      <c r="F239" t="str" cm="1">
        <f t="array" ref="F239">INDEX(capslist,D239+1)</f>
        <v>1.1</v>
      </c>
      <c r="G239">
        <f t="shared" si="9"/>
        <v>0.99099099099099097</v>
      </c>
    </row>
    <row r="240" spans="3:7" x14ac:dyDescent="0.25">
      <c r="C240">
        <f t="shared" si="10"/>
        <v>226</v>
      </c>
      <c r="D240">
        <f t="shared" si="8"/>
        <v>7</v>
      </c>
      <c r="E240" t="str" cm="1">
        <f t="array" ref="E240">INDEX(capslist,1+C240-D240*Caps)</f>
        <v>12.0</v>
      </c>
      <c r="F240" t="str" cm="1">
        <f t="array" ref="F240">INDEX(capslist,D240+1)</f>
        <v>1.1</v>
      </c>
      <c r="G240">
        <f t="shared" si="9"/>
        <v>1.0076335877862597</v>
      </c>
    </row>
    <row r="241" spans="3:7" x14ac:dyDescent="0.25">
      <c r="C241">
        <f t="shared" si="10"/>
        <v>227</v>
      </c>
      <c r="D241">
        <f t="shared" si="8"/>
        <v>7</v>
      </c>
      <c r="E241" t="str" cm="1">
        <f t="array" ref="E241">INDEX(capslist,1+C241-D241*Caps)</f>
        <v>13.0</v>
      </c>
      <c r="F241" t="str" cm="1">
        <f t="array" ref="F241">INDEX(capslist,D241+1)</f>
        <v>1.1</v>
      </c>
      <c r="G241">
        <f t="shared" si="9"/>
        <v>1.0141843971631206</v>
      </c>
    </row>
    <row r="242" spans="3:7" x14ac:dyDescent="0.25">
      <c r="C242">
        <f t="shared" si="10"/>
        <v>228</v>
      </c>
      <c r="D242">
        <f t="shared" si="8"/>
        <v>7</v>
      </c>
      <c r="E242" t="str" cm="1">
        <f t="array" ref="E242">INDEX(capslist,1+C242-D242*Caps)</f>
        <v>15.0</v>
      </c>
      <c r="F242" t="str" cm="1">
        <f t="array" ref="F242">INDEX(capslist,D242+1)</f>
        <v>1.1</v>
      </c>
      <c r="G242">
        <f t="shared" si="9"/>
        <v>1.0248447204968942</v>
      </c>
    </row>
    <row r="243" spans="3:7" x14ac:dyDescent="0.25">
      <c r="C243">
        <f t="shared" si="10"/>
        <v>229</v>
      </c>
      <c r="D243">
        <f t="shared" si="8"/>
        <v>7</v>
      </c>
      <c r="E243" t="str" cm="1">
        <f t="array" ref="E243">INDEX(capslist,1+C243-D243*Caps)</f>
        <v>18.0</v>
      </c>
      <c r="F243" t="str" cm="1">
        <f t="array" ref="F243">INDEX(capslist,D243+1)</f>
        <v>1.1</v>
      </c>
      <c r="G243">
        <f t="shared" si="9"/>
        <v>1.0366492146596857</v>
      </c>
    </row>
    <row r="244" spans="3:7" x14ac:dyDescent="0.25">
      <c r="C244">
        <f t="shared" si="10"/>
        <v>230</v>
      </c>
      <c r="D244">
        <f t="shared" si="8"/>
        <v>7</v>
      </c>
      <c r="E244" t="str" cm="1">
        <f t="array" ref="E244">INDEX(capslist,1+C244-D244*Caps)</f>
        <v>22.0</v>
      </c>
      <c r="F244" t="str" cm="1">
        <f t="array" ref="F244">INDEX(capslist,D244+1)</f>
        <v>1.1</v>
      </c>
      <c r="G244">
        <f t="shared" si="9"/>
        <v>1.0476190476190477</v>
      </c>
    </row>
    <row r="245" spans="3:7" x14ac:dyDescent="0.25">
      <c r="C245">
        <f t="shared" si="10"/>
        <v>231</v>
      </c>
      <c r="D245">
        <f t="shared" si="8"/>
        <v>7</v>
      </c>
      <c r="E245" t="str" cm="1">
        <f t="array" ref="E245">INDEX(capslist,1+C245-D245*Caps)</f>
        <v>27.0</v>
      </c>
      <c r="F245" t="str" cm="1">
        <f t="array" ref="F245">INDEX(capslist,D245+1)</f>
        <v>1.1</v>
      </c>
      <c r="G245">
        <f t="shared" si="9"/>
        <v>1.0569395017793595</v>
      </c>
    </row>
    <row r="246" spans="3:7" x14ac:dyDescent="0.25">
      <c r="C246">
        <f t="shared" si="10"/>
        <v>232</v>
      </c>
      <c r="D246">
        <f t="shared" si="8"/>
        <v>8</v>
      </c>
      <c r="E246" t="str" cm="1">
        <f t="array" ref="E246">INDEX(capslist,1+C246-D246*Caps)</f>
        <v>0.4</v>
      </c>
      <c r="F246" t="str" cm="1">
        <f t="array" ref="F246">INDEX(capslist,D246+1)</f>
        <v>1.5</v>
      </c>
      <c r="G246">
        <f t="shared" si="9"/>
        <v>0.31578947368421056</v>
      </c>
    </row>
    <row r="247" spans="3:7" x14ac:dyDescent="0.25">
      <c r="C247">
        <f t="shared" si="10"/>
        <v>233</v>
      </c>
      <c r="D247">
        <f t="shared" si="8"/>
        <v>8</v>
      </c>
      <c r="E247" t="str" cm="1">
        <f t="array" ref="E247">INDEX(capslist,1+C247-D247*Caps)</f>
        <v>0.5</v>
      </c>
      <c r="F247" t="str" cm="1">
        <f t="array" ref="F247">INDEX(capslist,D247+1)</f>
        <v>1.5</v>
      </c>
      <c r="G247">
        <f t="shared" si="9"/>
        <v>0.375</v>
      </c>
    </row>
    <row r="248" spans="3:7" x14ac:dyDescent="0.25">
      <c r="C248">
        <f t="shared" si="10"/>
        <v>234</v>
      </c>
      <c r="D248">
        <f t="shared" si="8"/>
        <v>8</v>
      </c>
      <c r="E248" t="str" cm="1">
        <f t="array" ref="E248">INDEX(capslist,1+C248-D248*Caps)</f>
        <v>0.6</v>
      </c>
      <c r="F248" t="str" cm="1">
        <f t="array" ref="F248">INDEX(capslist,D248+1)</f>
        <v>1.5</v>
      </c>
      <c r="G248">
        <f t="shared" si="9"/>
        <v>0.42857142857142849</v>
      </c>
    </row>
    <row r="249" spans="3:7" x14ac:dyDescent="0.25">
      <c r="C249">
        <f t="shared" si="10"/>
        <v>235</v>
      </c>
      <c r="D249">
        <f t="shared" si="8"/>
        <v>8</v>
      </c>
      <c r="E249" t="str" cm="1">
        <f t="array" ref="E249">INDEX(capslist,1+C249-D249*Caps)</f>
        <v>0.7</v>
      </c>
      <c r="F249" t="str" cm="1">
        <f t="array" ref="F249">INDEX(capslist,D249+1)</f>
        <v>1.5</v>
      </c>
      <c r="G249">
        <f t="shared" si="9"/>
        <v>0.47727272727272713</v>
      </c>
    </row>
    <row r="250" spans="3:7" x14ac:dyDescent="0.25">
      <c r="C250">
        <f t="shared" si="10"/>
        <v>236</v>
      </c>
      <c r="D250">
        <f t="shared" si="8"/>
        <v>8</v>
      </c>
      <c r="E250" t="str" cm="1">
        <f t="array" ref="E250">INDEX(capslist,1+C250-D250*Caps)</f>
        <v>0.8</v>
      </c>
      <c r="F250" t="str" cm="1">
        <f t="array" ref="F250">INDEX(capslist,D250+1)</f>
        <v>1.5</v>
      </c>
      <c r="G250">
        <f t="shared" si="9"/>
        <v>0.52173913043478271</v>
      </c>
    </row>
    <row r="251" spans="3:7" x14ac:dyDescent="0.25">
      <c r="C251">
        <f t="shared" si="10"/>
        <v>237</v>
      </c>
      <c r="D251">
        <f t="shared" si="8"/>
        <v>8</v>
      </c>
      <c r="E251" t="str" cm="1">
        <f t="array" ref="E251">INDEX(capslist,1+C251-D251*Caps)</f>
        <v>0.9</v>
      </c>
      <c r="F251" t="str" cm="1">
        <f t="array" ref="F251">INDEX(capslist,D251+1)</f>
        <v>1.5</v>
      </c>
      <c r="G251">
        <f t="shared" si="9"/>
        <v>0.56250000000000011</v>
      </c>
    </row>
    <row r="252" spans="3:7" x14ac:dyDescent="0.25">
      <c r="C252">
        <f t="shared" si="10"/>
        <v>238</v>
      </c>
      <c r="D252">
        <f t="shared" si="8"/>
        <v>8</v>
      </c>
      <c r="E252" t="str" cm="1">
        <f t="array" ref="E252">INDEX(capslist,1+C252-D252*Caps)</f>
        <v>1.0</v>
      </c>
      <c r="F252" t="str" cm="1">
        <f t="array" ref="F252">INDEX(capslist,D252+1)</f>
        <v>1.5</v>
      </c>
      <c r="G252">
        <f t="shared" si="9"/>
        <v>0.6</v>
      </c>
    </row>
    <row r="253" spans="3:7" x14ac:dyDescent="0.25">
      <c r="C253">
        <f t="shared" si="10"/>
        <v>239</v>
      </c>
      <c r="D253">
        <f t="shared" si="8"/>
        <v>8</v>
      </c>
      <c r="E253" t="str" cm="1">
        <f t="array" ref="E253">INDEX(capslist,1+C253-D253*Caps)</f>
        <v>1.1</v>
      </c>
      <c r="F253" t="str" cm="1">
        <f t="array" ref="F253">INDEX(capslist,D253+1)</f>
        <v>1.5</v>
      </c>
      <c r="G253">
        <f t="shared" si="9"/>
        <v>0.63461538461538469</v>
      </c>
    </row>
    <row r="254" spans="3:7" x14ac:dyDescent="0.25">
      <c r="C254">
        <f t="shared" si="10"/>
        <v>240</v>
      </c>
      <c r="D254">
        <f t="shared" si="8"/>
        <v>8</v>
      </c>
      <c r="E254" t="str" cm="1">
        <f t="array" ref="E254">INDEX(capslist,1+C254-D254*Caps)</f>
        <v>1.5</v>
      </c>
      <c r="F254" t="str" cm="1">
        <f t="array" ref="F254">INDEX(capslist,D254+1)</f>
        <v>1.5</v>
      </c>
      <c r="G254">
        <f t="shared" si="9"/>
        <v>0.75</v>
      </c>
    </row>
    <row r="255" spans="3:7" x14ac:dyDescent="0.25">
      <c r="C255">
        <f t="shared" si="10"/>
        <v>241</v>
      </c>
      <c r="D255">
        <f t="shared" si="8"/>
        <v>8</v>
      </c>
      <c r="E255" t="str" cm="1">
        <f t="array" ref="E255">INDEX(capslist,1+C255-D255*Caps)</f>
        <v>1.8</v>
      </c>
      <c r="F255" t="str" cm="1">
        <f t="array" ref="F255">INDEX(capslist,D255+1)</f>
        <v>1.5</v>
      </c>
      <c r="G255">
        <f t="shared" si="9"/>
        <v>0.81818181818181823</v>
      </c>
    </row>
    <row r="256" spans="3:7" x14ac:dyDescent="0.25">
      <c r="C256">
        <f t="shared" si="10"/>
        <v>242</v>
      </c>
      <c r="D256">
        <f t="shared" si="8"/>
        <v>8</v>
      </c>
      <c r="E256" t="str" cm="1">
        <f t="array" ref="E256">INDEX(capslist,1+C256-D256*Caps)</f>
        <v>2.2</v>
      </c>
      <c r="F256" t="str" cm="1">
        <f t="array" ref="F256">INDEX(capslist,D256+1)</f>
        <v>1.5</v>
      </c>
      <c r="G256">
        <f t="shared" si="9"/>
        <v>0.89189189189189189</v>
      </c>
    </row>
    <row r="257" spans="3:7" x14ac:dyDescent="0.25">
      <c r="C257">
        <f t="shared" si="10"/>
        <v>243</v>
      </c>
      <c r="D257">
        <f t="shared" si="8"/>
        <v>8</v>
      </c>
      <c r="E257" t="str" cm="1">
        <f t="array" ref="E257">INDEX(capslist,1+C257-D257*Caps)</f>
        <v>2.4</v>
      </c>
      <c r="F257" t="str" cm="1">
        <f t="array" ref="F257">INDEX(capslist,D257+1)</f>
        <v>1.5</v>
      </c>
      <c r="G257">
        <f t="shared" si="9"/>
        <v>0.92307692307692302</v>
      </c>
    </row>
    <row r="258" spans="3:7" x14ac:dyDescent="0.25">
      <c r="C258">
        <f t="shared" si="10"/>
        <v>244</v>
      </c>
      <c r="D258">
        <f t="shared" si="8"/>
        <v>8</v>
      </c>
      <c r="E258" t="str" cm="1">
        <f t="array" ref="E258">INDEX(capslist,1+C258-D258*Caps)</f>
        <v>2.7</v>
      </c>
      <c r="F258" t="str" cm="1">
        <f t="array" ref="F258">INDEX(capslist,D258+1)</f>
        <v>1.5</v>
      </c>
      <c r="G258">
        <f t="shared" si="9"/>
        <v>0.96428571428571441</v>
      </c>
    </row>
    <row r="259" spans="3:7" x14ac:dyDescent="0.25">
      <c r="C259">
        <f t="shared" si="10"/>
        <v>245</v>
      </c>
      <c r="D259">
        <f t="shared" si="8"/>
        <v>8</v>
      </c>
      <c r="E259" t="str" cm="1">
        <f t="array" ref="E259">INDEX(capslist,1+C259-D259*Caps)</f>
        <v>3.0</v>
      </c>
      <c r="F259" t="str" cm="1">
        <f t="array" ref="F259">INDEX(capslist,D259+1)</f>
        <v>1.5</v>
      </c>
      <c r="G259">
        <f t="shared" si="9"/>
        <v>1</v>
      </c>
    </row>
    <row r="260" spans="3:7" x14ac:dyDescent="0.25">
      <c r="C260">
        <f t="shared" si="10"/>
        <v>246</v>
      </c>
      <c r="D260">
        <f t="shared" si="8"/>
        <v>8</v>
      </c>
      <c r="E260" t="str" cm="1">
        <f t="array" ref="E260">INDEX(capslist,1+C260-D260*Caps)</f>
        <v>3.3</v>
      </c>
      <c r="F260" t="str" cm="1">
        <f t="array" ref="F260">INDEX(capslist,D260+1)</f>
        <v>1.5</v>
      </c>
      <c r="G260">
        <f t="shared" si="9"/>
        <v>1.03125</v>
      </c>
    </row>
    <row r="261" spans="3:7" x14ac:dyDescent="0.25">
      <c r="C261">
        <f t="shared" si="10"/>
        <v>247</v>
      </c>
      <c r="D261">
        <f t="shared" si="8"/>
        <v>8</v>
      </c>
      <c r="E261" t="str" cm="1">
        <f t="array" ref="E261">INDEX(capslist,1+C261-D261*Caps)</f>
        <v>3.9</v>
      </c>
      <c r="F261" t="str" cm="1">
        <f t="array" ref="F261">INDEX(capslist,D261+1)</f>
        <v>1.5</v>
      </c>
      <c r="G261">
        <f t="shared" si="9"/>
        <v>1.0833333333333333</v>
      </c>
    </row>
    <row r="262" spans="3:7" x14ac:dyDescent="0.25">
      <c r="C262">
        <f t="shared" si="10"/>
        <v>248</v>
      </c>
      <c r="D262">
        <f t="shared" si="8"/>
        <v>8</v>
      </c>
      <c r="E262" t="str" cm="1">
        <f t="array" ref="E262">INDEX(capslist,1+C262-D262*Caps)</f>
        <v>4.7</v>
      </c>
      <c r="F262" t="str" cm="1">
        <f t="array" ref="F262">INDEX(capslist,D262+1)</f>
        <v>1.5</v>
      </c>
      <c r="G262">
        <f t="shared" si="9"/>
        <v>1.1370967741935485</v>
      </c>
    </row>
    <row r="263" spans="3:7" x14ac:dyDescent="0.25">
      <c r="C263">
        <f t="shared" si="10"/>
        <v>249</v>
      </c>
      <c r="D263">
        <f t="shared" si="8"/>
        <v>8</v>
      </c>
      <c r="E263" t="str" cm="1">
        <f t="array" ref="E263">INDEX(capslist,1+C263-D263*Caps)</f>
        <v>5.0</v>
      </c>
      <c r="F263" t="str" cm="1">
        <f t="array" ref="F263">INDEX(capslist,D263+1)</f>
        <v>1.5</v>
      </c>
      <c r="G263">
        <f t="shared" si="9"/>
        <v>1.1538461538461537</v>
      </c>
    </row>
    <row r="264" spans="3:7" x14ac:dyDescent="0.25">
      <c r="C264">
        <f t="shared" si="10"/>
        <v>250</v>
      </c>
      <c r="D264">
        <f t="shared" ref="D264:D279" si="11">INT(C264/totalcount)</f>
        <v>8</v>
      </c>
      <c r="E264" t="str" cm="1">
        <f t="array" ref="E264">INDEX(capslist,1+C264-D264*Caps)</f>
        <v>5.6</v>
      </c>
      <c r="F264" t="str" cm="1">
        <f t="array" ref="F264">INDEX(capslist,D264+1)</f>
        <v>1.5</v>
      </c>
      <c r="G264">
        <f t="shared" ref="G264:G279" si="12">E264*F264/(E264+F264)</f>
        <v>1.1830985915492955</v>
      </c>
    </row>
    <row r="265" spans="3:7" x14ac:dyDescent="0.25">
      <c r="C265">
        <f t="shared" si="10"/>
        <v>251</v>
      </c>
      <c r="D265">
        <f t="shared" si="11"/>
        <v>8</v>
      </c>
      <c r="E265" t="str" cm="1">
        <f t="array" ref="E265">INDEX(capslist,1+C265-D265*Caps)</f>
        <v>6.0</v>
      </c>
      <c r="F265" t="str" cm="1">
        <f t="array" ref="F265">INDEX(capslist,D265+1)</f>
        <v>1.5</v>
      </c>
      <c r="G265">
        <f t="shared" si="12"/>
        <v>1.2</v>
      </c>
    </row>
    <row r="266" spans="3:7" x14ac:dyDescent="0.25">
      <c r="C266">
        <f t="shared" si="10"/>
        <v>252</v>
      </c>
      <c r="D266">
        <f t="shared" si="11"/>
        <v>8</v>
      </c>
      <c r="E266" t="str" cm="1">
        <f t="array" ref="E266">INDEX(capslist,1+C266-D266*Caps)</f>
        <v>6.8</v>
      </c>
      <c r="F266" t="str" cm="1">
        <f t="array" ref="F266">INDEX(capslist,D266+1)</f>
        <v>1.5</v>
      </c>
      <c r="G266">
        <f t="shared" si="12"/>
        <v>1.2289156626506021</v>
      </c>
    </row>
    <row r="267" spans="3:7" x14ac:dyDescent="0.25">
      <c r="C267">
        <f t="shared" si="10"/>
        <v>253</v>
      </c>
      <c r="D267">
        <f t="shared" si="11"/>
        <v>8</v>
      </c>
      <c r="E267" t="str" cm="1">
        <f t="array" ref="E267">INDEX(capslist,1+C267-D267*Caps)</f>
        <v>8.2</v>
      </c>
      <c r="F267" t="str" cm="1">
        <f t="array" ref="F267">INDEX(capslist,D267+1)</f>
        <v>1.5</v>
      </c>
      <c r="G267">
        <f t="shared" si="12"/>
        <v>1.268041237113402</v>
      </c>
    </row>
    <row r="268" spans="3:7" x14ac:dyDescent="0.25">
      <c r="C268">
        <f t="shared" si="10"/>
        <v>254</v>
      </c>
      <c r="D268">
        <f t="shared" si="11"/>
        <v>8</v>
      </c>
      <c r="E268" t="str" cm="1">
        <f t="array" ref="E268">INDEX(capslist,1+C268-D268*Caps)</f>
        <v>10.0</v>
      </c>
      <c r="F268" t="str" cm="1">
        <f t="array" ref="F268">INDEX(capslist,D268+1)</f>
        <v>1.5</v>
      </c>
      <c r="G268">
        <f t="shared" si="12"/>
        <v>1.3043478260869565</v>
      </c>
    </row>
    <row r="269" spans="3:7" x14ac:dyDescent="0.25">
      <c r="C269">
        <f t="shared" si="10"/>
        <v>255</v>
      </c>
      <c r="D269">
        <f t="shared" si="11"/>
        <v>8</v>
      </c>
      <c r="E269" t="str" cm="1">
        <f t="array" ref="E269">INDEX(capslist,1+C269-D269*Caps)</f>
        <v>12.0</v>
      </c>
      <c r="F269" t="str" cm="1">
        <f t="array" ref="F269">INDEX(capslist,D269+1)</f>
        <v>1.5</v>
      </c>
      <c r="G269">
        <f t="shared" si="12"/>
        <v>1.3333333333333333</v>
      </c>
    </row>
    <row r="270" spans="3:7" x14ac:dyDescent="0.25">
      <c r="C270">
        <f t="shared" si="10"/>
        <v>256</v>
      </c>
      <c r="D270">
        <f t="shared" si="11"/>
        <v>8</v>
      </c>
      <c r="E270" t="str" cm="1">
        <f t="array" ref="E270">INDEX(capslist,1+C270-D270*Caps)</f>
        <v>13.0</v>
      </c>
      <c r="F270" t="str" cm="1">
        <f t="array" ref="F270">INDEX(capslist,D270+1)</f>
        <v>1.5</v>
      </c>
      <c r="G270">
        <f t="shared" si="12"/>
        <v>1.3448275862068966</v>
      </c>
    </row>
    <row r="271" spans="3:7" x14ac:dyDescent="0.25">
      <c r="C271">
        <f t="shared" si="10"/>
        <v>257</v>
      </c>
      <c r="D271">
        <f t="shared" si="11"/>
        <v>8</v>
      </c>
      <c r="E271" t="str" cm="1">
        <f t="array" ref="E271">INDEX(capslist,1+C271-D271*Caps)</f>
        <v>15.0</v>
      </c>
      <c r="F271" t="str" cm="1">
        <f t="array" ref="F271">INDEX(capslist,D271+1)</f>
        <v>1.5</v>
      </c>
      <c r="G271">
        <f t="shared" si="12"/>
        <v>1.3636363636363635</v>
      </c>
    </row>
    <row r="272" spans="3:7" x14ac:dyDescent="0.25">
      <c r="C272">
        <f t="shared" si="10"/>
        <v>258</v>
      </c>
      <c r="D272">
        <f t="shared" si="11"/>
        <v>8</v>
      </c>
      <c r="E272" t="str" cm="1">
        <f t="array" ref="E272">INDEX(capslist,1+C272-D272*Caps)</f>
        <v>18.0</v>
      </c>
      <c r="F272" t="str" cm="1">
        <f t="array" ref="F272">INDEX(capslist,D272+1)</f>
        <v>1.5</v>
      </c>
      <c r="G272">
        <f t="shared" si="12"/>
        <v>1.3846153846153846</v>
      </c>
    </row>
    <row r="273" spans="3:7" x14ac:dyDescent="0.25">
      <c r="C273">
        <f t="shared" si="10"/>
        <v>259</v>
      </c>
      <c r="D273">
        <f t="shared" si="11"/>
        <v>8</v>
      </c>
      <c r="E273" t="str" cm="1">
        <f t="array" ref="E273">INDEX(capslist,1+C273-D273*Caps)</f>
        <v>22.0</v>
      </c>
      <c r="F273" t="str" cm="1">
        <f t="array" ref="F273">INDEX(capslist,D273+1)</f>
        <v>1.5</v>
      </c>
      <c r="G273">
        <f t="shared" si="12"/>
        <v>1.4042553191489362</v>
      </c>
    </row>
    <row r="274" spans="3:7" x14ac:dyDescent="0.25">
      <c r="C274">
        <f t="shared" si="10"/>
        <v>260</v>
      </c>
      <c r="D274">
        <f t="shared" si="11"/>
        <v>8</v>
      </c>
      <c r="E274" t="str" cm="1">
        <f t="array" ref="E274">INDEX(capslist,1+C274-D274*Caps)</f>
        <v>27.0</v>
      </c>
      <c r="F274" t="str" cm="1">
        <f t="array" ref="F274">INDEX(capslist,D274+1)</f>
        <v>1.5</v>
      </c>
      <c r="G274">
        <f t="shared" si="12"/>
        <v>1.4210526315789473</v>
      </c>
    </row>
    <row r="275" spans="3:7" x14ac:dyDescent="0.25">
      <c r="C275">
        <f t="shared" si="10"/>
        <v>261</v>
      </c>
      <c r="D275">
        <f t="shared" si="11"/>
        <v>9</v>
      </c>
      <c r="E275" t="str" cm="1">
        <f t="array" ref="E275">INDEX(capslist,1+C275-D275*Caps)</f>
        <v>0.4</v>
      </c>
      <c r="F275" t="str" cm="1">
        <f t="array" ref="F275">INDEX(capslist,D275+1)</f>
        <v>1.8</v>
      </c>
      <c r="G275">
        <f t="shared" si="12"/>
        <v>0.32727272727272727</v>
      </c>
    </row>
    <row r="276" spans="3:7" x14ac:dyDescent="0.25">
      <c r="C276">
        <f t="shared" si="10"/>
        <v>262</v>
      </c>
      <c r="D276">
        <f t="shared" si="11"/>
        <v>9</v>
      </c>
      <c r="E276" t="str" cm="1">
        <f t="array" ref="E276">INDEX(capslist,1+C276-D276*Caps)</f>
        <v>0.5</v>
      </c>
      <c r="F276" t="str" cm="1">
        <f t="array" ref="F276">INDEX(capslist,D276+1)</f>
        <v>1.8</v>
      </c>
      <c r="G276">
        <f t="shared" si="12"/>
        <v>0.39130434782608697</v>
      </c>
    </row>
    <row r="277" spans="3:7" x14ac:dyDescent="0.25">
      <c r="C277">
        <f t="shared" si="10"/>
        <v>263</v>
      </c>
      <c r="D277">
        <f t="shared" si="11"/>
        <v>9</v>
      </c>
      <c r="E277" t="str" cm="1">
        <f t="array" ref="E277">INDEX(capslist,1+C277-D277*Caps)</f>
        <v>0.6</v>
      </c>
      <c r="F277" t="str" cm="1">
        <f t="array" ref="F277">INDEX(capslist,D277+1)</f>
        <v>1.8</v>
      </c>
      <c r="G277">
        <f t="shared" si="12"/>
        <v>0.45000000000000007</v>
      </c>
    </row>
    <row r="278" spans="3:7" x14ac:dyDescent="0.25">
      <c r="C278">
        <f t="shared" si="10"/>
        <v>264</v>
      </c>
      <c r="D278">
        <f t="shared" si="11"/>
        <v>9</v>
      </c>
      <c r="E278" t="str" cm="1">
        <f t="array" ref="E278">INDEX(capslist,1+C278-D278*Caps)</f>
        <v>0.7</v>
      </c>
      <c r="F278" t="str" cm="1">
        <f t="array" ref="F278">INDEX(capslist,D278+1)</f>
        <v>1.8</v>
      </c>
      <c r="G278">
        <f t="shared" si="12"/>
        <v>0.504</v>
      </c>
    </row>
    <row r="279" spans="3:7" x14ac:dyDescent="0.25">
      <c r="C279">
        <f t="shared" si="10"/>
        <v>265</v>
      </c>
      <c r="D279">
        <f t="shared" si="11"/>
        <v>9</v>
      </c>
      <c r="E279" t="str" cm="1">
        <f t="array" ref="E279">INDEX(capslist,1+C279-D279*Caps)</f>
        <v>0.8</v>
      </c>
      <c r="F279" t="str" cm="1">
        <f t="array" ref="F279">INDEX(capslist,D279+1)</f>
        <v>1.8</v>
      </c>
      <c r="G279">
        <f t="shared" si="12"/>
        <v>0.55384615384615388</v>
      </c>
    </row>
    <row r="280" spans="3:7" x14ac:dyDescent="0.25">
      <c r="C280">
        <f t="shared" si="10"/>
        <v>266</v>
      </c>
      <c r="D280">
        <f t="shared" ref="D280:D292" si="13">INT(C280/totalcount)</f>
        <v>9</v>
      </c>
      <c r="E280" t="str" cm="1">
        <f t="array" ref="E280">INDEX(capslist,1+C280-D280*Caps)</f>
        <v>0.9</v>
      </c>
      <c r="F280" t="str" cm="1">
        <f t="array" ref="F280">INDEX(capslist,D280+1)</f>
        <v>1.8</v>
      </c>
      <c r="G280">
        <f t="shared" ref="G280:G292" si="14">E280*F280/(E280+F280)</f>
        <v>0.6</v>
      </c>
    </row>
    <row r="281" spans="3:7" x14ac:dyDescent="0.25">
      <c r="C281">
        <f t="shared" si="10"/>
        <v>267</v>
      </c>
      <c r="D281">
        <f t="shared" si="13"/>
        <v>9</v>
      </c>
      <c r="E281" t="str" cm="1">
        <f t="array" ref="E281">INDEX(capslist,1+C281-D281*Caps)</f>
        <v>1.0</v>
      </c>
      <c r="F281" t="str" cm="1">
        <f t="array" ref="F281">INDEX(capslist,D281+1)</f>
        <v>1.8</v>
      </c>
      <c r="G281">
        <f t="shared" si="14"/>
        <v>0.6428571428571429</v>
      </c>
    </row>
    <row r="282" spans="3:7" x14ac:dyDescent="0.25">
      <c r="C282">
        <f t="shared" si="10"/>
        <v>268</v>
      </c>
      <c r="D282">
        <f t="shared" si="13"/>
        <v>9</v>
      </c>
      <c r="E282" t="str" cm="1">
        <f t="array" ref="E282">INDEX(capslist,1+C282-D282*Caps)</f>
        <v>1.1</v>
      </c>
      <c r="F282" t="str" cm="1">
        <f t="array" ref="F282">INDEX(capslist,D282+1)</f>
        <v>1.8</v>
      </c>
      <c r="G282">
        <f t="shared" si="14"/>
        <v>0.6827586206896552</v>
      </c>
    </row>
    <row r="283" spans="3:7" x14ac:dyDescent="0.25">
      <c r="C283">
        <f t="shared" si="10"/>
        <v>269</v>
      </c>
      <c r="D283">
        <f t="shared" si="13"/>
        <v>9</v>
      </c>
      <c r="E283" t="str" cm="1">
        <f t="array" ref="E283">INDEX(capslist,1+C283-D283*Caps)</f>
        <v>1.5</v>
      </c>
      <c r="F283" t="str" cm="1">
        <f t="array" ref="F283">INDEX(capslist,D283+1)</f>
        <v>1.8</v>
      </c>
      <c r="G283">
        <f t="shared" si="14"/>
        <v>0.81818181818181823</v>
      </c>
    </row>
    <row r="284" spans="3:7" x14ac:dyDescent="0.25">
      <c r="C284">
        <f t="shared" si="10"/>
        <v>270</v>
      </c>
      <c r="D284">
        <f t="shared" si="13"/>
        <v>9</v>
      </c>
      <c r="E284" t="str" cm="1">
        <f t="array" ref="E284">INDEX(capslist,1+C284-D284*Caps)</f>
        <v>1.8</v>
      </c>
      <c r="F284" t="str" cm="1">
        <f t="array" ref="F284">INDEX(capslist,D284+1)</f>
        <v>1.8</v>
      </c>
      <c r="G284">
        <f t="shared" si="14"/>
        <v>0.9</v>
      </c>
    </row>
    <row r="285" spans="3:7" x14ac:dyDescent="0.25">
      <c r="C285">
        <f t="shared" si="10"/>
        <v>271</v>
      </c>
      <c r="D285">
        <f t="shared" si="13"/>
        <v>9</v>
      </c>
      <c r="E285" t="str" cm="1">
        <f t="array" ref="E285">INDEX(capslist,1+C285-D285*Caps)</f>
        <v>2.2</v>
      </c>
      <c r="F285" t="str" cm="1">
        <f t="array" ref="F285">INDEX(capslist,D285+1)</f>
        <v>1.8</v>
      </c>
      <c r="G285">
        <f t="shared" si="14"/>
        <v>0.9900000000000001</v>
      </c>
    </row>
    <row r="286" spans="3:7" x14ac:dyDescent="0.25">
      <c r="C286">
        <f t="shared" si="10"/>
        <v>272</v>
      </c>
      <c r="D286">
        <f t="shared" si="13"/>
        <v>9</v>
      </c>
      <c r="E286" t="str" cm="1">
        <f t="array" ref="E286">INDEX(capslist,1+C286-D286*Caps)</f>
        <v>2.4</v>
      </c>
      <c r="F286" t="str" cm="1">
        <f t="array" ref="F286">INDEX(capslist,D286+1)</f>
        <v>1.8</v>
      </c>
      <c r="G286">
        <f t="shared" si="14"/>
        <v>1.0285714285714287</v>
      </c>
    </row>
    <row r="287" spans="3:7" x14ac:dyDescent="0.25">
      <c r="C287">
        <f t="shared" si="10"/>
        <v>273</v>
      </c>
      <c r="D287">
        <f t="shared" si="13"/>
        <v>9</v>
      </c>
      <c r="E287" t="str" cm="1">
        <f t="array" ref="E287">INDEX(capslist,1+C287-D287*Caps)</f>
        <v>2.7</v>
      </c>
      <c r="F287" t="str" cm="1">
        <f t="array" ref="F287">INDEX(capslist,D287+1)</f>
        <v>1.8</v>
      </c>
      <c r="G287">
        <f t="shared" si="14"/>
        <v>1.08</v>
      </c>
    </row>
    <row r="288" spans="3:7" x14ac:dyDescent="0.25">
      <c r="C288">
        <f t="shared" si="10"/>
        <v>274</v>
      </c>
      <c r="D288">
        <f t="shared" si="13"/>
        <v>9</v>
      </c>
      <c r="E288" t="str" cm="1">
        <f t="array" ref="E288">INDEX(capslist,1+C288-D288*Caps)</f>
        <v>3.0</v>
      </c>
      <c r="F288" t="str" cm="1">
        <f t="array" ref="F288">INDEX(capslist,D288+1)</f>
        <v>1.8</v>
      </c>
      <c r="G288">
        <f t="shared" si="14"/>
        <v>1.1250000000000002</v>
      </c>
    </row>
    <row r="289" spans="3:7" x14ac:dyDescent="0.25">
      <c r="C289">
        <f t="shared" si="10"/>
        <v>275</v>
      </c>
      <c r="D289">
        <f t="shared" si="13"/>
        <v>9</v>
      </c>
      <c r="E289" t="str" cm="1">
        <f t="array" ref="E289">INDEX(capslist,1+C289-D289*Caps)</f>
        <v>3.3</v>
      </c>
      <c r="F289" t="str" cm="1">
        <f t="array" ref="F289">INDEX(capslist,D289+1)</f>
        <v>1.8</v>
      </c>
      <c r="G289">
        <f t="shared" si="14"/>
        <v>1.1647058823529413</v>
      </c>
    </row>
    <row r="290" spans="3:7" x14ac:dyDescent="0.25">
      <c r="C290">
        <f t="shared" si="10"/>
        <v>276</v>
      </c>
      <c r="D290">
        <f t="shared" si="13"/>
        <v>9</v>
      </c>
      <c r="E290" t="str" cm="1">
        <f t="array" ref="E290">INDEX(capslist,1+C290-D290*Caps)</f>
        <v>3.9</v>
      </c>
      <c r="F290" t="str" cm="1">
        <f t="array" ref="F290">INDEX(capslist,D290+1)</f>
        <v>1.8</v>
      </c>
      <c r="G290">
        <f t="shared" si="14"/>
        <v>1.2315789473684209</v>
      </c>
    </row>
    <row r="291" spans="3:7" x14ac:dyDescent="0.25">
      <c r="C291">
        <f t="shared" si="10"/>
        <v>277</v>
      </c>
      <c r="D291">
        <f t="shared" si="13"/>
        <v>9</v>
      </c>
      <c r="E291" t="str" cm="1">
        <f t="array" ref="E291">INDEX(capslist,1+C291-D291*Caps)</f>
        <v>4.7</v>
      </c>
      <c r="F291" t="str" cm="1">
        <f t="array" ref="F291">INDEX(capslist,D291+1)</f>
        <v>1.8</v>
      </c>
      <c r="G291">
        <f t="shared" si="14"/>
        <v>1.3015384615384618</v>
      </c>
    </row>
    <row r="292" spans="3:7" x14ac:dyDescent="0.25">
      <c r="C292">
        <f t="shared" si="10"/>
        <v>278</v>
      </c>
      <c r="D292">
        <f t="shared" si="13"/>
        <v>9</v>
      </c>
      <c r="E292" t="str" cm="1">
        <f t="array" ref="E292">INDEX(capslist,1+C292-D292*Caps)</f>
        <v>5.0</v>
      </c>
      <c r="F292" t="str" cm="1">
        <f t="array" ref="F292">INDEX(capslist,D292+1)</f>
        <v>1.8</v>
      </c>
      <c r="G292">
        <f t="shared" si="14"/>
        <v>1.3235294117647058</v>
      </c>
    </row>
    <row r="293" spans="3:7" x14ac:dyDescent="0.25">
      <c r="C293">
        <f t="shared" si="10"/>
        <v>279</v>
      </c>
      <c r="D293">
        <f t="shared" ref="D293:D302" si="15">INT(C293/totalcount)</f>
        <v>9</v>
      </c>
      <c r="E293" t="str" cm="1">
        <f t="array" ref="E293">INDEX(capslist,1+C293-D293*Caps)</f>
        <v>5.6</v>
      </c>
      <c r="F293" t="str" cm="1">
        <f t="array" ref="F293">INDEX(capslist,D293+1)</f>
        <v>1.8</v>
      </c>
      <c r="G293">
        <f t="shared" ref="G293:G302" si="16">E293*F293/(E293+F293)</f>
        <v>1.3621621621621622</v>
      </c>
    </row>
    <row r="294" spans="3:7" x14ac:dyDescent="0.25">
      <c r="C294">
        <f t="shared" si="10"/>
        <v>280</v>
      </c>
      <c r="D294">
        <f t="shared" si="15"/>
        <v>9</v>
      </c>
      <c r="E294" t="str" cm="1">
        <f t="array" ref="E294">INDEX(capslist,1+C294-D294*Caps)</f>
        <v>6.0</v>
      </c>
      <c r="F294" t="str" cm="1">
        <f t="array" ref="F294">INDEX(capslist,D294+1)</f>
        <v>1.8</v>
      </c>
      <c r="G294">
        <f t="shared" si="16"/>
        <v>1.3846153846153848</v>
      </c>
    </row>
    <row r="295" spans="3:7" x14ac:dyDescent="0.25">
      <c r="C295">
        <f t="shared" si="10"/>
        <v>281</v>
      </c>
      <c r="D295">
        <f t="shared" si="15"/>
        <v>9</v>
      </c>
      <c r="E295" t="str" cm="1">
        <f t="array" ref="E295">INDEX(capslist,1+C295-D295*Caps)</f>
        <v>6.8</v>
      </c>
      <c r="F295" t="str" cm="1">
        <f t="array" ref="F295">INDEX(capslist,D295+1)</f>
        <v>1.8</v>
      </c>
      <c r="G295">
        <f t="shared" si="16"/>
        <v>1.4232558139534885</v>
      </c>
    </row>
    <row r="296" spans="3:7" x14ac:dyDescent="0.25">
      <c r="C296">
        <f t="shared" si="10"/>
        <v>282</v>
      </c>
      <c r="D296">
        <f t="shared" si="15"/>
        <v>9</v>
      </c>
      <c r="E296" t="str" cm="1">
        <f t="array" ref="E296">INDEX(capslist,1+C296-D296*Caps)</f>
        <v>8.2</v>
      </c>
      <c r="F296" t="str" cm="1">
        <f t="array" ref="F296">INDEX(capslist,D296+1)</f>
        <v>1.8</v>
      </c>
      <c r="G296">
        <f t="shared" si="16"/>
        <v>1.476</v>
      </c>
    </row>
    <row r="297" spans="3:7" x14ac:dyDescent="0.25">
      <c r="C297">
        <f t="shared" si="10"/>
        <v>283</v>
      </c>
      <c r="D297">
        <f t="shared" si="15"/>
        <v>9</v>
      </c>
      <c r="E297" t="str" cm="1">
        <f t="array" ref="E297">INDEX(capslist,1+C297-D297*Caps)</f>
        <v>10.0</v>
      </c>
      <c r="F297" t="str" cm="1">
        <f t="array" ref="F297">INDEX(capslist,D297+1)</f>
        <v>1.8</v>
      </c>
      <c r="G297">
        <f t="shared" si="16"/>
        <v>1.5254237288135593</v>
      </c>
    </row>
    <row r="298" spans="3:7" x14ac:dyDescent="0.25">
      <c r="C298">
        <f t="shared" si="10"/>
        <v>284</v>
      </c>
      <c r="D298">
        <f t="shared" si="15"/>
        <v>9</v>
      </c>
      <c r="E298" t="str" cm="1">
        <f t="array" ref="E298">INDEX(capslist,1+C298-D298*Caps)</f>
        <v>12.0</v>
      </c>
      <c r="F298" t="str" cm="1">
        <f t="array" ref="F298">INDEX(capslist,D298+1)</f>
        <v>1.8</v>
      </c>
      <c r="G298">
        <f t="shared" si="16"/>
        <v>1.5652173913043479</v>
      </c>
    </row>
    <row r="299" spans="3:7" x14ac:dyDescent="0.25">
      <c r="C299">
        <f t="shared" si="10"/>
        <v>285</v>
      </c>
      <c r="D299">
        <f t="shared" si="15"/>
        <v>9</v>
      </c>
      <c r="E299" t="str" cm="1">
        <f t="array" ref="E299">INDEX(capslist,1+C299-D299*Caps)</f>
        <v>13.0</v>
      </c>
      <c r="F299" t="str" cm="1">
        <f t="array" ref="F299">INDEX(capslist,D299+1)</f>
        <v>1.8</v>
      </c>
      <c r="G299">
        <f t="shared" si="16"/>
        <v>1.5810810810810811</v>
      </c>
    </row>
    <row r="300" spans="3:7" x14ac:dyDescent="0.25">
      <c r="C300">
        <f t="shared" si="10"/>
        <v>286</v>
      </c>
      <c r="D300">
        <f t="shared" si="15"/>
        <v>9</v>
      </c>
      <c r="E300" t="str" cm="1">
        <f t="array" ref="E300">INDEX(capslist,1+C300-D300*Caps)</f>
        <v>15.0</v>
      </c>
      <c r="F300" t="str" cm="1">
        <f t="array" ref="F300">INDEX(capslist,D300+1)</f>
        <v>1.8</v>
      </c>
      <c r="G300">
        <f t="shared" si="16"/>
        <v>1.607142857142857</v>
      </c>
    </row>
    <row r="301" spans="3:7" x14ac:dyDescent="0.25">
      <c r="C301">
        <f t="shared" si="10"/>
        <v>287</v>
      </c>
      <c r="D301">
        <f t="shared" si="15"/>
        <v>9</v>
      </c>
      <c r="E301" t="str" cm="1">
        <f t="array" ref="E301">INDEX(capslist,1+C301-D301*Caps)</f>
        <v>18.0</v>
      </c>
      <c r="F301" t="str" cm="1">
        <f t="array" ref="F301">INDEX(capslist,D301+1)</f>
        <v>1.8</v>
      </c>
      <c r="G301">
        <f t="shared" si="16"/>
        <v>1.6363636363636362</v>
      </c>
    </row>
    <row r="302" spans="3:7" x14ac:dyDescent="0.25">
      <c r="C302">
        <f t="shared" si="10"/>
        <v>288</v>
      </c>
      <c r="D302">
        <f t="shared" si="15"/>
        <v>9</v>
      </c>
      <c r="E302" t="str" cm="1">
        <f t="array" ref="E302">INDEX(capslist,1+C302-D302*Caps)</f>
        <v>22.0</v>
      </c>
      <c r="F302" t="str" cm="1">
        <f t="array" ref="F302">INDEX(capslist,D302+1)</f>
        <v>1.8</v>
      </c>
      <c r="G302">
        <f t="shared" si="16"/>
        <v>1.6638655462184875</v>
      </c>
    </row>
    <row r="303" spans="3:7" x14ac:dyDescent="0.25">
      <c r="C303">
        <f t="shared" si="10"/>
        <v>289</v>
      </c>
      <c r="D303">
        <f t="shared" ref="D303:D366" si="17">INT(C303/totalcount)</f>
        <v>9</v>
      </c>
      <c r="E303" t="str" cm="1">
        <f t="array" ref="E303">INDEX(capslist,1+C303-D303*Caps)</f>
        <v>27.0</v>
      </c>
      <c r="F303" t="str" cm="1">
        <f t="array" ref="F303">INDEX(capslist,D303+1)</f>
        <v>1.8</v>
      </c>
      <c r="G303">
        <f t="shared" ref="G303:G366" si="18">E303*F303/(E303+F303)</f>
        <v>1.6875</v>
      </c>
    </row>
    <row r="304" spans="3:7" x14ac:dyDescent="0.25">
      <c r="C304">
        <f t="shared" si="10"/>
        <v>290</v>
      </c>
      <c r="D304">
        <f t="shared" si="17"/>
        <v>10</v>
      </c>
      <c r="E304" t="str" cm="1">
        <f t="array" ref="E304">INDEX(capslist,1+C304-D304*Caps)</f>
        <v>0.4</v>
      </c>
      <c r="F304" t="str" cm="1">
        <f t="array" ref="F304">INDEX(capslist,D304+1)</f>
        <v>2.2</v>
      </c>
      <c r="G304">
        <f t="shared" si="18"/>
        <v>0.33846153846153848</v>
      </c>
    </row>
    <row r="305" spans="3:7" x14ac:dyDescent="0.25">
      <c r="C305">
        <f t="shared" si="10"/>
        <v>291</v>
      </c>
      <c r="D305">
        <f t="shared" si="17"/>
        <v>10</v>
      </c>
      <c r="E305" t="str" cm="1">
        <f t="array" ref="E305">INDEX(capslist,1+C305-D305*Caps)</f>
        <v>0.5</v>
      </c>
      <c r="F305" t="str" cm="1">
        <f t="array" ref="F305">INDEX(capslist,D305+1)</f>
        <v>2.2</v>
      </c>
      <c r="G305">
        <f t="shared" si="18"/>
        <v>0.40740740740740744</v>
      </c>
    </row>
    <row r="306" spans="3:7" x14ac:dyDescent="0.25">
      <c r="C306">
        <f t="shared" si="10"/>
        <v>292</v>
      </c>
      <c r="D306">
        <f t="shared" si="17"/>
        <v>10</v>
      </c>
      <c r="E306" t="str" cm="1">
        <f t="array" ref="E306">INDEX(capslist,1+C306-D306*Caps)</f>
        <v>0.6</v>
      </c>
      <c r="F306" t="str" cm="1">
        <f t="array" ref="F306">INDEX(capslist,D306+1)</f>
        <v>2.2</v>
      </c>
      <c r="G306">
        <f t="shared" si="18"/>
        <v>0.47142857142857142</v>
      </c>
    </row>
    <row r="307" spans="3:7" x14ac:dyDescent="0.25">
      <c r="C307">
        <f t="shared" si="10"/>
        <v>293</v>
      </c>
      <c r="D307">
        <f t="shared" si="17"/>
        <v>10</v>
      </c>
      <c r="E307" t="str" cm="1">
        <f t="array" ref="E307">INDEX(capslist,1+C307-D307*Caps)</f>
        <v>0.7</v>
      </c>
      <c r="F307" t="str" cm="1">
        <f t="array" ref="F307">INDEX(capslist,D307+1)</f>
        <v>2.2</v>
      </c>
      <c r="G307">
        <f t="shared" si="18"/>
        <v>0.53103448275862064</v>
      </c>
    </row>
    <row r="308" spans="3:7" x14ac:dyDescent="0.25">
      <c r="C308">
        <f t="shared" si="10"/>
        <v>294</v>
      </c>
      <c r="D308">
        <f t="shared" si="17"/>
        <v>10</v>
      </c>
      <c r="E308" t="str" cm="1">
        <f t="array" ref="E308">INDEX(capslist,1+C308-D308*Caps)</f>
        <v>0.8</v>
      </c>
      <c r="F308" t="str" cm="1">
        <f t="array" ref="F308">INDEX(capslist,D308+1)</f>
        <v>2.2</v>
      </c>
      <c r="G308">
        <f t="shared" si="18"/>
        <v>0.58666666666666678</v>
      </c>
    </row>
    <row r="309" spans="3:7" x14ac:dyDescent="0.25">
      <c r="C309">
        <f t="shared" si="10"/>
        <v>295</v>
      </c>
      <c r="D309">
        <f t="shared" si="17"/>
        <v>10</v>
      </c>
      <c r="E309" t="str" cm="1">
        <f t="array" ref="E309">INDEX(capslist,1+C309-D309*Caps)</f>
        <v>0.9</v>
      </c>
      <c r="F309" t="str" cm="1">
        <f t="array" ref="F309">INDEX(capslist,D309+1)</f>
        <v>2.2</v>
      </c>
      <c r="G309">
        <f t="shared" si="18"/>
        <v>0.63870967741935492</v>
      </c>
    </row>
    <row r="310" spans="3:7" x14ac:dyDescent="0.25">
      <c r="C310">
        <f t="shared" si="10"/>
        <v>296</v>
      </c>
      <c r="D310">
        <f t="shared" si="17"/>
        <v>10</v>
      </c>
      <c r="E310" t="str" cm="1">
        <f t="array" ref="E310">INDEX(capslist,1+C310-D310*Caps)</f>
        <v>1.0</v>
      </c>
      <c r="F310" t="str" cm="1">
        <f t="array" ref="F310">INDEX(capslist,D310+1)</f>
        <v>2.2</v>
      </c>
      <c r="G310">
        <f t="shared" si="18"/>
        <v>0.6875</v>
      </c>
    </row>
    <row r="311" spans="3:7" x14ac:dyDescent="0.25">
      <c r="C311">
        <f t="shared" si="10"/>
        <v>297</v>
      </c>
      <c r="D311">
        <f t="shared" si="17"/>
        <v>10</v>
      </c>
      <c r="E311" t="str" cm="1">
        <f t="array" ref="E311">INDEX(capslist,1+C311-D311*Caps)</f>
        <v>1.1</v>
      </c>
      <c r="F311" t="str" cm="1">
        <f t="array" ref="F311">INDEX(capslist,D311+1)</f>
        <v>2.2</v>
      </c>
      <c r="G311">
        <f t="shared" si="18"/>
        <v>0.73333333333333339</v>
      </c>
    </row>
    <row r="312" spans="3:7" x14ac:dyDescent="0.25">
      <c r="C312">
        <f t="shared" si="10"/>
        <v>298</v>
      </c>
      <c r="D312">
        <f t="shared" si="17"/>
        <v>10</v>
      </c>
      <c r="E312" t="str" cm="1">
        <f t="array" ref="E312">INDEX(capslist,1+C312-D312*Caps)</f>
        <v>1.5</v>
      </c>
      <c r="F312" t="str" cm="1">
        <f t="array" ref="F312">INDEX(capslist,D312+1)</f>
        <v>2.2</v>
      </c>
      <c r="G312">
        <f t="shared" si="18"/>
        <v>0.89189189189189189</v>
      </c>
    </row>
    <row r="313" spans="3:7" x14ac:dyDescent="0.25">
      <c r="C313">
        <f t="shared" si="10"/>
        <v>299</v>
      </c>
      <c r="D313">
        <f t="shared" si="17"/>
        <v>10</v>
      </c>
      <c r="E313" t="str" cm="1">
        <f t="array" ref="E313">INDEX(capslist,1+C313-D313*Caps)</f>
        <v>1.8</v>
      </c>
      <c r="F313" t="str" cm="1">
        <f t="array" ref="F313">INDEX(capslist,D313+1)</f>
        <v>2.2</v>
      </c>
      <c r="G313">
        <f t="shared" si="18"/>
        <v>0.9900000000000001</v>
      </c>
    </row>
    <row r="314" spans="3:7" x14ac:dyDescent="0.25">
      <c r="C314">
        <f t="shared" si="10"/>
        <v>300</v>
      </c>
      <c r="D314">
        <f t="shared" si="17"/>
        <v>10</v>
      </c>
      <c r="E314" t="str" cm="1">
        <f t="array" ref="E314">INDEX(capslist,1+C314-D314*Caps)</f>
        <v>2.2</v>
      </c>
      <c r="F314" t="str" cm="1">
        <f t="array" ref="F314">INDEX(capslist,D314+1)</f>
        <v>2.2</v>
      </c>
      <c r="G314">
        <f t="shared" si="18"/>
        <v>1.1000000000000001</v>
      </c>
    </row>
    <row r="315" spans="3:7" x14ac:dyDescent="0.25">
      <c r="C315">
        <f t="shared" si="10"/>
        <v>301</v>
      </c>
      <c r="D315">
        <f t="shared" si="17"/>
        <v>10</v>
      </c>
      <c r="E315" t="str" cm="1">
        <f t="array" ref="E315">INDEX(capslist,1+C315-D315*Caps)</f>
        <v>2.4</v>
      </c>
      <c r="F315" t="str" cm="1">
        <f t="array" ref="F315">INDEX(capslist,D315+1)</f>
        <v>2.2</v>
      </c>
      <c r="G315">
        <f t="shared" si="18"/>
        <v>1.1478260869565218</v>
      </c>
    </row>
    <row r="316" spans="3:7" x14ac:dyDescent="0.25">
      <c r="C316">
        <f t="shared" si="10"/>
        <v>302</v>
      </c>
      <c r="D316">
        <f t="shared" si="17"/>
        <v>10</v>
      </c>
      <c r="E316" t="str" cm="1">
        <f t="array" ref="E316">INDEX(capslist,1+C316-D316*Caps)</f>
        <v>2.7</v>
      </c>
      <c r="F316" t="str" cm="1">
        <f t="array" ref="F316">INDEX(capslist,D316+1)</f>
        <v>2.2</v>
      </c>
      <c r="G316">
        <f t="shared" si="18"/>
        <v>1.2122448979591838</v>
      </c>
    </row>
    <row r="317" spans="3:7" x14ac:dyDescent="0.25">
      <c r="C317">
        <f t="shared" si="10"/>
        <v>303</v>
      </c>
      <c r="D317">
        <f t="shared" si="17"/>
        <v>10</v>
      </c>
      <c r="E317" t="str" cm="1">
        <f t="array" ref="E317">INDEX(capslist,1+C317-D317*Caps)</f>
        <v>3.0</v>
      </c>
      <c r="F317" t="str" cm="1">
        <f t="array" ref="F317">INDEX(capslist,D317+1)</f>
        <v>2.2</v>
      </c>
      <c r="G317">
        <f t="shared" si="18"/>
        <v>1.2692307692307694</v>
      </c>
    </row>
    <row r="318" spans="3:7" x14ac:dyDescent="0.25">
      <c r="C318">
        <f t="shared" si="10"/>
        <v>304</v>
      </c>
      <c r="D318">
        <f t="shared" si="17"/>
        <v>10</v>
      </c>
      <c r="E318" t="str" cm="1">
        <f t="array" ref="E318">INDEX(capslist,1+C318-D318*Caps)</f>
        <v>3.3</v>
      </c>
      <c r="F318" t="str" cm="1">
        <f t="array" ref="F318">INDEX(capslist,D318+1)</f>
        <v>2.2</v>
      </c>
      <c r="G318">
        <f t="shared" si="18"/>
        <v>1.32</v>
      </c>
    </row>
    <row r="319" spans="3:7" x14ac:dyDescent="0.25">
      <c r="C319">
        <f t="shared" si="10"/>
        <v>305</v>
      </c>
      <c r="D319">
        <f t="shared" si="17"/>
        <v>10</v>
      </c>
      <c r="E319" t="str" cm="1">
        <f t="array" ref="E319">INDEX(capslist,1+C319-D319*Caps)</f>
        <v>3.9</v>
      </c>
      <c r="F319" t="str" cm="1">
        <f t="array" ref="F319">INDEX(capslist,D319+1)</f>
        <v>2.2</v>
      </c>
      <c r="G319">
        <f t="shared" si="18"/>
        <v>1.4065573770491804</v>
      </c>
    </row>
    <row r="320" spans="3:7" x14ac:dyDescent="0.25">
      <c r="C320">
        <f t="shared" si="10"/>
        <v>306</v>
      </c>
      <c r="D320">
        <f t="shared" si="17"/>
        <v>10</v>
      </c>
      <c r="E320" t="str" cm="1">
        <f t="array" ref="E320">INDEX(capslist,1+C320-D320*Caps)</f>
        <v>4.7</v>
      </c>
      <c r="F320" t="str" cm="1">
        <f t="array" ref="F320">INDEX(capslist,D320+1)</f>
        <v>2.2</v>
      </c>
      <c r="G320">
        <f t="shared" si="18"/>
        <v>1.4985507246376812</v>
      </c>
    </row>
    <row r="321" spans="3:7" x14ac:dyDescent="0.25">
      <c r="C321">
        <f t="shared" si="10"/>
        <v>307</v>
      </c>
      <c r="D321">
        <f t="shared" si="17"/>
        <v>10</v>
      </c>
      <c r="E321" t="str" cm="1">
        <f t="array" ref="E321">INDEX(capslist,1+C321-D321*Caps)</f>
        <v>5.0</v>
      </c>
      <c r="F321" t="str" cm="1">
        <f t="array" ref="F321">INDEX(capslist,D321+1)</f>
        <v>2.2</v>
      </c>
      <c r="G321">
        <f t="shared" si="18"/>
        <v>1.5277777777777777</v>
      </c>
    </row>
    <row r="322" spans="3:7" x14ac:dyDescent="0.25">
      <c r="C322">
        <f t="shared" si="10"/>
        <v>308</v>
      </c>
      <c r="D322">
        <f t="shared" si="17"/>
        <v>10</v>
      </c>
      <c r="E322" t="str" cm="1">
        <f t="array" ref="E322">INDEX(capslist,1+C322-D322*Caps)</f>
        <v>5.6</v>
      </c>
      <c r="F322" t="str" cm="1">
        <f t="array" ref="F322">INDEX(capslist,D322+1)</f>
        <v>2.2</v>
      </c>
      <c r="G322">
        <f t="shared" si="18"/>
        <v>1.5794871794871796</v>
      </c>
    </row>
    <row r="323" spans="3:7" x14ac:dyDescent="0.25">
      <c r="C323">
        <f t="shared" si="10"/>
        <v>309</v>
      </c>
      <c r="D323">
        <f t="shared" si="17"/>
        <v>10</v>
      </c>
      <c r="E323" t="str" cm="1">
        <f t="array" ref="E323">INDEX(capslist,1+C323-D323*Caps)</f>
        <v>6.0</v>
      </c>
      <c r="F323" t="str" cm="1">
        <f t="array" ref="F323">INDEX(capslist,D323+1)</f>
        <v>2.2</v>
      </c>
      <c r="G323">
        <f t="shared" si="18"/>
        <v>1.6097560975609759</v>
      </c>
    </row>
    <row r="324" spans="3:7" x14ac:dyDescent="0.25">
      <c r="C324">
        <f t="shared" si="10"/>
        <v>310</v>
      </c>
      <c r="D324">
        <f t="shared" si="17"/>
        <v>10</v>
      </c>
      <c r="E324" t="str" cm="1">
        <f t="array" ref="E324">INDEX(capslist,1+C324-D324*Caps)</f>
        <v>6.8</v>
      </c>
      <c r="F324" t="str" cm="1">
        <f t="array" ref="F324">INDEX(capslist,D324+1)</f>
        <v>2.2</v>
      </c>
      <c r="G324">
        <f t="shared" si="18"/>
        <v>1.6622222222222223</v>
      </c>
    </row>
    <row r="325" spans="3:7" x14ac:dyDescent="0.25">
      <c r="C325">
        <f t="shared" si="10"/>
        <v>311</v>
      </c>
      <c r="D325">
        <f t="shared" si="17"/>
        <v>10</v>
      </c>
      <c r="E325" t="str" cm="1">
        <f t="array" ref="E325">INDEX(capslist,1+C325-D325*Caps)</f>
        <v>8.2</v>
      </c>
      <c r="F325" t="str" cm="1">
        <f t="array" ref="F325">INDEX(capslist,D325+1)</f>
        <v>2.2</v>
      </c>
      <c r="G325">
        <f t="shared" si="18"/>
        <v>1.7346153846153847</v>
      </c>
    </row>
    <row r="326" spans="3:7" x14ac:dyDescent="0.25">
      <c r="C326">
        <f t="shared" si="10"/>
        <v>312</v>
      </c>
      <c r="D326">
        <f t="shared" si="17"/>
        <v>10</v>
      </c>
      <c r="E326" t="str" cm="1">
        <f t="array" ref="E326">INDEX(capslist,1+C326-D326*Caps)</f>
        <v>10.0</v>
      </c>
      <c r="F326" t="str" cm="1">
        <f t="array" ref="F326">INDEX(capslist,D326+1)</f>
        <v>2.2</v>
      </c>
      <c r="G326">
        <f t="shared" si="18"/>
        <v>1.8032786885245902</v>
      </c>
    </row>
    <row r="327" spans="3:7" x14ac:dyDescent="0.25">
      <c r="C327">
        <f t="shared" si="10"/>
        <v>313</v>
      </c>
      <c r="D327">
        <f t="shared" si="17"/>
        <v>10</v>
      </c>
      <c r="E327" t="str" cm="1">
        <f t="array" ref="E327">INDEX(capslist,1+C327-D327*Caps)</f>
        <v>12.0</v>
      </c>
      <c r="F327" t="str" cm="1">
        <f t="array" ref="F327">INDEX(capslist,D327+1)</f>
        <v>2.2</v>
      </c>
      <c r="G327">
        <f t="shared" si="18"/>
        <v>1.859154929577465</v>
      </c>
    </row>
    <row r="328" spans="3:7" x14ac:dyDescent="0.25">
      <c r="C328">
        <f t="shared" si="10"/>
        <v>314</v>
      </c>
      <c r="D328">
        <f t="shared" si="17"/>
        <v>10</v>
      </c>
      <c r="E328" t="str" cm="1">
        <f t="array" ref="E328">INDEX(capslist,1+C328-D328*Caps)</f>
        <v>13.0</v>
      </c>
      <c r="F328" t="str" cm="1">
        <f t="array" ref="F328">INDEX(capslist,D328+1)</f>
        <v>2.2</v>
      </c>
      <c r="G328">
        <f t="shared" si="18"/>
        <v>1.8815789473684212</v>
      </c>
    </row>
    <row r="329" spans="3:7" x14ac:dyDescent="0.25">
      <c r="C329">
        <f t="shared" si="10"/>
        <v>315</v>
      </c>
      <c r="D329">
        <f t="shared" si="17"/>
        <v>10</v>
      </c>
      <c r="E329" t="str" cm="1">
        <f t="array" ref="E329">INDEX(capslist,1+C329-D329*Caps)</f>
        <v>15.0</v>
      </c>
      <c r="F329" t="str" cm="1">
        <f t="array" ref="F329">INDEX(capslist,D329+1)</f>
        <v>2.2</v>
      </c>
      <c r="G329">
        <f t="shared" si="18"/>
        <v>1.9186046511627908</v>
      </c>
    </row>
    <row r="330" spans="3:7" x14ac:dyDescent="0.25">
      <c r="C330">
        <f t="shared" si="10"/>
        <v>316</v>
      </c>
      <c r="D330">
        <f t="shared" si="17"/>
        <v>10</v>
      </c>
      <c r="E330" t="str" cm="1">
        <f t="array" ref="E330">INDEX(capslist,1+C330-D330*Caps)</f>
        <v>18.0</v>
      </c>
      <c r="F330" t="str" cm="1">
        <f t="array" ref="F330">INDEX(capslist,D330+1)</f>
        <v>2.2</v>
      </c>
      <c r="G330">
        <f t="shared" si="18"/>
        <v>1.9603960396039606</v>
      </c>
    </row>
    <row r="331" spans="3:7" x14ac:dyDescent="0.25">
      <c r="C331">
        <f t="shared" si="10"/>
        <v>317</v>
      </c>
      <c r="D331">
        <f t="shared" si="17"/>
        <v>10</v>
      </c>
      <c r="E331" t="str" cm="1">
        <f t="array" ref="E331">INDEX(capslist,1+C331-D331*Caps)</f>
        <v>22.0</v>
      </c>
      <c r="F331" t="str" cm="1">
        <f t="array" ref="F331">INDEX(capslist,D331+1)</f>
        <v>2.2</v>
      </c>
      <c r="G331">
        <f t="shared" si="18"/>
        <v>2.0000000000000004</v>
      </c>
    </row>
    <row r="332" spans="3:7" x14ac:dyDescent="0.25">
      <c r="C332">
        <f t="shared" si="10"/>
        <v>318</v>
      </c>
      <c r="D332">
        <f t="shared" si="17"/>
        <v>10</v>
      </c>
      <c r="E332" t="str" cm="1">
        <f t="array" ref="E332">INDEX(capslist,1+C332-D332*Caps)</f>
        <v>27.0</v>
      </c>
      <c r="F332" t="str" cm="1">
        <f t="array" ref="F332">INDEX(capslist,D332+1)</f>
        <v>2.2</v>
      </c>
      <c r="G332">
        <f t="shared" si="18"/>
        <v>2.0342465753424661</v>
      </c>
    </row>
    <row r="333" spans="3:7" x14ac:dyDescent="0.25">
      <c r="C333">
        <f t="shared" si="10"/>
        <v>319</v>
      </c>
      <c r="D333">
        <f t="shared" si="17"/>
        <v>11</v>
      </c>
      <c r="E333" t="str" cm="1">
        <f t="array" ref="E333">INDEX(capslist,1+C333-D333*Caps)</f>
        <v>0.4</v>
      </c>
      <c r="F333" t="str" cm="1">
        <f t="array" ref="F333">INDEX(capslist,D333+1)</f>
        <v>2.4</v>
      </c>
      <c r="G333">
        <f t="shared" si="18"/>
        <v>0.34285714285714286</v>
      </c>
    </row>
    <row r="334" spans="3:7" x14ac:dyDescent="0.25">
      <c r="C334">
        <f t="shared" si="10"/>
        <v>320</v>
      </c>
      <c r="D334">
        <f t="shared" si="17"/>
        <v>11</v>
      </c>
      <c r="E334" t="str" cm="1">
        <f t="array" ref="E334">INDEX(capslist,1+C334-D334*Caps)</f>
        <v>0.5</v>
      </c>
      <c r="F334" t="str" cm="1">
        <f t="array" ref="F334">INDEX(capslist,D334+1)</f>
        <v>2.4</v>
      </c>
      <c r="G334">
        <f t="shared" si="18"/>
        <v>0.41379310344827586</v>
      </c>
    </row>
    <row r="335" spans="3:7" x14ac:dyDescent="0.25">
      <c r="C335">
        <f t="shared" si="10"/>
        <v>321</v>
      </c>
      <c r="D335">
        <f t="shared" si="17"/>
        <v>11</v>
      </c>
      <c r="E335" t="str" cm="1">
        <f t="array" ref="E335">INDEX(capslist,1+C335-D335*Caps)</f>
        <v>0.6</v>
      </c>
      <c r="F335" t="str" cm="1">
        <f t="array" ref="F335">INDEX(capslist,D335+1)</f>
        <v>2.4</v>
      </c>
      <c r="G335">
        <f t="shared" si="18"/>
        <v>0.48</v>
      </c>
    </row>
    <row r="336" spans="3:7" x14ac:dyDescent="0.25">
      <c r="C336">
        <f t="shared" si="10"/>
        <v>322</v>
      </c>
      <c r="D336">
        <f t="shared" si="17"/>
        <v>11</v>
      </c>
      <c r="E336" t="str" cm="1">
        <f t="array" ref="E336">INDEX(capslist,1+C336-D336*Caps)</f>
        <v>0.7</v>
      </c>
      <c r="F336" t="str" cm="1">
        <f t="array" ref="F336">INDEX(capslist,D336+1)</f>
        <v>2.4</v>
      </c>
      <c r="G336">
        <f t="shared" si="18"/>
        <v>0.54193548387096779</v>
      </c>
    </row>
    <row r="337" spans="3:7" x14ac:dyDescent="0.25">
      <c r="C337">
        <f t="shared" si="10"/>
        <v>323</v>
      </c>
      <c r="D337">
        <f t="shared" si="17"/>
        <v>11</v>
      </c>
      <c r="E337" t="str" cm="1">
        <f t="array" ref="E337">INDEX(capslist,1+C337-D337*Caps)</f>
        <v>0.8</v>
      </c>
      <c r="F337" t="str" cm="1">
        <f t="array" ref="F337">INDEX(capslist,D337+1)</f>
        <v>2.4</v>
      </c>
      <c r="G337">
        <f t="shared" si="18"/>
        <v>0.6</v>
      </c>
    </row>
    <row r="338" spans="3:7" x14ac:dyDescent="0.25">
      <c r="C338">
        <f t="shared" si="10"/>
        <v>324</v>
      </c>
      <c r="D338">
        <f t="shared" si="17"/>
        <v>11</v>
      </c>
      <c r="E338" t="str" cm="1">
        <f t="array" ref="E338">INDEX(capslist,1+C338-D338*Caps)</f>
        <v>0.9</v>
      </c>
      <c r="F338" t="str" cm="1">
        <f t="array" ref="F338">INDEX(capslist,D338+1)</f>
        <v>2.4</v>
      </c>
      <c r="G338">
        <f t="shared" si="18"/>
        <v>0.65454545454545465</v>
      </c>
    </row>
    <row r="339" spans="3:7" x14ac:dyDescent="0.25">
      <c r="C339">
        <f t="shared" si="10"/>
        <v>325</v>
      </c>
      <c r="D339">
        <f t="shared" si="17"/>
        <v>11</v>
      </c>
      <c r="E339" t="str" cm="1">
        <f t="array" ref="E339">INDEX(capslist,1+C339-D339*Caps)</f>
        <v>1.0</v>
      </c>
      <c r="F339" t="str" cm="1">
        <f t="array" ref="F339">INDEX(capslist,D339+1)</f>
        <v>2.4</v>
      </c>
      <c r="G339">
        <f t="shared" si="18"/>
        <v>0.70588235294117652</v>
      </c>
    </row>
    <row r="340" spans="3:7" x14ac:dyDescent="0.25">
      <c r="C340">
        <f t="shared" si="10"/>
        <v>326</v>
      </c>
      <c r="D340">
        <f t="shared" si="17"/>
        <v>11</v>
      </c>
      <c r="E340" t="str" cm="1">
        <f t="array" ref="E340">INDEX(capslist,1+C340-D340*Caps)</f>
        <v>1.1</v>
      </c>
      <c r="F340" t="str" cm="1">
        <f t="array" ref="F340">INDEX(capslist,D340+1)</f>
        <v>2.4</v>
      </c>
      <c r="G340">
        <f t="shared" si="18"/>
        <v>0.75428571428571434</v>
      </c>
    </row>
    <row r="341" spans="3:7" x14ac:dyDescent="0.25">
      <c r="C341">
        <f t="shared" si="10"/>
        <v>327</v>
      </c>
      <c r="D341">
        <f t="shared" si="17"/>
        <v>11</v>
      </c>
      <c r="E341" t="str" cm="1">
        <f t="array" ref="E341">INDEX(capslist,1+C341-D341*Caps)</f>
        <v>1.5</v>
      </c>
      <c r="F341" t="str" cm="1">
        <f t="array" ref="F341">INDEX(capslist,D341+1)</f>
        <v>2.4</v>
      </c>
      <c r="G341">
        <f t="shared" si="18"/>
        <v>0.92307692307692302</v>
      </c>
    </row>
    <row r="342" spans="3:7" x14ac:dyDescent="0.25">
      <c r="C342">
        <f t="shared" si="10"/>
        <v>328</v>
      </c>
      <c r="D342">
        <f t="shared" si="17"/>
        <v>11</v>
      </c>
      <c r="E342" t="str" cm="1">
        <f t="array" ref="E342">INDEX(capslist,1+C342-D342*Caps)</f>
        <v>1.8</v>
      </c>
      <c r="F342" t="str" cm="1">
        <f t="array" ref="F342">INDEX(capslist,D342+1)</f>
        <v>2.4</v>
      </c>
      <c r="G342">
        <f t="shared" si="18"/>
        <v>1.0285714285714287</v>
      </c>
    </row>
    <row r="343" spans="3:7" x14ac:dyDescent="0.25">
      <c r="C343">
        <f t="shared" si="10"/>
        <v>329</v>
      </c>
      <c r="D343">
        <f t="shared" si="17"/>
        <v>11</v>
      </c>
      <c r="E343" t="str" cm="1">
        <f t="array" ref="E343">INDEX(capslist,1+C343-D343*Caps)</f>
        <v>2.2</v>
      </c>
      <c r="F343" t="str" cm="1">
        <f t="array" ref="F343">INDEX(capslist,D343+1)</f>
        <v>2.4</v>
      </c>
      <c r="G343">
        <f t="shared" si="18"/>
        <v>1.1478260869565218</v>
      </c>
    </row>
    <row r="344" spans="3:7" x14ac:dyDescent="0.25">
      <c r="C344">
        <f t="shared" si="10"/>
        <v>330</v>
      </c>
      <c r="D344">
        <f t="shared" si="17"/>
        <v>11</v>
      </c>
      <c r="E344" t="str" cm="1">
        <f t="array" ref="E344">INDEX(capslist,1+C344-D344*Caps)</f>
        <v>2.4</v>
      </c>
      <c r="F344" t="str" cm="1">
        <f t="array" ref="F344">INDEX(capslist,D344+1)</f>
        <v>2.4</v>
      </c>
      <c r="G344">
        <f t="shared" si="18"/>
        <v>1.2</v>
      </c>
    </row>
    <row r="345" spans="3:7" x14ac:dyDescent="0.25">
      <c r="C345">
        <f t="shared" si="10"/>
        <v>331</v>
      </c>
      <c r="D345">
        <f t="shared" si="17"/>
        <v>11</v>
      </c>
      <c r="E345" t="str" cm="1">
        <f t="array" ref="E345">INDEX(capslist,1+C345-D345*Caps)</f>
        <v>2.7</v>
      </c>
      <c r="F345" t="str" cm="1">
        <f t="array" ref="F345">INDEX(capslist,D345+1)</f>
        <v>2.4</v>
      </c>
      <c r="G345">
        <f t="shared" si="18"/>
        <v>1.2705882352941178</v>
      </c>
    </row>
    <row r="346" spans="3:7" x14ac:dyDescent="0.25">
      <c r="C346">
        <f t="shared" si="10"/>
        <v>332</v>
      </c>
      <c r="D346">
        <f t="shared" si="17"/>
        <v>11</v>
      </c>
      <c r="E346" t="str" cm="1">
        <f t="array" ref="E346">INDEX(capslist,1+C346-D346*Caps)</f>
        <v>3.0</v>
      </c>
      <c r="F346" t="str" cm="1">
        <f t="array" ref="F346">INDEX(capslist,D346+1)</f>
        <v>2.4</v>
      </c>
      <c r="G346">
        <f t="shared" si="18"/>
        <v>1.333333333333333</v>
      </c>
    </row>
    <row r="347" spans="3:7" x14ac:dyDescent="0.25">
      <c r="C347">
        <f t="shared" si="10"/>
        <v>333</v>
      </c>
      <c r="D347">
        <f t="shared" si="17"/>
        <v>11</v>
      </c>
      <c r="E347" t="str" cm="1">
        <f t="array" ref="E347">INDEX(capslist,1+C347-D347*Caps)</f>
        <v>3.3</v>
      </c>
      <c r="F347" t="str" cm="1">
        <f t="array" ref="F347">INDEX(capslist,D347+1)</f>
        <v>2.4</v>
      </c>
      <c r="G347">
        <f t="shared" si="18"/>
        <v>1.3894736842105264</v>
      </c>
    </row>
    <row r="348" spans="3:7" x14ac:dyDescent="0.25">
      <c r="C348">
        <f t="shared" si="10"/>
        <v>334</v>
      </c>
      <c r="D348">
        <f t="shared" si="17"/>
        <v>11</v>
      </c>
      <c r="E348" t="str" cm="1">
        <f t="array" ref="E348">INDEX(capslist,1+C348-D348*Caps)</f>
        <v>3.9</v>
      </c>
      <c r="F348" t="str" cm="1">
        <f t="array" ref="F348">INDEX(capslist,D348+1)</f>
        <v>2.4</v>
      </c>
      <c r="G348">
        <f t="shared" si="18"/>
        <v>1.4857142857142858</v>
      </c>
    </row>
    <row r="349" spans="3:7" x14ac:dyDescent="0.25">
      <c r="C349">
        <f t="shared" si="10"/>
        <v>335</v>
      </c>
      <c r="D349">
        <f t="shared" si="17"/>
        <v>11</v>
      </c>
      <c r="E349" t="str" cm="1">
        <f t="array" ref="E349">INDEX(capslist,1+C349-D349*Caps)</f>
        <v>4.7</v>
      </c>
      <c r="F349" t="str" cm="1">
        <f t="array" ref="F349">INDEX(capslist,D349+1)</f>
        <v>2.4</v>
      </c>
      <c r="G349">
        <f t="shared" si="18"/>
        <v>1.5887323943661971</v>
      </c>
    </row>
    <row r="350" spans="3:7" x14ac:dyDescent="0.25">
      <c r="C350">
        <f t="shared" si="10"/>
        <v>336</v>
      </c>
      <c r="D350">
        <f t="shared" si="17"/>
        <v>11</v>
      </c>
      <c r="E350" t="str" cm="1">
        <f t="array" ref="E350">INDEX(capslist,1+C350-D350*Caps)</f>
        <v>5.0</v>
      </c>
      <c r="F350" t="str" cm="1">
        <f t="array" ref="F350">INDEX(capslist,D350+1)</f>
        <v>2.4</v>
      </c>
      <c r="G350">
        <f t="shared" si="18"/>
        <v>1.6216216216216215</v>
      </c>
    </row>
    <row r="351" spans="3:7" x14ac:dyDescent="0.25">
      <c r="C351">
        <f t="shared" si="10"/>
        <v>337</v>
      </c>
      <c r="D351">
        <f t="shared" si="17"/>
        <v>11</v>
      </c>
      <c r="E351" t="str" cm="1">
        <f t="array" ref="E351">INDEX(capslist,1+C351-D351*Caps)</f>
        <v>5.6</v>
      </c>
      <c r="F351" t="str" cm="1">
        <f t="array" ref="F351">INDEX(capslist,D351+1)</f>
        <v>2.4</v>
      </c>
      <c r="G351">
        <f t="shared" si="18"/>
        <v>1.68</v>
      </c>
    </row>
    <row r="352" spans="3:7" x14ac:dyDescent="0.25">
      <c r="C352">
        <f t="shared" si="10"/>
        <v>338</v>
      </c>
      <c r="D352">
        <f t="shared" si="17"/>
        <v>11</v>
      </c>
      <c r="E352" t="str" cm="1">
        <f t="array" ref="E352">INDEX(capslist,1+C352-D352*Caps)</f>
        <v>6.0</v>
      </c>
      <c r="F352" t="str" cm="1">
        <f t="array" ref="F352">INDEX(capslist,D352+1)</f>
        <v>2.4</v>
      </c>
      <c r="G352">
        <f t="shared" si="18"/>
        <v>1.714285714285714</v>
      </c>
    </row>
    <row r="353" spans="3:7" x14ac:dyDescent="0.25">
      <c r="C353">
        <f t="shared" si="10"/>
        <v>339</v>
      </c>
      <c r="D353">
        <f t="shared" si="17"/>
        <v>11</v>
      </c>
      <c r="E353" t="str" cm="1">
        <f t="array" ref="E353">INDEX(capslist,1+C353-D353*Caps)</f>
        <v>6.8</v>
      </c>
      <c r="F353" t="str" cm="1">
        <f t="array" ref="F353">INDEX(capslist,D353+1)</f>
        <v>2.4</v>
      </c>
      <c r="G353">
        <f t="shared" si="18"/>
        <v>1.7739130434782611</v>
      </c>
    </row>
    <row r="354" spans="3:7" x14ac:dyDescent="0.25">
      <c r="C354">
        <f t="shared" si="10"/>
        <v>340</v>
      </c>
      <c r="D354">
        <f t="shared" si="17"/>
        <v>11</v>
      </c>
      <c r="E354" t="str" cm="1">
        <f t="array" ref="E354">INDEX(capslist,1+C354-D354*Caps)</f>
        <v>8.2</v>
      </c>
      <c r="F354" t="str" cm="1">
        <f t="array" ref="F354">INDEX(capslist,D354+1)</f>
        <v>2.4</v>
      </c>
      <c r="G354">
        <f t="shared" si="18"/>
        <v>1.8566037735849055</v>
      </c>
    </row>
    <row r="355" spans="3:7" x14ac:dyDescent="0.25">
      <c r="C355">
        <f t="shared" si="10"/>
        <v>341</v>
      </c>
      <c r="D355">
        <f t="shared" si="17"/>
        <v>11</v>
      </c>
      <c r="E355" t="str" cm="1">
        <f t="array" ref="E355">INDEX(capslist,1+C355-D355*Caps)</f>
        <v>10.0</v>
      </c>
      <c r="F355" t="str" cm="1">
        <f t="array" ref="F355">INDEX(capslist,D355+1)</f>
        <v>2.4</v>
      </c>
      <c r="G355">
        <f t="shared" si="18"/>
        <v>1.9354838709677418</v>
      </c>
    </row>
    <row r="356" spans="3:7" x14ac:dyDescent="0.25">
      <c r="C356">
        <f t="shared" si="10"/>
        <v>342</v>
      </c>
      <c r="D356">
        <f t="shared" si="17"/>
        <v>11</v>
      </c>
      <c r="E356" t="str" cm="1">
        <f t="array" ref="E356">INDEX(capslist,1+C356-D356*Caps)</f>
        <v>12.0</v>
      </c>
      <c r="F356" t="str" cm="1">
        <f t="array" ref="F356">INDEX(capslist,D356+1)</f>
        <v>2.4</v>
      </c>
      <c r="G356">
        <f t="shared" si="18"/>
        <v>1.9999999999999998</v>
      </c>
    </row>
    <row r="357" spans="3:7" x14ac:dyDescent="0.25">
      <c r="C357">
        <f t="shared" si="10"/>
        <v>343</v>
      </c>
      <c r="D357">
        <f t="shared" si="17"/>
        <v>11</v>
      </c>
      <c r="E357" t="str" cm="1">
        <f t="array" ref="E357">INDEX(capslist,1+C357-D357*Caps)</f>
        <v>13.0</v>
      </c>
      <c r="F357" t="str" cm="1">
        <f t="array" ref="F357">INDEX(capslist,D357+1)</f>
        <v>2.4</v>
      </c>
      <c r="G357">
        <f t="shared" si="18"/>
        <v>2.0259740259740258</v>
      </c>
    </row>
    <row r="358" spans="3:7" x14ac:dyDescent="0.25">
      <c r="C358">
        <f t="shared" si="10"/>
        <v>344</v>
      </c>
      <c r="D358">
        <f t="shared" si="17"/>
        <v>11</v>
      </c>
      <c r="E358" t="str" cm="1">
        <f t="array" ref="E358">INDEX(capslist,1+C358-D358*Caps)</f>
        <v>15.0</v>
      </c>
      <c r="F358" t="str" cm="1">
        <f t="array" ref="F358">INDEX(capslist,D358+1)</f>
        <v>2.4</v>
      </c>
      <c r="G358">
        <f t="shared" si="18"/>
        <v>2.0689655172413794</v>
      </c>
    </row>
    <row r="359" spans="3:7" x14ac:dyDescent="0.25">
      <c r="C359">
        <f t="shared" si="10"/>
        <v>345</v>
      </c>
      <c r="D359">
        <f t="shared" si="17"/>
        <v>11</v>
      </c>
      <c r="E359" t="str" cm="1">
        <f t="array" ref="E359">INDEX(capslist,1+C359-D359*Caps)</f>
        <v>18.0</v>
      </c>
      <c r="F359" t="str" cm="1">
        <f t="array" ref="F359">INDEX(capslist,D359+1)</f>
        <v>2.4</v>
      </c>
      <c r="G359">
        <f t="shared" si="18"/>
        <v>2.1176470588235294</v>
      </c>
    </row>
    <row r="360" spans="3:7" x14ac:dyDescent="0.25">
      <c r="C360">
        <f t="shared" si="10"/>
        <v>346</v>
      </c>
      <c r="D360">
        <f t="shared" si="17"/>
        <v>11</v>
      </c>
      <c r="E360" t="str" cm="1">
        <f t="array" ref="E360">INDEX(capslist,1+C360-D360*Caps)</f>
        <v>22.0</v>
      </c>
      <c r="F360" t="str" cm="1">
        <f t="array" ref="F360">INDEX(capslist,D360+1)</f>
        <v>2.4</v>
      </c>
      <c r="G360">
        <f t="shared" si="18"/>
        <v>2.1639344262295084</v>
      </c>
    </row>
    <row r="361" spans="3:7" x14ac:dyDescent="0.25">
      <c r="C361">
        <f t="shared" si="10"/>
        <v>347</v>
      </c>
      <c r="D361">
        <f t="shared" si="17"/>
        <v>11</v>
      </c>
      <c r="E361" t="str" cm="1">
        <f t="array" ref="E361">INDEX(capslist,1+C361-D361*Caps)</f>
        <v>27.0</v>
      </c>
      <c r="F361" t="str" cm="1">
        <f t="array" ref="F361">INDEX(capslist,D361+1)</f>
        <v>2.4</v>
      </c>
      <c r="G361">
        <f t="shared" si="18"/>
        <v>2.2040816326530615</v>
      </c>
    </row>
    <row r="362" spans="3:7" x14ac:dyDescent="0.25">
      <c r="C362">
        <f t="shared" si="10"/>
        <v>348</v>
      </c>
      <c r="D362">
        <f t="shared" si="17"/>
        <v>12</v>
      </c>
      <c r="E362" t="str" cm="1">
        <f t="array" ref="E362">INDEX(capslist,1+C362-D362*Caps)</f>
        <v>0.4</v>
      </c>
      <c r="F362" t="str" cm="1">
        <f t="array" ref="F362">INDEX(capslist,D362+1)</f>
        <v>2.7</v>
      </c>
      <c r="G362">
        <f t="shared" si="18"/>
        <v>0.34838709677419355</v>
      </c>
    </row>
    <row r="363" spans="3:7" x14ac:dyDescent="0.25">
      <c r="C363">
        <f t="shared" si="10"/>
        <v>349</v>
      </c>
      <c r="D363">
        <f t="shared" si="17"/>
        <v>12</v>
      </c>
      <c r="E363" t="str" cm="1">
        <f t="array" ref="E363">INDEX(capslist,1+C363-D363*Caps)</f>
        <v>0.5</v>
      </c>
      <c r="F363" t="str" cm="1">
        <f t="array" ref="F363">INDEX(capslist,D363+1)</f>
        <v>2.7</v>
      </c>
      <c r="G363">
        <f t="shared" si="18"/>
        <v>0.421875</v>
      </c>
    </row>
    <row r="364" spans="3:7" x14ac:dyDescent="0.25">
      <c r="C364">
        <f t="shared" si="10"/>
        <v>350</v>
      </c>
      <c r="D364">
        <f t="shared" si="17"/>
        <v>12</v>
      </c>
      <c r="E364" t="str" cm="1">
        <f t="array" ref="E364">INDEX(capslist,1+C364-D364*Caps)</f>
        <v>0.6</v>
      </c>
      <c r="F364" t="str" cm="1">
        <f t="array" ref="F364">INDEX(capslist,D364+1)</f>
        <v>2.7</v>
      </c>
      <c r="G364">
        <f t="shared" si="18"/>
        <v>0.49090909090909091</v>
      </c>
    </row>
    <row r="365" spans="3:7" x14ac:dyDescent="0.25">
      <c r="C365">
        <f t="shared" si="10"/>
        <v>351</v>
      </c>
      <c r="D365">
        <f t="shared" si="17"/>
        <v>12</v>
      </c>
      <c r="E365" t="str" cm="1">
        <f t="array" ref="E365">INDEX(capslist,1+C365-D365*Caps)</f>
        <v>0.7</v>
      </c>
      <c r="F365" t="str" cm="1">
        <f t="array" ref="F365">INDEX(capslist,D365+1)</f>
        <v>2.7</v>
      </c>
      <c r="G365">
        <f t="shared" si="18"/>
        <v>0.55588235294117638</v>
      </c>
    </row>
    <row r="366" spans="3:7" x14ac:dyDescent="0.25">
      <c r="C366">
        <f t="shared" si="10"/>
        <v>352</v>
      </c>
      <c r="D366">
        <f t="shared" si="17"/>
        <v>12</v>
      </c>
      <c r="E366" t="str" cm="1">
        <f t="array" ref="E366">INDEX(capslist,1+C366-D366*Caps)</f>
        <v>0.8</v>
      </c>
      <c r="F366" t="str" cm="1">
        <f t="array" ref="F366">INDEX(capslist,D366+1)</f>
        <v>2.7</v>
      </c>
      <c r="G366">
        <f t="shared" si="18"/>
        <v>0.61714285714285722</v>
      </c>
    </row>
    <row r="367" spans="3:7" x14ac:dyDescent="0.25">
      <c r="C367">
        <f t="shared" si="10"/>
        <v>353</v>
      </c>
      <c r="D367">
        <f t="shared" ref="D367:D430" si="19">INT(C367/totalcount)</f>
        <v>12</v>
      </c>
      <c r="E367" t="str" cm="1">
        <f t="array" ref="E367">INDEX(capslist,1+C367-D367*Caps)</f>
        <v>0.9</v>
      </c>
      <c r="F367" t="str" cm="1">
        <f t="array" ref="F367">INDEX(capslist,D367+1)</f>
        <v>2.7</v>
      </c>
      <c r="G367">
        <f t="shared" ref="G367:G430" si="20">E367*F367/(E367+F367)</f>
        <v>0.67500000000000004</v>
      </c>
    </row>
    <row r="368" spans="3:7" x14ac:dyDescent="0.25">
      <c r="C368">
        <f t="shared" si="10"/>
        <v>354</v>
      </c>
      <c r="D368">
        <f t="shared" si="19"/>
        <v>12</v>
      </c>
      <c r="E368" t="str" cm="1">
        <f t="array" ref="E368">INDEX(capslist,1+C368-D368*Caps)</f>
        <v>1.0</v>
      </c>
      <c r="F368" t="str" cm="1">
        <f t="array" ref="F368">INDEX(capslist,D368+1)</f>
        <v>2.7</v>
      </c>
      <c r="G368">
        <f t="shared" si="20"/>
        <v>0.72972972972972971</v>
      </c>
    </row>
    <row r="369" spans="3:7" x14ac:dyDescent="0.25">
      <c r="C369">
        <f t="shared" si="10"/>
        <v>355</v>
      </c>
      <c r="D369">
        <f t="shared" si="19"/>
        <v>12</v>
      </c>
      <c r="E369" t="str" cm="1">
        <f t="array" ref="E369">INDEX(capslist,1+C369-D369*Caps)</f>
        <v>1.1</v>
      </c>
      <c r="F369" t="str" cm="1">
        <f t="array" ref="F369">INDEX(capslist,D369+1)</f>
        <v>2.7</v>
      </c>
      <c r="G369">
        <f t="shared" si="20"/>
        <v>0.78157894736842115</v>
      </c>
    </row>
    <row r="370" spans="3:7" x14ac:dyDescent="0.25">
      <c r="C370">
        <f t="shared" si="10"/>
        <v>356</v>
      </c>
      <c r="D370">
        <f t="shared" si="19"/>
        <v>12</v>
      </c>
      <c r="E370" t="str" cm="1">
        <f t="array" ref="E370">INDEX(capslist,1+C370-D370*Caps)</f>
        <v>1.5</v>
      </c>
      <c r="F370" t="str" cm="1">
        <f t="array" ref="F370">INDEX(capslist,D370+1)</f>
        <v>2.7</v>
      </c>
      <c r="G370">
        <f t="shared" si="20"/>
        <v>0.96428571428571441</v>
      </c>
    </row>
    <row r="371" spans="3:7" x14ac:dyDescent="0.25">
      <c r="C371">
        <f t="shared" si="10"/>
        <v>357</v>
      </c>
      <c r="D371">
        <f t="shared" si="19"/>
        <v>12</v>
      </c>
      <c r="E371" t="str" cm="1">
        <f t="array" ref="E371">INDEX(capslist,1+C371-D371*Caps)</f>
        <v>1.8</v>
      </c>
      <c r="F371" t="str" cm="1">
        <f t="array" ref="F371">INDEX(capslist,D371+1)</f>
        <v>2.7</v>
      </c>
      <c r="G371">
        <f t="shared" si="20"/>
        <v>1.08</v>
      </c>
    </row>
    <row r="372" spans="3:7" x14ac:dyDescent="0.25">
      <c r="C372">
        <f t="shared" si="10"/>
        <v>358</v>
      </c>
      <c r="D372">
        <f t="shared" si="19"/>
        <v>12</v>
      </c>
      <c r="E372" t="str" cm="1">
        <f t="array" ref="E372">INDEX(capslist,1+C372-D372*Caps)</f>
        <v>2.2</v>
      </c>
      <c r="F372" t="str" cm="1">
        <f t="array" ref="F372">INDEX(capslist,D372+1)</f>
        <v>2.7</v>
      </c>
      <c r="G372">
        <f t="shared" si="20"/>
        <v>1.2122448979591838</v>
      </c>
    </row>
    <row r="373" spans="3:7" x14ac:dyDescent="0.25">
      <c r="C373">
        <f t="shared" si="10"/>
        <v>359</v>
      </c>
      <c r="D373">
        <f t="shared" si="19"/>
        <v>12</v>
      </c>
      <c r="E373" t="str" cm="1">
        <f t="array" ref="E373">INDEX(capslist,1+C373-D373*Caps)</f>
        <v>2.4</v>
      </c>
      <c r="F373" t="str" cm="1">
        <f t="array" ref="F373">INDEX(capslist,D373+1)</f>
        <v>2.7</v>
      </c>
      <c r="G373">
        <f t="shared" si="20"/>
        <v>1.2705882352941178</v>
      </c>
    </row>
    <row r="374" spans="3:7" x14ac:dyDescent="0.25">
      <c r="C374">
        <f t="shared" si="10"/>
        <v>360</v>
      </c>
      <c r="D374">
        <f t="shared" si="19"/>
        <v>12</v>
      </c>
      <c r="E374" t="str" cm="1">
        <f t="array" ref="E374">INDEX(capslist,1+C374-D374*Caps)</f>
        <v>2.7</v>
      </c>
      <c r="F374" t="str" cm="1">
        <f t="array" ref="F374">INDEX(capslist,D374+1)</f>
        <v>2.7</v>
      </c>
      <c r="G374">
        <f t="shared" si="20"/>
        <v>1.35</v>
      </c>
    </row>
    <row r="375" spans="3:7" x14ac:dyDescent="0.25">
      <c r="C375">
        <f t="shared" si="10"/>
        <v>361</v>
      </c>
      <c r="D375">
        <f t="shared" si="19"/>
        <v>12</v>
      </c>
      <c r="E375" t="str" cm="1">
        <f t="array" ref="E375">INDEX(capslist,1+C375-D375*Caps)</f>
        <v>3.0</v>
      </c>
      <c r="F375" t="str" cm="1">
        <f t="array" ref="F375">INDEX(capslist,D375+1)</f>
        <v>2.7</v>
      </c>
      <c r="G375">
        <f t="shared" si="20"/>
        <v>1.4210526315789476</v>
      </c>
    </row>
    <row r="376" spans="3:7" x14ac:dyDescent="0.25">
      <c r="C376">
        <f t="shared" si="10"/>
        <v>362</v>
      </c>
      <c r="D376">
        <f t="shared" si="19"/>
        <v>12</v>
      </c>
      <c r="E376" t="str" cm="1">
        <f t="array" ref="E376">INDEX(capslist,1+C376-D376*Caps)</f>
        <v>3.3</v>
      </c>
      <c r="F376" t="str" cm="1">
        <f t="array" ref="F376">INDEX(capslist,D376+1)</f>
        <v>2.7</v>
      </c>
      <c r="G376">
        <f t="shared" si="20"/>
        <v>1.4850000000000001</v>
      </c>
    </row>
    <row r="377" spans="3:7" x14ac:dyDescent="0.25">
      <c r="C377">
        <f t="shared" si="10"/>
        <v>363</v>
      </c>
      <c r="D377">
        <f t="shared" si="19"/>
        <v>12</v>
      </c>
      <c r="E377" t="str" cm="1">
        <f t="array" ref="E377">INDEX(capslist,1+C377-D377*Caps)</f>
        <v>3.9</v>
      </c>
      <c r="F377" t="str" cm="1">
        <f t="array" ref="F377">INDEX(capslist,D377+1)</f>
        <v>2.7</v>
      </c>
      <c r="G377">
        <f t="shared" si="20"/>
        <v>1.5954545454545457</v>
      </c>
    </row>
    <row r="378" spans="3:7" x14ac:dyDescent="0.25">
      <c r="C378">
        <f t="shared" si="10"/>
        <v>364</v>
      </c>
      <c r="D378">
        <f t="shared" si="19"/>
        <v>12</v>
      </c>
      <c r="E378" t="str" cm="1">
        <f t="array" ref="E378">INDEX(capslist,1+C378-D378*Caps)</f>
        <v>4.7</v>
      </c>
      <c r="F378" t="str" cm="1">
        <f t="array" ref="F378">INDEX(capslist,D378+1)</f>
        <v>2.7</v>
      </c>
      <c r="G378">
        <f t="shared" si="20"/>
        <v>1.714864864864865</v>
      </c>
    </row>
    <row r="379" spans="3:7" x14ac:dyDescent="0.25">
      <c r="C379">
        <f t="shared" si="10"/>
        <v>365</v>
      </c>
      <c r="D379">
        <f t="shared" si="19"/>
        <v>12</v>
      </c>
      <c r="E379" t="str" cm="1">
        <f t="array" ref="E379">INDEX(capslist,1+C379-D379*Caps)</f>
        <v>5.0</v>
      </c>
      <c r="F379" t="str" cm="1">
        <f t="array" ref="F379">INDEX(capslist,D379+1)</f>
        <v>2.7</v>
      </c>
      <c r="G379">
        <f t="shared" si="20"/>
        <v>1.7532467532467533</v>
      </c>
    </row>
    <row r="380" spans="3:7" x14ac:dyDescent="0.25">
      <c r="C380">
        <f t="shared" si="10"/>
        <v>366</v>
      </c>
      <c r="D380">
        <f t="shared" si="19"/>
        <v>12</v>
      </c>
      <c r="E380" t="str" cm="1">
        <f t="array" ref="E380">INDEX(capslist,1+C380-D380*Caps)</f>
        <v>5.6</v>
      </c>
      <c r="F380" t="str" cm="1">
        <f t="array" ref="F380">INDEX(capslist,D380+1)</f>
        <v>2.7</v>
      </c>
      <c r="G380">
        <f t="shared" si="20"/>
        <v>1.8216867469879516</v>
      </c>
    </row>
    <row r="381" spans="3:7" x14ac:dyDescent="0.25">
      <c r="C381">
        <f t="shared" si="10"/>
        <v>367</v>
      </c>
      <c r="D381">
        <f t="shared" si="19"/>
        <v>12</v>
      </c>
      <c r="E381" t="str" cm="1">
        <f t="array" ref="E381">INDEX(capslist,1+C381-D381*Caps)</f>
        <v>6.0</v>
      </c>
      <c r="F381" t="str" cm="1">
        <f t="array" ref="F381">INDEX(capslist,D381+1)</f>
        <v>2.7</v>
      </c>
      <c r="G381">
        <f t="shared" si="20"/>
        <v>1.8620689655172418</v>
      </c>
    </row>
    <row r="382" spans="3:7" x14ac:dyDescent="0.25">
      <c r="C382">
        <f t="shared" si="10"/>
        <v>368</v>
      </c>
      <c r="D382">
        <f t="shared" si="19"/>
        <v>12</v>
      </c>
      <c r="E382" t="str" cm="1">
        <f t="array" ref="E382">INDEX(capslist,1+C382-D382*Caps)</f>
        <v>6.8</v>
      </c>
      <c r="F382" t="str" cm="1">
        <f t="array" ref="F382">INDEX(capslist,D382+1)</f>
        <v>2.7</v>
      </c>
      <c r="G382">
        <f t="shared" si="20"/>
        <v>1.9326315789473683</v>
      </c>
    </row>
    <row r="383" spans="3:7" x14ac:dyDescent="0.25">
      <c r="C383">
        <f t="shared" si="10"/>
        <v>369</v>
      </c>
      <c r="D383">
        <f t="shared" si="19"/>
        <v>12</v>
      </c>
      <c r="E383" t="str" cm="1">
        <f t="array" ref="E383">INDEX(capslist,1+C383-D383*Caps)</f>
        <v>8.2</v>
      </c>
      <c r="F383" t="str" cm="1">
        <f t="array" ref="F383">INDEX(capslist,D383+1)</f>
        <v>2.7</v>
      </c>
      <c r="G383">
        <f t="shared" si="20"/>
        <v>2.0311926605504591</v>
      </c>
    </row>
    <row r="384" spans="3:7" x14ac:dyDescent="0.25">
      <c r="C384">
        <f t="shared" si="10"/>
        <v>370</v>
      </c>
      <c r="D384">
        <f t="shared" si="19"/>
        <v>12</v>
      </c>
      <c r="E384" t="str" cm="1">
        <f t="array" ref="E384">INDEX(capslist,1+C384-D384*Caps)</f>
        <v>10.0</v>
      </c>
      <c r="F384" t="str" cm="1">
        <f t="array" ref="F384">INDEX(capslist,D384+1)</f>
        <v>2.7</v>
      </c>
      <c r="G384">
        <f t="shared" si="20"/>
        <v>2.1259842519685042</v>
      </c>
    </row>
    <row r="385" spans="3:7" x14ac:dyDescent="0.25">
      <c r="C385">
        <f t="shared" si="10"/>
        <v>371</v>
      </c>
      <c r="D385">
        <f t="shared" si="19"/>
        <v>12</v>
      </c>
      <c r="E385" t="str" cm="1">
        <f t="array" ref="E385">INDEX(capslist,1+C385-D385*Caps)</f>
        <v>12.0</v>
      </c>
      <c r="F385" t="str" cm="1">
        <f t="array" ref="F385">INDEX(capslist,D385+1)</f>
        <v>2.7</v>
      </c>
      <c r="G385">
        <f t="shared" si="20"/>
        <v>2.2040816326530619</v>
      </c>
    </row>
    <row r="386" spans="3:7" x14ac:dyDescent="0.25">
      <c r="C386">
        <f t="shared" si="10"/>
        <v>372</v>
      </c>
      <c r="D386">
        <f t="shared" si="19"/>
        <v>12</v>
      </c>
      <c r="E386" t="str" cm="1">
        <f t="array" ref="E386">INDEX(capslist,1+C386-D386*Caps)</f>
        <v>13.0</v>
      </c>
      <c r="F386" t="str" cm="1">
        <f t="array" ref="F386">INDEX(capslist,D386+1)</f>
        <v>2.7</v>
      </c>
      <c r="G386">
        <f t="shared" si="20"/>
        <v>2.2356687898089174</v>
      </c>
    </row>
    <row r="387" spans="3:7" x14ac:dyDescent="0.25">
      <c r="C387">
        <f t="shared" si="10"/>
        <v>373</v>
      </c>
      <c r="D387">
        <f t="shared" si="19"/>
        <v>12</v>
      </c>
      <c r="E387" t="str" cm="1">
        <f t="array" ref="E387">INDEX(capslist,1+C387-D387*Caps)</f>
        <v>15.0</v>
      </c>
      <c r="F387" t="str" cm="1">
        <f t="array" ref="F387">INDEX(capslist,D387+1)</f>
        <v>2.7</v>
      </c>
      <c r="G387">
        <f t="shared" si="20"/>
        <v>2.2881355932203391</v>
      </c>
    </row>
    <row r="388" spans="3:7" x14ac:dyDescent="0.25">
      <c r="C388">
        <f t="shared" si="10"/>
        <v>374</v>
      </c>
      <c r="D388">
        <f t="shared" si="19"/>
        <v>12</v>
      </c>
      <c r="E388" t="str" cm="1">
        <f t="array" ref="E388">INDEX(capslist,1+C388-D388*Caps)</f>
        <v>18.0</v>
      </c>
      <c r="F388" t="str" cm="1">
        <f t="array" ref="F388">INDEX(capslist,D388+1)</f>
        <v>2.7</v>
      </c>
      <c r="G388">
        <f t="shared" si="20"/>
        <v>2.347826086956522</v>
      </c>
    </row>
    <row r="389" spans="3:7" x14ac:dyDescent="0.25">
      <c r="C389">
        <f t="shared" si="10"/>
        <v>375</v>
      </c>
      <c r="D389">
        <f t="shared" si="19"/>
        <v>12</v>
      </c>
      <c r="E389" t="str" cm="1">
        <f t="array" ref="E389">INDEX(capslist,1+C389-D389*Caps)</f>
        <v>22.0</v>
      </c>
      <c r="F389" t="str" cm="1">
        <f t="array" ref="F389">INDEX(capslist,D389+1)</f>
        <v>2.7</v>
      </c>
      <c r="G389">
        <f t="shared" si="20"/>
        <v>2.404858299595142</v>
      </c>
    </row>
    <row r="390" spans="3:7" x14ac:dyDescent="0.25">
      <c r="C390">
        <f t="shared" si="10"/>
        <v>376</v>
      </c>
      <c r="D390">
        <f t="shared" si="19"/>
        <v>12</v>
      </c>
      <c r="E390" t="str" cm="1">
        <f t="array" ref="E390">INDEX(capslist,1+C390-D390*Caps)</f>
        <v>27.0</v>
      </c>
      <c r="F390" t="str" cm="1">
        <f t="array" ref="F390">INDEX(capslist,D390+1)</f>
        <v>2.7</v>
      </c>
      <c r="G390">
        <f t="shared" si="20"/>
        <v>2.4545454545454546</v>
      </c>
    </row>
    <row r="391" spans="3:7" x14ac:dyDescent="0.25">
      <c r="C391">
        <f t="shared" si="10"/>
        <v>377</v>
      </c>
      <c r="D391">
        <f t="shared" si="19"/>
        <v>13</v>
      </c>
      <c r="E391" t="str" cm="1">
        <f t="array" ref="E391">INDEX(capslist,1+C391-D391*Caps)</f>
        <v>0.4</v>
      </c>
      <c r="F391" t="str" cm="1">
        <f t="array" ref="F391">INDEX(capslist,D391+1)</f>
        <v>3.0</v>
      </c>
      <c r="G391">
        <f t="shared" si="20"/>
        <v>0.35294117647058831</v>
      </c>
    </row>
    <row r="392" spans="3:7" x14ac:dyDescent="0.25">
      <c r="C392">
        <f t="shared" si="10"/>
        <v>378</v>
      </c>
      <c r="D392">
        <f t="shared" si="19"/>
        <v>13</v>
      </c>
      <c r="E392" t="str" cm="1">
        <f t="array" ref="E392">INDEX(capslist,1+C392-D392*Caps)</f>
        <v>0.5</v>
      </c>
      <c r="F392" t="str" cm="1">
        <f t="array" ref="F392">INDEX(capslist,D392+1)</f>
        <v>3.0</v>
      </c>
      <c r="G392">
        <f t="shared" si="20"/>
        <v>0.42857142857142855</v>
      </c>
    </row>
    <row r="393" spans="3:7" x14ac:dyDescent="0.25">
      <c r="C393">
        <f t="shared" si="10"/>
        <v>379</v>
      </c>
      <c r="D393">
        <f t="shared" si="19"/>
        <v>13</v>
      </c>
      <c r="E393" t="str" cm="1">
        <f t="array" ref="E393">INDEX(capslist,1+C393-D393*Caps)</f>
        <v>0.6</v>
      </c>
      <c r="F393" t="str" cm="1">
        <f t="array" ref="F393">INDEX(capslist,D393+1)</f>
        <v>3.0</v>
      </c>
      <c r="G393">
        <f t="shared" si="20"/>
        <v>0.49999999999999994</v>
      </c>
    </row>
    <row r="394" spans="3:7" x14ac:dyDescent="0.25">
      <c r="C394">
        <f t="shared" si="10"/>
        <v>380</v>
      </c>
      <c r="D394">
        <f t="shared" si="19"/>
        <v>13</v>
      </c>
      <c r="E394" t="str" cm="1">
        <f t="array" ref="E394">INDEX(capslist,1+C394-D394*Caps)</f>
        <v>0.7</v>
      </c>
      <c r="F394" t="str" cm="1">
        <f t="array" ref="F394">INDEX(capslist,D394+1)</f>
        <v>3.0</v>
      </c>
      <c r="G394">
        <f t="shared" si="20"/>
        <v>0.56756756756756743</v>
      </c>
    </row>
    <row r="395" spans="3:7" x14ac:dyDescent="0.25">
      <c r="C395">
        <f t="shared" si="10"/>
        <v>381</v>
      </c>
      <c r="D395">
        <f t="shared" si="19"/>
        <v>13</v>
      </c>
      <c r="E395" t="str" cm="1">
        <f t="array" ref="E395">INDEX(capslist,1+C395-D395*Caps)</f>
        <v>0.8</v>
      </c>
      <c r="F395" t="str" cm="1">
        <f t="array" ref="F395">INDEX(capslist,D395+1)</f>
        <v>3.0</v>
      </c>
      <c r="G395">
        <f t="shared" si="20"/>
        <v>0.63157894736842113</v>
      </c>
    </row>
    <row r="396" spans="3:7" x14ac:dyDescent="0.25">
      <c r="C396">
        <f t="shared" si="10"/>
        <v>382</v>
      </c>
      <c r="D396">
        <f t="shared" si="19"/>
        <v>13</v>
      </c>
      <c r="E396" t="str" cm="1">
        <f t="array" ref="E396">INDEX(capslist,1+C396-D396*Caps)</f>
        <v>0.9</v>
      </c>
      <c r="F396" t="str" cm="1">
        <f t="array" ref="F396">INDEX(capslist,D396+1)</f>
        <v>3.0</v>
      </c>
      <c r="G396">
        <f t="shared" si="20"/>
        <v>0.6923076923076924</v>
      </c>
    </row>
    <row r="397" spans="3:7" x14ac:dyDescent="0.25">
      <c r="C397">
        <f t="shared" si="10"/>
        <v>383</v>
      </c>
      <c r="D397">
        <f t="shared" si="19"/>
        <v>13</v>
      </c>
      <c r="E397" t="str" cm="1">
        <f t="array" ref="E397">INDEX(capslist,1+C397-D397*Caps)</f>
        <v>1.0</v>
      </c>
      <c r="F397" t="str" cm="1">
        <f t="array" ref="F397">INDEX(capslist,D397+1)</f>
        <v>3.0</v>
      </c>
      <c r="G397">
        <f t="shared" si="20"/>
        <v>0.75</v>
      </c>
    </row>
    <row r="398" spans="3:7" x14ac:dyDescent="0.25">
      <c r="C398">
        <f t="shared" si="10"/>
        <v>384</v>
      </c>
      <c r="D398">
        <f t="shared" si="19"/>
        <v>13</v>
      </c>
      <c r="E398" t="str" cm="1">
        <f t="array" ref="E398">INDEX(capslist,1+C398-D398*Caps)</f>
        <v>1.1</v>
      </c>
      <c r="F398" t="str" cm="1">
        <f t="array" ref="F398">INDEX(capslist,D398+1)</f>
        <v>3.0</v>
      </c>
      <c r="G398">
        <f t="shared" si="20"/>
        <v>0.80487804878048796</v>
      </c>
    </row>
    <row r="399" spans="3:7" x14ac:dyDescent="0.25">
      <c r="C399">
        <f t="shared" si="10"/>
        <v>385</v>
      </c>
      <c r="D399">
        <f t="shared" si="19"/>
        <v>13</v>
      </c>
      <c r="E399" t="str" cm="1">
        <f t="array" ref="E399">INDEX(capslist,1+C399-D399*Caps)</f>
        <v>1.5</v>
      </c>
      <c r="F399" t="str" cm="1">
        <f t="array" ref="F399">INDEX(capslist,D399+1)</f>
        <v>3.0</v>
      </c>
      <c r="G399">
        <f t="shared" si="20"/>
        <v>1</v>
      </c>
    </row>
    <row r="400" spans="3:7" x14ac:dyDescent="0.25">
      <c r="C400">
        <f t="shared" si="10"/>
        <v>386</v>
      </c>
      <c r="D400">
        <f t="shared" si="19"/>
        <v>13</v>
      </c>
      <c r="E400" t="str" cm="1">
        <f t="array" ref="E400">INDEX(capslist,1+C400-D400*Caps)</f>
        <v>1.8</v>
      </c>
      <c r="F400" t="str" cm="1">
        <f t="array" ref="F400">INDEX(capslist,D400+1)</f>
        <v>3.0</v>
      </c>
      <c r="G400">
        <f t="shared" si="20"/>
        <v>1.1250000000000002</v>
      </c>
    </row>
    <row r="401" spans="3:7" x14ac:dyDescent="0.25">
      <c r="C401">
        <f t="shared" si="10"/>
        <v>387</v>
      </c>
      <c r="D401">
        <f t="shared" si="19"/>
        <v>13</v>
      </c>
      <c r="E401" t="str" cm="1">
        <f t="array" ref="E401">INDEX(capslist,1+C401-D401*Caps)</f>
        <v>2.2</v>
      </c>
      <c r="F401" t="str" cm="1">
        <f t="array" ref="F401">INDEX(capslist,D401+1)</f>
        <v>3.0</v>
      </c>
      <c r="G401">
        <f t="shared" si="20"/>
        <v>1.2692307692307694</v>
      </c>
    </row>
    <row r="402" spans="3:7" x14ac:dyDescent="0.25">
      <c r="C402">
        <f t="shared" si="10"/>
        <v>388</v>
      </c>
      <c r="D402">
        <f t="shared" si="19"/>
        <v>13</v>
      </c>
      <c r="E402" t="str" cm="1">
        <f t="array" ref="E402">INDEX(capslist,1+C402-D402*Caps)</f>
        <v>2.4</v>
      </c>
      <c r="F402" t="str" cm="1">
        <f t="array" ref="F402">INDEX(capslist,D402+1)</f>
        <v>3.0</v>
      </c>
      <c r="G402">
        <f t="shared" si="20"/>
        <v>1.333333333333333</v>
      </c>
    </row>
    <row r="403" spans="3:7" x14ac:dyDescent="0.25">
      <c r="C403">
        <f t="shared" si="10"/>
        <v>389</v>
      </c>
      <c r="D403">
        <f t="shared" si="19"/>
        <v>13</v>
      </c>
      <c r="E403" t="str" cm="1">
        <f t="array" ref="E403">INDEX(capslist,1+C403-D403*Caps)</f>
        <v>2.7</v>
      </c>
      <c r="F403" t="str" cm="1">
        <f t="array" ref="F403">INDEX(capslist,D403+1)</f>
        <v>3.0</v>
      </c>
      <c r="G403">
        <f t="shared" si="20"/>
        <v>1.4210526315789476</v>
      </c>
    </row>
    <row r="404" spans="3:7" x14ac:dyDescent="0.25">
      <c r="C404">
        <f t="shared" si="10"/>
        <v>390</v>
      </c>
      <c r="D404">
        <f t="shared" si="19"/>
        <v>13</v>
      </c>
      <c r="E404" t="str" cm="1">
        <f t="array" ref="E404">INDEX(capslist,1+C404-D404*Caps)</f>
        <v>3.0</v>
      </c>
      <c r="F404" t="str" cm="1">
        <f t="array" ref="F404">INDEX(capslist,D404+1)</f>
        <v>3.0</v>
      </c>
      <c r="G404">
        <f t="shared" si="20"/>
        <v>1.5</v>
      </c>
    </row>
    <row r="405" spans="3:7" x14ac:dyDescent="0.25">
      <c r="C405">
        <f t="shared" si="10"/>
        <v>391</v>
      </c>
      <c r="D405">
        <f t="shared" si="19"/>
        <v>13</v>
      </c>
      <c r="E405" t="str" cm="1">
        <f t="array" ref="E405">INDEX(capslist,1+C405-D405*Caps)</f>
        <v>3.3</v>
      </c>
      <c r="F405" t="str" cm="1">
        <f t="array" ref="F405">INDEX(capslist,D405+1)</f>
        <v>3.0</v>
      </c>
      <c r="G405">
        <f t="shared" si="20"/>
        <v>1.5714285714285712</v>
      </c>
    </row>
    <row r="406" spans="3:7" x14ac:dyDescent="0.25">
      <c r="C406">
        <f t="shared" si="10"/>
        <v>392</v>
      </c>
      <c r="D406">
        <f t="shared" si="19"/>
        <v>13</v>
      </c>
      <c r="E406" t="str" cm="1">
        <f t="array" ref="E406">INDEX(capslist,1+C406-D406*Caps)</f>
        <v>3.9</v>
      </c>
      <c r="F406" t="str" cm="1">
        <f t="array" ref="F406">INDEX(capslist,D406+1)</f>
        <v>3.0</v>
      </c>
      <c r="G406">
        <f t="shared" si="20"/>
        <v>1.6956521739130432</v>
      </c>
    </row>
    <row r="407" spans="3:7" x14ac:dyDescent="0.25">
      <c r="C407">
        <f t="shared" si="10"/>
        <v>393</v>
      </c>
      <c r="D407">
        <f t="shared" si="19"/>
        <v>13</v>
      </c>
      <c r="E407" t="str" cm="1">
        <f t="array" ref="E407">INDEX(capslist,1+C407-D407*Caps)</f>
        <v>4.7</v>
      </c>
      <c r="F407" t="str" cm="1">
        <f t="array" ref="F407">INDEX(capslist,D407+1)</f>
        <v>3.0</v>
      </c>
      <c r="G407">
        <f t="shared" si="20"/>
        <v>1.8311688311688312</v>
      </c>
    </row>
    <row r="408" spans="3:7" x14ac:dyDescent="0.25">
      <c r="C408">
        <f t="shared" si="10"/>
        <v>394</v>
      </c>
      <c r="D408">
        <f t="shared" si="19"/>
        <v>13</v>
      </c>
      <c r="E408" t="str" cm="1">
        <f t="array" ref="E408">INDEX(capslist,1+C408-D408*Caps)</f>
        <v>5.0</v>
      </c>
      <c r="F408" t="str" cm="1">
        <f t="array" ref="F408">INDEX(capslist,D408+1)</f>
        <v>3.0</v>
      </c>
      <c r="G408">
        <f t="shared" si="20"/>
        <v>1.875</v>
      </c>
    </row>
    <row r="409" spans="3:7" x14ac:dyDescent="0.25">
      <c r="C409">
        <f t="shared" si="10"/>
        <v>395</v>
      </c>
      <c r="D409">
        <f t="shared" si="19"/>
        <v>13</v>
      </c>
      <c r="E409" t="str" cm="1">
        <f t="array" ref="E409">INDEX(capslist,1+C409-D409*Caps)</f>
        <v>5.6</v>
      </c>
      <c r="F409" t="str" cm="1">
        <f t="array" ref="F409">INDEX(capslist,D409+1)</f>
        <v>3.0</v>
      </c>
      <c r="G409">
        <f t="shared" si="20"/>
        <v>1.953488372093023</v>
      </c>
    </row>
    <row r="410" spans="3:7" x14ac:dyDescent="0.25">
      <c r="C410">
        <f t="shared" si="10"/>
        <v>396</v>
      </c>
      <c r="D410">
        <f t="shared" si="19"/>
        <v>13</v>
      </c>
      <c r="E410" t="str" cm="1">
        <f t="array" ref="E410">INDEX(capslist,1+C410-D410*Caps)</f>
        <v>6.0</v>
      </c>
      <c r="F410" t="str" cm="1">
        <f t="array" ref="F410">INDEX(capslist,D410+1)</f>
        <v>3.0</v>
      </c>
      <c r="G410">
        <f t="shared" si="20"/>
        <v>2</v>
      </c>
    </row>
    <row r="411" spans="3:7" x14ac:dyDescent="0.25">
      <c r="C411">
        <f t="shared" si="10"/>
        <v>397</v>
      </c>
      <c r="D411">
        <f t="shared" si="19"/>
        <v>13</v>
      </c>
      <c r="E411" t="str" cm="1">
        <f t="array" ref="E411">INDEX(capslist,1+C411-D411*Caps)</f>
        <v>6.8</v>
      </c>
      <c r="F411" t="str" cm="1">
        <f t="array" ref="F411">INDEX(capslist,D411+1)</f>
        <v>3.0</v>
      </c>
      <c r="G411">
        <f t="shared" si="20"/>
        <v>2.0816326530612241</v>
      </c>
    </row>
    <row r="412" spans="3:7" x14ac:dyDescent="0.25">
      <c r="C412">
        <f t="shared" si="10"/>
        <v>398</v>
      </c>
      <c r="D412">
        <f t="shared" si="19"/>
        <v>13</v>
      </c>
      <c r="E412" t="str" cm="1">
        <f t="array" ref="E412">INDEX(capslist,1+C412-D412*Caps)</f>
        <v>8.2</v>
      </c>
      <c r="F412" t="str" cm="1">
        <f t="array" ref="F412">INDEX(capslist,D412+1)</f>
        <v>3.0</v>
      </c>
      <c r="G412">
        <f t="shared" si="20"/>
        <v>2.1964285714285712</v>
      </c>
    </row>
    <row r="413" spans="3:7" x14ac:dyDescent="0.25">
      <c r="C413">
        <f t="shared" si="10"/>
        <v>399</v>
      </c>
      <c r="D413">
        <f t="shared" si="19"/>
        <v>13</v>
      </c>
      <c r="E413" t="str" cm="1">
        <f t="array" ref="E413">INDEX(capslist,1+C413-D413*Caps)</f>
        <v>10.0</v>
      </c>
      <c r="F413" t="str" cm="1">
        <f t="array" ref="F413">INDEX(capslist,D413+1)</f>
        <v>3.0</v>
      </c>
      <c r="G413">
        <f t="shared" si="20"/>
        <v>2.3076923076923075</v>
      </c>
    </row>
    <row r="414" spans="3:7" x14ac:dyDescent="0.25">
      <c r="C414">
        <f t="shared" si="10"/>
        <v>400</v>
      </c>
      <c r="D414">
        <f t="shared" si="19"/>
        <v>13</v>
      </c>
      <c r="E414" t="str" cm="1">
        <f t="array" ref="E414">INDEX(capslist,1+C414-D414*Caps)</f>
        <v>12.0</v>
      </c>
      <c r="F414" t="str" cm="1">
        <f t="array" ref="F414">INDEX(capslist,D414+1)</f>
        <v>3.0</v>
      </c>
      <c r="G414">
        <f t="shared" si="20"/>
        <v>2.4</v>
      </c>
    </row>
    <row r="415" spans="3:7" x14ac:dyDescent="0.25">
      <c r="C415">
        <f t="shared" si="10"/>
        <v>401</v>
      </c>
      <c r="D415">
        <f t="shared" si="19"/>
        <v>13</v>
      </c>
      <c r="E415" t="str" cm="1">
        <f t="array" ref="E415">INDEX(capslist,1+C415-D415*Caps)</f>
        <v>13.0</v>
      </c>
      <c r="F415" t="str" cm="1">
        <f t="array" ref="F415">INDEX(capslist,D415+1)</f>
        <v>3.0</v>
      </c>
      <c r="G415">
        <f t="shared" si="20"/>
        <v>2.4375</v>
      </c>
    </row>
    <row r="416" spans="3:7" x14ac:dyDescent="0.25">
      <c r="C416">
        <f t="shared" si="10"/>
        <v>402</v>
      </c>
      <c r="D416">
        <f t="shared" si="19"/>
        <v>13</v>
      </c>
      <c r="E416" t="str" cm="1">
        <f t="array" ref="E416">INDEX(capslist,1+C416-D416*Caps)</f>
        <v>15.0</v>
      </c>
      <c r="F416" t="str" cm="1">
        <f t="array" ref="F416">INDEX(capslist,D416+1)</f>
        <v>3.0</v>
      </c>
      <c r="G416">
        <f t="shared" si="20"/>
        <v>2.5</v>
      </c>
    </row>
    <row r="417" spans="3:7" x14ac:dyDescent="0.25">
      <c r="C417">
        <f t="shared" si="10"/>
        <v>403</v>
      </c>
      <c r="D417">
        <f t="shared" si="19"/>
        <v>13</v>
      </c>
      <c r="E417" t="str" cm="1">
        <f t="array" ref="E417">INDEX(capslist,1+C417-D417*Caps)</f>
        <v>18.0</v>
      </c>
      <c r="F417" t="str" cm="1">
        <f t="array" ref="F417">INDEX(capslist,D417+1)</f>
        <v>3.0</v>
      </c>
      <c r="G417">
        <f t="shared" si="20"/>
        <v>2.5714285714285716</v>
      </c>
    </row>
    <row r="418" spans="3:7" x14ac:dyDescent="0.25">
      <c r="C418">
        <f t="shared" si="10"/>
        <v>404</v>
      </c>
      <c r="D418">
        <f t="shared" si="19"/>
        <v>13</v>
      </c>
      <c r="E418" t="str" cm="1">
        <f t="array" ref="E418">INDEX(capslist,1+C418-D418*Caps)</f>
        <v>22.0</v>
      </c>
      <c r="F418" t="str" cm="1">
        <f t="array" ref="F418">INDEX(capslist,D418+1)</f>
        <v>3.0</v>
      </c>
      <c r="G418">
        <f t="shared" si="20"/>
        <v>2.64</v>
      </c>
    </row>
    <row r="419" spans="3:7" x14ac:dyDescent="0.25">
      <c r="C419">
        <f t="shared" si="10"/>
        <v>405</v>
      </c>
      <c r="D419">
        <f t="shared" si="19"/>
        <v>13</v>
      </c>
      <c r="E419" t="str" cm="1">
        <f t="array" ref="E419">INDEX(capslist,1+C419-D419*Caps)</f>
        <v>27.0</v>
      </c>
      <c r="F419" t="str" cm="1">
        <f t="array" ref="F419">INDEX(capslist,D419+1)</f>
        <v>3.0</v>
      </c>
      <c r="G419">
        <f t="shared" si="20"/>
        <v>2.7</v>
      </c>
    </row>
    <row r="420" spans="3:7" x14ac:dyDescent="0.25">
      <c r="C420">
        <f t="shared" si="10"/>
        <v>406</v>
      </c>
      <c r="D420">
        <f t="shared" si="19"/>
        <v>14</v>
      </c>
      <c r="E420" t="str" cm="1">
        <f t="array" ref="E420">INDEX(capslist,1+C420-D420*Caps)</f>
        <v>0.4</v>
      </c>
      <c r="F420" t="str" cm="1">
        <f t="array" ref="F420">INDEX(capslist,D420+1)</f>
        <v>3.3</v>
      </c>
      <c r="G420">
        <f t="shared" si="20"/>
        <v>0.35675675675675678</v>
      </c>
    </row>
    <row r="421" spans="3:7" x14ac:dyDescent="0.25">
      <c r="C421">
        <f t="shared" si="10"/>
        <v>407</v>
      </c>
      <c r="D421">
        <f t="shared" si="19"/>
        <v>14</v>
      </c>
      <c r="E421" t="str" cm="1">
        <f t="array" ref="E421">INDEX(capslist,1+C421-D421*Caps)</f>
        <v>0.5</v>
      </c>
      <c r="F421" t="str" cm="1">
        <f t="array" ref="F421">INDEX(capslist,D421+1)</f>
        <v>3.3</v>
      </c>
      <c r="G421">
        <f t="shared" si="20"/>
        <v>0.43421052631578949</v>
      </c>
    </row>
    <row r="422" spans="3:7" x14ac:dyDescent="0.25">
      <c r="C422">
        <f t="shared" si="10"/>
        <v>408</v>
      </c>
      <c r="D422">
        <f t="shared" si="19"/>
        <v>14</v>
      </c>
      <c r="E422" t="str" cm="1">
        <f t="array" ref="E422">INDEX(capslist,1+C422-D422*Caps)</f>
        <v>0.6</v>
      </c>
      <c r="F422" t="str" cm="1">
        <f t="array" ref="F422">INDEX(capslist,D422+1)</f>
        <v>3.3</v>
      </c>
      <c r="G422">
        <f t="shared" si="20"/>
        <v>0.50769230769230766</v>
      </c>
    </row>
    <row r="423" spans="3:7" x14ac:dyDescent="0.25">
      <c r="C423">
        <f t="shared" si="10"/>
        <v>409</v>
      </c>
      <c r="D423">
        <f t="shared" si="19"/>
        <v>14</v>
      </c>
      <c r="E423" t="str" cm="1">
        <f t="array" ref="E423">INDEX(capslist,1+C423-D423*Caps)</f>
        <v>0.7</v>
      </c>
      <c r="F423" t="str" cm="1">
        <f t="array" ref="F423">INDEX(capslist,D423+1)</f>
        <v>3.3</v>
      </c>
      <c r="G423">
        <f t="shared" si="20"/>
        <v>0.5774999999999999</v>
      </c>
    </row>
    <row r="424" spans="3:7" x14ac:dyDescent="0.25">
      <c r="C424">
        <f t="shared" si="10"/>
        <v>410</v>
      </c>
      <c r="D424">
        <f t="shared" si="19"/>
        <v>14</v>
      </c>
      <c r="E424" t="str" cm="1">
        <f t="array" ref="E424">INDEX(capslist,1+C424-D424*Caps)</f>
        <v>0.8</v>
      </c>
      <c r="F424" t="str" cm="1">
        <f t="array" ref="F424">INDEX(capslist,D424+1)</f>
        <v>3.3</v>
      </c>
      <c r="G424">
        <f t="shared" si="20"/>
        <v>0.64390243902439037</v>
      </c>
    </row>
    <row r="425" spans="3:7" x14ac:dyDescent="0.25">
      <c r="C425">
        <f t="shared" si="10"/>
        <v>411</v>
      </c>
      <c r="D425">
        <f t="shared" si="19"/>
        <v>14</v>
      </c>
      <c r="E425" t="str" cm="1">
        <f t="array" ref="E425">INDEX(capslist,1+C425-D425*Caps)</f>
        <v>0.9</v>
      </c>
      <c r="F425" t="str" cm="1">
        <f t="array" ref="F425">INDEX(capslist,D425+1)</f>
        <v>3.3</v>
      </c>
      <c r="G425">
        <f t="shared" si="20"/>
        <v>0.70714285714285707</v>
      </c>
    </row>
    <row r="426" spans="3:7" x14ac:dyDescent="0.25">
      <c r="C426">
        <f t="shared" si="10"/>
        <v>412</v>
      </c>
      <c r="D426">
        <f t="shared" si="19"/>
        <v>14</v>
      </c>
      <c r="E426" t="str" cm="1">
        <f t="array" ref="E426">INDEX(capslist,1+C426-D426*Caps)</f>
        <v>1.0</v>
      </c>
      <c r="F426" t="str" cm="1">
        <f t="array" ref="F426">INDEX(capslist,D426+1)</f>
        <v>3.3</v>
      </c>
      <c r="G426">
        <f t="shared" si="20"/>
        <v>0.76744186046511631</v>
      </c>
    </row>
    <row r="427" spans="3:7" x14ac:dyDescent="0.25">
      <c r="C427">
        <f t="shared" si="10"/>
        <v>413</v>
      </c>
      <c r="D427">
        <f t="shared" si="19"/>
        <v>14</v>
      </c>
      <c r="E427" t="str" cm="1">
        <f t="array" ref="E427">INDEX(capslist,1+C427-D427*Caps)</f>
        <v>1.1</v>
      </c>
      <c r="F427" t="str" cm="1">
        <f t="array" ref="F427">INDEX(capslist,D427+1)</f>
        <v>3.3</v>
      </c>
      <c r="G427">
        <f t="shared" si="20"/>
        <v>0.82499999999999996</v>
      </c>
    </row>
    <row r="428" spans="3:7" x14ac:dyDescent="0.25">
      <c r="C428">
        <f t="shared" si="10"/>
        <v>414</v>
      </c>
      <c r="D428">
        <f t="shared" si="19"/>
        <v>14</v>
      </c>
      <c r="E428" t="str" cm="1">
        <f t="array" ref="E428">INDEX(capslist,1+C428-D428*Caps)</f>
        <v>1.5</v>
      </c>
      <c r="F428" t="str" cm="1">
        <f t="array" ref="F428">INDEX(capslist,D428+1)</f>
        <v>3.3</v>
      </c>
      <c r="G428">
        <f t="shared" si="20"/>
        <v>1.03125</v>
      </c>
    </row>
    <row r="429" spans="3:7" x14ac:dyDescent="0.25">
      <c r="C429">
        <f t="shared" si="10"/>
        <v>415</v>
      </c>
      <c r="D429">
        <f t="shared" si="19"/>
        <v>14</v>
      </c>
      <c r="E429" t="str" cm="1">
        <f t="array" ref="E429">INDEX(capslist,1+C429-D429*Caps)</f>
        <v>1.8</v>
      </c>
      <c r="F429" t="str" cm="1">
        <f t="array" ref="F429">INDEX(capslist,D429+1)</f>
        <v>3.3</v>
      </c>
      <c r="G429">
        <f t="shared" si="20"/>
        <v>1.1647058823529413</v>
      </c>
    </row>
    <row r="430" spans="3:7" x14ac:dyDescent="0.25">
      <c r="C430">
        <f t="shared" si="10"/>
        <v>416</v>
      </c>
      <c r="D430">
        <f t="shared" si="19"/>
        <v>14</v>
      </c>
      <c r="E430" t="str" cm="1">
        <f t="array" ref="E430">INDEX(capslist,1+C430-D430*Caps)</f>
        <v>2.2</v>
      </c>
      <c r="F430" t="str" cm="1">
        <f t="array" ref="F430">INDEX(capslist,D430+1)</f>
        <v>3.3</v>
      </c>
      <c r="G430">
        <f t="shared" si="20"/>
        <v>1.32</v>
      </c>
    </row>
    <row r="431" spans="3:7" x14ac:dyDescent="0.25">
      <c r="C431">
        <f t="shared" si="10"/>
        <v>417</v>
      </c>
      <c r="D431">
        <f t="shared" ref="D431:D494" si="21">INT(C431/totalcount)</f>
        <v>14</v>
      </c>
      <c r="E431" t="str" cm="1">
        <f t="array" ref="E431">INDEX(capslist,1+C431-D431*Caps)</f>
        <v>2.4</v>
      </c>
      <c r="F431" t="str" cm="1">
        <f t="array" ref="F431">INDEX(capslist,D431+1)</f>
        <v>3.3</v>
      </c>
      <c r="G431">
        <f t="shared" ref="G431:G494" si="22">E431*F431/(E431+F431)</f>
        <v>1.3894736842105264</v>
      </c>
    </row>
    <row r="432" spans="3:7" x14ac:dyDescent="0.25">
      <c r="C432">
        <f t="shared" si="10"/>
        <v>418</v>
      </c>
      <c r="D432">
        <f t="shared" si="21"/>
        <v>14</v>
      </c>
      <c r="E432" t="str" cm="1">
        <f t="array" ref="E432">INDEX(capslist,1+C432-D432*Caps)</f>
        <v>2.7</v>
      </c>
      <c r="F432" t="str" cm="1">
        <f t="array" ref="F432">INDEX(capslist,D432+1)</f>
        <v>3.3</v>
      </c>
      <c r="G432">
        <f t="shared" si="22"/>
        <v>1.4850000000000001</v>
      </c>
    </row>
    <row r="433" spans="3:7" x14ac:dyDescent="0.25">
      <c r="C433">
        <f t="shared" si="10"/>
        <v>419</v>
      </c>
      <c r="D433">
        <f t="shared" si="21"/>
        <v>14</v>
      </c>
      <c r="E433" t="str" cm="1">
        <f t="array" ref="E433">INDEX(capslist,1+C433-D433*Caps)</f>
        <v>3.0</v>
      </c>
      <c r="F433" t="str" cm="1">
        <f t="array" ref="F433">INDEX(capslist,D433+1)</f>
        <v>3.3</v>
      </c>
      <c r="G433">
        <f t="shared" si="22"/>
        <v>1.5714285714285712</v>
      </c>
    </row>
    <row r="434" spans="3:7" x14ac:dyDescent="0.25">
      <c r="C434">
        <f t="shared" si="10"/>
        <v>420</v>
      </c>
      <c r="D434">
        <f t="shared" si="21"/>
        <v>14</v>
      </c>
      <c r="E434" t="str" cm="1">
        <f t="array" ref="E434">INDEX(capslist,1+C434-D434*Caps)</f>
        <v>3.3</v>
      </c>
      <c r="F434" t="str" cm="1">
        <f t="array" ref="F434">INDEX(capslist,D434+1)</f>
        <v>3.3</v>
      </c>
      <c r="G434">
        <f t="shared" si="22"/>
        <v>1.65</v>
      </c>
    </row>
    <row r="435" spans="3:7" x14ac:dyDescent="0.25">
      <c r="C435">
        <f t="shared" si="10"/>
        <v>421</v>
      </c>
      <c r="D435">
        <f t="shared" si="21"/>
        <v>14</v>
      </c>
      <c r="E435" t="str" cm="1">
        <f t="array" ref="E435">INDEX(capslist,1+C435-D435*Caps)</f>
        <v>3.9</v>
      </c>
      <c r="F435" t="str" cm="1">
        <f t="array" ref="F435">INDEX(capslist,D435+1)</f>
        <v>3.3</v>
      </c>
      <c r="G435">
        <f t="shared" si="22"/>
        <v>1.7875000000000001</v>
      </c>
    </row>
    <row r="436" spans="3:7" x14ac:dyDescent="0.25">
      <c r="C436">
        <f t="shared" si="10"/>
        <v>422</v>
      </c>
      <c r="D436">
        <f t="shared" si="21"/>
        <v>14</v>
      </c>
      <c r="E436" t="str" cm="1">
        <f t="array" ref="E436">INDEX(capslist,1+C436-D436*Caps)</f>
        <v>4.7</v>
      </c>
      <c r="F436" t="str" cm="1">
        <f t="array" ref="F436">INDEX(capslist,D436+1)</f>
        <v>3.3</v>
      </c>
      <c r="G436">
        <f t="shared" si="22"/>
        <v>1.93875</v>
      </c>
    </row>
    <row r="437" spans="3:7" x14ac:dyDescent="0.25">
      <c r="C437">
        <f t="shared" si="10"/>
        <v>423</v>
      </c>
      <c r="D437">
        <f t="shared" si="21"/>
        <v>14</v>
      </c>
      <c r="E437" t="str" cm="1">
        <f t="array" ref="E437">INDEX(capslist,1+C437-D437*Caps)</f>
        <v>5.0</v>
      </c>
      <c r="F437" t="str" cm="1">
        <f t="array" ref="F437">INDEX(capslist,D437+1)</f>
        <v>3.3</v>
      </c>
      <c r="G437">
        <f t="shared" si="22"/>
        <v>1.9879518072289155</v>
      </c>
    </row>
    <row r="438" spans="3:7" x14ac:dyDescent="0.25">
      <c r="C438">
        <f t="shared" si="10"/>
        <v>424</v>
      </c>
      <c r="D438">
        <f t="shared" si="21"/>
        <v>14</v>
      </c>
      <c r="E438" t="str" cm="1">
        <f t="array" ref="E438">INDEX(capslist,1+C438-D438*Caps)</f>
        <v>5.6</v>
      </c>
      <c r="F438" t="str" cm="1">
        <f t="array" ref="F438">INDEX(capslist,D438+1)</f>
        <v>3.3</v>
      </c>
      <c r="G438">
        <f t="shared" si="22"/>
        <v>2.0764044943820226</v>
      </c>
    </row>
    <row r="439" spans="3:7" x14ac:dyDescent="0.25">
      <c r="C439">
        <f t="shared" si="10"/>
        <v>425</v>
      </c>
      <c r="D439">
        <f t="shared" si="21"/>
        <v>14</v>
      </c>
      <c r="E439" t="str" cm="1">
        <f t="array" ref="E439">INDEX(capslist,1+C439-D439*Caps)</f>
        <v>6.0</v>
      </c>
      <c r="F439" t="str" cm="1">
        <f t="array" ref="F439">INDEX(capslist,D439+1)</f>
        <v>3.3</v>
      </c>
      <c r="G439">
        <f t="shared" si="22"/>
        <v>2.1290322580645156</v>
      </c>
    </row>
    <row r="440" spans="3:7" x14ac:dyDescent="0.25">
      <c r="C440">
        <f t="shared" si="10"/>
        <v>426</v>
      </c>
      <c r="D440">
        <f t="shared" si="21"/>
        <v>14</v>
      </c>
      <c r="E440" t="str" cm="1">
        <f t="array" ref="E440">INDEX(capslist,1+C440-D440*Caps)</f>
        <v>6.8</v>
      </c>
      <c r="F440" t="str" cm="1">
        <f t="array" ref="F440">INDEX(capslist,D440+1)</f>
        <v>3.3</v>
      </c>
      <c r="G440">
        <f t="shared" si="22"/>
        <v>2.2217821782178215</v>
      </c>
    </row>
    <row r="441" spans="3:7" x14ac:dyDescent="0.25">
      <c r="C441">
        <f t="shared" si="10"/>
        <v>427</v>
      </c>
      <c r="D441">
        <f t="shared" si="21"/>
        <v>14</v>
      </c>
      <c r="E441" t="str" cm="1">
        <f t="array" ref="E441">INDEX(capslist,1+C441-D441*Caps)</f>
        <v>8.2</v>
      </c>
      <c r="F441" t="str" cm="1">
        <f t="array" ref="F441">INDEX(capslist,D441+1)</f>
        <v>3.3</v>
      </c>
      <c r="G441">
        <f t="shared" si="22"/>
        <v>2.3530434782608691</v>
      </c>
    </row>
    <row r="442" spans="3:7" x14ac:dyDescent="0.25">
      <c r="C442">
        <f t="shared" si="10"/>
        <v>428</v>
      </c>
      <c r="D442">
        <f t="shared" si="21"/>
        <v>14</v>
      </c>
      <c r="E442" t="str" cm="1">
        <f t="array" ref="E442">INDEX(capslist,1+C442-D442*Caps)</f>
        <v>10.0</v>
      </c>
      <c r="F442" t="str" cm="1">
        <f t="array" ref="F442">INDEX(capslist,D442+1)</f>
        <v>3.3</v>
      </c>
      <c r="G442">
        <f t="shared" si="22"/>
        <v>2.481203007518797</v>
      </c>
    </row>
    <row r="443" spans="3:7" x14ac:dyDescent="0.25">
      <c r="C443">
        <f t="shared" si="10"/>
        <v>429</v>
      </c>
      <c r="D443">
        <f t="shared" si="21"/>
        <v>14</v>
      </c>
      <c r="E443" t="str" cm="1">
        <f t="array" ref="E443">INDEX(capslist,1+C443-D443*Caps)</f>
        <v>12.0</v>
      </c>
      <c r="F443" t="str" cm="1">
        <f t="array" ref="F443">INDEX(capslist,D443+1)</f>
        <v>3.3</v>
      </c>
      <c r="G443">
        <f t="shared" si="22"/>
        <v>2.5882352941176467</v>
      </c>
    </row>
    <row r="444" spans="3:7" x14ac:dyDescent="0.25">
      <c r="C444">
        <f t="shared" si="10"/>
        <v>430</v>
      </c>
      <c r="D444">
        <f t="shared" si="21"/>
        <v>14</v>
      </c>
      <c r="E444" t="str" cm="1">
        <f t="array" ref="E444">INDEX(capslist,1+C444-D444*Caps)</f>
        <v>13.0</v>
      </c>
      <c r="F444" t="str" cm="1">
        <f t="array" ref="F444">INDEX(capslist,D444+1)</f>
        <v>3.3</v>
      </c>
      <c r="G444">
        <f t="shared" si="22"/>
        <v>2.6319018404907975</v>
      </c>
    </row>
    <row r="445" spans="3:7" x14ac:dyDescent="0.25">
      <c r="C445">
        <f t="shared" si="10"/>
        <v>431</v>
      </c>
      <c r="D445">
        <f t="shared" si="21"/>
        <v>14</v>
      </c>
      <c r="E445" t="str" cm="1">
        <f t="array" ref="E445">INDEX(capslist,1+C445-D445*Caps)</f>
        <v>15.0</v>
      </c>
      <c r="F445" t="str" cm="1">
        <f t="array" ref="F445">INDEX(capslist,D445+1)</f>
        <v>3.3</v>
      </c>
      <c r="G445">
        <f t="shared" si="22"/>
        <v>2.7049180327868854</v>
      </c>
    </row>
    <row r="446" spans="3:7" x14ac:dyDescent="0.25">
      <c r="C446">
        <f t="shared" si="10"/>
        <v>432</v>
      </c>
      <c r="D446">
        <f t="shared" si="21"/>
        <v>14</v>
      </c>
      <c r="E446" t="str" cm="1">
        <f t="array" ref="E446">INDEX(capslist,1+C446-D446*Caps)</f>
        <v>18.0</v>
      </c>
      <c r="F446" t="str" cm="1">
        <f t="array" ref="F446">INDEX(capslist,D446+1)</f>
        <v>3.3</v>
      </c>
      <c r="G446">
        <f t="shared" si="22"/>
        <v>2.788732394366197</v>
      </c>
    </row>
    <row r="447" spans="3:7" x14ac:dyDescent="0.25">
      <c r="C447">
        <f t="shared" si="10"/>
        <v>433</v>
      </c>
      <c r="D447">
        <f t="shared" si="21"/>
        <v>14</v>
      </c>
      <c r="E447" t="str" cm="1">
        <f t="array" ref="E447">INDEX(capslist,1+C447-D447*Caps)</f>
        <v>22.0</v>
      </c>
      <c r="F447" t="str" cm="1">
        <f t="array" ref="F447">INDEX(capslist,D447+1)</f>
        <v>3.3</v>
      </c>
      <c r="G447">
        <f t="shared" si="22"/>
        <v>2.8695652173913042</v>
      </c>
    </row>
    <row r="448" spans="3:7" x14ac:dyDescent="0.25">
      <c r="C448">
        <f t="shared" si="10"/>
        <v>434</v>
      </c>
      <c r="D448">
        <f t="shared" si="21"/>
        <v>14</v>
      </c>
      <c r="E448" t="str" cm="1">
        <f t="array" ref="E448">INDEX(capslist,1+C448-D448*Caps)</f>
        <v>27.0</v>
      </c>
      <c r="F448" t="str" cm="1">
        <f t="array" ref="F448">INDEX(capslist,D448+1)</f>
        <v>3.3</v>
      </c>
      <c r="G448">
        <f t="shared" si="22"/>
        <v>2.9405940594059405</v>
      </c>
    </row>
    <row r="449" spans="3:7" x14ac:dyDescent="0.25">
      <c r="C449">
        <f t="shared" si="10"/>
        <v>435</v>
      </c>
      <c r="D449">
        <f t="shared" si="21"/>
        <v>15</v>
      </c>
      <c r="E449" t="str" cm="1">
        <f t="array" ref="E449">INDEX(capslist,1+C449-D449*Caps)</f>
        <v>0.4</v>
      </c>
      <c r="F449" t="str" cm="1">
        <f t="array" ref="F449">INDEX(capslist,D449+1)</f>
        <v>3.9</v>
      </c>
      <c r="G449">
        <f t="shared" si="22"/>
        <v>0.36279069767441863</v>
      </c>
    </row>
    <row r="450" spans="3:7" x14ac:dyDescent="0.25">
      <c r="C450">
        <f t="shared" si="10"/>
        <v>436</v>
      </c>
      <c r="D450">
        <f t="shared" si="21"/>
        <v>15</v>
      </c>
      <c r="E450" t="str" cm="1">
        <f t="array" ref="E450">INDEX(capslist,1+C450-D450*Caps)</f>
        <v>0.5</v>
      </c>
      <c r="F450" t="str" cm="1">
        <f t="array" ref="F450">INDEX(capslist,D450+1)</f>
        <v>3.9</v>
      </c>
      <c r="G450">
        <f t="shared" si="22"/>
        <v>0.44318181818181812</v>
      </c>
    </row>
    <row r="451" spans="3:7" x14ac:dyDescent="0.25">
      <c r="C451">
        <f t="shared" si="10"/>
        <v>437</v>
      </c>
      <c r="D451">
        <f t="shared" si="21"/>
        <v>15</v>
      </c>
      <c r="E451" t="str" cm="1">
        <f t="array" ref="E451">INDEX(capslist,1+C451-D451*Caps)</f>
        <v>0.6</v>
      </c>
      <c r="F451" t="str" cm="1">
        <f t="array" ref="F451">INDEX(capslist,D451+1)</f>
        <v>3.9</v>
      </c>
      <c r="G451">
        <f t="shared" si="22"/>
        <v>0.52</v>
      </c>
    </row>
    <row r="452" spans="3:7" x14ac:dyDescent="0.25">
      <c r="C452">
        <f t="shared" si="10"/>
        <v>438</v>
      </c>
      <c r="D452">
        <f t="shared" si="21"/>
        <v>15</v>
      </c>
      <c r="E452" t="str" cm="1">
        <f t="array" ref="E452">INDEX(capslist,1+C452-D452*Caps)</f>
        <v>0.7</v>
      </c>
      <c r="F452" t="str" cm="1">
        <f t="array" ref="F452">INDEX(capslist,D452+1)</f>
        <v>3.9</v>
      </c>
      <c r="G452">
        <f t="shared" si="22"/>
        <v>0.59347826086956523</v>
      </c>
    </row>
    <row r="453" spans="3:7" x14ac:dyDescent="0.25">
      <c r="C453">
        <f t="shared" si="10"/>
        <v>439</v>
      </c>
      <c r="D453">
        <f t="shared" si="21"/>
        <v>15</v>
      </c>
      <c r="E453" t="str" cm="1">
        <f t="array" ref="E453">INDEX(capslist,1+C453-D453*Caps)</f>
        <v>0.8</v>
      </c>
      <c r="F453" t="str" cm="1">
        <f t="array" ref="F453">INDEX(capslist,D453+1)</f>
        <v>3.9</v>
      </c>
      <c r="G453">
        <f t="shared" si="22"/>
        <v>0.66382978723404251</v>
      </c>
    </row>
    <row r="454" spans="3:7" x14ac:dyDescent="0.25">
      <c r="C454">
        <f t="shared" si="10"/>
        <v>440</v>
      </c>
      <c r="D454">
        <f t="shared" si="21"/>
        <v>15</v>
      </c>
      <c r="E454" t="str" cm="1">
        <f t="array" ref="E454">INDEX(capslist,1+C454-D454*Caps)</f>
        <v>0.9</v>
      </c>
      <c r="F454" t="str" cm="1">
        <f t="array" ref="F454">INDEX(capslist,D454+1)</f>
        <v>3.9</v>
      </c>
      <c r="G454">
        <f t="shared" si="22"/>
        <v>0.73124999999999996</v>
      </c>
    </row>
    <row r="455" spans="3:7" x14ac:dyDescent="0.25">
      <c r="C455">
        <f t="shared" si="10"/>
        <v>441</v>
      </c>
      <c r="D455">
        <f t="shared" si="21"/>
        <v>15</v>
      </c>
      <c r="E455" t="str" cm="1">
        <f t="array" ref="E455">INDEX(capslist,1+C455-D455*Caps)</f>
        <v>1.0</v>
      </c>
      <c r="F455" t="str" cm="1">
        <f t="array" ref="F455">INDEX(capslist,D455+1)</f>
        <v>3.9</v>
      </c>
      <c r="G455">
        <f t="shared" si="22"/>
        <v>0.79591836734693866</v>
      </c>
    </row>
    <row r="456" spans="3:7" x14ac:dyDescent="0.25">
      <c r="C456">
        <f t="shared" si="10"/>
        <v>442</v>
      </c>
      <c r="D456">
        <f t="shared" si="21"/>
        <v>15</v>
      </c>
      <c r="E456" t="str" cm="1">
        <f t="array" ref="E456">INDEX(capslist,1+C456-D456*Caps)</f>
        <v>1.1</v>
      </c>
      <c r="F456" t="str" cm="1">
        <f t="array" ref="F456">INDEX(capslist,D456+1)</f>
        <v>3.9</v>
      </c>
      <c r="G456">
        <f t="shared" si="22"/>
        <v>0.85799999999999998</v>
      </c>
    </row>
    <row r="457" spans="3:7" x14ac:dyDescent="0.25">
      <c r="C457">
        <f t="shared" si="10"/>
        <v>443</v>
      </c>
      <c r="D457">
        <f t="shared" si="21"/>
        <v>15</v>
      </c>
      <c r="E457" t="str" cm="1">
        <f t="array" ref="E457">INDEX(capslist,1+C457-D457*Caps)</f>
        <v>1.5</v>
      </c>
      <c r="F457" t="str" cm="1">
        <f t="array" ref="F457">INDEX(capslist,D457+1)</f>
        <v>3.9</v>
      </c>
      <c r="G457">
        <f t="shared" si="22"/>
        <v>1.0833333333333333</v>
      </c>
    </row>
    <row r="458" spans="3:7" x14ac:dyDescent="0.25">
      <c r="C458">
        <f t="shared" si="10"/>
        <v>444</v>
      </c>
      <c r="D458">
        <f t="shared" si="21"/>
        <v>15</v>
      </c>
      <c r="E458" t="str" cm="1">
        <f t="array" ref="E458">INDEX(capslist,1+C458-D458*Caps)</f>
        <v>1.8</v>
      </c>
      <c r="F458" t="str" cm="1">
        <f t="array" ref="F458">INDEX(capslist,D458+1)</f>
        <v>3.9</v>
      </c>
      <c r="G458">
        <f t="shared" si="22"/>
        <v>1.2315789473684209</v>
      </c>
    </row>
    <row r="459" spans="3:7" x14ac:dyDescent="0.25">
      <c r="C459">
        <f t="shared" si="10"/>
        <v>445</v>
      </c>
      <c r="D459">
        <f t="shared" si="21"/>
        <v>15</v>
      </c>
      <c r="E459" t="str" cm="1">
        <f t="array" ref="E459">INDEX(capslist,1+C459-D459*Caps)</f>
        <v>2.2</v>
      </c>
      <c r="F459" t="str" cm="1">
        <f t="array" ref="F459">INDEX(capslist,D459+1)</f>
        <v>3.9</v>
      </c>
      <c r="G459">
        <f t="shared" si="22"/>
        <v>1.4065573770491804</v>
      </c>
    </row>
    <row r="460" spans="3:7" x14ac:dyDescent="0.25">
      <c r="C460">
        <f t="shared" si="10"/>
        <v>446</v>
      </c>
      <c r="D460">
        <f t="shared" si="21"/>
        <v>15</v>
      </c>
      <c r="E460" t="str" cm="1">
        <f t="array" ref="E460">INDEX(capslist,1+C460-D460*Caps)</f>
        <v>2.4</v>
      </c>
      <c r="F460" t="str" cm="1">
        <f t="array" ref="F460">INDEX(capslist,D460+1)</f>
        <v>3.9</v>
      </c>
      <c r="G460">
        <f t="shared" si="22"/>
        <v>1.4857142857142858</v>
      </c>
    </row>
    <row r="461" spans="3:7" x14ac:dyDescent="0.25">
      <c r="C461">
        <f t="shared" si="10"/>
        <v>447</v>
      </c>
      <c r="D461">
        <f t="shared" si="21"/>
        <v>15</v>
      </c>
      <c r="E461" t="str" cm="1">
        <f t="array" ref="E461">INDEX(capslist,1+C461-D461*Caps)</f>
        <v>2.7</v>
      </c>
      <c r="F461" t="str" cm="1">
        <f t="array" ref="F461">INDEX(capslist,D461+1)</f>
        <v>3.9</v>
      </c>
      <c r="G461">
        <f t="shared" si="22"/>
        <v>1.5954545454545457</v>
      </c>
    </row>
    <row r="462" spans="3:7" x14ac:dyDescent="0.25">
      <c r="C462">
        <f t="shared" ref="C462:C525" si="23">1+C461</f>
        <v>448</v>
      </c>
      <c r="D462">
        <f t="shared" si="21"/>
        <v>15</v>
      </c>
      <c r="E462" t="str" cm="1">
        <f t="array" ref="E462">INDEX(capslist,1+C462-D462*Caps)</f>
        <v>3.0</v>
      </c>
      <c r="F462" t="str" cm="1">
        <f t="array" ref="F462">INDEX(capslist,D462+1)</f>
        <v>3.9</v>
      </c>
      <c r="G462">
        <f t="shared" si="22"/>
        <v>1.6956521739130432</v>
      </c>
    </row>
    <row r="463" spans="3:7" x14ac:dyDescent="0.25">
      <c r="C463">
        <f t="shared" si="23"/>
        <v>449</v>
      </c>
      <c r="D463">
        <f t="shared" si="21"/>
        <v>15</v>
      </c>
      <c r="E463" t="str" cm="1">
        <f t="array" ref="E463">INDEX(capslist,1+C463-D463*Caps)</f>
        <v>3.3</v>
      </c>
      <c r="F463" t="str" cm="1">
        <f t="array" ref="F463">INDEX(capslist,D463+1)</f>
        <v>3.9</v>
      </c>
      <c r="G463">
        <f t="shared" si="22"/>
        <v>1.7875000000000001</v>
      </c>
    </row>
    <row r="464" spans="3:7" x14ac:dyDescent="0.25">
      <c r="C464">
        <f t="shared" si="23"/>
        <v>450</v>
      </c>
      <c r="D464">
        <f t="shared" si="21"/>
        <v>15</v>
      </c>
      <c r="E464" t="str" cm="1">
        <f t="array" ref="E464">INDEX(capslist,1+C464-D464*Caps)</f>
        <v>3.9</v>
      </c>
      <c r="F464" t="str" cm="1">
        <f t="array" ref="F464">INDEX(capslist,D464+1)</f>
        <v>3.9</v>
      </c>
      <c r="G464">
        <f t="shared" si="22"/>
        <v>1.95</v>
      </c>
    </row>
    <row r="465" spans="3:7" x14ac:dyDescent="0.25">
      <c r="C465">
        <f t="shared" si="23"/>
        <v>451</v>
      </c>
      <c r="D465">
        <f t="shared" si="21"/>
        <v>15</v>
      </c>
      <c r="E465" t="str" cm="1">
        <f t="array" ref="E465">INDEX(capslist,1+C465-D465*Caps)</f>
        <v>4.7</v>
      </c>
      <c r="F465" t="str" cm="1">
        <f t="array" ref="F465">INDEX(capslist,D465+1)</f>
        <v>3.9</v>
      </c>
      <c r="G465">
        <f t="shared" si="22"/>
        <v>2.1313953488372097</v>
      </c>
    </row>
    <row r="466" spans="3:7" x14ac:dyDescent="0.25">
      <c r="C466">
        <f t="shared" si="23"/>
        <v>452</v>
      </c>
      <c r="D466">
        <f t="shared" si="21"/>
        <v>15</v>
      </c>
      <c r="E466" t="str" cm="1">
        <f t="array" ref="E466">INDEX(capslist,1+C466-D466*Caps)</f>
        <v>5.0</v>
      </c>
      <c r="F466" t="str" cm="1">
        <f t="array" ref="F466">INDEX(capslist,D466+1)</f>
        <v>3.9</v>
      </c>
      <c r="G466">
        <f t="shared" si="22"/>
        <v>2.191011235955056</v>
      </c>
    </row>
    <row r="467" spans="3:7" x14ac:dyDescent="0.25">
      <c r="C467">
        <f t="shared" si="23"/>
        <v>453</v>
      </c>
      <c r="D467">
        <f t="shared" si="21"/>
        <v>15</v>
      </c>
      <c r="E467" t="str" cm="1">
        <f t="array" ref="E467">INDEX(capslist,1+C467-D467*Caps)</f>
        <v>5.6</v>
      </c>
      <c r="F467" t="str" cm="1">
        <f t="array" ref="F467">INDEX(capslist,D467+1)</f>
        <v>3.9</v>
      </c>
      <c r="G467">
        <f t="shared" si="22"/>
        <v>2.2989473684210524</v>
      </c>
    </row>
    <row r="468" spans="3:7" x14ac:dyDescent="0.25">
      <c r="C468">
        <f t="shared" si="23"/>
        <v>454</v>
      </c>
      <c r="D468">
        <f t="shared" si="21"/>
        <v>15</v>
      </c>
      <c r="E468" t="str" cm="1">
        <f t="array" ref="E468">INDEX(capslist,1+C468-D468*Caps)</f>
        <v>6.0</v>
      </c>
      <c r="F468" t="str" cm="1">
        <f t="array" ref="F468">INDEX(capslist,D468+1)</f>
        <v>3.9</v>
      </c>
      <c r="G468">
        <f t="shared" si="22"/>
        <v>2.3636363636363633</v>
      </c>
    </row>
    <row r="469" spans="3:7" x14ac:dyDescent="0.25">
      <c r="C469">
        <f t="shared" si="23"/>
        <v>455</v>
      </c>
      <c r="D469">
        <f t="shared" si="21"/>
        <v>15</v>
      </c>
      <c r="E469" t="str" cm="1">
        <f t="array" ref="E469">INDEX(capslist,1+C469-D469*Caps)</f>
        <v>6.8</v>
      </c>
      <c r="F469" t="str" cm="1">
        <f t="array" ref="F469">INDEX(capslist,D469+1)</f>
        <v>3.9</v>
      </c>
      <c r="G469">
        <f t="shared" si="22"/>
        <v>2.4785046728971962</v>
      </c>
    </row>
    <row r="470" spans="3:7" x14ac:dyDescent="0.25">
      <c r="C470">
        <f t="shared" si="23"/>
        <v>456</v>
      </c>
      <c r="D470">
        <f t="shared" si="21"/>
        <v>15</v>
      </c>
      <c r="E470" t="str" cm="1">
        <f t="array" ref="E470">INDEX(capslist,1+C470-D470*Caps)</f>
        <v>8.2</v>
      </c>
      <c r="F470" t="str" cm="1">
        <f t="array" ref="F470">INDEX(capslist,D470+1)</f>
        <v>3.9</v>
      </c>
      <c r="G470">
        <f t="shared" si="22"/>
        <v>2.6429752066115699</v>
      </c>
    </row>
    <row r="471" spans="3:7" x14ac:dyDescent="0.25">
      <c r="C471">
        <f t="shared" si="23"/>
        <v>457</v>
      </c>
      <c r="D471">
        <f t="shared" si="21"/>
        <v>15</v>
      </c>
      <c r="E471" t="str" cm="1">
        <f t="array" ref="E471">INDEX(capslist,1+C471-D471*Caps)</f>
        <v>10.0</v>
      </c>
      <c r="F471" t="str" cm="1">
        <f t="array" ref="F471">INDEX(capslist,D471+1)</f>
        <v>3.9</v>
      </c>
      <c r="G471">
        <f t="shared" si="22"/>
        <v>2.8057553956834531</v>
      </c>
    </row>
    <row r="472" spans="3:7" x14ac:dyDescent="0.25">
      <c r="C472">
        <f t="shared" si="23"/>
        <v>458</v>
      </c>
      <c r="D472">
        <f t="shared" si="21"/>
        <v>15</v>
      </c>
      <c r="E472" t="str" cm="1">
        <f t="array" ref="E472">INDEX(capslist,1+C472-D472*Caps)</f>
        <v>12.0</v>
      </c>
      <c r="F472" t="str" cm="1">
        <f t="array" ref="F472">INDEX(capslist,D472+1)</f>
        <v>3.9</v>
      </c>
      <c r="G472">
        <f t="shared" si="22"/>
        <v>2.9433962264150941</v>
      </c>
    </row>
    <row r="473" spans="3:7" x14ac:dyDescent="0.25">
      <c r="C473">
        <f t="shared" si="23"/>
        <v>459</v>
      </c>
      <c r="D473">
        <f t="shared" si="21"/>
        <v>15</v>
      </c>
      <c r="E473" t="str" cm="1">
        <f t="array" ref="E473">INDEX(capslist,1+C473-D473*Caps)</f>
        <v>13.0</v>
      </c>
      <c r="F473" t="str" cm="1">
        <f t="array" ref="F473">INDEX(capslist,D473+1)</f>
        <v>3.9</v>
      </c>
      <c r="G473">
        <f t="shared" si="22"/>
        <v>3</v>
      </c>
    </row>
    <row r="474" spans="3:7" x14ac:dyDescent="0.25">
      <c r="C474">
        <f t="shared" si="23"/>
        <v>460</v>
      </c>
      <c r="D474">
        <f t="shared" si="21"/>
        <v>15</v>
      </c>
      <c r="E474" t="str" cm="1">
        <f t="array" ref="E474">INDEX(capslist,1+C474-D474*Caps)</f>
        <v>15.0</v>
      </c>
      <c r="F474" t="str" cm="1">
        <f t="array" ref="F474">INDEX(capslist,D474+1)</f>
        <v>3.9</v>
      </c>
      <c r="G474">
        <f t="shared" si="22"/>
        <v>3.0952380952380953</v>
      </c>
    </row>
    <row r="475" spans="3:7" x14ac:dyDescent="0.25">
      <c r="C475">
        <f t="shared" si="23"/>
        <v>461</v>
      </c>
      <c r="D475">
        <f t="shared" si="21"/>
        <v>15</v>
      </c>
      <c r="E475" t="str" cm="1">
        <f t="array" ref="E475">INDEX(capslist,1+C475-D475*Caps)</f>
        <v>18.0</v>
      </c>
      <c r="F475" t="str" cm="1">
        <f t="array" ref="F475">INDEX(capslist,D475+1)</f>
        <v>3.9</v>
      </c>
      <c r="G475">
        <f t="shared" si="22"/>
        <v>3.2054794520547949</v>
      </c>
    </row>
    <row r="476" spans="3:7" x14ac:dyDescent="0.25">
      <c r="C476">
        <f t="shared" si="23"/>
        <v>462</v>
      </c>
      <c r="D476">
        <f t="shared" si="21"/>
        <v>15</v>
      </c>
      <c r="E476" t="str" cm="1">
        <f t="array" ref="E476">INDEX(capslist,1+C476-D476*Caps)</f>
        <v>22.0</v>
      </c>
      <c r="F476" t="str" cm="1">
        <f t="array" ref="F476">INDEX(capslist,D476+1)</f>
        <v>3.9</v>
      </c>
      <c r="G476">
        <f t="shared" si="22"/>
        <v>3.3127413127413128</v>
      </c>
    </row>
    <row r="477" spans="3:7" x14ac:dyDescent="0.25">
      <c r="C477">
        <f t="shared" si="23"/>
        <v>463</v>
      </c>
      <c r="D477">
        <f t="shared" si="21"/>
        <v>15</v>
      </c>
      <c r="E477" t="str" cm="1">
        <f t="array" ref="E477">INDEX(capslist,1+C477-D477*Caps)</f>
        <v>27.0</v>
      </c>
      <c r="F477" t="str" cm="1">
        <f t="array" ref="F477">INDEX(capslist,D477+1)</f>
        <v>3.9</v>
      </c>
      <c r="G477">
        <f t="shared" si="22"/>
        <v>3.4077669902912624</v>
      </c>
    </row>
    <row r="478" spans="3:7" x14ac:dyDescent="0.25">
      <c r="C478">
        <f t="shared" si="23"/>
        <v>464</v>
      </c>
      <c r="D478">
        <f t="shared" si="21"/>
        <v>16</v>
      </c>
      <c r="E478" t="str" cm="1">
        <f t="array" ref="E478">INDEX(capslist,1+C478-D478*Caps)</f>
        <v>0.4</v>
      </c>
      <c r="F478" t="str" cm="1">
        <f t="array" ref="F478">INDEX(capslist,D478+1)</f>
        <v>4.7</v>
      </c>
      <c r="G478">
        <f t="shared" si="22"/>
        <v>0.36862745098039212</v>
      </c>
    </row>
    <row r="479" spans="3:7" x14ac:dyDescent="0.25">
      <c r="C479">
        <f t="shared" si="23"/>
        <v>465</v>
      </c>
      <c r="D479">
        <f t="shared" si="21"/>
        <v>16</v>
      </c>
      <c r="E479" t="str" cm="1">
        <f t="array" ref="E479">INDEX(capslist,1+C479-D479*Caps)</f>
        <v>0.5</v>
      </c>
      <c r="F479" t="str" cm="1">
        <f t="array" ref="F479">INDEX(capslist,D479+1)</f>
        <v>4.7</v>
      </c>
      <c r="G479">
        <f t="shared" si="22"/>
        <v>0.45192307692307693</v>
      </c>
    </row>
    <row r="480" spans="3:7" x14ac:dyDescent="0.25">
      <c r="C480">
        <f t="shared" si="23"/>
        <v>466</v>
      </c>
      <c r="D480">
        <f t="shared" si="21"/>
        <v>16</v>
      </c>
      <c r="E480" t="str" cm="1">
        <f t="array" ref="E480">INDEX(capslist,1+C480-D480*Caps)</f>
        <v>0.6</v>
      </c>
      <c r="F480" t="str" cm="1">
        <f t="array" ref="F480">INDEX(capslist,D480+1)</f>
        <v>4.7</v>
      </c>
      <c r="G480">
        <f t="shared" si="22"/>
        <v>0.5320754716981132</v>
      </c>
    </row>
    <row r="481" spans="3:7" x14ac:dyDescent="0.25">
      <c r="C481">
        <f t="shared" si="23"/>
        <v>467</v>
      </c>
      <c r="D481">
        <f t="shared" si="21"/>
        <v>16</v>
      </c>
      <c r="E481" t="str" cm="1">
        <f t="array" ref="E481">INDEX(capslist,1+C481-D481*Caps)</f>
        <v>0.7</v>
      </c>
      <c r="F481" t="str" cm="1">
        <f t="array" ref="F481">INDEX(capslist,D481+1)</f>
        <v>4.7</v>
      </c>
      <c r="G481">
        <f t="shared" si="22"/>
        <v>0.60925925925925928</v>
      </c>
    </row>
    <row r="482" spans="3:7" x14ac:dyDescent="0.25">
      <c r="C482">
        <f t="shared" si="23"/>
        <v>468</v>
      </c>
      <c r="D482">
        <f t="shared" si="21"/>
        <v>16</v>
      </c>
      <c r="E482" t="str" cm="1">
        <f t="array" ref="E482">INDEX(capslist,1+C482-D482*Caps)</f>
        <v>0.8</v>
      </c>
      <c r="F482" t="str" cm="1">
        <f t="array" ref="F482">INDEX(capslist,D482+1)</f>
        <v>4.7</v>
      </c>
      <c r="G482">
        <f t="shared" si="22"/>
        <v>0.68363636363636371</v>
      </c>
    </row>
    <row r="483" spans="3:7" x14ac:dyDescent="0.25">
      <c r="C483">
        <f t="shared" si="23"/>
        <v>469</v>
      </c>
      <c r="D483">
        <f t="shared" si="21"/>
        <v>16</v>
      </c>
      <c r="E483" t="str" cm="1">
        <f t="array" ref="E483">INDEX(capslist,1+C483-D483*Caps)</f>
        <v>0.9</v>
      </c>
      <c r="F483" t="str" cm="1">
        <f t="array" ref="F483">INDEX(capslist,D483+1)</f>
        <v>4.7</v>
      </c>
      <c r="G483">
        <f t="shared" si="22"/>
        <v>0.75535714285714284</v>
      </c>
    </row>
    <row r="484" spans="3:7" x14ac:dyDescent="0.25">
      <c r="C484">
        <f t="shared" si="23"/>
        <v>470</v>
      </c>
      <c r="D484">
        <f t="shared" si="21"/>
        <v>16</v>
      </c>
      <c r="E484" t="str" cm="1">
        <f t="array" ref="E484">INDEX(capslist,1+C484-D484*Caps)</f>
        <v>1.0</v>
      </c>
      <c r="F484" t="str" cm="1">
        <f t="array" ref="F484">INDEX(capslist,D484+1)</f>
        <v>4.7</v>
      </c>
      <c r="G484">
        <f t="shared" si="22"/>
        <v>0.82456140350877194</v>
      </c>
    </row>
    <row r="485" spans="3:7" x14ac:dyDescent="0.25">
      <c r="C485">
        <f t="shared" si="23"/>
        <v>471</v>
      </c>
      <c r="D485">
        <f t="shared" si="21"/>
        <v>16</v>
      </c>
      <c r="E485" t="str" cm="1">
        <f t="array" ref="E485">INDEX(capslist,1+C485-D485*Caps)</f>
        <v>1.1</v>
      </c>
      <c r="F485" t="str" cm="1">
        <f t="array" ref="F485">INDEX(capslist,D485+1)</f>
        <v>4.7</v>
      </c>
      <c r="G485">
        <f t="shared" si="22"/>
        <v>0.89137931034482765</v>
      </c>
    </row>
    <row r="486" spans="3:7" x14ac:dyDescent="0.25">
      <c r="C486">
        <f t="shared" si="23"/>
        <v>472</v>
      </c>
      <c r="D486">
        <f t="shared" si="21"/>
        <v>16</v>
      </c>
      <c r="E486" t="str" cm="1">
        <f t="array" ref="E486">INDEX(capslist,1+C486-D486*Caps)</f>
        <v>1.5</v>
      </c>
      <c r="F486" t="str" cm="1">
        <f t="array" ref="F486">INDEX(capslist,D486+1)</f>
        <v>4.7</v>
      </c>
      <c r="G486">
        <f t="shared" si="22"/>
        <v>1.1370967741935485</v>
      </c>
    </row>
    <row r="487" spans="3:7" x14ac:dyDescent="0.25">
      <c r="C487">
        <f t="shared" si="23"/>
        <v>473</v>
      </c>
      <c r="D487">
        <f t="shared" si="21"/>
        <v>16</v>
      </c>
      <c r="E487" t="str" cm="1">
        <f t="array" ref="E487">INDEX(capslist,1+C487-D487*Caps)</f>
        <v>1.8</v>
      </c>
      <c r="F487" t="str" cm="1">
        <f t="array" ref="F487">INDEX(capslist,D487+1)</f>
        <v>4.7</v>
      </c>
      <c r="G487">
        <f t="shared" si="22"/>
        <v>1.3015384615384618</v>
      </c>
    </row>
    <row r="488" spans="3:7" x14ac:dyDescent="0.25">
      <c r="C488">
        <f t="shared" si="23"/>
        <v>474</v>
      </c>
      <c r="D488">
        <f t="shared" si="21"/>
        <v>16</v>
      </c>
      <c r="E488" t="str" cm="1">
        <f t="array" ref="E488">INDEX(capslist,1+C488-D488*Caps)</f>
        <v>2.2</v>
      </c>
      <c r="F488" t="str" cm="1">
        <f t="array" ref="F488">INDEX(capslist,D488+1)</f>
        <v>4.7</v>
      </c>
      <c r="G488">
        <f t="shared" si="22"/>
        <v>1.4985507246376812</v>
      </c>
    </row>
    <row r="489" spans="3:7" x14ac:dyDescent="0.25">
      <c r="C489">
        <f t="shared" si="23"/>
        <v>475</v>
      </c>
      <c r="D489">
        <f t="shared" si="21"/>
        <v>16</v>
      </c>
      <c r="E489" t="str" cm="1">
        <f t="array" ref="E489">INDEX(capslist,1+C489-D489*Caps)</f>
        <v>2.4</v>
      </c>
      <c r="F489" t="str" cm="1">
        <f t="array" ref="F489">INDEX(capslist,D489+1)</f>
        <v>4.7</v>
      </c>
      <c r="G489">
        <f t="shared" si="22"/>
        <v>1.5887323943661971</v>
      </c>
    </row>
    <row r="490" spans="3:7" x14ac:dyDescent="0.25">
      <c r="C490">
        <f t="shared" si="23"/>
        <v>476</v>
      </c>
      <c r="D490">
        <f t="shared" si="21"/>
        <v>16</v>
      </c>
      <c r="E490" t="str" cm="1">
        <f t="array" ref="E490">INDEX(capslist,1+C490-D490*Caps)</f>
        <v>2.7</v>
      </c>
      <c r="F490" t="str" cm="1">
        <f t="array" ref="F490">INDEX(capslist,D490+1)</f>
        <v>4.7</v>
      </c>
      <c r="G490">
        <f t="shared" si="22"/>
        <v>1.714864864864865</v>
      </c>
    </row>
    <row r="491" spans="3:7" x14ac:dyDescent="0.25">
      <c r="C491">
        <f t="shared" si="23"/>
        <v>477</v>
      </c>
      <c r="D491">
        <f t="shared" si="21"/>
        <v>16</v>
      </c>
      <c r="E491" t="str" cm="1">
        <f t="array" ref="E491">INDEX(capslist,1+C491-D491*Caps)</f>
        <v>3.0</v>
      </c>
      <c r="F491" t="str" cm="1">
        <f t="array" ref="F491">INDEX(capslist,D491+1)</f>
        <v>4.7</v>
      </c>
      <c r="G491">
        <f t="shared" si="22"/>
        <v>1.8311688311688312</v>
      </c>
    </row>
    <row r="492" spans="3:7" x14ac:dyDescent="0.25">
      <c r="C492">
        <f t="shared" si="23"/>
        <v>478</v>
      </c>
      <c r="D492">
        <f t="shared" si="21"/>
        <v>16</v>
      </c>
      <c r="E492" t="str" cm="1">
        <f t="array" ref="E492">INDEX(capslist,1+C492-D492*Caps)</f>
        <v>3.3</v>
      </c>
      <c r="F492" t="str" cm="1">
        <f t="array" ref="F492">INDEX(capslist,D492+1)</f>
        <v>4.7</v>
      </c>
      <c r="G492">
        <f t="shared" si="22"/>
        <v>1.93875</v>
      </c>
    </row>
    <row r="493" spans="3:7" x14ac:dyDescent="0.25">
      <c r="C493">
        <f t="shared" si="23"/>
        <v>479</v>
      </c>
      <c r="D493">
        <f t="shared" si="21"/>
        <v>16</v>
      </c>
      <c r="E493" t="str" cm="1">
        <f t="array" ref="E493">INDEX(capslist,1+C493-D493*Caps)</f>
        <v>3.9</v>
      </c>
      <c r="F493" t="str" cm="1">
        <f t="array" ref="F493">INDEX(capslist,D493+1)</f>
        <v>4.7</v>
      </c>
      <c r="G493">
        <f t="shared" si="22"/>
        <v>2.1313953488372097</v>
      </c>
    </row>
    <row r="494" spans="3:7" x14ac:dyDescent="0.25">
      <c r="C494">
        <f t="shared" si="23"/>
        <v>480</v>
      </c>
      <c r="D494">
        <f t="shared" si="21"/>
        <v>16</v>
      </c>
      <c r="E494" t="str" cm="1">
        <f t="array" ref="E494">INDEX(capslist,1+C494-D494*Caps)</f>
        <v>4.7</v>
      </c>
      <c r="F494" t="str" cm="1">
        <f t="array" ref="F494">INDEX(capslist,D494+1)</f>
        <v>4.7</v>
      </c>
      <c r="G494">
        <f t="shared" si="22"/>
        <v>2.35</v>
      </c>
    </row>
    <row r="495" spans="3:7" x14ac:dyDescent="0.25">
      <c r="C495">
        <f t="shared" si="23"/>
        <v>481</v>
      </c>
      <c r="D495">
        <f t="shared" ref="D495:D558" si="24">INT(C495/totalcount)</f>
        <v>16</v>
      </c>
      <c r="E495" t="str" cm="1">
        <f t="array" ref="E495">INDEX(capslist,1+C495-D495*Caps)</f>
        <v>5.0</v>
      </c>
      <c r="F495" t="str" cm="1">
        <f t="array" ref="F495">INDEX(capslist,D495+1)</f>
        <v>4.7</v>
      </c>
      <c r="G495">
        <f t="shared" ref="G495:G558" si="25">E495*F495/(E495+F495)</f>
        <v>2.4226804123711343</v>
      </c>
    </row>
    <row r="496" spans="3:7" x14ac:dyDescent="0.25">
      <c r="C496">
        <f t="shared" si="23"/>
        <v>482</v>
      </c>
      <c r="D496">
        <f t="shared" si="24"/>
        <v>16</v>
      </c>
      <c r="E496" t="str" cm="1">
        <f t="array" ref="E496">INDEX(capslist,1+C496-D496*Caps)</f>
        <v>5.6</v>
      </c>
      <c r="F496" t="str" cm="1">
        <f t="array" ref="F496">INDEX(capslist,D496+1)</f>
        <v>4.7</v>
      </c>
      <c r="G496">
        <f t="shared" si="25"/>
        <v>2.5553398058252426</v>
      </c>
    </row>
    <row r="497" spans="3:7" x14ac:dyDescent="0.25">
      <c r="C497">
        <f t="shared" si="23"/>
        <v>483</v>
      </c>
      <c r="D497">
        <f t="shared" si="24"/>
        <v>16</v>
      </c>
      <c r="E497" t="str" cm="1">
        <f t="array" ref="E497">INDEX(capslist,1+C497-D497*Caps)</f>
        <v>6.0</v>
      </c>
      <c r="F497" t="str" cm="1">
        <f t="array" ref="F497">INDEX(capslist,D497+1)</f>
        <v>4.7</v>
      </c>
      <c r="G497">
        <f t="shared" si="25"/>
        <v>2.6355140186915893</v>
      </c>
    </row>
    <row r="498" spans="3:7" x14ac:dyDescent="0.25">
      <c r="C498">
        <f t="shared" si="23"/>
        <v>484</v>
      </c>
      <c r="D498">
        <f t="shared" si="24"/>
        <v>16</v>
      </c>
      <c r="E498" t="str" cm="1">
        <f t="array" ref="E498">INDEX(capslist,1+C498-D498*Caps)</f>
        <v>6.8</v>
      </c>
      <c r="F498" t="str" cm="1">
        <f t="array" ref="F498">INDEX(capslist,D498+1)</f>
        <v>4.7</v>
      </c>
      <c r="G498">
        <f t="shared" si="25"/>
        <v>2.7791304347826089</v>
      </c>
    </row>
    <row r="499" spans="3:7" x14ac:dyDescent="0.25">
      <c r="C499">
        <f t="shared" si="23"/>
        <v>485</v>
      </c>
      <c r="D499">
        <f t="shared" si="24"/>
        <v>16</v>
      </c>
      <c r="E499" t="str" cm="1">
        <f t="array" ref="E499">INDEX(capslist,1+C499-D499*Caps)</f>
        <v>8.2</v>
      </c>
      <c r="F499" t="str" cm="1">
        <f t="array" ref="F499">INDEX(capslist,D499+1)</f>
        <v>4.7</v>
      </c>
      <c r="G499">
        <f t="shared" si="25"/>
        <v>2.9875968992248065</v>
      </c>
    </row>
    <row r="500" spans="3:7" x14ac:dyDescent="0.25">
      <c r="C500">
        <f t="shared" si="23"/>
        <v>486</v>
      </c>
      <c r="D500">
        <f t="shared" si="24"/>
        <v>16</v>
      </c>
      <c r="E500" t="str" cm="1">
        <f t="array" ref="E500">INDEX(capslist,1+C500-D500*Caps)</f>
        <v>10.0</v>
      </c>
      <c r="F500" t="str" cm="1">
        <f t="array" ref="F500">INDEX(capslist,D500+1)</f>
        <v>4.7</v>
      </c>
      <c r="G500">
        <f t="shared" si="25"/>
        <v>3.1972789115646258</v>
      </c>
    </row>
    <row r="501" spans="3:7" x14ac:dyDescent="0.25">
      <c r="C501">
        <f t="shared" si="23"/>
        <v>487</v>
      </c>
      <c r="D501">
        <f t="shared" si="24"/>
        <v>16</v>
      </c>
      <c r="E501" t="str" cm="1">
        <f t="array" ref="E501">INDEX(capslist,1+C501-D501*Caps)</f>
        <v>12.0</v>
      </c>
      <c r="F501" t="str" cm="1">
        <f t="array" ref="F501">INDEX(capslist,D501+1)</f>
        <v>4.7</v>
      </c>
      <c r="G501">
        <f t="shared" si="25"/>
        <v>3.3772455089820363</v>
      </c>
    </row>
    <row r="502" spans="3:7" x14ac:dyDescent="0.25">
      <c r="C502">
        <f t="shared" si="23"/>
        <v>488</v>
      </c>
      <c r="D502">
        <f t="shared" si="24"/>
        <v>16</v>
      </c>
      <c r="E502" t="str" cm="1">
        <f t="array" ref="E502">INDEX(capslist,1+C502-D502*Caps)</f>
        <v>13.0</v>
      </c>
      <c r="F502" t="str" cm="1">
        <f t="array" ref="F502">INDEX(capslist,D502+1)</f>
        <v>4.7</v>
      </c>
      <c r="G502">
        <f t="shared" si="25"/>
        <v>3.4519774011299438</v>
      </c>
    </row>
    <row r="503" spans="3:7" x14ac:dyDescent="0.25">
      <c r="C503">
        <f t="shared" si="23"/>
        <v>489</v>
      </c>
      <c r="D503">
        <f t="shared" si="24"/>
        <v>16</v>
      </c>
      <c r="E503" t="str" cm="1">
        <f t="array" ref="E503">INDEX(capslist,1+C503-D503*Caps)</f>
        <v>15.0</v>
      </c>
      <c r="F503" t="str" cm="1">
        <f t="array" ref="F503">INDEX(capslist,D503+1)</f>
        <v>4.7</v>
      </c>
      <c r="G503">
        <f t="shared" si="25"/>
        <v>3.5786802030456855</v>
      </c>
    </row>
    <row r="504" spans="3:7" x14ac:dyDescent="0.25">
      <c r="C504">
        <f t="shared" si="23"/>
        <v>490</v>
      </c>
      <c r="D504">
        <f t="shared" si="24"/>
        <v>16</v>
      </c>
      <c r="E504" t="str" cm="1">
        <f t="array" ref="E504">INDEX(capslist,1+C504-D504*Caps)</f>
        <v>18.0</v>
      </c>
      <c r="F504" t="str" cm="1">
        <f t="array" ref="F504">INDEX(capslist,D504+1)</f>
        <v>4.7</v>
      </c>
      <c r="G504">
        <f t="shared" si="25"/>
        <v>3.7268722466960358</v>
      </c>
    </row>
    <row r="505" spans="3:7" x14ac:dyDescent="0.25">
      <c r="C505">
        <f t="shared" si="23"/>
        <v>491</v>
      </c>
      <c r="D505">
        <f t="shared" si="24"/>
        <v>16</v>
      </c>
      <c r="E505" t="str" cm="1">
        <f t="array" ref="E505">INDEX(capslist,1+C505-D505*Caps)</f>
        <v>22.0</v>
      </c>
      <c r="F505" t="str" cm="1">
        <f t="array" ref="F505">INDEX(capslist,D505+1)</f>
        <v>4.7</v>
      </c>
      <c r="G505">
        <f t="shared" si="25"/>
        <v>3.8726591760299627</v>
      </c>
    </row>
    <row r="506" spans="3:7" x14ac:dyDescent="0.25">
      <c r="C506">
        <f t="shared" si="23"/>
        <v>492</v>
      </c>
      <c r="D506">
        <f t="shared" si="24"/>
        <v>16</v>
      </c>
      <c r="E506" t="str" cm="1">
        <f t="array" ref="E506">INDEX(capslist,1+C506-D506*Caps)</f>
        <v>27.0</v>
      </c>
      <c r="F506" t="str" cm="1">
        <f t="array" ref="F506">INDEX(capslist,D506+1)</f>
        <v>4.7</v>
      </c>
      <c r="G506">
        <f t="shared" si="25"/>
        <v>4.0031545741324921</v>
      </c>
    </row>
    <row r="507" spans="3:7" x14ac:dyDescent="0.25">
      <c r="C507">
        <f t="shared" si="23"/>
        <v>493</v>
      </c>
      <c r="D507">
        <f t="shared" si="24"/>
        <v>17</v>
      </c>
      <c r="E507" t="str" cm="1">
        <f t="array" ref="E507">INDEX(capslist,1+C507-D507*Caps)</f>
        <v>0.4</v>
      </c>
      <c r="F507" t="str" cm="1">
        <f t="array" ref="F507">INDEX(capslist,D507+1)</f>
        <v>5.0</v>
      </c>
      <c r="G507">
        <f t="shared" si="25"/>
        <v>0.37037037037037035</v>
      </c>
    </row>
    <row r="508" spans="3:7" x14ac:dyDescent="0.25">
      <c r="C508">
        <f t="shared" si="23"/>
        <v>494</v>
      </c>
      <c r="D508">
        <f t="shared" si="24"/>
        <v>17</v>
      </c>
      <c r="E508" t="str" cm="1">
        <f t="array" ref="E508">INDEX(capslist,1+C508-D508*Caps)</f>
        <v>0.5</v>
      </c>
      <c r="F508" t="str" cm="1">
        <f t="array" ref="F508">INDEX(capslist,D508+1)</f>
        <v>5.0</v>
      </c>
      <c r="G508">
        <f t="shared" si="25"/>
        <v>0.45454545454545453</v>
      </c>
    </row>
    <row r="509" spans="3:7" x14ac:dyDescent="0.25">
      <c r="C509">
        <f t="shared" si="23"/>
        <v>495</v>
      </c>
      <c r="D509">
        <f t="shared" si="24"/>
        <v>17</v>
      </c>
      <c r="E509" t="str" cm="1">
        <f t="array" ref="E509">INDEX(capslist,1+C509-D509*Caps)</f>
        <v>0.6</v>
      </c>
      <c r="F509" t="str" cm="1">
        <f t="array" ref="F509">INDEX(capslist,D509+1)</f>
        <v>5.0</v>
      </c>
      <c r="G509">
        <f t="shared" si="25"/>
        <v>0.5357142857142857</v>
      </c>
    </row>
    <row r="510" spans="3:7" x14ac:dyDescent="0.25">
      <c r="C510">
        <f t="shared" si="23"/>
        <v>496</v>
      </c>
      <c r="D510">
        <f t="shared" si="24"/>
        <v>17</v>
      </c>
      <c r="E510" t="str" cm="1">
        <f t="array" ref="E510">INDEX(capslist,1+C510-D510*Caps)</f>
        <v>0.7</v>
      </c>
      <c r="F510" t="str" cm="1">
        <f t="array" ref="F510">INDEX(capslist,D510+1)</f>
        <v>5.0</v>
      </c>
      <c r="G510">
        <f t="shared" si="25"/>
        <v>0.61403508771929827</v>
      </c>
    </row>
    <row r="511" spans="3:7" x14ac:dyDescent="0.25">
      <c r="C511">
        <f t="shared" si="23"/>
        <v>497</v>
      </c>
      <c r="D511">
        <f t="shared" si="24"/>
        <v>17</v>
      </c>
      <c r="E511" t="str" cm="1">
        <f t="array" ref="E511">INDEX(capslist,1+C511-D511*Caps)</f>
        <v>0.8</v>
      </c>
      <c r="F511" t="str" cm="1">
        <f t="array" ref="F511">INDEX(capslist,D511+1)</f>
        <v>5.0</v>
      </c>
      <c r="G511">
        <f t="shared" si="25"/>
        <v>0.68965517241379315</v>
      </c>
    </row>
    <row r="512" spans="3:7" x14ac:dyDescent="0.25">
      <c r="C512">
        <f t="shared" si="23"/>
        <v>498</v>
      </c>
      <c r="D512">
        <f t="shared" si="24"/>
        <v>17</v>
      </c>
      <c r="E512" t="str" cm="1">
        <f t="array" ref="E512">INDEX(capslist,1+C512-D512*Caps)</f>
        <v>0.9</v>
      </c>
      <c r="F512" t="str" cm="1">
        <f t="array" ref="F512">INDEX(capslist,D512+1)</f>
        <v>5.0</v>
      </c>
      <c r="G512">
        <f t="shared" si="25"/>
        <v>0.76271186440677963</v>
      </c>
    </row>
    <row r="513" spans="3:7" x14ac:dyDescent="0.25">
      <c r="C513">
        <f t="shared" si="23"/>
        <v>499</v>
      </c>
      <c r="D513">
        <f t="shared" si="24"/>
        <v>17</v>
      </c>
      <c r="E513" t="str" cm="1">
        <f t="array" ref="E513">INDEX(capslist,1+C513-D513*Caps)</f>
        <v>1.0</v>
      </c>
      <c r="F513" t="str" cm="1">
        <f t="array" ref="F513">INDEX(capslist,D513+1)</f>
        <v>5.0</v>
      </c>
      <c r="G513">
        <f t="shared" si="25"/>
        <v>0.83333333333333337</v>
      </c>
    </row>
    <row r="514" spans="3:7" x14ac:dyDescent="0.25">
      <c r="C514">
        <f t="shared" si="23"/>
        <v>500</v>
      </c>
      <c r="D514">
        <f t="shared" si="24"/>
        <v>17</v>
      </c>
      <c r="E514" t="str" cm="1">
        <f t="array" ref="E514">INDEX(capslist,1+C514-D514*Caps)</f>
        <v>1.1</v>
      </c>
      <c r="F514" t="str" cm="1">
        <f t="array" ref="F514">INDEX(capslist,D514+1)</f>
        <v>5.0</v>
      </c>
      <c r="G514">
        <f t="shared" si="25"/>
        <v>0.90163934426229508</v>
      </c>
    </row>
    <row r="515" spans="3:7" x14ac:dyDescent="0.25">
      <c r="C515">
        <f t="shared" si="23"/>
        <v>501</v>
      </c>
      <c r="D515">
        <f t="shared" si="24"/>
        <v>17</v>
      </c>
      <c r="E515" t="str" cm="1">
        <f t="array" ref="E515">INDEX(capslist,1+C515-D515*Caps)</f>
        <v>1.5</v>
      </c>
      <c r="F515" t="str" cm="1">
        <f t="array" ref="F515">INDEX(capslist,D515+1)</f>
        <v>5.0</v>
      </c>
      <c r="G515">
        <f t="shared" si="25"/>
        <v>1.1538461538461537</v>
      </c>
    </row>
    <row r="516" spans="3:7" x14ac:dyDescent="0.25">
      <c r="C516">
        <f t="shared" si="23"/>
        <v>502</v>
      </c>
      <c r="D516">
        <f t="shared" si="24"/>
        <v>17</v>
      </c>
      <c r="E516" t="str" cm="1">
        <f t="array" ref="E516">INDEX(capslist,1+C516-D516*Caps)</f>
        <v>1.8</v>
      </c>
      <c r="F516" t="str" cm="1">
        <f t="array" ref="F516">INDEX(capslist,D516+1)</f>
        <v>5.0</v>
      </c>
      <c r="G516">
        <f t="shared" si="25"/>
        <v>1.3235294117647058</v>
      </c>
    </row>
    <row r="517" spans="3:7" x14ac:dyDescent="0.25">
      <c r="C517">
        <f t="shared" si="23"/>
        <v>503</v>
      </c>
      <c r="D517">
        <f t="shared" si="24"/>
        <v>17</v>
      </c>
      <c r="E517" t="str" cm="1">
        <f t="array" ref="E517">INDEX(capslist,1+C517-D517*Caps)</f>
        <v>2.2</v>
      </c>
      <c r="F517" t="str" cm="1">
        <f t="array" ref="F517">INDEX(capslist,D517+1)</f>
        <v>5.0</v>
      </c>
      <c r="G517">
        <f t="shared" si="25"/>
        <v>1.5277777777777777</v>
      </c>
    </row>
    <row r="518" spans="3:7" x14ac:dyDescent="0.25">
      <c r="C518">
        <f t="shared" si="23"/>
        <v>504</v>
      </c>
      <c r="D518">
        <f t="shared" si="24"/>
        <v>17</v>
      </c>
      <c r="E518" t="str" cm="1">
        <f t="array" ref="E518">INDEX(capslist,1+C518-D518*Caps)</f>
        <v>2.4</v>
      </c>
      <c r="F518" t="str" cm="1">
        <f t="array" ref="F518">INDEX(capslist,D518+1)</f>
        <v>5.0</v>
      </c>
      <c r="G518">
        <f t="shared" si="25"/>
        <v>1.6216216216216215</v>
      </c>
    </row>
    <row r="519" spans="3:7" x14ac:dyDescent="0.25">
      <c r="C519">
        <f t="shared" si="23"/>
        <v>505</v>
      </c>
      <c r="D519">
        <f t="shared" si="24"/>
        <v>17</v>
      </c>
      <c r="E519" t="str" cm="1">
        <f t="array" ref="E519">INDEX(capslist,1+C519-D519*Caps)</f>
        <v>2.7</v>
      </c>
      <c r="F519" t="str" cm="1">
        <f t="array" ref="F519">INDEX(capslist,D519+1)</f>
        <v>5.0</v>
      </c>
      <c r="G519">
        <f t="shared" si="25"/>
        <v>1.7532467532467533</v>
      </c>
    </row>
    <row r="520" spans="3:7" x14ac:dyDescent="0.25">
      <c r="C520">
        <f t="shared" si="23"/>
        <v>506</v>
      </c>
      <c r="D520">
        <f t="shared" si="24"/>
        <v>17</v>
      </c>
      <c r="E520" t="str" cm="1">
        <f t="array" ref="E520">INDEX(capslist,1+C520-D520*Caps)</f>
        <v>3.0</v>
      </c>
      <c r="F520" t="str" cm="1">
        <f t="array" ref="F520">INDEX(capslist,D520+1)</f>
        <v>5.0</v>
      </c>
      <c r="G520">
        <f t="shared" si="25"/>
        <v>1.875</v>
      </c>
    </row>
    <row r="521" spans="3:7" x14ac:dyDescent="0.25">
      <c r="C521">
        <f t="shared" si="23"/>
        <v>507</v>
      </c>
      <c r="D521">
        <f t="shared" si="24"/>
        <v>17</v>
      </c>
      <c r="E521" t="str" cm="1">
        <f t="array" ref="E521">INDEX(capslist,1+C521-D521*Caps)</f>
        <v>3.3</v>
      </c>
      <c r="F521" t="str" cm="1">
        <f t="array" ref="F521">INDEX(capslist,D521+1)</f>
        <v>5.0</v>
      </c>
      <c r="G521">
        <f t="shared" si="25"/>
        <v>1.9879518072289155</v>
      </c>
    </row>
    <row r="522" spans="3:7" x14ac:dyDescent="0.25">
      <c r="C522">
        <f t="shared" si="23"/>
        <v>508</v>
      </c>
      <c r="D522">
        <f t="shared" si="24"/>
        <v>17</v>
      </c>
      <c r="E522" t="str" cm="1">
        <f t="array" ref="E522">INDEX(capslist,1+C522-D522*Caps)</f>
        <v>3.9</v>
      </c>
      <c r="F522" t="str" cm="1">
        <f t="array" ref="F522">INDEX(capslist,D522+1)</f>
        <v>5.0</v>
      </c>
      <c r="G522">
        <f t="shared" si="25"/>
        <v>2.191011235955056</v>
      </c>
    </row>
    <row r="523" spans="3:7" x14ac:dyDescent="0.25">
      <c r="C523">
        <f t="shared" si="23"/>
        <v>509</v>
      </c>
      <c r="D523">
        <f t="shared" si="24"/>
        <v>17</v>
      </c>
      <c r="E523" t="str" cm="1">
        <f t="array" ref="E523">INDEX(capslist,1+C523-D523*Caps)</f>
        <v>4.7</v>
      </c>
      <c r="F523" t="str" cm="1">
        <f t="array" ref="F523">INDEX(capslist,D523+1)</f>
        <v>5.0</v>
      </c>
      <c r="G523">
        <f t="shared" si="25"/>
        <v>2.4226804123711343</v>
      </c>
    </row>
    <row r="524" spans="3:7" x14ac:dyDescent="0.25">
      <c r="C524">
        <f t="shared" si="23"/>
        <v>510</v>
      </c>
      <c r="D524">
        <f t="shared" si="24"/>
        <v>17</v>
      </c>
      <c r="E524" t="str" cm="1">
        <f t="array" ref="E524">INDEX(capslist,1+C524-D524*Caps)</f>
        <v>5.0</v>
      </c>
      <c r="F524" t="str" cm="1">
        <f t="array" ref="F524">INDEX(capslist,D524+1)</f>
        <v>5.0</v>
      </c>
      <c r="G524">
        <f t="shared" si="25"/>
        <v>2.5</v>
      </c>
    </row>
    <row r="525" spans="3:7" x14ac:dyDescent="0.25">
      <c r="C525">
        <f t="shared" si="23"/>
        <v>511</v>
      </c>
      <c r="D525">
        <f t="shared" si="24"/>
        <v>17</v>
      </c>
      <c r="E525" t="str" cm="1">
        <f t="array" ref="E525">INDEX(capslist,1+C525-D525*Caps)</f>
        <v>5.6</v>
      </c>
      <c r="F525" t="str" cm="1">
        <f t="array" ref="F525">INDEX(capslist,D525+1)</f>
        <v>5.0</v>
      </c>
      <c r="G525">
        <f t="shared" si="25"/>
        <v>2.6415094339622645</v>
      </c>
    </row>
    <row r="526" spans="3:7" x14ac:dyDescent="0.25">
      <c r="C526">
        <f t="shared" ref="C526:C589" si="26">1+C525</f>
        <v>512</v>
      </c>
      <c r="D526">
        <f t="shared" si="24"/>
        <v>17</v>
      </c>
      <c r="E526" t="str" cm="1">
        <f t="array" ref="E526">INDEX(capslist,1+C526-D526*Caps)</f>
        <v>6.0</v>
      </c>
      <c r="F526" t="str" cm="1">
        <f t="array" ref="F526">INDEX(capslist,D526+1)</f>
        <v>5.0</v>
      </c>
      <c r="G526">
        <f t="shared" si="25"/>
        <v>2.7272727272727271</v>
      </c>
    </row>
    <row r="527" spans="3:7" x14ac:dyDescent="0.25">
      <c r="C527">
        <f t="shared" si="26"/>
        <v>513</v>
      </c>
      <c r="D527">
        <f t="shared" si="24"/>
        <v>17</v>
      </c>
      <c r="E527" t="str" cm="1">
        <f t="array" ref="E527">INDEX(capslist,1+C527-D527*Caps)</f>
        <v>6.8</v>
      </c>
      <c r="F527" t="str" cm="1">
        <f t="array" ref="F527">INDEX(capslist,D527+1)</f>
        <v>5.0</v>
      </c>
      <c r="G527">
        <f t="shared" si="25"/>
        <v>2.8813559322033897</v>
      </c>
    </row>
    <row r="528" spans="3:7" x14ac:dyDescent="0.25">
      <c r="C528">
        <f t="shared" si="26"/>
        <v>514</v>
      </c>
      <c r="D528">
        <f t="shared" si="24"/>
        <v>17</v>
      </c>
      <c r="E528" t="str" cm="1">
        <f t="array" ref="E528">INDEX(capslist,1+C528-D528*Caps)</f>
        <v>8.2</v>
      </c>
      <c r="F528" t="str" cm="1">
        <f t="array" ref="F528">INDEX(capslist,D528+1)</f>
        <v>5.0</v>
      </c>
      <c r="G528">
        <f t="shared" si="25"/>
        <v>3.1060606060606064</v>
      </c>
    </row>
    <row r="529" spans="3:7" x14ac:dyDescent="0.25">
      <c r="C529">
        <f t="shared" si="26"/>
        <v>515</v>
      </c>
      <c r="D529">
        <f t="shared" si="24"/>
        <v>17</v>
      </c>
      <c r="E529" t="str" cm="1">
        <f t="array" ref="E529">INDEX(capslist,1+C529-D529*Caps)</f>
        <v>10.0</v>
      </c>
      <c r="F529" t="str" cm="1">
        <f t="array" ref="F529">INDEX(capslist,D529+1)</f>
        <v>5.0</v>
      </c>
      <c r="G529">
        <f t="shared" si="25"/>
        <v>3.3333333333333335</v>
      </c>
    </row>
    <row r="530" spans="3:7" x14ac:dyDescent="0.25">
      <c r="C530">
        <f t="shared" si="26"/>
        <v>516</v>
      </c>
      <c r="D530">
        <f t="shared" si="24"/>
        <v>17</v>
      </c>
      <c r="E530" t="str" cm="1">
        <f t="array" ref="E530">INDEX(capslist,1+C530-D530*Caps)</f>
        <v>12.0</v>
      </c>
      <c r="F530" t="str" cm="1">
        <f t="array" ref="F530">INDEX(capslist,D530+1)</f>
        <v>5.0</v>
      </c>
      <c r="G530">
        <f t="shared" si="25"/>
        <v>3.5294117647058822</v>
      </c>
    </row>
    <row r="531" spans="3:7" x14ac:dyDescent="0.25">
      <c r="C531">
        <f t="shared" si="26"/>
        <v>517</v>
      </c>
      <c r="D531">
        <f t="shared" si="24"/>
        <v>17</v>
      </c>
      <c r="E531" t="str" cm="1">
        <f t="array" ref="E531">INDEX(capslist,1+C531-D531*Caps)</f>
        <v>13.0</v>
      </c>
      <c r="F531" t="str" cm="1">
        <f t="array" ref="F531">INDEX(capslist,D531+1)</f>
        <v>5.0</v>
      </c>
      <c r="G531">
        <f t="shared" si="25"/>
        <v>3.6111111111111112</v>
      </c>
    </row>
    <row r="532" spans="3:7" x14ac:dyDescent="0.25">
      <c r="C532">
        <f t="shared" si="26"/>
        <v>518</v>
      </c>
      <c r="D532">
        <f t="shared" si="24"/>
        <v>17</v>
      </c>
      <c r="E532" t="str" cm="1">
        <f t="array" ref="E532">INDEX(capslist,1+C532-D532*Caps)</f>
        <v>15.0</v>
      </c>
      <c r="F532" t="str" cm="1">
        <f t="array" ref="F532">INDEX(capslist,D532+1)</f>
        <v>5.0</v>
      </c>
      <c r="G532">
        <f t="shared" si="25"/>
        <v>3.75</v>
      </c>
    </row>
    <row r="533" spans="3:7" x14ac:dyDescent="0.25">
      <c r="C533">
        <f t="shared" si="26"/>
        <v>519</v>
      </c>
      <c r="D533">
        <f t="shared" si="24"/>
        <v>17</v>
      </c>
      <c r="E533" t="str" cm="1">
        <f t="array" ref="E533">INDEX(capslist,1+C533-D533*Caps)</f>
        <v>18.0</v>
      </c>
      <c r="F533" t="str" cm="1">
        <f t="array" ref="F533">INDEX(capslist,D533+1)</f>
        <v>5.0</v>
      </c>
      <c r="G533">
        <f t="shared" si="25"/>
        <v>3.9130434782608696</v>
      </c>
    </row>
    <row r="534" spans="3:7" x14ac:dyDescent="0.25">
      <c r="C534">
        <f t="shared" si="26"/>
        <v>520</v>
      </c>
      <c r="D534">
        <f t="shared" si="24"/>
        <v>17</v>
      </c>
      <c r="E534" t="str" cm="1">
        <f t="array" ref="E534">INDEX(capslist,1+C534-D534*Caps)</f>
        <v>22.0</v>
      </c>
      <c r="F534" t="str" cm="1">
        <f t="array" ref="F534">INDEX(capslist,D534+1)</f>
        <v>5.0</v>
      </c>
      <c r="G534">
        <f t="shared" si="25"/>
        <v>4.0740740740740744</v>
      </c>
    </row>
    <row r="535" spans="3:7" x14ac:dyDescent="0.25">
      <c r="C535">
        <f t="shared" si="26"/>
        <v>521</v>
      </c>
      <c r="D535">
        <f t="shared" si="24"/>
        <v>17</v>
      </c>
      <c r="E535" t="str" cm="1">
        <f t="array" ref="E535">INDEX(capslist,1+C535-D535*Caps)</f>
        <v>27.0</v>
      </c>
      <c r="F535" t="str" cm="1">
        <f t="array" ref="F535">INDEX(capslist,D535+1)</f>
        <v>5.0</v>
      </c>
      <c r="G535">
        <f t="shared" si="25"/>
        <v>4.21875</v>
      </c>
    </row>
    <row r="536" spans="3:7" x14ac:dyDescent="0.25">
      <c r="C536">
        <f t="shared" si="26"/>
        <v>522</v>
      </c>
      <c r="D536">
        <f t="shared" si="24"/>
        <v>18</v>
      </c>
      <c r="E536" t="str" cm="1">
        <f t="array" ref="E536">INDEX(capslist,1+C536-D536*Caps)</f>
        <v>0.4</v>
      </c>
      <c r="F536" t="str" cm="1">
        <f t="array" ref="F536">INDEX(capslist,D536+1)</f>
        <v>5.6</v>
      </c>
      <c r="G536">
        <f t="shared" si="25"/>
        <v>0.37333333333333329</v>
      </c>
    </row>
    <row r="537" spans="3:7" x14ac:dyDescent="0.25">
      <c r="C537">
        <f t="shared" si="26"/>
        <v>523</v>
      </c>
      <c r="D537">
        <f t="shared" si="24"/>
        <v>18</v>
      </c>
      <c r="E537" t="str" cm="1">
        <f t="array" ref="E537">INDEX(capslist,1+C537-D537*Caps)</f>
        <v>0.5</v>
      </c>
      <c r="F537" t="str" cm="1">
        <f t="array" ref="F537">INDEX(capslist,D537+1)</f>
        <v>5.6</v>
      </c>
      <c r="G537">
        <f t="shared" si="25"/>
        <v>0.45901639344262296</v>
      </c>
    </row>
    <row r="538" spans="3:7" x14ac:dyDescent="0.25">
      <c r="C538">
        <f t="shared" si="26"/>
        <v>524</v>
      </c>
      <c r="D538">
        <f t="shared" si="24"/>
        <v>18</v>
      </c>
      <c r="E538" t="str" cm="1">
        <f t="array" ref="E538">INDEX(capslist,1+C538-D538*Caps)</f>
        <v>0.6</v>
      </c>
      <c r="F538" t="str" cm="1">
        <f t="array" ref="F538">INDEX(capslist,D538+1)</f>
        <v>5.6</v>
      </c>
      <c r="G538">
        <f t="shared" si="25"/>
        <v>0.54193548387096779</v>
      </c>
    </row>
    <row r="539" spans="3:7" x14ac:dyDescent="0.25">
      <c r="C539">
        <f t="shared" si="26"/>
        <v>525</v>
      </c>
      <c r="D539">
        <f t="shared" si="24"/>
        <v>18</v>
      </c>
      <c r="E539" t="str" cm="1">
        <f t="array" ref="E539">INDEX(capslist,1+C539-D539*Caps)</f>
        <v>0.7</v>
      </c>
      <c r="F539" t="str" cm="1">
        <f t="array" ref="F539">INDEX(capslist,D539+1)</f>
        <v>5.6</v>
      </c>
      <c r="G539">
        <f t="shared" si="25"/>
        <v>0.62222222222222212</v>
      </c>
    </row>
    <row r="540" spans="3:7" x14ac:dyDescent="0.25">
      <c r="C540">
        <f t="shared" si="26"/>
        <v>526</v>
      </c>
      <c r="D540">
        <f t="shared" si="24"/>
        <v>18</v>
      </c>
      <c r="E540" t="str" cm="1">
        <f t="array" ref="E540">INDEX(capslist,1+C540-D540*Caps)</f>
        <v>0.8</v>
      </c>
      <c r="F540" t="str" cm="1">
        <f t="array" ref="F540">INDEX(capslist,D540+1)</f>
        <v>5.6</v>
      </c>
      <c r="G540">
        <f t="shared" si="25"/>
        <v>0.7</v>
      </c>
    </row>
    <row r="541" spans="3:7" x14ac:dyDescent="0.25">
      <c r="C541">
        <f t="shared" si="26"/>
        <v>527</v>
      </c>
      <c r="D541">
        <f t="shared" si="24"/>
        <v>18</v>
      </c>
      <c r="E541" t="str" cm="1">
        <f t="array" ref="E541">INDEX(capslist,1+C541-D541*Caps)</f>
        <v>0.9</v>
      </c>
      <c r="F541" t="str" cm="1">
        <f t="array" ref="F541">INDEX(capslist,D541+1)</f>
        <v>5.6</v>
      </c>
      <c r="G541">
        <f t="shared" si="25"/>
        <v>0.77538461538461534</v>
      </c>
    </row>
    <row r="542" spans="3:7" x14ac:dyDescent="0.25">
      <c r="C542">
        <f t="shared" si="26"/>
        <v>528</v>
      </c>
      <c r="D542">
        <f t="shared" si="24"/>
        <v>18</v>
      </c>
      <c r="E542" t="str" cm="1">
        <f t="array" ref="E542">INDEX(capslist,1+C542-D542*Caps)</f>
        <v>1.0</v>
      </c>
      <c r="F542" t="str" cm="1">
        <f t="array" ref="F542">INDEX(capslist,D542+1)</f>
        <v>5.6</v>
      </c>
      <c r="G542">
        <f t="shared" si="25"/>
        <v>0.84848484848484851</v>
      </c>
    </row>
    <row r="543" spans="3:7" x14ac:dyDescent="0.25">
      <c r="C543">
        <f t="shared" si="26"/>
        <v>529</v>
      </c>
      <c r="D543">
        <f t="shared" si="24"/>
        <v>18</v>
      </c>
      <c r="E543" t="str" cm="1">
        <f t="array" ref="E543">INDEX(capslist,1+C543-D543*Caps)</f>
        <v>1.1</v>
      </c>
      <c r="F543" t="str" cm="1">
        <f t="array" ref="F543">INDEX(capslist,D543+1)</f>
        <v>5.6</v>
      </c>
      <c r="G543">
        <f t="shared" si="25"/>
        <v>0.91940298507462703</v>
      </c>
    </row>
    <row r="544" spans="3:7" x14ac:dyDescent="0.25">
      <c r="C544">
        <f t="shared" si="26"/>
        <v>530</v>
      </c>
      <c r="D544">
        <f t="shared" si="24"/>
        <v>18</v>
      </c>
      <c r="E544" t="str" cm="1">
        <f t="array" ref="E544">INDEX(capslist,1+C544-D544*Caps)</f>
        <v>1.5</v>
      </c>
      <c r="F544" t="str" cm="1">
        <f t="array" ref="F544">INDEX(capslist,D544+1)</f>
        <v>5.6</v>
      </c>
      <c r="G544">
        <f t="shared" si="25"/>
        <v>1.1830985915492955</v>
      </c>
    </row>
    <row r="545" spans="3:7" x14ac:dyDescent="0.25">
      <c r="C545">
        <f t="shared" si="26"/>
        <v>531</v>
      </c>
      <c r="D545">
        <f t="shared" si="24"/>
        <v>18</v>
      </c>
      <c r="E545" t="str" cm="1">
        <f t="array" ref="E545">INDEX(capslist,1+C545-D545*Caps)</f>
        <v>1.8</v>
      </c>
      <c r="F545" t="str" cm="1">
        <f t="array" ref="F545">INDEX(capslist,D545+1)</f>
        <v>5.6</v>
      </c>
      <c r="G545">
        <f t="shared" si="25"/>
        <v>1.3621621621621622</v>
      </c>
    </row>
    <row r="546" spans="3:7" x14ac:dyDescent="0.25">
      <c r="C546">
        <f t="shared" si="26"/>
        <v>532</v>
      </c>
      <c r="D546">
        <f t="shared" si="24"/>
        <v>18</v>
      </c>
      <c r="E546" t="str" cm="1">
        <f t="array" ref="E546">INDEX(capslist,1+C546-D546*Caps)</f>
        <v>2.2</v>
      </c>
      <c r="F546" t="str" cm="1">
        <f t="array" ref="F546">INDEX(capslist,D546+1)</f>
        <v>5.6</v>
      </c>
      <c r="G546">
        <f t="shared" si="25"/>
        <v>1.5794871794871796</v>
      </c>
    </row>
    <row r="547" spans="3:7" x14ac:dyDescent="0.25">
      <c r="C547">
        <f t="shared" si="26"/>
        <v>533</v>
      </c>
      <c r="D547">
        <f t="shared" si="24"/>
        <v>18</v>
      </c>
      <c r="E547" t="str" cm="1">
        <f t="array" ref="E547">INDEX(capslist,1+C547-D547*Caps)</f>
        <v>2.4</v>
      </c>
      <c r="F547" t="str" cm="1">
        <f t="array" ref="F547">INDEX(capslist,D547+1)</f>
        <v>5.6</v>
      </c>
      <c r="G547">
        <f t="shared" si="25"/>
        <v>1.68</v>
      </c>
    </row>
    <row r="548" spans="3:7" x14ac:dyDescent="0.25">
      <c r="C548">
        <f t="shared" si="26"/>
        <v>534</v>
      </c>
      <c r="D548">
        <f t="shared" si="24"/>
        <v>18</v>
      </c>
      <c r="E548" t="str" cm="1">
        <f t="array" ref="E548">INDEX(capslist,1+C548-D548*Caps)</f>
        <v>2.7</v>
      </c>
      <c r="F548" t="str" cm="1">
        <f t="array" ref="F548">INDEX(capslist,D548+1)</f>
        <v>5.6</v>
      </c>
      <c r="G548">
        <f t="shared" si="25"/>
        <v>1.8216867469879516</v>
      </c>
    </row>
    <row r="549" spans="3:7" x14ac:dyDescent="0.25">
      <c r="C549">
        <f t="shared" si="26"/>
        <v>535</v>
      </c>
      <c r="D549">
        <f t="shared" si="24"/>
        <v>18</v>
      </c>
      <c r="E549" t="str" cm="1">
        <f t="array" ref="E549">INDEX(capslist,1+C549-D549*Caps)</f>
        <v>3.0</v>
      </c>
      <c r="F549" t="str" cm="1">
        <f t="array" ref="F549">INDEX(capslist,D549+1)</f>
        <v>5.6</v>
      </c>
      <c r="G549">
        <f t="shared" si="25"/>
        <v>1.953488372093023</v>
      </c>
    </row>
    <row r="550" spans="3:7" x14ac:dyDescent="0.25">
      <c r="C550">
        <f t="shared" si="26"/>
        <v>536</v>
      </c>
      <c r="D550">
        <f t="shared" si="24"/>
        <v>18</v>
      </c>
      <c r="E550" t="str" cm="1">
        <f t="array" ref="E550">INDEX(capslist,1+C550-D550*Caps)</f>
        <v>3.3</v>
      </c>
      <c r="F550" t="str" cm="1">
        <f t="array" ref="F550">INDEX(capslist,D550+1)</f>
        <v>5.6</v>
      </c>
      <c r="G550">
        <f t="shared" si="25"/>
        <v>2.0764044943820226</v>
      </c>
    </row>
    <row r="551" spans="3:7" x14ac:dyDescent="0.25">
      <c r="C551">
        <f t="shared" si="26"/>
        <v>537</v>
      </c>
      <c r="D551">
        <f t="shared" si="24"/>
        <v>18</v>
      </c>
      <c r="E551" t="str" cm="1">
        <f t="array" ref="E551">INDEX(capslist,1+C551-D551*Caps)</f>
        <v>3.9</v>
      </c>
      <c r="F551" t="str" cm="1">
        <f t="array" ref="F551">INDEX(capslist,D551+1)</f>
        <v>5.6</v>
      </c>
      <c r="G551">
        <f t="shared" si="25"/>
        <v>2.2989473684210524</v>
      </c>
    </row>
    <row r="552" spans="3:7" x14ac:dyDescent="0.25">
      <c r="C552">
        <f t="shared" si="26"/>
        <v>538</v>
      </c>
      <c r="D552">
        <f t="shared" si="24"/>
        <v>18</v>
      </c>
      <c r="E552" t="str" cm="1">
        <f t="array" ref="E552">INDEX(capslist,1+C552-D552*Caps)</f>
        <v>4.7</v>
      </c>
      <c r="F552" t="str" cm="1">
        <f t="array" ref="F552">INDEX(capslist,D552+1)</f>
        <v>5.6</v>
      </c>
      <c r="G552">
        <f t="shared" si="25"/>
        <v>2.5553398058252426</v>
      </c>
    </row>
    <row r="553" spans="3:7" x14ac:dyDescent="0.25">
      <c r="C553">
        <f t="shared" si="26"/>
        <v>539</v>
      </c>
      <c r="D553">
        <f t="shared" si="24"/>
        <v>18</v>
      </c>
      <c r="E553" t="str" cm="1">
        <f t="array" ref="E553">INDEX(capslist,1+C553-D553*Caps)</f>
        <v>5.0</v>
      </c>
      <c r="F553" t="str" cm="1">
        <f t="array" ref="F553">INDEX(capslist,D553+1)</f>
        <v>5.6</v>
      </c>
      <c r="G553">
        <f t="shared" si="25"/>
        <v>2.6415094339622645</v>
      </c>
    </row>
    <row r="554" spans="3:7" x14ac:dyDescent="0.25">
      <c r="C554">
        <f t="shared" si="26"/>
        <v>540</v>
      </c>
      <c r="D554">
        <f t="shared" si="24"/>
        <v>18</v>
      </c>
      <c r="E554" t="str" cm="1">
        <f t="array" ref="E554">INDEX(capslist,1+C554-D554*Caps)</f>
        <v>5.6</v>
      </c>
      <c r="F554" t="str" cm="1">
        <f t="array" ref="F554">INDEX(capslist,D554+1)</f>
        <v>5.6</v>
      </c>
      <c r="G554">
        <f t="shared" si="25"/>
        <v>2.8</v>
      </c>
    </row>
    <row r="555" spans="3:7" x14ac:dyDescent="0.25">
      <c r="C555">
        <f t="shared" si="26"/>
        <v>541</v>
      </c>
      <c r="D555">
        <f t="shared" si="24"/>
        <v>18</v>
      </c>
      <c r="E555" t="str" cm="1">
        <f t="array" ref="E555">INDEX(capslist,1+C555-D555*Caps)</f>
        <v>6.0</v>
      </c>
      <c r="F555" t="str" cm="1">
        <f t="array" ref="F555">INDEX(capslist,D555+1)</f>
        <v>5.6</v>
      </c>
      <c r="G555">
        <f t="shared" si="25"/>
        <v>2.8965517241379306</v>
      </c>
    </row>
    <row r="556" spans="3:7" x14ac:dyDescent="0.25">
      <c r="C556">
        <f t="shared" si="26"/>
        <v>542</v>
      </c>
      <c r="D556">
        <f t="shared" si="24"/>
        <v>18</v>
      </c>
      <c r="E556" t="str" cm="1">
        <f t="array" ref="E556">INDEX(capslist,1+C556-D556*Caps)</f>
        <v>6.8</v>
      </c>
      <c r="F556" t="str" cm="1">
        <f t="array" ref="F556">INDEX(capslist,D556+1)</f>
        <v>5.6</v>
      </c>
      <c r="G556">
        <f t="shared" si="25"/>
        <v>3.0709677419354842</v>
      </c>
    </row>
    <row r="557" spans="3:7" x14ac:dyDescent="0.25">
      <c r="C557">
        <f t="shared" si="26"/>
        <v>543</v>
      </c>
      <c r="D557">
        <f t="shared" si="24"/>
        <v>18</v>
      </c>
      <c r="E557" t="str" cm="1">
        <f t="array" ref="E557">INDEX(capslist,1+C557-D557*Caps)</f>
        <v>8.2</v>
      </c>
      <c r="F557" t="str" cm="1">
        <f t="array" ref="F557">INDEX(capslist,D557+1)</f>
        <v>5.6</v>
      </c>
      <c r="G557">
        <f t="shared" si="25"/>
        <v>3.327536231884058</v>
      </c>
    </row>
    <row r="558" spans="3:7" x14ac:dyDescent="0.25">
      <c r="C558">
        <f t="shared" si="26"/>
        <v>544</v>
      </c>
      <c r="D558">
        <f t="shared" si="24"/>
        <v>18</v>
      </c>
      <c r="E558" t="str" cm="1">
        <f t="array" ref="E558">INDEX(capslist,1+C558-D558*Caps)</f>
        <v>10.0</v>
      </c>
      <c r="F558" t="str" cm="1">
        <f t="array" ref="F558">INDEX(capslist,D558+1)</f>
        <v>5.6</v>
      </c>
      <c r="G558">
        <f t="shared" si="25"/>
        <v>3.5897435897435899</v>
      </c>
    </row>
    <row r="559" spans="3:7" x14ac:dyDescent="0.25">
      <c r="C559">
        <f t="shared" si="26"/>
        <v>545</v>
      </c>
      <c r="D559">
        <f t="shared" ref="D559:D622" si="27">INT(C559/totalcount)</f>
        <v>18</v>
      </c>
      <c r="E559" t="str" cm="1">
        <f t="array" ref="E559">INDEX(capslist,1+C559-D559*Caps)</f>
        <v>12.0</v>
      </c>
      <c r="F559" t="str" cm="1">
        <f t="array" ref="F559">INDEX(capslist,D559+1)</f>
        <v>5.6</v>
      </c>
      <c r="G559">
        <f t="shared" ref="G559:G622" si="28">E559*F559/(E559+F559)</f>
        <v>3.818181818181817</v>
      </c>
    </row>
    <row r="560" spans="3:7" x14ac:dyDescent="0.25">
      <c r="C560">
        <f t="shared" si="26"/>
        <v>546</v>
      </c>
      <c r="D560">
        <f t="shared" si="27"/>
        <v>18</v>
      </c>
      <c r="E560" t="str" cm="1">
        <f t="array" ref="E560">INDEX(capslist,1+C560-D560*Caps)</f>
        <v>13.0</v>
      </c>
      <c r="F560" t="str" cm="1">
        <f t="array" ref="F560">INDEX(capslist,D560+1)</f>
        <v>5.6</v>
      </c>
      <c r="G560">
        <f t="shared" si="28"/>
        <v>3.9139784946236555</v>
      </c>
    </row>
    <row r="561" spans="3:7" x14ac:dyDescent="0.25">
      <c r="C561">
        <f t="shared" si="26"/>
        <v>547</v>
      </c>
      <c r="D561">
        <f t="shared" si="27"/>
        <v>18</v>
      </c>
      <c r="E561" t="str" cm="1">
        <f t="array" ref="E561">INDEX(capslist,1+C561-D561*Caps)</f>
        <v>15.0</v>
      </c>
      <c r="F561" t="str" cm="1">
        <f t="array" ref="F561">INDEX(capslist,D561+1)</f>
        <v>5.6</v>
      </c>
      <c r="G561">
        <f t="shared" si="28"/>
        <v>4.0776699029126213</v>
      </c>
    </row>
    <row r="562" spans="3:7" x14ac:dyDescent="0.25">
      <c r="C562">
        <f t="shared" si="26"/>
        <v>548</v>
      </c>
      <c r="D562">
        <f t="shared" si="27"/>
        <v>18</v>
      </c>
      <c r="E562" t="str" cm="1">
        <f t="array" ref="E562">INDEX(capslist,1+C562-D562*Caps)</f>
        <v>18.0</v>
      </c>
      <c r="F562" t="str" cm="1">
        <f t="array" ref="F562">INDEX(capslist,D562+1)</f>
        <v>5.6</v>
      </c>
      <c r="G562">
        <f t="shared" si="28"/>
        <v>4.2711864406779654</v>
      </c>
    </row>
    <row r="563" spans="3:7" x14ac:dyDescent="0.25">
      <c r="C563">
        <f t="shared" si="26"/>
        <v>549</v>
      </c>
      <c r="D563">
        <f t="shared" si="27"/>
        <v>18</v>
      </c>
      <c r="E563" t="str" cm="1">
        <f t="array" ref="E563">INDEX(capslist,1+C563-D563*Caps)</f>
        <v>22.0</v>
      </c>
      <c r="F563" t="str" cm="1">
        <f t="array" ref="F563">INDEX(capslist,D563+1)</f>
        <v>5.6</v>
      </c>
      <c r="G563">
        <f t="shared" si="28"/>
        <v>4.4637681159420284</v>
      </c>
    </row>
    <row r="564" spans="3:7" x14ac:dyDescent="0.25">
      <c r="C564">
        <f t="shared" si="26"/>
        <v>550</v>
      </c>
      <c r="D564">
        <f t="shared" si="27"/>
        <v>18</v>
      </c>
      <c r="E564" t="str" cm="1">
        <f t="array" ref="E564">INDEX(capslist,1+C564-D564*Caps)</f>
        <v>27.0</v>
      </c>
      <c r="F564" t="str" cm="1">
        <f t="array" ref="F564">INDEX(capslist,D564+1)</f>
        <v>5.6</v>
      </c>
      <c r="G564">
        <f t="shared" si="28"/>
        <v>4.6380368098159508</v>
      </c>
    </row>
    <row r="565" spans="3:7" x14ac:dyDescent="0.25">
      <c r="C565">
        <f t="shared" si="26"/>
        <v>551</v>
      </c>
      <c r="D565">
        <f t="shared" si="27"/>
        <v>19</v>
      </c>
      <c r="E565" t="str" cm="1">
        <f t="array" ref="E565">INDEX(capslist,1+C565-D565*Caps)</f>
        <v>0.4</v>
      </c>
      <c r="F565" t="str" cm="1">
        <f t="array" ref="F565">INDEX(capslist,D565+1)</f>
        <v>6.0</v>
      </c>
      <c r="G565">
        <f t="shared" si="28"/>
        <v>0.37500000000000006</v>
      </c>
    </row>
    <row r="566" spans="3:7" x14ac:dyDescent="0.25">
      <c r="C566">
        <f t="shared" si="26"/>
        <v>552</v>
      </c>
      <c r="D566">
        <f t="shared" si="27"/>
        <v>19</v>
      </c>
      <c r="E566" t="str" cm="1">
        <f t="array" ref="E566">INDEX(capslist,1+C566-D566*Caps)</f>
        <v>0.5</v>
      </c>
      <c r="F566" t="str" cm="1">
        <f t="array" ref="F566">INDEX(capslist,D566+1)</f>
        <v>6.0</v>
      </c>
      <c r="G566">
        <f t="shared" si="28"/>
        <v>0.46153846153846156</v>
      </c>
    </row>
    <row r="567" spans="3:7" x14ac:dyDescent="0.25">
      <c r="C567">
        <f t="shared" si="26"/>
        <v>553</v>
      </c>
      <c r="D567">
        <f t="shared" si="27"/>
        <v>19</v>
      </c>
      <c r="E567" t="str" cm="1">
        <f t="array" ref="E567">INDEX(capslist,1+C567-D567*Caps)</f>
        <v>0.6</v>
      </c>
      <c r="F567" t="str" cm="1">
        <f t="array" ref="F567">INDEX(capslist,D567+1)</f>
        <v>6.0</v>
      </c>
      <c r="G567">
        <f t="shared" si="28"/>
        <v>0.54545454545454541</v>
      </c>
    </row>
    <row r="568" spans="3:7" x14ac:dyDescent="0.25">
      <c r="C568">
        <f t="shared" si="26"/>
        <v>554</v>
      </c>
      <c r="D568">
        <f t="shared" si="27"/>
        <v>19</v>
      </c>
      <c r="E568" t="str" cm="1">
        <f t="array" ref="E568">INDEX(capslist,1+C568-D568*Caps)</f>
        <v>0.7</v>
      </c>
      <c r="F568" t="str" cm="1">
        <f t="array" ref="F568">INDEX(capslist,D568+1)</f>
        <v>6.0</v>
      </c>
      <c r="G568">
        <f t="shared" si="28"/>
        <v>0.62686567164179097</v>
      </c>
    </row>
    <row r="569" spans="3:7" x14ac:dyDescent="0.25">
      <c r="C569">
        <f t="shared" si="26"/>
        <v>555</v>
      </c>
      <c r="D569">
        <f t="shared" si="27"/>
        <v>19</v>
      </c>
      <c r="E569" t="str" cm="1">
        <f t="array" ref="E569">INDEX(capslist,1+C569-D569*Caps)</f>
        <v>0.8</v>
      </c>
      <c r="F569" t="str" cm="1">
        <f t="array" ref="F569">INDEX(capslist,D569+1)</f>
        <v>6.0</v>
      </c>
      <c r="G569">
        <f t="shared" si="28"/>
        <v>0.70588235294117663</v>
      </c>
    </row>
    <row r="570" spans="3:7" x14ac:dyDescent="0.25">
      <c r="C570">
        <f t="shared" si="26"/>
        <v>556</v>
      </c>
      <c r="D570">
        <f t="shared" si="27"/>
        <v>19</v>
      </c>
      <c r="E570" t="str" cm="1">
        <f t="array" ref="E570">INDEX(capslist,1+C570-D570*Caps)</f>
        <v>0.9</v>
      </c>
      <c r="F570" t="str" cm="1">
        <f t="array" ref="F570">INDEX(capslist,D570+1)</f>
        <v>6.0</v>
      </c>
      <c r="G570">
        <f t="shared" si="28"/>
        <v>0.78260869565217395</v>
      </c>
    </row>
    <row r="571" spans="3:7" x14ac:dyDescent="0.25">
      <c r="C571">
        <f t="shared" si="26"/>
        <v>557</v>
      </c>
      <c r="D571">
        <f t="shared" si="27"/>
        <v>19</v>
      </c>
      <c r="E571" t="str" cm="1">
        <f t="array" ref="E571">INDEX(capslist,1+C571-D571*Caps)</f>
        <v>1.0</v>
      </c>
      <c r="F571" t="str" cm="1">
        <f t="array" ref="F571">INDEX(capslist,D571+1)</f>
        <v>6.0</v>
      </c>
      <c r="G571">
        <f t="shared" si="28"/>
        <v>0.8571428571428571</v>
      </c>
    </row>
    <row r="572" spans="3:7" x14ac:dyDescent="0.25">
      <c r="C572">
        <f t="shared" si="26"/>
        <v>558</v>
      </c>
      <c r="D572">
        <f t="shared" si="27"/>
        <v>19</v>
      </c>
      <c r="E572" t="str" cm="1">
        <f t="array" ref="E572">INDEX(capslist,1+C572-D572*Caps)</f>
        <v>1.1</v>
      </c>
      <c r="F572" t="str" cm="1">
        <f t="array" ref="F572">INDEX(capslist,D572+1)</f>
        <v>6.0</v>
      </c>
      <c r="G572">
        <f t="shared" si="28"/>
        <v>0.92957746478873249</v>
      </c>
    </row>
    <row r="573" spans="3:7" x14ac:dyDescent="0.25">
      <c r="C573">
        <f t="shared" si="26"/>
        <v>559</v>
      </c>
      <c r="D573">
        <f t="shared" si="27"/>
        <v>19</v>
      </c>
      <c r="E573" t="str" cm="1">
        <f t="array" ref="E573">INDEX(capslist,1+C573-D573*Caps)</f>
        <v>1.5</v>
      </c>
      <c r="F573" t="str" cm="1">
        <f t="array" ref="F573">INDEX(capslist,D573+1)</f>
        <v>6.0</v>
      </c>
      <c r="G573">
        <f t="shared" si="28"/>
        <v>1.2</v>
      </c>
    </row>
    <row r="574" spans="3:7" x14ac:dyDescent="0.25">
      <c r="C574">
        <f t="shared" si="26"/>
        <v>560</v>
      </c>
      <c r="D574">
        <f t="shared" si="27"/>
        <v>19</v>
      </c>
      <c r="E574" t="str" cm="1">
        <f t="array" ref="E574">INDEX(capslist,1+C574-D574*Caps)</f>
        <v>1.8</v>
      </c>
      <c r="F574" t="str" cm="1">
        <f t="array" ref="F574">INDEX(capslist,D574+1)</f>
        <v>6.0</v>
      </c>
      <c r="G574">
        <f t="shared" si="28"/>
        <v>1.3846153846153848</v>
      </c>
    </row>
    <row r="575" spans="3:7" x14ac:dyDescent="0.25">
      <c r="C575">
        <f t="shared" si="26"/>
        <v>561</v>
      </c>
      <c r="D575">
        <f t="shared" si="27"/>
        <v>19</v>
      </c>
      <c r="E575" t="str" cm="1">
        <f t="array" ref="E575">INDEX(capslist,1+C575-D575*Caps)</f>
        <v>2.2</v>
      </c>
      <c r="F575" t="str" cm="1">
        <f t="array" ref="F575">INDEX(capslist,D575+1)</f>
        <v>6.0</v>
      </c>
      <c r="G575">
        <f t="shared" si="28"/>
        <v>1.6097560975609759</v>
      </c>
    </row>
    <row r="576" spans="3:7" x14ac:dyDescent="0.25">
      <c r="C576">
        <f t="shared" si="26"/>
        <v>562</v>
      </c>
      <c r="D576">
        <f t="shared" si="27"/>
        <v>19</v>
      </c>
      <c r="E576" t="str" cm="1">
        <f t="array" ref="E576">INDEX(capslist,1+C576-D576*Caps)</f>
        <v>2.4</v>
      </c>
      <c r="F576" t="str" cm="1">
        <f t="array" ref="F576">INDEX(capslist,D576+1)</f>
        <v>6.0</v>
      </c>
      <c r="G576">
        <f t="shared" si="28"/>
        <v>1.714285714285714</v>
      </c>
    </row>
    <row r="577" spans="3:7" x14ac:dyDescent="0.25">
      <c r="C577">
        <f t="shared" si="26"/>
        <v>563</v>
      </c>
      <c r="D577">
        <f t="shared" si="27"/>
        <v>19</v>
      </c>
      <c r="E577" t="str" cm="1">
        <f t="array" ref="E577">INDEX(capslist,1+C577-D577*Caps)</f>
        <v>2.7</v>
      </c>
      <c r="F577" t="str" cm="1">
        <f t="array" ref="F577">INDEX(capslist,D577+1)</f>
        <v>6.0</v>
      </c>
      <c r="G577">
        <f t="shared" si="28"/>
        <v>1.8620689655172418</v>
      </c>
    </row>
    <row r="578" spans="3:7" x14ac:dyDescent="0.25">
      <c r="C578">
        <f t="shared" si="26"/>
        <v>564</v>
      </c>
      <c r="D578">
        <f t="shared" si="27"/>
        <v>19</v>
      </c>
      <c r="E578" t="str" cm="1">
        <f t="array" ref="E578">INDEX(capslist,1+C578-D578*Caps)</f>
        <v>3.0</v>
      </c>
      <c r="F578" t="str" cm="1">
        <f t="array" ref="F578">INDEX(capslist,D578+1)</f>
        <v>6.0</v>
      </c>
      <c r="G578">
        <f t="shared" si="28"/>
        <v>2</v>
      </c>
    </row>
    <row r="579" spans="3:7" x14ac:dyDescent="0.25">
      <c r="C579">
        <f t="shared" si="26"/>
        <v>565</v>
      </c>
      <c r="D579">
        <f t="shared" si="27"/>
        <v>19</v>
      </c>
      <c r="E579" t="str" cm="1">
        <f t="array" ref="E579">INDEX(capslist,1+C579-D579*Caps)</f>
        <v>3.3</v>
      </c>
      <c r="F579" t="str" cm="1">
        <f t="array" ref="F579">INDEX(capslist,D579+1)</f>
        <v>6.0</v>
      </c>
      <c r="G579">
        <f t="shared" si="28"/>
        <v>2.1290322580645156</v>
      </c>
    </row>
    <row r="580" spans="3:7" x14ac:dyDescent="0.25">
      <c r="C580">
        <f t="shared" si="26"/>
        <v>566</v>
      </c>
      <c r="D580">
        <f t="shared" si="27"/>
        <v>19</v>
      </c>
      <c r="E580" t="str" cm="1">
        <f t="array" ref="E580">INDEX(capslist,1+C580-D580*Caps)</f>
        <v>3.9</v>
      </c>
      <c r="F580" t="str" cm="1">
        <f t="array" ref="F580">INDEX(capslist,D580+1)</f>
        <v>6.0</v>
      </c>
      <c r="G580">
        <f t="shared" si="28"/>
        <v>2.3636363636363633</v>
      </c>
    </row>
    <row r="581" spans="3:7" x14ac:dyDescent="0.25">
      <c r="C581">
        <f t="shared" si="26"/>
        <v>567</v>
      </c>
      <c r="D581">
        <f t="shared" si="27"/>
        <v>19</v>
      </c>
      <c r="E581" t="str" cm="1">
        <f t="array" ref="E581">INDEX(capslist,1+C581-D581*Caps)</f>
        <v>4.7</v>
      </c>
      <c r="F581" t="str" cm="1">
        <f t="array" ref="F581">INDEX(capslist,D581+1)</f>
        <v>6.0</v>
      </c>
      <c r="G581">
        <f t="shared" si="28"/>
        <v>2.6355140186915893</v>
      </c>
    </row>
    <row r="582" spans="3:7" x14ac:dyDescent="0.25">
      <c r="C582">
        <f t="shared" si="26"/>
        <v>568</v>
      </c>
      <c r="D582">
        <f t="shared" si="27"/>
        <v>19</v>
      </c>
      <c r="E582" t="str" cm="1">
        <f t="array" ref="E582">INDEX(capslist,1+C582-D582*Caps)</f>
        <v>5.0</v>
      </c>
      <c r="F582" t="str" cm="1">
        <f t="array" ref="F582">INDEX(capslist,D582+1)</f>
        <v>6.0</v>
      </c>
      <c r="G582">
        <f t="shared" si="28"/>
        <v>2.7272727272727271</v>
      </c>
    </row>
    <row r="583" spans="3:7" x14ac:dyDescent="0.25">
      <c r="C583">
        <f t="shared" si="26"/>
        <v>569</v>
      </c>
      <c r="D583">
        <f t="shared" si="27"/>
        <v>19</v>
      </c>
      <c r="E583" t="str" cm="1">
        <f t="array" ref="E583">INDEX(capslist,1+C583-D583*Caps)</f>
        <v>5.6</v>
      </c>
      <c r="F583" t="str" cm="1">
        <f t="array" ref="F583">INDEX(capslist,D583+1)</f>
        <v>6.0</v>
      </c>
      <c r="G583">
        <f t="shared" si="28"/>
        <v>2.8965517241379306</v>
      </c>
    </row>
    <row r="584" spans="3:7" x14ac:dyDescent="0.25">
      <c r="C584">
        <f t="shared" si="26"/>
        <v>570</v>
      </c>
      <c r="D584">
        <f t="shared" si="27"/>
        <v>19</v>
      </c>
      <c r="E584" t="str" cm="1">
        <f t="array" ref="E584">INDEX(capslist,1+C584-D584*Caps)</f>
        <v>6.0</v>
      </c>
      <c r="F584" t="str" cm="1">
        <f t="array" ref="F584">INDEX(capslist,D584+1)</f>
        <v>6.0</v>
      </c>
      <c r="G584">
        <f t="shared" si="28"/>
        <v>3</v>
      </c>
    </row>
    <row r="585" spans="3:7" x14ac:dyDescent="0.25">
      <c r="C585">
        <f t="shared" si="26"/>
        <v>571</v>
      </c>
      <c r="D585">
        <f t="shared" si="27"/>
        <v>19</v>
      </c>
      <c r="E585" t="str" cm="1">
        <f t="array" ref="E585">INDEX(capslist,1+C585-D585*Caps)</f>
        <v>6.8</v>
      </c>
      <c r="F585" t="str" cm="1">
        <f t="array" ref="F585">INDEX(capslist,D585+1)</f>
        <v>6.0</v>
      </c>
      <c r="G585">
        <f t="shared" si="28"/>
        <v>3.1874999999999996</v>
      </c>
    </row>
    <row r="586" spans="3:7" x14ac:dyDescent="0.25">
      <c r="C586">
        <f t="shared" si="26"/>
        <v>572</v>
      </c>
      <c r="D586">
        <f t="shared" si="27"/>
        <v>19</v>
      </c>
      <c r="E586" t="str" cm="1">
        <f t="array" ref="E586">INDEX(capslist,1+C586-D586*Caps)</f>
        <v>8.2</v>
      </c>
      <c r="F586" t="str" cm="1">
        <f t="array" ref="F586">INDEX(capslist,D586+1)</f>
        <v>6.0</v>
      </c>
      <c r="G586">
        <f t="shared" si="28"/>
        <v>3.464788732394366</v>
      </c>
    </row>
    <row r="587" spans="3:7" x14ac:dyDescent="0.25">
      <c r="C587">
        <f t="shared" si="26"/>
        <v>573</v>
      </c>
      <c r="D587">
        <f t="shared" si="27"/>
        <v>19</v>
      </c>
      <c r="E587" t="str" cm="1">
        <f t="array" ref="E587">INDEX(capslist,1+C587-D587*Caps)</f>
        <v>10.0</v>
      </c>
      <c r="F587" t="str" cm="1">
        <f t="array" ref="F587">INDEX(capslist,D587+1)</f>
        <v>6.0</v>
      </c>
      <c r="G587">
        <f t="shared" si="28"/>
        <v>3.75</v>
      </c>
    </row>
    <row r="588" spans="3:7" x14ac:dyDescent="0.25">
      <c r="C588">
        <f t="shared" si="26"/>
        <v>574</v>
      </c>
      <c r="D588">
        <f t="shared" si="27"/>
        <v>19</v>
      </c>
      <c r="E588" t="str" cm="1">
        <f t="array" ref="E588">INDEX(capslist,1+C588-D588*Caps)</f>
        <v>12.0</v>
      </c>
      <c r="F588" t="str" cm="1">
        <f t="array" ref="F588">INDEX(capslist,D588+1)</f>
        <v>6.0</v>
      </c>
      <c r="G588">
        <f t="shared" si="28"/>
        <v>4</v>
      </c>
    </row>
    <row r="589" spans="3:7" x14ac:dyDescent="0.25">
      <c r="C589">
        <f t="shared" si="26"/>
        <v>575</v>
      </c>
      <c r="D589">
        <f t="shared" si="27"/>
        <v>19</v>
      </c>
      <c r="E589" t="str" cm="1">
        <f t="array" ref="E589">INDEX(capslist,1+C589-D589*Caps)</f>
        <v>13.0</v>
      </c>
      <c r="F589" t="str" cm="1">
        <f t="array" ref="F589">INDEX(capslist,D589+1)</f>
        <v>6.0</v>
      </c>
      <c r="G589">
        <f t="shared" si="28"/>
        <v>4.1052631578947372</v>
      </c>
    </row>
    <row r="590" spans="3:7" x14ac:dyDescent="0.25">
      <c r="C590">
        <f t="shared" ref="C590:C653" si="29">1+C589</f>
        <v>576</v>
      </c>
      <c r="D590">
        <f t="shared" si="27"/>
        <v>19</v>
      </c>
      <c r="E590" t="str" cm="1">
        <f t="array" ref="E590">INDEX(capslist,1+C590-D590*Caps)</f>
        <v>15.0</v>
      </c>
      <c r="F590" t="str" cm="1">
        <f t="array" ref="F590">INDEX(capslist,D590+1)</f>
        <v>6.0</v>
      </c>
      <c r="G590">
        <f t="shared" si="28"/>
        <v>4.2857142857142856</v>
      </c>
    </row>
    <row r="591" spans="3:7" x14ac:dyDescent="0.25">
      <c r="C591">
        <f t="shared" si="29"/>
        <v>577</v>
      </c>
      <c r="D591">
        <f t="shared" si="27"/>
        <v>19</v>
      </c>
      <c r="E591" t="str" cm="1">
        <f t="array" ref="E591">INDEX(capslist,1+C591-D591*Caps)</f>
        <v>18.0</v>
      </c>
      <c r="F591" t="str" cm="1">
        <f t="array" ref="F591">INDEX(capslist,D591+1)</f>
        <v>6.0</v>
      </c>
      <c r="G591">
        <f t="shared" si="28"/>
        <v>4.5</v>
      </c>
    </row>
    <row r="592" spans="3:7" x14ac:dyDescent="0.25">
      <c r="C592">
        <f t="shared" si="29"/>
        <v>578</v>
      </c>
      <c r="D592">
        <f t="shared" si="27"/>
        <v>19</v>
      </c>
      <c r="E592" t="str" cm="1">
        <f t="array" ref="E592">INDEX(capslist,1+C592-D592*Caps)</f>
        <v>22.0</v>
      </c>
      <c r="F592" t="str" cm="1">
        <f t="array" ref="F592">INDEX(capslist,D592+1)</f>
        <v>6.0</v>
      </c>
      <c r="G592">
        <f t="shared" si="28"/>
        <v>4.7142857142857144</v>
      </c>
    </row>
    <row r="593" spans="3:7" x14ac:dyDescent="0.25">
      <c r="C593">
        <f t="shared" si="29"/>
        <v>579</v>
      </c>
      <c r="D593">
        <f t="shared" si="27"/>
        <v>19</v>
      </c>
      <c r="E593" t="str" cm="1">
        <f t="array" ref="E593">INDEX(capslist,1+C593-D593*Caps)</f>
        <v>27.0</v>
      </c>
      <c r="F593" t="str" cm="1">
        <f t="array" ref="F593">INDEX(capslist,D593+1)</f>
        <v>6.0</v>
      </c>
      <c r="G593">
        <f t="shared" si="28"/>
        <v>4.9090909090909092</v>
      </c>
    </row>
    <row r="594" spans="3:7" x14ac:dyDescent="0.25">
      <c r="C594">
        <f t="shared" si="29"/>
        <v>580</v>
      </c>
      <c r="D594">
        <f t="shared" si="27"/>
        <v>20</v>
      </c>
      <c r="E594" t="str" cm="1">
        <f t="array" ref="E594">INDEX(capslist,1+C594-D594*Caps)</f>
        <v>0.4</v>
      </c>
      <c r="F594" t="str" cm="1">
        <f t="array" ref="F594">INDEX(capslist,D594+1)</f>
        <v>6.8</v>
      </c>
      <c r="G594">
        <f t="shared" si="28"/>
        <v>0.37777777777777777</v>
      </c>
    </row>
    <row r="595" spans="3:7" x14ac:dyDescent="0.25">
      <c r="C595">
        <f t="shared" si="29"/>
        <v>581</v>
      </c>
      <c r="D595">
        <f t="shared" si="27"/>
        <v>20</v>
      </c>
      <c r="E595" t="str" cm="1">
        <f t="array" ref="E595">INDEX(capslist,1+C595-D595*Caps)</f>
        <v>0.5</v>
      </c>
      <c r="F595" t="str" cm="1">
        <f t="array" ref="F595">INDEX(capslist,D595+1)</f>
        <v>6.8</v>
      </c>
      <c r="G595">
        <f t="shared" si="28"/>
        <v>0.46575342465753422</v>
      </c>
    </row>
    <row r="596" spans="3:7" x14ac:dyDescent="0.25">
      <c r="C596">
        <f t="shared" si="29"/>
        <v>582</v>
      </c>
      <c r="D596">
        <f t="shared" si="27"/>
        <v>20</v>
      </c>
      <c r="E596" t="str" cm="1">
        <f t="array" ref="E596">INDEX(capslist,1+C596-D596*Caps)</f>
        <v>0.6</v>
      </c>
      <c r="F596" t="str" cm="1">
        <f t="array" ref="F596">INDEX(capslist,D596+1)</f>
        <v>6.8</v>
      </c>
      <c r="G596">
        <f t="shared" si="28"/>
        <v>0.55135135135135138</v>
      </c>
    </row>
    <row r="597" spans="3:7" x14ac:dyDescent="0.25">
      <c r="C597">
        <f t="shared" si="29"/>
        <v>583</v>
      </c>
      <c r="D597">
        <f t="shared" si="27"/>
        <v>20</v>
      </c>
      <c r="E597" t="str" cm="1">
        <f t="array" ref="E597">INDEX(capslist,1+C597-D597*Caps)</f>
        <v>0.7</v>
      </c>
      <c r="F597" t="str" cm="1">
        <f t="array" ref="F597">INDEX(capslist,D597+1)</f>
        <v>6.8</v>
      </c>
      <c r="G597">
        <f t="shared" si="28"/>
        <v>0.6346666666666666</v>
      </c>
    </row>
    <row r="598" spans="3:7" x14ac:dyDescent="0.25">
      <c r="C598">
        <f t="shared" si="29"/>
        <v>584</v>
      </c>
      <c r="D598">
        <f t="shared" si="27"/>
        <v>20</v>
      </c>
      <c r="E598" t="str" cm="1">
        <f t="array" ref="E598">INDEX(capslist,1+C598-D598*Caps)</f>
        <v>0.8</v>
      </c>
      <c r="F598" t="str" cm="1">
        <f t="array" ref="F598">INDEX(capslist,D598+1)</f>
        <v>6.8</v>
      </c>
      <c r="G598">
        <f t="shared" si="28"/>
        <v>0.71578947368421064</v>
      </c>
    </row>
    <row r="599" spans="3:7" x14ac:dyDescent="0.25">
      <c r="C599">
        <f t="shared" si="29"/>
        <v>585</v>
      </c>
      <c r="D599">
        <f t="shared" si="27"/>
        <v>20</v>
      </c>
      <c r="E599" t="str" cm="1">
        <f t="array" ref="E599">INDEX(capslist,1+C599-D599*Caps)</f>
        <v>0.9</v>
      </c>
      <c r="F599" t="str" cm="1">
        <f t="array" ref="F599">INDEX(capslist,D599+1)</f>
        <v>6.8</v>
      </c>
      <c r="G599">
        <f t="shared" si="28"/>
        <v>0.79480519480519485</v>
      </c>
    </row>
    <row r="600" spans="3:7" x14ac:dyDescent="0.25">
      <c r="C600">
        <f t="shared" si="29"/>
        <v>586</v>
      </c>
      <c r="D600">
        <f t="shared" si="27"/>
        <v>20</v>
      </c>
      <c r="E600" t="str" cm="1">
        <f t="array" ref="E600">INDEX(capslist,1+C600-D600*Caps)</f>
        <v>1.0</v>
      </c>
      <c r="F600" t="str" cm="1">
        <f t="array" ref="F600">INDEX(capslist,D600+1)</f>
        <v>6.8</v>
      </c>
      <c r="G600">
        <f t="shared" si="28"/>
        <v>0.87179487179487181</v>
      </c>
    </row>
    <row r="601" spans="3:7" x14ac:dyDescent="0.25">
      <c r="C601">
        <f t="shared" si="29"/>
        <v>587</v>
      </c>
      <c r="D601">
        <f t="shared" si="27"/>
        <v>20</v>
      </c>
      <c r="E601" t="str" cm="1">
        <f t="array" ref="E601">INDEX(capslist,1+C601-D601*Caps)</f>
        <v>1.1</v>
      </c>
      <c r="F601" t="str" cm="1">
        <f t="array" ref="F601">INDEX(capslist,D601+1)</f>
        <v>6.8</v>
      </c>
      <c r="G601">
        <f t="shared" si="28"/>
        <v>0.94683544303797473</v>
      </c>
    </row>
    <row r="602" spans="3:7" x14ac:dyDescent="0.25">
      <c r="C602">
        <f t="shared" si="29"/>
        <v>588</v>
      </c>
      <c r="D602">
        <f t="shared" si="27"/>
        <v>20</v>
      </c>
      <c r="E602" t="str" cm="1">
        <f t="array" ref="E602">INDEX(capslist,1+C602-D602*Caps)</f>
        <v>1.5</v>
      </c>
      <c r="F602" t="str" cm="1">
        <f t="array" ref="F602">INDEX(capslist,D602+1)</f>
        <v>6.8</v>
      </c>
      <c r="G602">
        <f t="shared" si="28"/>
        <v>1.2289156626506021</v>
      </c>
    </row>
    <row r="603" spans="3:7" x14ac:dyDescent="0.25">
      <c r="C603">
        <f t="shared" si="29"/>
        <v>589</v>
      </c>
      <c r="D603">
        <f t="shared" si="27"/>
        <v>20</v>
      </c>
      <c r="E603" t="str" cm="1">
        <f t="array" ref="E603">INDEX(capslist,1+C603-D603*Caps)</f>
        <v>1.8</v>
      </c>
      <c r="F603" t="str" cm="1">
        <f t="array" ref="F603">INDEX(capslist,D603+1)</f>
        <v>6.8</v>
      </c>
      <c r="G603">
        <f t="shared" si="28"/>
        <v>1.4232558139534885</v>
      </c>
    </row>
    <row r="604" spans="3:7" x14ac:dyDescent="0.25">
      <c r="C604">
        <f t="shared" si="29"/>
        <v>590</v>
      </c>
      <c r="D604">
        <f t="shared" si="27"/>
        <v>20</v>
      </c>
      <c r="E604" t="str" cm="1">
        <f t="array" ref="E604">INDEX(capslist,1+C604-D604*Caps)</f>
        <v>2.2</v>
      </c>
      <c r="F604" t="str" cm="1">
        <f t="array" ref="F604">INDEX(capslist,D604+1)</f>
        <v>6.8</v>
      </c>
      <c r="G604">
        <f t="shared" si="28"/>
        <v>1.6622222222222223</v>
      </c>
    </row>
    <row r="605" spans="3:7" x14ac:dyDescent="0.25">
      <c r="C605">
        <f t="shared" si="29"/>
        <v>591</v>
      </c>
      <c r="D605">
        <f t="shared" si="27"/>
        <v>20</v>
      </c>
      <c r="E605" t="str" cm="1">
        <f t="array" ref="E605">INDEX(capslist,1+C605-D605*Caps)</f>
        <v>2.4</v>
      </c>
      <c r="F605" t="str" cm="1">
        <f t="array" ref="F605">INDEX(capslist,D605+1)</f>
        <v>6.8</v>
      </c>
      <c r="G605">
        <f t="shared" si="28"/>
        <v>1.7739130434782611</v>
      </c>
    </row>
    <row r="606" spans="3:7" x14ac:dyDescent="0.25">
      <c r="C606">
        <f t="shared" si="29"/>
        <v>592</v>
      </c>
      <c r="D606">
        <f t="shared" si="27"/>
        <v>20</v>
      </c>
      <c r="E606" t="str" cm="1">
        <f t="array" ref="E606">INDEX(capslist,1+C606-D606*Caps)</f>
        <v>2.7</v>
      </c>
      <c r="F606" t="str" cm="1">
        <f t="array" ref="F606">INDEX(capslist,D606+1)</f>
        <v>6.8</v>
      </c>
      <c r="G606">
        <f t="shared" si="28"/>
        <v>1.9326315789473683</v>
      </c>
    </row>
    <row r="607" spans="3:7" x14ac:dyDescent="0.25">
      <c r="C607">
        <f t="shared" si="29"/>
        <v>593</v>
      </c>
      <c r="D607">
        <f t="shared" si="27"/>
        <v>20</v>
      </c>
      <c r="E607" t="str" cm="1">
        <f t="array" ref="E607">INDEX(capslist,1+C607-D607*Caps)</f>
        <v>3.0</v>
      </c>
      <c r="F607" t="str" cm="1">
        <f t="array" ref="F607">INDEX(capslist,D607+1)</f>
        <v>6.8</v>
      </c>
      <c r="G607">
        <f t="shared" si="28"/>
        <v>2.0816326530612241</v>
      </c>
    </row>
    <row r="608" spans="3:7" x14ac:dyDescent="0.25">
      <c r="C608">
        <f t="shared" si="29"/>
        <v>594</v>
      </c>
      <c r="D608">
        <f t="shared" si="27"/>
        <v>20</v>
      </c>
      <c r="E608" t="str" cm="1">
        <f t="array" ref="E608">INDEX(capslist,1+C608-D608*Caps)</f>
        <v>3.3</v>
      </c>
      <c r="F608" t="str" cm="1">
        <f t="array" ref="F608">INDEX(capslist,D608+1)</f>
        <v>6.8</v>
      </c>
      <c r="G608">
        <f t="shared" si="28"/>
        <v>2.2217821782178215</v>
      </c>
    </row>
    <row r="609" spans="3:7" x14ac:dyDescent="0.25">
      <c r="C609">
        <f t="shared" si="29"/>
        <v>595</v>
      </c>
      <c r="D609">
        <f t="shared" si="27"/>
        <v>20</v>
      </c>
      <c r="E609" t="str" cm="1">
        <f t="array" ref="E609">INDEX(capslist,1+C609-D609*Caps)</f>
        <v>3.9</v>
      </c>
      <c r="F609" t="str" cm="1">
        <f t="array" ref="F609">INDEX(capslist,D609+1)</f>
        <v>6.8</v>
      </c>
      <c r="G609">
        <f t="shared" si="28"/>
        <v>2.4785046728971962</v>
      </c>
    </row>
    <row r="610" spans="3:7" x14ac:dyDescent="0.25">
      <c r="C610">
        <f t="shared" si="29"/>
        <v>596</v>
      </c>
      <c r="D610">
        <f t="shared" si="27"/>
        <v>20</v>
      </c>
      <c r="E610" t="str" cm="1">
        <f t="array" ref="E610">INDEX(capslist,1+C610-D610*Caps)</f>
        <v>4.7</v>
      </c>
      <c r="F610" t="str" cm="1">
        <f t="array" ref="F610">INDEX(capslist,D610+1)</f>
        <v>6.8</v>
      </c>
      <c r="G610">
        <f t="shared" si="28"/>
        <v>2.7791304347826089</v>
      </c>
    </row>
    <row r="611" spans="3:7" x14ac:dyDescent="0.25">
      <c r="C611">
        <f t="shared" si="29"/>
        <v>597</v>
      </c>
      <c r="D611">
        <f t="shared" si="27"/>
        <v>20</v>
      </c>
      <c r="E611" t="str" cm="1">
        <f t="array" ref="E611">INDEX(capslist,1+C611-D611*Caps)</f>
        <v>5.0</v>
      </c>
      <c r="F611" t="str" cm="1">
        <f t="array" ref="F611">INDEX(capslist,D611+1)</f>
        <v>6.8</v>
      </c>
      <c r="G611">
        <f t="shared" si="28"/>
        <v>2.8813559322033897</v>
      </c>
    </row>
    <row r="612" spans="3:7" x14ac:dyDescent="0.25">
      <c r="C612">
        <f t="shared" si="29"/>
        <v>598</v>
      </c>
      <c r="D612">
        <f t="shared" si="27"/>
        <v>20</v>
      </c>
      <c r="E612" t="str" cm="1">
        <f t="array" ref="E612">INDEX(capslist,1+C612-D612*Caps)</f>
        <v>5.6</v>
      </c>
      <c r="F612" t="str" cm="1">
        <f t="array" ref="F612">INDEX(capslist,D612+1)</f>
        <v>6.8</v>
      </c>
      <c r="G612">
        <f t="shared" si="28"/>
        <v>3.0709677419354842</v>
      </c>
    </row>
    <row r="613" spans="3:7" x14ac:dyDescent="0.25">
      <c r="C613">
        <f t="shared" si="29"/>
        <v>599</v>
      </c>
      <c r="D613">
        <f t="shared" si="27"/>
        <v>20</v>
      </c>
      <c r="E613" t="str" cm="1">
        <f t="array" ref="E613">INDEX(capslist,1+C613-D613*Caps)</f>
        <v>6.0</v>
      </c>
      <c r="F613" t="str" cm="1">
        <f t="array" ref="F613">INDEX(capslist,D613+1)</f>
        <v>6.8</v>
      </c>
      <c r="G613">
        <f t="shared" si="28"/>
        <v>3.1874999999999996</v>
      </c>
    </row>
    <row r="614" spans="3:7" x14ac:dyDescent="0.25">
      <c r="C614">
        <f t="shared" si="29"/>
        <v>600</v>
      </c>
      <c r="D614">
        <f t="shared" si="27"/>
        <v>20</v>
      </c>
      <c r="E614" t="str" cm="1">
        <f t="array" ref="E614">INDEX(capslist,1+C614-D614*Caps)</f>
        <v>6.8</v>
      </c>
      <c r="F614" t="str" cm="1">
        <f t="array" ref="F614">INDEX(capslist,D614+1)</f>
        <v>6.8</v>
      </c>
      <c r="G614">
        <f t="shared" si="28"/>
        <v>3.4</v>
      </c>
    </row>
    <row r="615" spans="3:7" x14ac:dyDescent="0.25">
      <c r="C615">
        <f t="shared" si="29"/>
        <v>601</v>
      </c>
      <c r="D615">
        <f t="shared" si="27"/>
        <v>20</v>
      </c>
      <c r="E615" t="str" cm="1">
        <f t="array" ref="E615">INDEX(capslist,1+C615-D615*Caps)</f>
        <v>8.2</v>
      </c>
      <c r="F615" t="str" cm="1">
        <f t="array" ref="F615">INDEX(capslist,D615+1)</f>
        <v>6.8</v>
      </c>
      <c r="G615">
        <f t="shared" si="28"/>
        <v>3.7173333333333329</v>
      </c>
    </row>
    <row r="616" spans="3:7" x14ac:dyDescent="0.25">
      <c r="C616">
        <f t="shared" si="29"/>
        <v>602</v>
      </c>
      <c r="D616">
        <f t="shared" si="27"/>
        <v>20</v>
      </c>
      <c r="E616" t="str" cm="1">
        <f t="array" ref="E616">INDEX(capslist,1+C616-D616*Caps)</f>
        <v>10.0</v>
      </c>
      <c r="F616" t="str" cm="1">
        <f t="array" ref="F616">INDEX(capslist,D616+1)</f>
        <v>6.8</v>
      </c>
      <c r="G616">
        <f t="shared" si="28"/>
        <v>4.0476190476190474</v>
      </c>
    </row>
    <row r="617" spans="3:7" x14ac:dyDescent="0.25">
      <c r="C617">
        <f t="shared" si="29"/>
        <v>603</v>
      </c>
      <c r="D617">
        <f t="shared" si="27"/>
        <v>20</v>
      </c>
      <c r="E617" t="str" cm="1">
        <f t="array" ref="E617">INDEX(capslist,1+C617-D617*Caps)</f>
        <v>12.0</v>
      </c>
      <c r="F617" t="str" cm="1">
        <f t="array" ref="F617">INDEX(capslist,D617+1)</f>
        <v>6.8</v>
      </c>
      <c r="G617">
        <f t="shared" si="28"/>
        <v>4.3404255319148932</v>
      </c>
    </row>
    <row r="618" spans="3:7" x14ac:dyDescent="0.25">
      <c r="C618">
        <f t="shared" si="29"/>
        <v>604</v>
      </c>
      <c r="D618">
        <f t="shared" si="27"/>
        <v>20</v>
      </c>
      <c r="E618" t="str" cm="1">
        <f t="array" ref="E618">INDEX(capslist,1+C618-D618*Caps)</f>
        <v>13.0</v>
      </c>
      <c r="F618" t="str" cm="1">
        <f t="array" ref="F618">INDEX(capslist,D618+1)</f>
        <v>6.8</v>
      </c>
      <c r="G618">
        <f t="shared" si="28"/>
        <v>4.4646464646464636</v>
      </c>
    </row>
    <row r="619" spans="3:7" x14ac:dyDescent="0.25">
      <c r="C619">
        <f t="shared" si="29"/>
        <v>605</v>
      </c>
      <c r="D619">
        <f t="shared" si="27"/>
        <v>20</v>
      </c>
      <c r="E619" t="str" cm="1">
        <f t="array" ref="E619">INDEX(capslist,1+C619-D619*Caps)</f>
        <v>15.0</v>
      </c>
      <c r="F619" t="str" cm="1">
        <f t="array" ref="F619">INDEX(capslist,D619+1)</f>
        <v>6.8</v>
      </c>
      <c r="G619">
        <f t="shared" si="28"/>
        <v>4.6788990825688073</v>
      </c>
    </row>
    <row r="620" spans="3:7" x14ac:dyDescent="0.25">
      <c r="C620">
        <f t="shared" si="29"/>
        <v>606</v>
      </c>
      <c r="D620">
        <f t="shared" si="27"/>
        <v>20</v>
      </c>
      <c r="E620" t="str" cm="1">
        <f t="array" ref="E620">INDEX(capslist,1+C620-D620*Caps)</f>
        <v>18.0</v>
      </c>
      <c r="F620" t="str" cm="1">
        <f t="array" ref="F620">INDEX(capslist,D620+1)</f>
        <v>6.8</v>
      </c>
      <c r="G620">
        <f t="shared" si="28"/>
        <v>4.9354838709677411</v>
      </c>
    </row>
    <row r="621" spans="3:7" x14ac:dyDescent="0.25">
      <c r="C621">
        <f t="shared" si="29"/>
        <v>607</v>
      </c>
      <c r="D621">
        <f t="shared" si="27"/>
        <v>20</v>
      </c>
      <c r="E621" t="str" cm="1">
        <f t="array" ref="E621">INDEX(capslist,1+C621-D621*Caps)</f>
        <v>22.0</v>
      </c>
      <c r="F621" t="str" cm="1">
        <f t="array" ref="F621">INDEX(capslist,D621+1)</f>
        <v>6.8</v>
      </c>
      <c r="G621">
        <f t="shared" si="28"/>
        <v>5.1944444444444438</v>
      </c>
    </row>
    <row r="622" spans="3:7" x14ac:dyDescent="0.25">
      <c r="C622">
        <f t="shared" si="29"/>
        <v>608</v>
      </c>
      <c r="D622">
        <f t="shared" si="27"/>
        <v>20</v>
      </c>
      <c r="E622" t="str" cm="1">
        <f t="array" ref="E622">INDEX(capslist,1+C622-D622*Caps)</f>
        <v>27.0</v>
      </c>
      <c r="F622" t="str" cm="1">
        <f t="array" ref="F622">INDEX(capslist,D622+1)</f>
        <v>6.8</v>
      </c>
      <c r="G622">
        <f t="shared" si="28"/>
        <v>5.4319526627218941</v>
      </c>
    </row>
    <row r="623" spans="3:7" x14ac:dyDescent="0.25">
      <c r="C623">
        <f t="shared" si="29"/>
        <v>609</v>
      </c>
      <c r="D623">
        <f t="shared" ref="D623:D686" si="30">INT(C623/totalcount)</f>
        <v>21</v>
      </c>
      <c r="E623" t="str" cm="1">
        <f t="array" ref="E623">INDEX(capslist,1+C623-D623*Caps)</f>
        <v>0.4</v>
      </c>
      <c r="F623" t="str" cm="1">
        <f t="array" ref="F623">INDEX(capslist,D623+1)</f>
        <v>8.2</v>
      </c>
      <c r="G623">
        <f t="shared" ref="G623:G686" si="31">E623*F623/(E623+F623)</f>
        <v>0.38139534883720927</v>
      </c>
    </row>
    <row r="624" spans="3:7" x14ac:dyDescent="0.25">
      <c r="C624">
        <f t="shared" si="29"/>
        <v>610</v>
      </c>
      <c r="D624">
        <f t="shared" si="30"/>
        <v>21</v>
      </c>
      <c r="E624" t="str" cm="1">
        <f t="array" ref="E624">INDEX(capslist,1+C624-D624*Caps)</f>
        <v>0.5</v>
      </c>
      <c r="F624" t="str" cm="1">
        <f t="array" ref="F624">INDEX(capslist,D624+1)</f>
        <v>8.2</v>
      </c>
      <c r="G624">
        <f t="shared" si="31"/>
        <v>0.47126436781609193</v>
      </c>
    </row>
    <row r="625" spans="3:7" x14ac:dyDescent="0.25">
      <c r="C625">
        <f t="shared" si="29"/>
        <v>611</v>
      </c>
      <c r="D625">
        <f t="shared" si="30"/>
        <v>21</v>
      </c>
      <c r="E625" t="str" cm="1">
        <f t="array" ref="E625">INDEX(capslist,1+C625-D625*Caps)</f>
        <v>0.6</v>
      </c>
      <c r="F625" t="str" cm="1">
        <f t="array" ref="F625">INDEX(capslist,D625+1)</f>
        <v>8.2</v>
      </c>
      <c r="G625">
        <f t="shared" si="31"/>
        <v>0.55909090909090908</v>
      </c>
    </row>
    <row r="626" spans="3:7" x14ac:dyDescent="0.25">
      <c r="C626">
        <f t="shared" si="29"/>
        <v>612</v>
      </c>
      <c r="D626">
        <f t="shared" si="30"/>
        <v>21</v>
      </c>
      <c r="E626" t="str" cm="1">
        <f t="array" ref="E626">INDEX(capslist,1+C626-D626*Caps)</f>
        <v>0.7</v>
      </c>
      <c r="F626" t="str" cm="1">
        <f t="array" ref="F626">INDEX(capslist,D626+1)</f>
        <v>8.2</v>
      </c>
      <c r="G626">
        <f t="shared" si="31"/>
        <v>0.64494382022471908</v>
      </c>
    </row>
    <row r="627" spans="3:7" x14ac:dyDescent="0.25">
      <c r="C627">
        <f t="shared" si="29"/>
        <v>613</v>
      </c>
      <c r="D627">
        <f t="shared" si="30"/>
        <v>21</v>
      </c>
      <c r="E627" t="str" cm="1">
        <f t="array" ref="E627">INDEX(capslist,1+C627-D627*Caps)</f>
        <v>0.8</v>
      </c>
      <c r="F627" t="str" cm="1">
        <f t="array" ref="F627">INDEX(capslist,D627+1)</f>
        <v>8.2</v>
      </c>
      <c r="G627">
        <f t="shared" si="31"/>
        <v>0.72888888888888881</v>
      </c>
    </row>
    <row r="628" spans="3:7" x14ac:dyDescent="0.25">
      <c r="C628">
        <f t="shared" si="29"/>
        <v>614</v>
      </c>
      <c r="D628">
        <f t="shared" si="30"/>
        <v>21</v>
      </c>
      <c r="E628" t="str" cm="1">
        <f t="array" ref="E628">INDEX(capslist,1+C628-D628*Caps)</f>
        <v>0.9</v>
      </c>
      <c r="F628" t="str" cm="1">
        <f t="array" ref="F628">INDEX(capslist,D628+1)</f>
        <v>8.2</v>
      </c>
      <c r="G628">
        <f t="shared" si="31"/>
        <v>0.81098901098901099</v>
      </c>
    </row>
    <row r="629" spans="3:7" x14ac:dyDescent="0.25">
      <c r="C629">
        <f t="shared" si="29"/>
        <v>615</v>
      </c>
      <c r="D629">
        <f t="shared" si="30"/>
        <v>21</v>
      </c>
      <c r="E629" t="str" cm="1">
        <f t="array" ref="E629">INDEX(capslist,1+C629-D629*Caps)</f>
        <v>1.0</v>
      </c>
      <c r="F629" t="str" cm="1">
        <f t="array" ref="F629">INDEX(capslist,D629+1)</f>
        <v>8.2</v>
      </c>
      <c r="G629">
        <f t="shared" si="31"/>
        <v>0.89130434782608692</v>
      </c>
    </row>
    <row r="630" spans="3:7" x14ac:dyDescent="0.25">
      <c r="C630">
        <f t="shared" si="29"/>
        <v>616</v>
      </c>
      <c r="D630">
        <f t="shared" si="30"/>
        <v>21</v>
      </c>
      <c r="E630" t="str" cm="1">
        <f t="array" ref="E630">INDEX(capslist,1+C630-D630*Caps)</f>
        <v>1.1</v>
      </c>
      <c r="F630" t="str" cm="1">
        <f t="array" ref="F630">INDEX(capslist,D630+1)</f>
        <v>8.2</v>
      </c>
      <c r="G630">
        <f t="shared" si="31"/>
        <v>0.96989247311827964</v>
      </c>
    </row>
    <row r="631" spans="3:7" x14ac:dyDescent="0.25">
      <c r="C631">
        <f t="shared" si="29"/>
        <v>617</v>
      </c>
      <c r="D631">
        <f t="shared" si="30"/>
        <v>21</v>
      </c>
      <c r="E631" t="str" cm="1">
        <f t="array" ref="E631">INDEX(capslist,1+C631-D631*Caps)</f>
        <v>1.5</v>
      </c>
      <c r="F631" t="str" cm="1">
        <f t="array" ref="F631">INDEX(capslist,D631+1)</f>
        <v>8.2</v>
      </c>
      <c r="G631">
        <f t="shared" si="31"/>
        <v>1.268041237113402</v>
      </c>
    </row>
    <row r="632" spans="3:7" x14ac:dyDescent="0.25">
      <c r="C632">
        <f t="shared" si="29"/>
        <v>618</v>
      </c>
      <c r="D632">
        <f t="shared" si="30"/>
        <v>21</v>
      </c>
      <c r="E632" t="str" cm="1">
        <f t="array" ref="E632">INDEX(capslist,1+C632-D632*Caps)</f>
        <v>1.8</v>
      </c>
      <c r="F632" t="str" cm="1">
        <f t="array" ref="F632">INDEX(capslist,D632+1)</f>
        <v>8.2</v>
      </c>
      <c r="G632">
        <f t="shared" si="31"/>
        <v>1.476</v>
      </c>
    </row>
    <row r="633" spans="3:7" x14ac:dyDescent="0.25">
      <c r="C633">
        <f t="shared" si="29"/>
        <v>619</v>
      </c>
      <c r="D633">
        <f t="shared" si="30"/>
        <v>21</v>
      </c>
      <c r="E633" t="str" cm="1">
        <f t="array" ref="E633">INDEX(capslist,1+C633-D633*Caps)</f>
        <v>2.2</v>
      </c>
      <c r="F633" t="str" cm="1">
        <f t="array" ref="F633">INDEX(capslist,D633+1)</f>
        <v>8.2</v>
      </c>
      <c r="G633">
        <f t="shared" si="31"/>
        <v>1.7346153846153847</v>
      </c>
    </row>
    <row r="634" spans="3:7" x14ac:dyDescent="0.25">
      <c r="C634">
        <f t="shared" si="29"/>
        <v>620</v>
      </c>
      <c r="D634">
        <f t="shared" si="30"/>
        <v>21</v>
      </c>
      <c r="E634" t="str" cm="1">
        <f t="array" ref="E634">INDEX(capslist,1+C634-D634*Caps)</f>
        <v>2.4</v>
      </c>
      <c r="F634" t="str" cm="1">
        <f t="array" ref="F634">INDEX(capslist,D634+1)</f>
        <v>8.2</v>
      </c>
      <c r="G634">
        <f t="shared" si="31"/>
        <v>1.8566037735849055</v>
      </c>
    </row>
    <row r="635" spans="3:7" x14ac:dyDescent="0.25">
      <c r="C635">
        <f t="shared" si="29"/>
        <v>621</v>
      </c>
      <c r="D635">
        <f t="shared" si="30"/>
        <v>21</v>
      </c>
      <c r="E635" t="str" cm="1">
        <f t="array" ref="E635">INDEX(capslist,1+C635-D635*Caps)</f>
        <v>2.7</v>
      </c>
      <c r="F635" t="str" cm="1">
        <f t="array" ref="F635">INDEX(capslist,D635+1)</f>
        <v>8.2</v>
      </c>
      <c r="G635">
        <f t="shared" si="31"/>
        <v>2.0311926605504591</v>
      </c>
    </row>
    <row r="636" spans="3:7" x14ac:dyDescent="0.25">
      <c r="C636">
        <f t="shared" si="29"/>
        <v>622</v>
      </c>
      <c r="D636">
        <f t="shared" si="30"/>
        <v>21</v>
      </c>
      <c r="E636" t="str" cm="1">
        <f t="array" ref="E636">INDEX(capslist,1+C636-D636*Caps)</f>
        <v>3.0</v>
      </c>
      <c r="F636" t="str" cm="1">
        <f t="array" ref="F636">INDEX(capslist,D636+1)</f>
        <v>8.2</v>
      </c>
      <c r="G636">
        <f t="shared" si="31"/>
        <v>2.1964285714285712</v>
      </c>
    </row>
    <row r="637" spans="3:7" x14ac:dyDescent="0.25">
      <c r="C637">
        <f t="shared" si="29"/>
        <v>623</v>
      </c>
      <c r="D637">
        <f t="shared" si="30"/>
        <v>21</v>
      </c>
      <c r="E637" t="str" cm="1">
        <f t="array" ref="E637">INDEX(capslist,1+C637-D637*Caps)</f>
        <v>3.3</v>
      </c>
      <c r="F637" t="str" cm="1">
        <f t="array" ref="F637">INDEX(capslist,D637+1)</f>
        <v>8.2</v>
      </c>
      <c r="G637">
        <f t="shared" si="31"/>
        <v>2.3530434782608691</v>
      </c>
    </row>
    <row r="638" spans="3:7" x14ac:dyDescent="0.25">
      <c r="C638">
        <f t="shared" si="29"/>
        <v>624</v>
      </c>
      <c r="D638">
        <f t="shared" si="30"/>
        <v>21</v>
      </c>
      <c r="E638" t="str" cm="1">
        <f t="array" ref="E638">INDEX(capslist,1+C638-D638*Caps)</f>
        <v>3.9</v>
      </c>
      <c r="F638" t="str" cm="1">
        <f t="array" ref="F638">INDEX(capslist,D638+1)</f>
        <v>8.2</v>
      </c>
      <c r="G638">
        <f t="shared" si="31"/>
        <v>2.6429752066115699</v>
      </c>
    </row>
    <row r="639" spans="3:7" x14ac:dyDescent="0.25">
      <c r="C639">
        <f t="shared" si="29"/>
        <v>625</v>
      </c>
      <c r="D639">
        <f t="shared" si="30"/>
        <v>21</v>
      </c>
      <c r="E639" t="str" cm="1">
        <f t="array" ref="E639">INDEX(capslist,1+C639-D639*Caps)</f>
        <v>4.7</v>
      </c>
      <c r="F639" t="str" cm="1">
        <f t="array" ref="F639">INDEX(capslist,D639+1)</f>
        <v>8.2</v>
      </c>
      <c r="G639">
        <f t="shared" si="31"/>
        <v>2.9875968992248065</v>
      </c>
    </row>
    <row r="640" spans="3:7" x14ac:dyDescent="0.25">
      <c r="C640">
        <f t="shared" si="29"/>
        <v>626</v>
      </c>
      <c r="D640">
        <f t="shared" si="30"/>
        <v>21</v>
      </c>
      <c r="E640" t="str" cm="1">
        <f t="array" ref="E640">INDEX(capslist,1+C640-D640*Caps)</f>
        <v>5.0</v>
      </c>
      <c r="F640" t="str" cm="1">
        <f t="array" ref="F640">INDEX(capslist,D640+1)</f>
        <v>8.2</v>
      </c>
      <c r="G640">
        <f t="shared" si="31"/>
        <v>3.1060606060606064</v>
      </c>
    </row>
    <row r="641" spans="3:7" x14ac:dyDescent="0.25">
      <c r="C641">
        <f t="shared" si="29"/>
        <v>627</v>
      </c>
      <c r="D641">
        <f t="shared" si="30"/>
        <v>21</v>
      </c>
      <c r="E641" t="str" cm="1">
        <f t="array" ref="E641">INDEX(capslist,1+C641-D641*Caps)</f>
        <v>5.6</v>
      </c>
      <c r="F641" t="str" cm="1">
        <f t="array" ref="F641">INDEX(capslist,D641+1)</f>
        <v>8.2</v>
      </c>
      <c r="G641">
        <f t="shared" si="31"/>
        <v>3.327536231884058</v>
      </c>
    </row>
    <row r="642" spans="3:7" x14ac:dyDescent="0.25">
      <c r="C642">
        <f t="shared" si="29"/>
        <v>628</v>
      </c>
      <c r="D642">
        <f t="shared" si="30"/>
        <v>21</v>
      </c>
      <c r="E642" t="str" cm="1">
        <f t="array" ref="E642">INDEX(capslist,1+C642-D642*Caps)</f>
        <v>6.0</v>
      </c>
      <c r="F642" t="str" cm="1">
        <f t="array" ref="F642">INDEX(capslist,D642+1)</f>
        <v>8.2</v>
      </c>
      <c r="G642">
        <f t="shared" si="31"/>
        <v>3.464788732394366</v>
      </c>
    </row>
    <row r="643" spans="3:7" x14ac:dyDescent="0.25">
      <c r="C643">
        <f t="shared" si="29"/>
        <v>629</v>
      </c>
      <c r="D643">
        <f t="shared" si="30"/>
        <v>21</v>
      </c>
      <c r="E643" t="str" cm="1">
        <f t="array" ref="E643">INDEX(capslist,1+C643-D643*Caps)</f>
        <v>6.8</v>
      </c>
      <c r="F643" t="str" cm="1">
        <f t="array" ref="F643">INDEX(capslist,D643+1)</f>
        <v>8.2</v>
      </c>
      <c r="G643">
        <f t="shared" si="31"/>
        <v>3.7173333333333329</v>
      </c>
    </row>
    <row r="644" spans="3:7" x14ac:dyDescent="0.25">
      <c r="C644">
        <f t="shared" si="29"/>
        <v>630</v>
      </c>
      <c r="D644">
        <f t="shared" si="30"/>
        <v>21</v>
      </c>
      <c r="E644" t="str" cm="1">
        <f t="array" ref="E644">INDEX(capslist,1+C644-D644*Caps)</f>
        <v>8.2</v>
      </c>
      <c r="F644" t="str" cm="1">
        <f t="array" ref="F644">INDEX(capslist,D644+1)</f>
        <v>8.2</v>
      </c>
      <c r="G644">
        <f t="shared" si="31"/>
        <v>4.0999999999999996</v>
      </c>
    </row>
    <row r="645" spans="3:7" x14ac:dyDescent="0.25">
      <c r="C645">
        <f t="shared" si="29"/>
        <v>631</v>
      </c>
      <c r="D645">
        <f t="shared" si="30"/>
        <v>21</v>
      </c>
      <c r="E645" t="str" cm="1">
        <f t="array" ref="E645">INDEX(capslist,1+C645-D645*Caps)</f>
        <v>10.0</v>
      </c>
      <c r="F645" t="str" cm="1">
        <f t="array" ref="F645">INDEX(capslist,D645+1)</f>
        <v>8.2</v>
      </c>
      <c r="G645">
        <f t="shared" si="31"/>
        <v>4.5054945054945055</v>
      </c>
    </row>
    <row r="646" spans="3:7" x14ac:dyDescent="0.25">
      <c r="C646">
        <f t="shared" si="29"/>
        <v>632</v>
      </c>
      <c r="D646">
        <f t="shared" si="30"/>
        <v>21</v>
      </c>
      <c r="E646" t="str" cm="1">
        <f t="array" ref="E646">INDEX(capslist,1+C646-D646*Caps)</f>
        <v>12.0</v>
      </c>
      <c r="F646" t="str" cm="1">
        <f t="array" ref="F646">INDEX(capslist,D646+1)</f>
        <v>8.2</v>
      </c>
      <c r="G646">
        <f t="shared" si="31"/>
        <v>4.8712871287128712</v>
      </c>
    </row>
    <row r="647" spans="3:7" x14ac:dyDescent="0.25">
      <c r="C647">
        <f t="shared" si="29"/>
        <v>633</v>
      </c>
      <c r="D647">
        <f t="shared" si="30"/>
        <v>21</v>
      </c>
      <c r="E647" t="str" cm="1">
        <f t="array" ref="E647">INDEX(capslist,1+C647-D647*Caps)</f>
        <v>13.0</v>
      </c>
      <c r="F647" t="str" cm="1">
        <f t="array" ref="F647">INDEX(capslist,D647+1)</f>
        <v>8.2</v>
      </c>
      <c r="G647">
        <f t="shared" si="31"/>
        <v>5.0283018867924527</v>
      </c>
    </row>
    <row r="648" spans="3:7" x14ac:dyDescent="0.25">
      <c r="C648">
        <f t="shared" si="29"/>
        <v>634</v>
      </c>
      <c r="D648">
        <f t="shared" si="30"/>
        <v>21</v>
      </c>
      <c r="E648" t="str" cm="1">
        <f t="array" ref="E648">INDEX(capslist,1+C648-D648*Caps)</f>
        <v>15.0</v>
      </c>
      <c r="F648" t="str" cm="1">
        <f t="array" ref="F648">INDEX(capslist,D648+1)</f>
        <v>8.2</v>
      </c>
      <c r="G648">
        <f t="shared" si="31"/>
        <v>5.3017241379310338</v>
      </c>
    </row>
    <row r="649" spans="3:7" x14ac:dyDescent="0.25">
      <c r="C649">
        <f t="shared" si="29"/>
        <v>635</v>
      </c>
      <c r="D649">
        <f t="shared" si="30"/>
        <v>21</v>
      </c>
      <c r="E649" t="str" cm="1">
        <f t="array" ref="E649">INDEX(capslist,1+C649-D649*Caps)</f>
        <v>18.0</v>
      </c>
      <c r="F649" t="str" cm="1">
        <f t="array" ref="F649">INDEX(capslist,D649+1)</f>
        <v>8.2</v>
      </c>
      <c r="G649">
        <f t="shared" si="31"/>
        <v>5.6335877862595423</v>
      </c>
    </row>
    <row r="650" spans="3:7" x14ac:dyDescent="0.25">
      <c r="C650">
        <f t="shared" si="29"/>
        <v>636</v>
      </c>
      <c r="D650">
        <f t="shared" si="30"/>
        <v>21</v>
      </c>
      <c r="E650" t="str" cm="1">
        <f t="array" ref="E650">INDEX(capslist,1+C650-D650*Caps)</f>
        <v>22.0</v>
      </c>
      <c r="F650" t="str" cm="1">
        <f t="array" ref="F650">INDEX(capslist,D650+1)</f>
        <v>8.2</v>
      </c>
      <c r="G650">
        <f t="shared" si="31"/>
        <v>5.9735099337748334</v>
      </c>
    </row>
    <row r="651" spans="3:7" x14ac:dyDescent="0.25">
      <c r="C651">
        <f t="shared" si="29"/>
        <v>637</v>
      </c>
      <c r="D651">
        <f t="shared" si="30"/>
        <v>21</v>
      </c>
      <c r="E651" t="str" cm="1">
        <f t="array" ref="E651">INDEX(capslist,1+C651-D651*Caps)</f>
        <v>27.0</v>
      </c>
      <c r="F651" t="str" cm="1">
        <f t="array" ref="F651">INDEX(capslist,D651+1)</f>
        <v>8.2</v>
      </c>
      <c r="G651">
        <f t="shared" si="31"/>
        <v>6.2897727272727257</v>
      </c>
    </row>
    <row r="652" spans="3:7" x14ac:dyDescent="0.25">
      <c r="C652">
        <f t="shared" si="29"/>
        <v>638</v>
      </c>
      <c r="D652">
        <f t="shared" si="30"/>
        <v>22</v>
      </c>
      <c r="E652" t="str" cm="1">
        <f t="array" ref="E652">INDEX(capslist,1+C652-D652*Caps)</f>
        <v>0.4</v>
      </c>
      <c r="F652" t="str" cm="1">
        <f t="array" ref="F652">INDEX(capslist,D652+1)</f>
        <v>10.0</v>
      </c>
      <c r="G652">
        <f t="shared" si="31"/>
        <v>0.38461538461538458</v>
      </c>
    </row>
    <row r="653" spans="3:7" x14ac:dyDescent="0.25">
      <c r="C653">
        <f t="shared" si="29"/>
        <v>639</v>
      </c>
      <c r="D653">
        <f t="shared" si="30"/>
        <v>22</v>
      </c>
      <c r="E653" t="str" cm="1">
        <f t="array" ref="E653">INDEX(capslist,1+C653-D653*Caps)</f>
        <v>0.5</v>
      </c>
      <c r="F653" t="str" cm="1">
        <f t="array" ref="F653">INDEX(capslist,D653+1)</f>
        <v>10.0</v>
      </c>
      <c r="G653">
        <f t="shared" si="31"/>
        <v>0.47619047619047616</v>
      </c>
    </row>
    <row r="654" spans="3:7" x14ac:dyDescent="0.25">
      <c r="C654">
        <f t="shared" ref="C654:C717" si="32">1+C653</f>
        <v>640</v>
      </c>
      <c r="D654">
        <f t="shared" si="30"/>
        <v>22</v>
      </c>
      <c r="E654" t="str" cm="1">
        <f t="array" ref="E654">INDEX(capslist,1+C654-D654*Caps)</f>
        <v>0.6</v>
      </c>
      <c r="F654" t="str" cm="1">
        <f t="array" ref="F654">INDEX(capslist,D654+1)</f>
        <v>10.0</v>
      </c>
      <c r="G654">
        <f t="shared" si="31"/>
        <v>0.56603773584905659</v>
      </c>
    </row>
    <row r="655" spans="3:7" x14ac:dyDescent="0.25">
      <c r="C655">
        <f t="shared" si="32"/>
        <v>641</v>
      </c>
      <c r="D655">
        <f t="shared" si="30"/>
        <v>22</v>
      </c>
      <c r="E655" t="str" cm="1">
        <f t="array" ref="E655">INDEX(capslist,1+C655-D655*Caps)</f>
        <v>0.7</v>
      </c>
      <c r="F655" t="str" cm="1">
        <f t="array" ref="F655">INDEX(capslist,D655+1)</f>
        <v>10.0</v>
      </c>
      <c r="G655">
        <f t="shared" si="31"/>
        <v>0.65420560747663559</v>
      </c>
    </row>
    <row r="656" spans="3:7" x14ac:dyDescent="0.25">
      <c r="C656">
        <f t="shared" si="32"/>
        <v>642</v>
      </c>
      <c r="D656">
        <f t="shared" si="30"/>
        <v>22</v>
      </c>
      <c r="E656" t="str" cm="1">
        <f t="array" ref="E656">INDEX(capslist,1+C656-D656*Caps)</f>
        <v>0.8</v>
      </c>
      <c r="F656" t="str" cm="1">
        <f t="array" ref="F656">INDEX(capslist,D656+1)</f>
        <v>10.0</v>
      </c>
      <c r="G656">
        <f t="shared" si="31"/>
        <v>0.7407407407407407</v>
      </c>
    </row>
    <row r="657" spans="3:7" x14ac:dyDescent="0.25">
      <c r="C657">
        <f t="shared" si="32"/>
        <v>643</v>
      </c>
      <c r="D657">
        <f t="shared" si="30"/>
        <v>22</v>
      </c>
      <c r="E657" t="str" cm="1">
        <f t="array" ref="E657">INDEX(capslist,1+C657-D657*Caps)</f>
        <v>0.9</v>
      </c>
      <c r="F657" t="str" cm="1">
        <f t="array" ref="F657">INDEX(capslist,D657+1)</f>
        <v>10.0</v>
      </c>
      <c r="G657">
        <f t="shared" si="31"/>
        <v>0.82568807339449535</v>
      </c>
    </row>
    <row r="658" spans="3:7" x14ac:dyDescent="0.25">
      <c r="C658">
        <f t="shared" si="32"/>
        <v>644</v>
      </c>
      <c r="D658">
        <f t="shared" si="30"/>
        <v>22</v>
      </c>
      <c r="E658" t="str" cm="1">
        <f t="array" ref="E658">INDEX(capslist,1+C658-D658*Caps)</f>
        <v>1.0</v>
      </c>
      <c r="F658" t="str" cm="1">
        <f t="array" ref="F658">INDEX(capslist,D658+1)</f>
        <v>10.0</v>
      </c>
      <c r="G658">
        <f t="shared" si="31"/>
        <v>0.90909090909090906</v>
      </c>
    </row>
    <row r="659" spans="3:7" x14ac:dyDescent="0.25">
      <c r="C659">
        <f t="shared" si="32"/>
        <v>645</v>
      </c>
      <c r="D659">
        <f t="shared" si="30"/>
        <v>22</v>
      </c>
      <c r="E659" t="str" cm="1">
        <f t="array" ref="E659">INDEX(capslist,1+C659-D659*Caps)</f>
        <v>1.1</v>
      </c>
      <c r="F659" t="str" cm="1">
        <f t="array" ref="F659">INDEX(capslist,D659+1)</f>
        <v>10.0</v>
      </c>
      <c r="G659">
        <f t="shared" si="31"/>
        <v>0.99099099099099097</v>
      </c>
    </row>
    <row r="660" spans="3:7" x14ac:dyDescent="0.25">
      <c r="C660">
        <f t="shared" si="32"/>
        <v>646</v>
      </c>
      <c r="D660">
        <f t="shared" si="30"/>
        <v>22</v>
      </c>
      <c r="E660" t="str" cm="1">
        <f t="array" ref="E660">INDEX(capslist,1+C660-D660*Caps)</f>
        <v>1.5</v>
      </c>
      <c r="F660" t="str" cm="1">
        <f t="array" ref="F660">INDEX(capslist,D660+1)</f>
        <v>10.0</v>
      </c>
      <c r="G660">
        <f t="shared" si="31"/>
        <v>1.3043478260869565</v>
      </c>
    </row>
    <row r="661" spans="3:7" x14ac:dyDescent="0.25">
      <c r="C661">
        <f t="shared" si="32"/>
        <v>647</v>
      </c>
      <c r="D661">
        <f t="shared" si="30"/>
        <v>22</v>
      </c>
      <c r="E661" t="str" cm="1">
        <f t="array" ref="E661">INDEX(capslist,1+C661-D661*Caps)</f>
        <v>1.8</v>
      </c>
      <c r="F661" t="str" cm="1">
        <f t="array" ref="F661">INDEX(capslist,D661+1)</f>
        <v>10.0</v>
      </c>
      <c r="G661">
        <f t="shared" si="31"/>
        <v>1.5254237288135593</v>
      </c>
    </row>
    <row r="662" spans="3:7" x14ac:dyDescent="0.25">
      <c r="C662">
        <f t="shared" si="32"/>
        <v>648</v>
      </c>
      <c r="D662">
        <f t="shared" si="30"/>
        <v>22</v>
      </c>
      <c r="E662" t="str" cm="1">
        <f t="array" ref="E662">INDEX(capslist,1+C662-D662*Caps)</f>
        <v>2.2</v>
      </c>
      <c r="F662" t="str" cm="1">
        <f t="array" ref="F662">INDEX(capslist,D662+1)</f>
        <v>10.0</v>
      </c>
      <c r="G662">
        <f t="shared" si="31"/>
        <v>1.8032786885245902</v>
      </c>
    </row>
    <row r="663" spans="3:7" x14ac:dyDescent="0.25">
      <c r="C663">
        <f t="shared" si="32"/>
        <v>649</v>
      </c>
      <c r="D663">
        <f t="shared" si="30"/>
        <v>22</v>
      </c>
      <c r="E663" t="str" cm="1">
        <f t="array" ref="E663">INDEX(capslist,1+C663-D663*Caps)</f>
        <v>2.4</v>
      </c>
      <c r="F663" t="str" cm="1">
        <f t="array" ref="F663">INDEX(capslist,D663+1)</f>
        <v>10.0</v>
      </c>
      <c r="G663">
        <f t="shared" si="31"/>
        <v>1.9354838709677418</v>
      </c>
    </row>
    <row r="664" spans="3:7" x14ac:dyDescent="0.25">
      <c r="C664">
        <f t="shared" si="32"/>
        <v>650</v>
      </c>
      <c r="D664">
        <f t="shared" si="30"/>
        <v>22</v>
      </c>
      <c r="E664" t="str" cm="1">
        <f t="array" ref="E664">INDEX(capslist,1+C664-D664*Caps)</f>
        <v>2.7</v>
      </c>
      <c r="F664" t="str" cm="1">
        <f t="array" ref="F664">INDEX(capslist,D664+1)</f>
        <v>10.0</v>
      </c>
      <c r="G664">
        <f t="shared" si="31"/>
        <v>2.1259842519685042</v>
      </c>
    </row>
    <row r="665" spans="3:7" x14ac:dyDescent="0.25">
      <c r="C665">
        <f t="shared" si="32"/>
        <v>651</v>
      </c>
      <c r="D665">
        <f t="shared" si="30"/>
        <v>22</v>
      </c>
      <c r="E665" t="str" cm="1">
        <f t="array" ref="E665">INDEX(capslist,1+C665-D665*Caps)</f>
        <v>3.0</v>
      </c>
      <c r="F665" t="str" cm="1">
        <f t="array" ref="F665">INDEX(capslist,D665+1)</f>
        <v>10.0</v>
      </c>
      <c r="G665">
        <f t="shared" si="31"/>
        <v>2.3076923076923075</v>
      </c>
    </row>
    <row r="666" spans="3:7" x14ac:dyDescent="0.25">
      <c r="C666">
        <f t="shared" si="32"/>
        <v>652</v>
      </c>
      <c r="D666">
        <f t="shared" si="30"/>
        <v>22</v>
      </c>
      <c r="E666" t="str" cm="1">
        <f t="array" ref="E666">INDEX(capslist,1+C666-D666*Caps)</f>
        <v>3.3</v>
      </c>
      <c r="F666" t="str" cm="1">
        <f t="array" ref="F666">INDEX(capslist,D666+1)</f>
        <v>10.0</v>
      </c>
      <c r="G666">
        <f t="shared" si="31"/>
        <v>2.481203007518797</v>
      </c>
    </row>
    <row r="667" spans="3:7" x14ac:dyDescent="0.25">
      <c r="C667">
        <f t="shared" si="32"/>
        <v>653</v>
      </c>
      <c r="D667">
        <f t="shared" si="30"/>
        <v>22</v>
      </c>
      <c r="E667" t="str" cm="1">
        <f t="array" ref="E667">INDEX(capslist,1+C667-D667*Caps)</f>
        <v>3.9</v>
      </c>
      <c r="F667" t="str" cm="1">
        <f t="array" ref="F667">INDEX(capslist,D667+1)</f>
        <v>10.0</v>
      </c>
      <c r="G667">
        <f t="shared" si="31"/>
        <v>2.8057553956834531</v>
      </c>
    </row>
    <row r="668" spans="3:7" x14ac:dyDescent="0.25">
      <c r="C668">
        <f t="shared" si="32"/>
        <v>654</v>
      </c>
      <c r="D668">
        <f t="shared" si="30"/>
        <v>22</v>
      </c>
      <c r="E668" t="str" cm="1">
        <f t="array" ref="E668">INDEX(capslist,1+C668-D668*Caps)</f>
        <v>4.7</v>
      </c>
      <c r="F668" t="str" cm="1">
        <f t="array" ref="F668">INDEX(capslist,D668+1)</f>
        <v>10.0</v>
      </c>
      <c r="G668">
        <f t="shared" si="31"/>
        <v>3.1972789115646258</v>
      </c>
    </row>
    <row r="669" spans="3:7" x14ac:dyDescent="0.25">
      <c r="C669">
        <f t="shared" si="32"/>
        <v>655</v>
      </c>
      <c r="D669">
        <f t="shared" si="30"/>
        <v>22</v>
      </c>
      <c r="E669" t="str" cm="1">
        <f t="array" ref="E669">INDEX(capslist,1+C669-D669*Caps)</f>
        <v>5.0</v>
      </c>
      <c r="F669" t="str" cm="1">
        <f t="array" ref="F669">INDEX(capslist,D669+1)</f>
        <v>10.0</v>
      </c>
      <c r="G669">
        <f t="shared" si="31"/>
        <v>3.3333333333333335</v>
      </c>
    </row>
    <row r="670" spans="3:7" x14ac:dyDescent="0.25">
      <c r="C670">
        <f t="shared" si="32"/>
        <v>656</v>
      </c>
      <c r="D670">
        <f t="shared" si="30"/>
        <v>22</v>
      </c>
      <c r="E670" t="str" cm="1">
        <f t="array" ref="E670">INDEX(capslist,1+C670-D670*Caps)</f>
        <v>5.6</v>
      </c>
      <c r="F670" t="str" cm="1">
        <f t="array" ref="F670">INDEX(capslist,D670+1)</f>
        <v>10.0</v>
      </c>
      <c r="G670">
        <f t="shared" si="31"/>
        <v>3.5897435897435899</v>
      </c>
    </row>
    <row r="671" spans="3:7" x14ac:dyDescent="0.25">
      <c r="C671">
        <f t="shared" si="32"/>
        <v>657</v>
      </c>
      <c r="D671">
        <f t="shared" si="30"/>
        <v>22</v>
      </c>
      <c r="E671" t="str" cm="1">
        <f t="array" ref="E671">INDEX(capslist,1+C671-D671*Caps)</f>
        <v>6.0</v>
      </c>
      <c r="F671" t="str" cm="1">
        <f t="array" ref="F671">INDEX(capslist,D671+1)</f>
        <v>10.0</v>
      </c>
      <c r="G671">
        <f t="shared" si="31"/>
        <v>3.75</v>
      </c>
    </row>
    <row r="672" spans="3:7" x14ac:dyDescent="0.25">
      <c r="C672">
        <f t="shared" si="32"/>
        <v>658</v>
      </c>
      <c r="D672">
        <f t="shared" si="30"/>
        <v>22</v>
      </c>
      <c r="E672" t="str" cm="1">
        <f t="array" ref="E672">INDEX(capslist,1+C672-D672*Caps)</f>
        <v>6.8</v>
      </c>
      <c r="F672" t="str" cm="1">
        <f t="array" ref="F672">INDEX(capslist,D672+1)</f>
        <v>10.0</v>
      </c>
      <c r="G672">
        <f t="shared" si="31"/>
        <v>4.0476190476190474</v>
      </c>
    </row>
    <row r="673" spans="3:7" x14ac:dyDescent="0.25">
      <c r="C673">
        <f t="shared" si="32"/>
        <v>659</v>
      </c>
      <c r="D673">
        <f t="shared" si="30"/>
        <v>22</v>
      </c>
      <c r="E673" t="str" cm="1">
        <f t="array" ref="E673">INDEX(capslist,1+C673-D673*Caps)</f>
        <v>8.2</v>
      </c>
      <c r="F673" t="str" cm="1">
        <f t="array" ref="F673">INDEX(capslist,D673+1)</f>
        <v>10.0</v>
      </c>
      <c r="G673">
        <f t="shared" si="31"/>
        <v>4.5054945054945055</v>
      </c>
    </row>
    <row r="674" spans="3:7" x14ac:dyDescent="0.25">
      <c r="C674">
        <f t="shared" si="32"/>
        <v>660</v>
      </c>
      <c r="D674">
        <f t="shared" si="30"/>
        <v>22</v>
      </c>
      <c r="E674" t="str" cm="1">
        <f t="array" ref="E674">INDEX(capslist,1+C674-D674*Caps)</f>
        <v>10.0</v>
      </c>
      <c r="F674" t="str" cm="1">
        <f t="array" ref="F674">INDEX(capslist,D674+1)</f>
        <v>10.0</v>
      </c>
      <c r="G674">
        <f t="shared" si="31"/>
        <v>5</v>
      </c>
    </row>
    <row r="675" spans="3:7" x14ac:dyDescent="0.25">
      <c r="C675">
        <f t="shared" si="32"/>
        <v>661</v>
      </c>
      <c r="D675">
        <f t="shared" si="30"/>
        <v>22</v>
      </c>
      <c r="E675" t="str" cm="1">
        <f t="array" ref="E675">INDEX(capslist,1+C675-D675*Caps)</f>
        <v>12.0</v>
      </c>
      <c r="F675" t="str" cm="1">
        <f t="array" ref="F675">INDEX(capslist,D675+1)</f>
        <v>10.0</v>
      </c>
      <c r="G675">
        <f t="shared" si="31"/>
        <v>5.4545454545454541</v>
      </c>
    </row>
    <row r="676" spans="3:7" x14ac:dyDescent="0.25">
      <c r="C676">
        <f t="shared" si="32"/>
        <v>662</v>
      </c>
      <c r="D676">
        <f t="shared" si="30"/>
        <v>22</v>
      </c>
      <c r="E676" t="str" cm="1">
        <f t="array" ref="E676">INDEX(capslist,1+C676-D676*Caps)</f>
        <v>13.0</v>
      </c>
      <c r="F676" t="str" cm="1">
        <f t="array" ref="F676">INDEX(capslist,D676+1)</f>
        <v>10.0</v>
      </c>
      <c r="G676">
        <f t="shared" si="31"/>
        <v>5.6521739130434785</v>
      </c>
    </row>
    <row r="677" spans="3:7" x14ac:dyDescent="0.25">
      <c r="C677">
        <f t="shared" si="32"/>
        <v>663</v>
      </c>
      <c r="D677">
        <f t="shared" si="30"/>
        <v>22</v>
      </c>
      <c r="E677" t="str" cm="1">
        <f t="array" ref="E677">INDEX(capslist,1+C677-D677*Caps)</f>
        <v>15.0</v>
      </c>
      <c r="F677" t="str" cm="1">
        <f t="array" ref="F677">INDEX(capslist,D677+1)</f>
        <v>10.0</v>
      </c>
      <c r="G677">
        <f t="shared" si="31"/>
        <v>6</v>
      </c>
    </row>
    <row r="678" spans="3:7" x14ac:dyDescent="0.25">
      <c r="C678">
        <f t="shared" si="32"/>
        <v>664</v>
      </c>
      <c r="D678">
        <f t="shared" si="30"/>
        <v>22</v>
      </c>
      <c r="E678" t="str" cm="1">
        <f t="array" ref="E678">INDEX(capslist,1+C678-D678*Caps)</f>
        <v>18.0</v>
      </c>
      <c r="F678" t="str" cm="1">
        <f t="array" ref="F678">INDEX(capslist,D678+1)</f>
        <v>10.0</v>
      </c>
      <c r="G678">
        <f t="shared" si="31"/>
        <v>6.4285714285714288</v>
      </c>
    </row>
    <row r="679" spans="3:7" x14ac:dyDescent="0.25">
      <c r="C679">
        <f t="shared" si="32"/>
        <v>665</v>
      </c>
      <c r="D679">
        <f t="shared" si="30"/>
        <v>22</v>
      </c>
      <c r="E679" t="str" cm="1">
        <f t="array" ref="E679">INDEX(capslist,1+C679-D679*Caps)</f>
        <v>22.0</v>
      </c>
      <c r="F679" t="str" cm="1">
        <f t="array" ref="F679">INDEX(capslist,D679+1)</f>
        <v>10.0</v>
      </c>
      <c r="G679">
        <f t="shared" si="31"/>
        <v>6.875</v>
      </c>
    </row>
    <row r="680" spans="3:7" x14ac:dyDescent="0.25">
      <c r="C680">
        <f t="shared" si="32"/>
        <v>666</v>
      </c>
      <c r="D680">
        <f t="shared" si="30"/>
        <v>22</v>
      </c>
      <c r="E680" t="str" cm="1">
        <f t="array" ref="E680">INDEX(capslist,1+C680-D680*Caps)</f>
        <v>27.0</v>
      </c>
      <c r="F680" t="str" cm="1">
        <f t="array" ref="F680">INDEX(capslist,D680+1)</f>
        <v>10.0</v>
      </c>
      <c r="G680">
        <f t="shared" si="31"/>
        <v>7.2972972972972974</v>
      </c>
    </row>
    <row r="681" spans="3:7" x14ac:dyDescent="0.25">
      <c r="C681">
        <f t="shared" si="32"/>
        <v>667</v>
      </c>
      <c r="D681">
        <f t="shared" si="30"/>
        <v>23</v>
      </c>
      <c r="E681" t="str" cm="1">
        <f t="array" ref="E681">INDEX(capslist,1+C681-D681*Caps)</f>
        <v>0.4</v>
      </c>
      <c r="F681" t="str" cm="1">
        <f t="array" ref="F681">INDEX(capslist,D681+1)</f>
        <v>12.0</v>
      </c>
      <c r="G681">
        <f t="shared" si="31"/>
        <v>0.38709677419354843</v>
      </c>
    </row>
    <row r="682" spans="3:7" x14ac:dyDescent="0.25">
      <c r="C682">
        <f t="shared" si="32"/>
        <v>668</v>
      </c>
      <c r="D682">
        <f t="shared" si="30"/>
        <v>23</v>
      </c>
      <c r="E682" t="str" cm="1">
        <f t="array" ref="E682">INDEX(capslist,1+C682-D682*Caps)</f>
        <v>0.5</v>
      </c>
      <c r="F682" t="str" cm="1">
        <f t="array" ref="F682">INDEX(capslist,D682+1)</f>
        <v>12.0</v>
      </c>
      <c r="G682">
        <f t="shared" si="31"/>
        <v>0.48</v>
      </c>
    </row>
    <row r="683" spans="3:7" x14ac:dyDescent="0.25">
      <c r="C683">
        <f t="shared" si="32"/>
        <v>669</v>
      </c>
      <c r="D683">
        <f t="shared" si="30"/>
        <v>23</v>
      </c>
      <c r="E683" t="str" cm="1">
        <f t="array" ref="E683">INDEX(capslist,1+C683-D683*Caps)</f>
        <v>0.6</v>
      </c>
      <c r="F683" t="str" cm="1">
        <f t="array" ref="F683">INDEX(capslist,D683+1)</f>
        <v>12.0</v>
      </c>
      <c r="G683">
        <f t="shared" si="31"/>
        <v>0.5714285714285714</v>
      </c>
    </row>
    <row r="684" spans="3:7" x14ac:dyDescent="0.25">
      <c r="C684">
        <f t="shared" si="32"/>
        <v>670</v>
      </c>
      <c r="D684">
        <f t="shared" si="30"/>
        <v>23</v>
      </c>
      <c r="E684" t="str" cm="1">
        <f t="array" ref="E684">INDEX(capslist,1+C684-D684*Caps)</f>
        <v>0.7</v>
      </c>
      <c r="F684" t="str" cm="1">
        <f t="array" ref="F684">INDEX(capslist,D684+1)</f>
        <v>12.0</v>
      </c>
      <c r="G684">
        <f t="shared" si="31"/>
        <v>0.6614173228346456</v>
      </c>
    </row>
    <row r="685" spans="3:7" x14ac:dyDescent="0.25">
      <c r="C685">
        <f t="shared" si="32"/>
        <v>671</v>
      </c>
      <c r="D685">
        <f t="shared" si="30"/>
        <v>23</v>
      </c>
      <c r="E685" t="str" cm="1">
        <f t="array" ref="E685">INDEX(capslist,1+C685-D685*Caps)</f>
        <v>0.8</v>
      </c>
      <c r="F685" t="str" cm="1">
        <f t="array" ref="F685">INDEX(capslist,D685+1)</f>
        <v>12.0</v>
      </c>
      <c r="G685">
        <f t="shared" si="31"/>
        <v>0.75000000000000011</v>
      </c>
    </row>
    <row r="686" spans="3:7" x14ac:dyDescent="0.25">
      <c r="C686">
        <f t="shared" si="32"/>
        <v>672</v>
      </c>
      <c r="D686">
        <f t="shared" si="30"/>
        <v>23</v>
      </c>
      <c r="E686" t="str" cm="1">
        <f t="array" ref="E686">INDEX(capslist,1+C686-D686*Caps)</f>
        <v>0.9</v>
      </c>
      <c r="F686" t="str" cm="1">
        <f t="array" ref="F686">INDEX(capslist,D686+1)</f>
        <v>12.0</v>
      </c>
      <c r="G686">
        <f t="shared" si="31"/>
        <v>0.83720930232558144</v>
      </c>
    </row>
    <row r="687" spans="3:7" x14ac:dyDescent="0.25">
      <c r="C687">
        <f t="shared" si="32"/>
        <v>673</v>
      </c>
      <c r="D687">
        <f t="shared" ref="D687:D750" si="33">INT(C687/totalcount)</f>
        <v>23</v>
      </c>
      <c r="E687" t="str" cm="1">
        <f t="array" ref="E687">INDEX(capslist,1+C687-D687*Caps)</f>
        <v>1.0</v>
      </c>
      <c r="F687" t="str" cm="1">
        <f t="array" ref="F687">INDEX(capslist,D687+1)</f>
        <v>12.0</v>
      </c>
      <c r="G687">
        <f t="shared" ref="G687:G750" si="34">E687*F687/(E687+F687)</f>
        <v>0.92307692307692313</v>
      </c>
    </row>
    <row r="688" spans="3:7" x14ac:dyDescent="0.25">
      <c r="C688">
        <f t="shared" si="32"/>
        <v>674</v>
      </c>
      <c r="D688">
        <f t="shared" si="33"/>
        <v>23</v>
      </c>
      <c r="E688" t="str" cm="1">
        <f t="array" ref="E688">INDEX(capslist,1+C688-D688*Caps)</f>
        <v>1.1</v>
      </c>
      <c r="F688" t="str" cm="1">
        <f t="array" ref="F688">INDEX(capslist,D688+1)</f>
        <v>12.0</v>
      </c>
      <c r="G688">
        <f t="shared" si="34"/>
        <v>1.0076335877862597</v>
      </c>
    </row>
    <row r="689" spans="3:7" x14ac:dyDescent="0.25">
      <c r="C689">
        <f t="shared" si="32"/>
        <v>675</v>
      </c>
      <c r="D689">
        <f t="shared" si="33"/>
        <v>23</v>
      </c>
      <c r="E689" t="str" cm="1">
        <f t="array" ref="E689">INDEX(capslist,1+C689-D689*Caps)</f>
        <v>1.5</v>
      </c>
      <c r="F689" t="str" cm="1">
        <f t="array" ref="F689">INDEX(capslist,D689+1)</f>
        <v>12.0</v>
      </c>
      <c r="G689">
        <f t="shared" si="34"/>
        <v>1.3333333333333333</v>
      </c>
    </row>
    <row r="690" spans="3:7" x14ac:dyDescent="0.25">
      <c r="C690">
        <f t="shared" si="32"/>
        <v>676</v>
      </c>
      <c r="D690">
        <f t="shared" si="33"/>
        <v>23</v>
      </c>
      <c r="E690" t="str" cm="1">
        <f t="array" ref="E690">INDEX(capslist,1+C690-D690*Caps)</f>
        <v>1.8</v>
      </c>
      <c r="F690" t="str" cm="1">
        <f t="array" ref="F690">INDEX(capslist,D690+1)</f>
        <v>12.0</v>
      </c>
      <c r="G690">
        <f t="shared" si="34"/>
        <v>1.5652173913043479</v>
      </c>
    </row>
    <row r="691" spans="3:7" x14ac:dyDescent="0.25">
      <c r="C691">
        <f t="shared" si="32"/>
        <v>677</v>
      </c>
      <c r="D691">
        <f t="shared" si="33"/>
        <v>23</v>
      </c>
      <c r="E691" t="str" cm="1">
        <f t="array" ref="E691">INDEX(capslist,1+C691-D691*Caps)</f>
        <v>2.2</v>
      </c>
      <c r="F691" t="str" cm="1">
        <f t="array" ref="F691">INDEX(capslist,D691+1)</f>
        <v>12.0</v>
      </c>
      <c r="G691">
        <f t="shared" si="34"/>
        <v>1.859154929577465</v>
      </c>
    </row>
    <row r="692" spans="3:7" x14ac:dyDescent="0.25">
      <c r="C692">
        <f t="shared" si="32"/>
        <v>678</v>
      </c>
      <c r="D692">
        <f t="shared" si="33"/>
        <v>23</v>
      </c>
      <c r="E692" t="str" cm="1">
        <f t="array" ref="E692">INDEX(capslist,1+C692-D692*Caps)</f>
        <v>2.4</v>
      </c>
      <c r="F692" t="str" cm="1">
        <f t="array" ref="F692">INDEX(capslist,D692+1)</f>
        <v>12.0</v>
      </c>
      <c r="G692">
        <f t="shared" si="34"/>
        <v>1.9999999999999998</v>
      </c>
    </row>
    <row r="693" spans="3:7" x14ac:dyDescent="0.25">
      <c r="C693">
        <f t="shared" si="32"/>
        <v>679</v>
      </c>
      <c r="D693">
        <f t="shared" si="33"/>
        <v>23</v>
      </c>
      <c r="E693" t="str" cm="1">
        <f t="array" ref="E693">INDEX(capslist,1+C693-D693*Caps)</f>
        <v>2.7</v>
      </c>
      <c r="F693" t="str" cm="1">
        <f t="array" ref="F693">INDEX(capslist,D693+1)</f>
        <v>12.0</v>
      </c>
      <c r="G693">
        <f t="shared" si="34"/>
        <v>2.2040816326530619</v>
      </c>
    </row>
    <row r="694" spans="3:7" x14ac:dyDescent="0.25">
      <c r="C694">
        <f t="shared" si="32"/>
        <v>680</v>
      </c>
      <c r="D694">
        <f t="shared" si="33"/>
        <v>23</v>
      </c>
      <c r="E694" t="str" cm="1">
        <f t="array" ref="E694">INDEX(capslist,1+C694-D694*Caps)</f>
        <v>3.0</v>
      </c>
      <c r="F694" t="str" cm="1">
        <f t="array" ref="F694">INDEX(capslist,D694+1)</f>
        <v>12.0</v>
      </c>
      <c r="G694">
        <f t="shared" si="34"/>
        <v>2.4</v>
      </c>
    </row>
    <row r="695" spans="3:7" x14ac:dyDescent="0.25">
      <c r="C695">
        <f t="shared" si="32"/>
        <v>681</v>
      </c>
      <c r="D695">
        <f t="shared" si="33"/>
        <v>23</v>
      </c>
      <c r="E695" t="str" cm="1">
        <f t="array" ref="E695">INDEX(capslist,1+C695-D695*Caps)</f>
        <v>3.3</v>
      </c>
      <c r="F695" t="str" cm="1">
        <f t="array" ref="F695">INDEX(capslist,D695+1)</f>
        <v>12.0</v>
      </c>
      <c r="G695">
        <f t="shared" si="34"/>
        <v>2.5882352941176467</v>
      </c>
    </row>
    <row r="696" spans="3:7" x14ac:dyDescent="0.25">
      <c r="C696">
        <f t="shared" si="32"/>
        <v>682</v>
      </c>
      <c r="D696">
        <f t="shared" si="33"/>
        <v>23</v>
      </c>
      <c r="E696" t="str" cm="1">
        <f t="array" ref="E696">INDEX(capslist,1+C696-D696*Caps)</f>
        <v>3.9</v>
      </c>
      <c r="F696" t="str" cm="1">
        <f t="array" ref="F696">INDEX(capslist,D696+1)</f>
        <v>12.0</v>
      </c>
      <c r="G696">
        <f t="shared" si="34"/>
        <v>2.9433962264150941</v>
      </c>
    </row>
    <row r="697" spans="3:7" x14ac:dyDescent="0.25">
      <c r="C697">
        <f t="shared" si="32"/>
        <v>683</v>
      </c>
      <c r="D697">
        <f t="shared" si="33"/>
        <v>23</v>
      </c>
      <c r="E697" t="str" cm="1">
        <f t="array" ref="E697">INDEX(capslist,1+C697-D697*Caps)</f>
        <v>4.7</v>
      </c>
      <c r="F697" t="str" cm="1">
        <f t="array" ref="F697">INDEX(capslist,D697+1)</f>
        <v>12.0</v>
      </c>
      <c r="G697">
        <f t="shared" si="34"/>
        <v>3.3772455089820363</v>
      </c>
    </row>
    <row r="698" spans="3:7" x14ac:dyDescent="0.25">
      <c r="C698">
        <f t="shared" si="32"/>
        <v>684</v>
      </c>
      <c r="D698">
        <f t="shared" si="33"/>
        <v>23</v>
      </c>
      <c r="E698" t="str" cm="1">
        <f t="array" ref="E698">INDEX(capslist,1+C698-D698*Caps)</f>
        <v>5.0</v>
      </c>
      <c r="F698" t="str" cm="1">
        <f t="array" ref="F698">INDEX(capslist,D698+1)</f>
        <v>12.0</v>
      </c>
      <c r="G698">
        <f t="shared" si="34"/>
        <v>3.5294117647058822</v>
      </c>
    </row>
    <row r="699" spans="3:7" x14ac:dyDescent="0.25">
      <c r="C699">
        <f t="shared" si="32"/>
        <v>685</v>
      </c>
      <c r="D699">
        <f t="shared" si="33"/>
        <v>23</v>
      </c>
      <c r="E699" t="str" cm="1">
        <f t="array" ref="E699">INDEX(capslist,1+C699-D699*Caps)</f>
        <v>5.6</v>
      </c>
      <c r="F699" t="str" cm="1">
        <f t="array" ref="F699">INDEX(capslist,D699+1)</f>
        <v>12.0</v>
      </c>
      <c r="G699">
        <f t="shared" si="34"/>
        <v>3.818181818181817</v>
      </c>
    </row>
    <row r="700" spans="3:7" x14ac:dyDescent="0.25">
      <c r="C700">
        <f t="shared" si="32"/>
        <v>686</v>
      </c>
      <c r="D700">
        <f t="shared" si="33"/>
        <v>23</v>
      </c>
      <c r="E700" t="str" cm="1">
        <f t="array" ref="E700">INDEX(capslist,1+C700-D700*Caps)</f>
        <v>6.0</v>
      </c>
      <c r="F700" t="str" cm="1">
        <f t="array" ref="F700">INDEX(capslist,D700+1)</f>
        <v>12.0</v>
      </c>
      <c r="G700">
        <f t="shared" si="34"/>
        <v>4</v>
      </c>
    </row>
    <row r="701" spans="3:7" x14ac:dyDescent="0.25">
      <c r="C701">
        <f t="shared" si="32"/>
        <v>687</v>
      </c>
      <c r="D701">
        <f t="shared" si="33"/>
        <v>23</v>
      </c>
      <c r="E701" t="str" cm="1">
        <f t="array" ref="E701">INDEX(capslist,1+C701-D701*Caps)</f>
        <v>6.8</v>
      </c>
      <c r="F701" t="str" cm="1">
        <f t="array" ref="F701">INDEX(capslist,D701+1)</f>
        <v>12.0</v>
      </c>
      <c r="G701">
        <f t="shared" si="34"/>
        <v>4.3404255319148932</v>
      </c>
    </row>
    <row r="702" spans="3:7" x14ac:dyDescent="0.25">
      <c r="C702">
        <f t="shared" si="32"/>
        <v>688</v>
      </c>
      <c r="D702">
        <f t="shared" si="33"/>
        <v>23</v>
      </c>
      <c r="E702" t="str" cm="1">
        <f t="array" ref="E702">INDEX(capslist,1+C702-D702*Caps)</f>
        <v>8.2</v>
      </c>
      <c r="F702" t="str" cm="1">
        <f t="array" ref="F702">INDEX(capslist,D702+1)</f>
        <v>12.0</v>
      </c>
      <c r="G702">
        <f t="shared" si="34"/>
        <v>4.8712871287128712</v>
      </c>
    </row>
    <row r="703" spans="3:7" x14ac:dyDescent="0.25">
      <c r="C703">
        <f t="shared" si="32"/>
        <v>689</v>
      </c>
      <c r="D703">
        <f t="shared" si="33"/>
        <v>23</v>
      </c>
      <c r="E703" t="str" cm="1">
        <f t="array" ref="E703">INDEX(capslist,1+C703-D703*Caps)</f>
        <v>10.0</v>
      </c>
      <c r="F703" t="str" cm="1">
        <f t="array" ref="F703">INDEX(capslist,D703+1)</f>
        <v>12.0</v>
      </c>
      <c r="G703">
        <f t="shared" si="34"/>
        <v>5.4545454545454541</v>
      </c>
    </row>
    <row r="704" spans="3:7" x14ac:dyDescent="0.25">
      <c r="C704">
        <f t="shared" si="32"/>
        <v>690</v>
      </c>
      <c r="D704">
        <f t="shared" si="33"/>
        <v>23</v>
      </c>
      <c r="E704" t="str" cm="1">
        <f t="array" ref="E704">INDEX(capslist,1+C704-D704*Caps)</f>
        <v>12.0</v>
      </c>
      <c r="F704" t="str" cm="1">
        <f t="array" ref="F704">INDEX(capslist,D704+1)</f>
        <v>12.0</v>
      </c>
      <c r="G704">
        <f t="shared" si="34"/>
        <v>6</v>
      </c>
    </row>
    <row r="705" spans="3:7" x14ac:dyDescent="0.25">
      <c r="C705">
        <f t="shared" si="32"/>
        <v>691</v>
      </c>
      <c r="D705">
        <f t="shared" si="33"/>
        <v>23</v>
      </c>
      <c r="E705" t="str" cm="1">
        <f t="array" ref="E705">INDEX(capslist,1+C705-D705*Caps)</f>
        <v>13.0</v>
      </c>
      <c r="F705" t="str" cm="1">
        <f t="array" ref="F705">INDEX(capslist,D705+1)</f>
        <v>12.0</v>
      </c>
      <c r="G705">
        <f t="shared" si="34"/>
        <v>6.24</v>
      </c>
    </row>
    <row r="706" spans="3:7" x14ac:dyDescent="0.25">
      <c r="C706">
        <f t="shared" si="32"/>
        <v>692</v>
      </c>
      <c r="D706">
        <f t="shared" si="33"/>
        <v>23</v>
      </c>
      <c r="E706" t="str" cm="1">
        <f t="array" ref="E706">INDEX(capslist,1+C706-D706*Caps)</f>
        <v>15.0</v>
      </c>
      <c r="F706" t="str" cm="1">
        <f t="array" ref="F706">INDEX(capslist,D706+1)</f>
        <v>12.0</v>
      </c>
      <c r="G706">
        <f t="shared" si="34"/>
        <v>6.666666666666667</v>
      </c>
    </row>
    <row r="707" spans="3:7" x14ac:dyDescent="0.25">
      <c r="C707">
        <f t="shared" si="32"/>
        <v>693</v>
      </c>
      <c r="D707">
        <f t="shared" si="33"/>
        <v>23</v>
      </c>
      <c r="E707" t="str" cm="1">
        <f t="array" ref="E707">INDEX(capslist,1+C707-D707*Caps)</f>
        <v>18.0</v>
      </c>
      <c r="F707" t="str" cm="1">
        <f t="array" ref="F707">INDEX(capslist,D707+1)</f>
        <v>12.0</v>
      </c>
      <c r="G707">
        <f t="shared" si="34"/>
        <v>7.2</v>
      </c>
    </row>
    <row r="708" spans="3:7" x14ac:dyDescent="0.25">
      <c r="C708">
        <f t="shared" si="32"/>
        <v>694</v>
      </c>
      <c r="D708">
        <f t="shared" si="33"/>
        <v>23</v>
      </c>
      <c r="E708" t="str" cm="1">
        <f t="array" ref="E708">INDEX(capslist,1+C708-D708*Caps)</f>
        <v>22.0</v>
      </c>
      <c r="F708" t="str" cm="1">
        <f t="array" ref="F708">INDEX(capslist,D708+1)</f>
        <v>12.0</v>
      </c>
      <c r="G708">
        <f t="shared" si="34"/>
        <v>7.7647058823529411</v>
      </c>
    </row>
    <row r="709" spans="3:7" x14ac:dyDescent="0.25">
      <c r="C709">
        <f t="shared" si="32"/>
        <v>695</v>
      </c>
      <c r="D709">
        <f t="shared" si="33"/>
        <v>23</v>
      </c>
      <c r="E709" t="str" cm="1">
        <f t="array" ref="E709">INDEX(capslist,1+C709-D709*Caps)</f>
        <v>27.0</v>
      </c>
      <c r="F709" t="str" cm="1">
        <f t="array" ref="F709">INDEX(capslist,D709+1)</f>
        <v>12.0</v>
      </c>
      <c r="G709">
        <f t="shared" si="34"/>
        <v>8.3076923076923084</v>
      </c>
    </row>
    <row r="710" spans="3:7" x14ac:dyDescent="0.25">
      <c r="C710">
        <f t="shared" si="32"/>
        <v>696</v>
      </c>
      <c r="D710">
        <f t="shared" si="33"/>
        <v>24</v>
      </c>
      <c r="E710" t="str" cm="1">
        <f t="array" ref="E710">INDEX(capslist,1+C710-D710*Caps)</f>
        <v>0.4</v>
      </c>
      <c r="F710" t="str" cm="1">
        <f t="array" ref="F710">INDEX(capslist,D710+1)</f>
        <v>13.0</v>
      </c>
      <c r="G710">
        <f t="shared" si="34"/>
        <v>0.38805970149253732</v>
      </c>
    </row>
    <row r="711" spans="3:7" x14ac:dyDescent="0.25">
      <c r="C711">
        <f t="shared" si="32"/>
        <v>697</v>
      </c>
      <c r="D711">
        <f t="shared" si="33"/>
        <v>24</v>
      </c>
      <c r="E711" t="str" cm="1">
        <f t="array" ref="E711">INDEX(capslist,1+C711-D711*Caps)</f>
        <v>0.5</v>
      </c>
      <c r="F711" t="str" cm="1">
        <f t="array" ref="F711">INDEX(capslist,D711+1)</f>
        <v>13.0</v>
      </c>
      <c r="G711">
        <f t="shared" si="34"/>
        <v>0.48148148148148145</v>
      </c>
    </row>
    <row r="712" spans="3:7" x14ac:dyDescent="0.25">
      <c r="C712">
        <f t="shared" si="32"/>
        <v>698</v>
      </c>
      <c r="D712">
        <f t="shared" si="33"/>
        <v>24</v>
      </c>
      <c r="E712" t="str" cm="1">
        <f t="array" ref="E712">INDEX(capslist,1+C712-D712*Caps)</f>
        <v>0.6</v>
      </c>
      <c r="F712" t="str" cm="1">
        <f t="array" ref="F712">INDEX(capslist,D712+1)</f>
        <v>13.0</v>
      </c>
      <c r="G712">
        <f t="shared" si="34"/>
        <v>0.57352941176470584</v>
      </c>
    </row>
    <row r="713" spans="3:7" x14ac:dyDescent="0.25">
      <c r="C713">
        <f t="shared" si="32"/>
        <v>699</v>
      </c>
      <c r="D713">
        <f t="shared" si="33"/>
        <v>24</v>
      </c>
      <c r="E713" t="str" cm="1">
        <f t="array" ref="E713">INDEX(capslist,1+C713-D713*Caps)</f>
        <v>0.7</v>
      </c>
      <c r="F713" t="str" cm="1">
        <f t="array" ref="F713">INDEX(capslist,D713+1)</f>
        <v>13.0</v>
      </c>
      <c r="G713">
        <f t="shared" si="34"/>
        <v>0.66423357664233573</v>
      </c>
    </row>
    <row r="714" spans="3:7" x14ac:dyDescent="0.25">
      <c r="C714">
        <f t="shared" si="32"/>
        <v>700</v>
      </c>
      <c r="D714">
        <f t="shared" si="33"/>
        <v>24</v>
      </c>
      <c r="E714" t="str" cm="1">
        <f t="array" ref="E714">INDEX(capslist,1+C714-D714*Caps)</f>
        <v>0.8</v>
      </c>
      <c r="F714" t="str" cm="1">
        <f t="array" ref="F714">INDEX(capslist,D714+1)</f>
        <v>13.0</v>
      </c>
      <c r="G714">
        <f t="shared" si="34"/>
        <v>0.75362318840579712</v>
      </c>
    </row>
    <row r="715" spans="3:7" x14ac:dyDescent="0.25">
      <c r="C715">
        <f t="shared" si="32"/>
        <v>701</v>
      </c>
      <c r="D715">
        <f t="shared" si="33"/>
        <v>24</v>
      </c>
      <c r="E715" t="str" cm="1">
        <f t="array" ref="E715">INDEX(capslist,1+C715-D715*Caps)</f>
        <v>0.9</v>
      </c>
      <c r="F715" t="str" cm="1">
        <f t="array" ref="F715">INDEX(capslist,D715+1)</f>
        <v>13.0</v>
      </c>
      <c r="G715">
        <f t="shared" si="34"/>
        <v>0.84172661870503607</v>
      </c>
    </row>
    <row r="716" spans="3:7" x14ac:dyDescent="0.25">
      <c r="C716">
        <f t="shared" si="32"/>
        <v>702</v>
      </c>
      <c r="D716">
        <f t="shared" si="33"/>
        <v>24</v>
      </c>
      <c r="E716" t="str" cm="1">
        <f t="array" ref="E716">INDEX(capslist,1+C716-D716*Caps)</f>
        <v>1.0</v>
      </c>
      <c r="F716" t="str" cm="1">
        <f t="array" ref="F716">INDEX(capslist,D716+1)</f>
        <v>13.0</v>
      </c>
      <c r="G716">
        <f t="shared" si="34"/>
        <v>0.9285714285714286</v>
      </c>
    </row>
    <row r="717" spans="3:7" x14ac:dyDescent="0.25">
      <c r="C717">
        <f t="shared" si="32"/>
        <v>703</v>
      </c>
      <c r="D717">
        <f t="shared" si="33"/>
        <v>24</v>
      </c>
      <c r="E717" t="str" cm="1">
        <f t="array" ref="E717">INDEX(capslist,1+C717-D717*Caps)</f>
        <v>1.1</v>
      </c>
      <c r="F717" t="str" cm="1">
        <f t="array" ref="F717">INDEX(capslist,D717+1)</f>
        <v>13.0</v>
      </c>
      <c r="G717">
        <f t="shared" si="34"/>
        <v>1.0141843971631206</v>
      </c>
    </row>
    <row r="718" spans="3:7" x14ac:dyDescent="0.25">
      <c r="C718">
        <f t="shared" ref="C718:C854" si="35">1+C717</f>
        <v>704</v>
      </c>
      <c r="D718">
        <f t="shared" si="33"/>
        <v>24</v>
      </c>
      <c r="E718" t="str" cm="1">
        <f t="array" ref="E718">INDEX(capslist,1+C718-D718*Caps)</f>
        <v>1.5</v>
      </c>
      <c r="F718" t="str" cm="1">
        <f t="array" ref="F718">INDEX(capslist,D718+1)</f>
        <v>13.0</v>
      </c>
      <c r="G718">
        <f t="shared" si="34"/>
        <v>1.3448275862068966</v>
      </c>
    </row>
    <row r="719" spans="3:7" x14ac:dyDescent="0.25">
      <c r="C719">
        <f t="shared" si="35"/>
        <v>705</v>
      </c>
      <c r="D719">
        <f t="shared" si="33"/>
        <v>24</v>
      </c>
      <c r="E719" t="str" cm="1">
        <f t="array" ref="E719">INDEX(capslist,1+C719-D719*Caps)</f>
        <v>1.8</v>
      </c>
      <c r="F719" t="str" cm="1">
        <f t="array" ref="F719">INDEX(capslist,D719+1)</f>
        <v>13.0</v>
      </c>
      <c r="G719">
        <f t="shared" si="34"/>
        <v>1.5810810810810811</v>
      </c>
    </row>
    <row r="720" spans="3:7" x14ac:dyDescent="0.25">
      <c r="C720">
        <f t="shared" si="35"/>
        <v>706</v>
      </c>
      <c r="D720">
        <f t="shared" si="33"/>
        <v>24</v>
      </c>
      <c r="E720" t="str" cm="1">
        <f t="array" ref="E720">INDEX(capslist,1+C720-D720*Caps)</f>
        <v>2.2</v>
      </c>
      <c r="F720" t="str" cm="1">
        <f t="array" ref="F720">INDEX(capslist,D720+1)</f>
        <v>13.0</v>
      </c>
      <c r="G720">
        <f t="shared" si="34"/>
        <v>1.8815789473684212</v>
      </c>
    </row>
    <row r="721" spans="3:7" x14ac:dyDescent="0.25">
      <c r="C721">
        <f t="shared" si="35"/>
        <v>707</v>
      </c>
      <c r="D721">
        <f t="shared" si="33"/>
        <v>24</v>
      </c>
      <c r="E721" t="str" cm="1">
        <f t="array" ref="E721">INDEX(capslist,1+C721-D721*Caps)</f>
        <v>2.4</v>
      </c>
      <c r="F721" t="str" cm="1">
        <f t="array" ref="F721">INDEX(capslist,D721+1)</f>
        <v>13.0</v>
      </c>
      <c r="G721">
        <f t="shared" si="34"/>
        <v>2.0259740259740258</v>
      </c>
    </row>
    <row r="722" spans="3:7" x14ac:dyDescent="0.25">
      <c r="C722">
        <f t="shared" si="35"/>
        <v>708</v>
      </c>
      <c r="D722">
        <f t="shared" si="33"/>
        <v>24</v>
      </c>
      <c r="E722" t="str" cm="1">
        <f t="array" ref="E722">INDEX(capslist,1+C722-D722*Caps)</f>
        <v>2.7</v>
      </c>
      <c r="F722" t="str" cm="1">
        <f t="array" ref="F722">INDEX(capslist,D722+1)</f>
        <v>13.0</v>
      </c>
      <c r="G722">
        <f t="shared" si="34"/>
        <v>2.2356687898089174</v>
      </c>
    </row>
    <row r="723" spans="3:7" x14ac:dyDescent="0.25">
      <c r="C723">
        <f t="shared" si="35"/>
        <v>709</v>
      </c>
      <c r="D723">
        <f t="shared" si="33"/>
        <v>24</v>
      </c>
      <c r="E723" t="str" cm="1">
        <f t="array" ref="E723">INDEX(capslist,1+C723-D723*Caps)</f>
        <v>3.0</v>
      </c>
      <c r="F723" t="str" cm="1">
        <f t="array" ref="F723">INDEX(capslist,D723+1)</f>
        <v>13.0</v>
      </c>
      <c r="G723">
        <f t="shared" si="34"/>
        <v>2.4375</v>
      </c>
    </row>
    <row r="724" spans="3:7" x14ac:dyDescent="0.25">
      <c r="C724">
        <f t="shared" si="35"/>
        <v>710</v>
      </c>
      <c r="D724">
        <f t="shared" si="33"/>
        <v>24</v>
      </c>
      <c r="E724" t="str" cm="1">
        <f t="array" ref="E724">INDEX(capslist,1+C724-D724*Caps)</f>
        <v>3.3</v>
      </c>
      <c r="F724" t="str" cm="1">
        <f t="array" ref="F724">INDEX(capslist,D724+1)</f>
        <v>13.0</v>
      </c>
      <c r="G724">
        <f t="shared" si="34"/>
        <v>2.6319018404907975</v>
      </c>
    </row>
    <row r="725" spans="3:7" x14ac:dyDescent="0.25">
      <c r="C725">
        <f t="shared" si="35"/>
        <v>711</v>
      </c>
      <c r="D725">
        <f t="shared" si="33"/>
        <v>24</v>
      </c>
      <c r="E725" t="str" cm="1">
        <f t="array" ref="E725">INDEX(capslist,1+C725-D725*Caps)</f>
        <v>3.9</v>
      </c>
      <c r="F725" t="str" cm="1">
        <f t="array" ref="F725">INDEX(capslist,D725+1)</f>
        <v>13.0</v>
      </c>
      <c r="G725">
        <f t="shared" si="34"/>
        <v>3</v>
      </c>
    </row>
    <row r="726" spans="3:7" x14ac:dyDescent="0.25">
      <c r="C726">
        <f t="shared" si="35"/>
        <v>712</v>
      </c>
      <c r="D726">
        <f t="shared" si="33"/>
        <v>24</v>
      </c>
      <c r="E726" t="str" cm="1">
        <f t="array" ref="E726">INDEX(capslist,1+C726-D726*Caps)</f>
        <v>4.7</v>
      </c>
      <c r="F726" t="str" cm="1">
        <f t="array" ref="F726">INDEX(capslist,D726+1)</f>
        <v>13.0</v>
      </c>
      <c r="G726">
        <f t="shared" si="34"/>
        <v>3.4519774011299438</v>
      </c>
    </row>
    <row r="727" spans="3:7" x14ac:dyDescent="0.25">
      <c r="C727">
        <f t="shared" si="35"/>
        <v>713</v>
      </c>
      <c r="D727">
        <f t="shared" si="33"/>
        <v>24</v>
      </c>
      <c r="E727" t="str" cm="1">
        <f t="array" ref="E727">INDEX(capslist,1+C727-D727*Caps)</f>
        <v>5.0</v>
      </c>
      <c r="F727" t="str" cm="1">
        <f t="array" ref="F727">INDEX(capslist,D727+1)</f>
        <v>13.0</v>
      </c>
      <c r="G727">
        <f t="shared" si="34"/>
        <v>3.6111111111111112</v>
      </c>
    </row>
    <row r="728" spans="3:7" x14ac:dyDescent="0.25">
      <c r="C728">
        <f t="shared" si="35"/>
        <v>714</v>
      </c>
      <c r="D728">
        <f t="shared" si="33"/>
        <v>24</v>
      </c>
      <c r="E728" t="str" cm="1">
        <f t="array" ref="E728">INDEX(capslist,1+C728-D728*Caps)</f>
        <v>5.6</v>
      </c>
      <c r="F728" t="str" cm="1">
        <f t="array" ref="F728">INDEX(capslist,D728+1)</f>
        <v>13.0</v>
      </c>
      <c r="G728">
        <f t="shared" si="34"/>
        <v>3.9139784946236555</v>
      </c>
    </row>
    <row r="729" spans="3:7" x14ac:dyDescent="0.25">
      <c r="C729">
        <f t="shared" si="35"/>
        <v>715</v>
      </c>
      <c r="D729">
        <f t="shared" si="33"/>
        <v>24</v>
      </c>
      <c r="E729" t="str" cm="1">
        <f t="array" ref="E729">INDEX(capslist,1+C729-D729*Caps)</f>
        <v>6.0</v>
      </c>
      <c r="F729" t="str" cm="1">
        <f t="array" ref="F729">INDEX(capslist,D729+1)</f>
        <v>13.0</v>
      </c>
      <c r="G729">
        <f t="shared" si="34"/>
        <v>4.1052631578947372</v>
      </c>
    </row>
    <row r="730" spans="3:7" x14ac:dyDescent="0.25">
      <c r="C730">
        <f t="shared" si="35"/>
        <v>716</v>
      </c>
      <c r="D730">
        <f t="shared" si="33"/>
        <v>24</v>
      </c>
      <c r="E730" t="str" cm="1">
        <f t="array" ref="E730">INDEX(capslist,1+C730-D730*Caps)</f>
        <v>6.8</v>
      </c>
      <c r="F730" t="str" cm="1">
        <f t="array" ref="F730">INDEX(capslist,D730+1)</f>
        <v>13.0</v>
      </c>
      <c r="G730">
        <f t="shared" si="34"/>
        <v>4.4646464646464636</v>
      </c>
    </row>
    <row r="731" spans="3:7" x14ac:dyDescent="0.25">
      <c r="C731">
        <f t="shared" si="35"/>
        <v>717</v>
      </c>
      <c r="D731">
        <f t="shared" si="33"/>
        <v>24</v>
      </c>
      <c r="E731" t="str" cm="1">
        <f t="array" ref="E731">INDEX(capslist,1+C731-D731*Caps)</f>
        <v>8.2</v>
      </c>
      <c r="F731" t="str" cm="1">
        <f t="array" ref="F731">INDEX(capslist,D731+1)</f>
        <v>13.0</v>
      </c>
      <c r="G731">
        <f t="shared" si="34"/>
        <v>5.0283018867924527</v>
      </c>
    </row>
    <row r="732" spans="3:7" x14ac:dyDescent="0.25">
      <c r="C732">
        <f t="shared" si="35"/>
        <v>718</v>
      </c>
      <c r="D732">
        <f t="shared" si="33"/>
        <v>24</v>
      </c>
      <c r="E732" t="str" cm="1">
        <f t="array" ref="E732">INDEX(capslist,1+C732-D732*Caps)</f>
        <v>10.0</v>
      </c>
      <c r="F732" t="str" cm="1">
        <f t="array" ref="F732">INDEX(capslist,D732+1)</f>
        <v>13.0</v>
      </c>
      <c r="G732">
        <f t="shared" si="34"/>
        <v>5.6521739130434785</v>
      </c>
    </row>
    <row r="733" spans="3:7" x14ac:dyDescent="0.25">
      <c r="C733">
        <f t="shared" si="35"/>
        <v>719</v>
      </c>
      <c r="D733">
        <f t="shared" si="33"/>
        <v>24</v>
      </c>
      <c r="E733" t="str" cm="1">
        <f t="array" ref="E733">INDEX(capslist,1+C733-D733*Caps)</f>
        <v>12.0</v>
      </c>
      <c r="F733" t="str" cm="1">
        <f t="array" ref="F733">INDEX(capslist,D733+1)</f>
        <v>13.0</v>
      </c>
      <c r="G733">
        <f t="shared" si="34"/>
        <v>6.24</v>
      </c>
    </row>
    <row r="734" spans="3:7" x14ac:dyDescent="0.25">
      <c r="C734">
        <f t="shared" si="35"/>
        <v>720</v>
      </c>
      <c r="D734">
        <f t="shared" si="33"/>
        <v>24</v>
      </c>
      <c r="E734" t="str" cm="1">
        <f t="array" ref="E734">INDEX(capslist,1+C734-D734*Caps)</f>
        <v>13.0</v>
      </c>
      <c r="F734" t="str" cm="1">
        <f t="array" ref="F734">INDEX(capslist,D734+1)</f>
        <v>13.0</v>
      </c>
      <c r="G734">
        <f t="shared" si="34"/>
        <v>6.5</v>
      </c>
    </row>
    <row r="735" spans="3:7" x14ac:dyDescent="0.25">
      <c r="C735">
        <f t="shared" si="35"/>
        <v>721</v>
      </c>
      <c r="D735">
        <f t="shared" si="33"/>
        <v>24</v>
      </c>
      <c r="E735" t="str" cm="1">
        <f t="array" ref="E735">INDEX(capslist,1+C735-D735*Caps)</f>
        <v>15.0</v>
      </c>
      <c r="F735" t="str" cm="1">
        <f t="array" ref="F735">INDEX(capslist,D735+1)</f>
        <v>13.0</v>
      </c>
      <c r="G735">
        <f t="shared" si="34"/>
        <v>6.9642857142857144</v>
      </c>
    </row>
    <row r="736" spans="3:7" x14ac:dyDescent="0.25">
      <c r="C736">
        <f t="shared" si="35"/>
        <v>722</v>
      </c>
      <c r="D736">
        <f t="shared" si="33"/>
        <v>24</v>
      </c>
      <c r="E736" t="str" cm="1">
        <f t="array" ref="E736">INDEX(capslist,1+C736-D736*Caps)</f>
        <v>18.0</v>
      </c>
      <c r="F736" t="str" cm="1">
        <f t="array" ref="F736">INDEX(capslist,D736+1)</f>
        <v>13.0</v>
      </c>
      <c r="G736">
        <f t="shared" si="34"/>
        <v>7.5483870967741939</v>
      </c>
    </row>
    <row r="737" spans="3:7" x14ac:dyDescent="0.25">
      <c r="C737">
        <f t="shared" si="35"/>
        <v>723</v>
      </c>
      <c r="D737">
        <f t="shared" si="33"/>
        <v>24</v>
      </c>
      <c r="E737" t="str" cm="1">
        <f t="array" ref="E737">INDEX(capslist,1+C737-D737*Caps)</f>
        <v>22.0</v>
      </c>
      <c r="F737" t="str" cm="1">
        <f t="array" ref="F737">INDEX(capslist,D737+1)</f>
        <v>13.0</v>
      </c>
      <c r="G737">
        <f t="shared" si="34"/>
        <v>8.1714285714285708</v>
      </c>
    </row>
    <row r="738" spans="3:7" x14ac:dyDescent="0.25">
      <c r="C738">
        <f t="shared" si="35"/>
        <v>724</v>
      </c>
      <c r="D738">
        <f t="shared" si="33"/>
        <v>24</v>
      </c>
      <c r="E738" t="str" cm="1">
        <f t="array" ref="E738">INDEX(capslist,1+C738-D738*Caps)</f>
        <v>27.0</v>
      </c>
      <c r="F738" t="str" cm="1">
        <f t="array" ref="F738">INDEX(capslist,D738+1)</f>
        <v>13.0</v>
      </c>
      <c r="G738">
        <f t="shared" si="34"/>
        <v>8.7750000000000004</v>
      </c>
    </row>
    <row r="739" spans="3:7" x14ac:dyDescent="0.25">
      <c r="C739">
        <f t="shared" si="35"/>
        <v>725</v>
      </c>
      <c r="D739">
        <f t="shared" si="33"/>
        <v>25</v>
      </c>
      <c r="E739" t="str" cm="1">
        <f t="array" ref="E739">INDEX(capslist,1+C739-D739*Caps)</f>
        <v>0.4</v>
      </c>
      <c r="F739" t="str" cm="1">
        <f t="array" ref="F739">INDEX(capslist,D739+1)</f>
        <v>15.0</v>
      </c>
      <c r="G739">
        <f t="shared" si="34"/>
        <v>0.38961038961038963</v>
      </c>
    </row>
    <row r="740" spans="3:7" x14ac:dyDescent="0.25">
      <c r="C740">
        <f t="shared" si="35"/>
        <v>726</v>
      </c>
      <c r="D740">
        <f t="shared" si="33"/>
        <v>25</v>
      </c>
      <c r="E740" t="str" cm="1">
        <f t="array" ref="E740">INDEX(capslist,1+C740-D740*Caps)</f>
        <v>0.5</v>
      </c>
      <c r="F740" t="str" cm="1">
        <f t="array" ref="F740">INDEX(capslist,D740+1)</f>
        <v>15.0</v>
      </c>
      <c r="G740">
        <f t="shared" si="34"/>
        <v>0.4838709677419355</v>
      </c>
    </row>
    <row r="741" spans="3:7" x14ac:dyDescent="0.25">
      <c r="C741">
        <f t="shared" si="35"/>
        <v>727</v>
      </c>
      <c r="D741">
        <f t="shared" si="33"/>
        <v>25</v>
      </c>
      <c r="E741" t="str" cm="1">
        <f t="array" ref="E741">INDEX(capslist,1+C741-D741*Caps)</f>
        <v>0.6</v>
      </c>
      <c r="F741" t="str" cm="1">
        <f t="array" ref="F741">INDEX(capslist,D741+1)</f>
        <v>15.0</v>
      </c>
      <c r="G741">
        <f t="shared" si="34"/>
        <v>0.57692307692307698</v>
      </c>
    </row>
    <row r="742" spans="3:7" x14ac:dyDescent="0.25">
      <c r="C742">
        <f t="shared" si="35"/>
        <v>728</v>
      </c>
      <c r="D742">
        <f t="shared" si="33"/>
        <v>25</v>
      </c>
      <c r="E742" t="str" cm="1">
        <f t="array" ref="E742">INDEX(capslist,1+C742-D742*Caps)</f>
        <v>0.7</v>
      </c>
      <c r="F742" t="str" cm="1">
        <f t="array" ref="F742">INDEX(capslist,D742+1)</f>
        <v>15.0</v>
      </c>
      <c r="G742">
        <f t="shared" si="34"/>
        <v>0.66878980891719753</v>
      </c>
    </row>
    <row r="743" spans="3:7" x14ac:dyDescent="0.25">
      <c r="C743">
        <f t="shared" si="35"/>
        <v>729</v>
      </c>
      <c r="D743">
        <f t="shared" si="33"/>
        <v>25</v>
      </c>
      <c r="E743" t="str" cm="1">
        <f t="array" ref="E743">INDEX(capslist,1+C743-D743*Caps)</f>
        <v>0.8</v>
      </c>
      <c r="F743" t="str" cm="1">
        <f t="array" ref="F743">INDEX(capslist,D743+1)</f>
        <v>15.0</v>
      </c>
      <c r="G743">
        <f t="shared" si="34"/>
        <v>0.75949367088607589</v>
      </c>
    </row>
    <row r="744" spans="3:7" x14ac:dyDescent="0.25">
      <c r="C744">
        <f t="shared" si="35"/>
        <v>730</v>
      </c>
      <c r="D744">
        <f t="shared" si="33"/>
        <v>25</v>
      </c>
      <c r="E744" t="str" cm="1">
        <f t="array" ref="E744">INDEX(capslist,1+C744-D744*Caps)</f>
        <v>0.9</v>
      </c>
      <c r="F744" t="str" cm="1">
        <f t="array" ref="F744">INDEX(capslist,D744+1)</f>
        <v>15.0</v>
      </c>
      <c r="G744">
        <f t="shared" si="34"/>
        <v>0.84905660377358494</v>
      </c>
    </row>
    <row r="745" spans="3:7" x14ac:dyDescent="0.25">
      <c r="C745">
        <f t="shared" si="35"/>
        <v>731</v>
      </c>
      <c r="D745">
        <f t="shared" si="33"/>
        <v>25</v>
      </c>
      <c r="E745" t="str" cm="1">
        <f t="array" ref="E745">INDEX(capslist,1+C745-D745*Caps)</f>
        <v>1.0</v>
      </c>
      <c r="F745" t="str" cm="1">
        <f t="array" ref="F745">INDEX(capslist,D745+1)</f>
        <v>15.0</v>
      </c>
      <c r="G745">
        <f t="shared" si="34"/>
        <v>0.9375</v>
      </c>
    </row>
    <row r="746" spans="3:7" x14ac:dyDescent="0.25">
      <c r="C746">
        <f t="shared" si="35"/>
        <v>732</v>
      </c>
      <c r="D746">
        <f t="shared" si="33"/>
        <v>25</v>
      </c>
      <c r="E746" t="str" cm="1">
        <f t="array" ref="E746">INDEX(capslist,1+C746-D746*Caps)</f>
        <v>1.1</v>
      </c>
      <c r="F746" t="str" cm="1">
        <f t="array" ref="F746">INDEX(capslist,D746+1)</f>
        <v>15.0</v>
      </c>
      <c r="G746">
        <f t="shared" si="34"/>
        <v>1.0248447204968942</v>
      </c>
    </row>
    <row r="747" spans="3:7" x14ac:dyDescent="0.25">
      <c r="C747">
        <f t="shared" si="35"/>
        <v>733</v>
      </c>
      <c r="D747">
        <f t="shared" si="33"/>
        <v>25</v>
      </c>
      <c r="E747" t="str" cm="1">
        <f t="array" ref="E747">INDEX(capslist,1+C747-D747*Caps)</f>
        <v>1.5</v>
      </c>
      <c r="F747" t="str" cm="1">
        <f t="array" ref="F747">INDEX(capslist,D747+1)</f>
        <v>15.0</v>
      </c>
      <c r="G747">
        <f t="shared" si="34"/>
        <v>1.3636363636363635</v>
      </c>
    </row>
    <row r="748" spans="3:7" x14ac:dyDescent="0.25">
      <c r="C748">
        <f t="shared" si="35"/>
        <v>734</v>
      </c>
      <c r="D748">
        <f t="shared" si="33"/>
        <v>25</v>
      </c>
      <c r="E748" t="str" cm="1">
        <f t="array" ref="E748">INDEX(capslist,1+C748-D748*Caps)</f>
        <v>1.8</v>
      </c>
      <c r="F748" t="str" cm="1">
        <f t="array" ref="F748">INDEX(capslist,D748+1)</f>
        <v>15.0</v>
      </c>
      <c r="G748">
        <f t="shared" si="34"/>
        <v>1.607142857142857</v>
      </c>
    </row>
    <row r="749" spans="3:7" x14ac:dyDescent="0.25">
      <c r="C749">
        <f t="shared" si="35"/>
        <v>735</v>
      </c>
      <c r="D749">
        <f t="shared" si="33"/>
        <v>25</v>
      </c>
      <c r="E749" t="str" cm="1">
        <f t="array" ref="E749">INDEX(capslist,1+C749-D749*Caps)</f>
        <v>2.2</v>
      </c>
      <c r="F749" t="str" cm="1">
        <f t="array" ref="F749">INDEX(capslist,D749+1)</f>
        <v>15.0</v>
      </c>
      <c r="G749">
        <f t="shared" si="34"/>
        <v>1.9186046511627908</v>
      </c>
    </row>
    <row r="750" spans="3:7" x14ac:dyDescent="0.25">
      <c r="C750">
        <f t="shared" si="35"/>
        <v>736</v>
      </c>
      <c r="D750">
        <f t="shared" si="33"/>
        <v>25</v>
      </c>
      <c r="E750" t="str" cm="1">
        <f t="array" ref="E750">INDEX(capslist,1+C750-D750*Caps)</f>
        <v>2.4</v>
      </c>
      <c r="F750" t="str" cm="1">
        <f t="array" ref="F750">INDEX(capslist,D750+1)</f>
        <v>15.0</v>
      </c>
      <c r="G750">
        <f t="shared" si="34"/>
        <v>2.0689655172413794</v>
      </c>
    </row>
    <row r="751" spans="3:7" x14ac:dyDescent="0.25">
      <c r="C751">
        <f t="shared" si="35"/>
        <v>737</v>
      </c>
      <c r="D751">
        <f t="shared" ref="D751:D776" si="36">INT(C751/totalcount)</f>
        <v>25</v>
      </c>
      <c r="E751" t="str" cm="1">
        <f t="array" ref="E751">INDEX(capslist,1+C751-D751*Caps)</f>
        <v>2.7</v>
      </c>
      <c r="F751" t="str" cm="1">
        <f t="array" ref="F751">INDEX(capslist,D751+1)</f>
        <v>15.0</v>
      </c>
      <c r="G751">
        <f t="shared" ref="G751:G776" si="37">E751*F751/(E751+F751)</f>
        <v>2.2881355932203391</v>
      </c>
    </row>
    <row r="752" spans="3:7" x14ac:dyDescent="0.25">
      <c r="C752">
        <f t="shared" si="35"/>
        <v>738</v>
      </c>
      <c r="D752">
        <f t="shared" si="36"/>
        <v>25</v>
      </c>
      <c r="E752" t="str" cm="1">
        <f t="array" ref="E752">INDEX(capslist,1+C752-D752*Caps)</f>
        <v>3.0</v>
      </c>
      <c r="F752" t="str" cm="1">
        <f t="array" ref="F752">INDEX(capslist,D752+1)</f>
        <v>15.0</v>
      </c>
      <c r="G752">
        <f t="shared" si="37"/>
        <v>2.5</v>
      </c>
    </row>
    <row r="753" spans="3:7" x14ac:dyDescent="0.25">
      <c r="C753">
        <f t="shared" si="35"/>
        <v>739</v>
      </c>
      <c r="D753">
        <f t="shared" si="36"/>
        <v>25</v>
      </c>
      <c r="E753" t="str" cm="1">
        <f t="array" ref="E753">INDEX(capslist,1+C753-D753*Caps)</f>
        <v>3.3</v>
      </c>
      <c r="F753" t="str" cm="1">
        <f t="array" ref="F753">INDEX(capslist,D753+1)</f>
        <v>15.0</v>
      </c>
      <c r="G753">
        <f t="shared" si="37"/>
        <v>2.7049180327868854</v>
      </c>
    </row>
    <row r="754" spans="3:7" x14ac:dyDescent="0.25">
      <c r="C754">
        <f t="shared" si="35"/>
        <v>740</v>
      </c>
      <c r="D754">
        <f t="shared" si="36"/>
        <v>25</v>
      </c>
      <c r="E754" t="str" cm="1">
        <f t="array" ref="E754">INDEX(capslist,1+C754-D754*Caps)</f>
        <v>3.9</v>
      </c>
      <c r="F754" t="str" cm="1">
        <f t="array" ref="F754">INDEX(capslist,D754+1)</f>
        <v>15.0</v>
      </c>
      <c r="G754">
        <f t="shared" si="37"/>
        <v>3.0952380952380953</v>
      </c>
    </row>
    <row r="755" spans="3:7" x14ac:dyDescent="0.25">
      <c r="C755">
        <f t="shared" si="35"/>
        <v>741</v>
      </c>
      <c r="D755">
        <f t="shared" si="36"/>
        <v>25</v>
      </c>
      <c r="E755" t="str" cm="1">
        <f t="array" ref="E755">INDEX(capslist,1+C755-D755*Caps)</f>
        <v>4.7</v>
      </c>
      <c r="F755" t="str" cm="1">
        <f t="array" ref="F755">INDEX(capslist,D755+1)</f>
        <v>15.0</v>
      </c>
      <c r="G755">
        <f t="shared" si="37"/>
        <v>3.5786802030456855</v>
      </c>
    </row>
    <row r="756" spans="3:7" x14ac:dyDescent="0.25">
      <c r="C756">
        <f t="shared" si="35"/>
        <v>742</v>
      </c>
      <c r="D756">
        <f t="shared" si="36"/>
        <v>25</v>
      </c>
      <c r="E756" t="str" cm="1">
        <f t="array" ref="E756">INDEX(capslist,1+C756-D756*Caps)</f>
        <v>5.0</v>
      </c>
      <c r="F756" t="str" cm="1">
        <f t="array" ref="F756">INDEX(capslist,D756+1)</f>
        <v>15.0</v>
      </c>
      <c r="G756">
        <f t="shared" si="37"/>
        <v>3.75</v>
      </c>
    </row>
    <row r="757" spans="3:7" x14ac:dyDescent="0.25">
      <c r="C757">
        <f t="shared" si="35"/>
        <v>743</v>
      </c>
      <c r="D757">
        <f t="shared" si="36"/>
        <v>25</v>
      </c>
      <c r="E757" t="str" cm="1">
        <f t="array" ref="E757">INDEX(capslist,1+C757-D757*Caps)</f>
        <v>5.6</v>
      </c>
      <c r="F757" t="str" cm="1">
        <f t="array" ref="F757">INDEX(capslist,D757+1)</f>
        <v>15.0</v>
      </c>
      <c r="G757">
        <f t="shared" si="37"/>
        <v>4.0776699029126213</v>
      </c>
    </row>
    <row r="758" spans="3:7" x14ac:dyDescent="0.25">
      <c r="C758">
        <f t="shared" si="35"/>
        <v>744</v>
      </c>
      <c r="D758">
        <f t="shared" si="36"/>
        <v>25</v>
      </c>
      <c r="E758" t="str" cm="1">
        <f t="array" ref="E758">INDEX(capslist,1+C758-D758*Caps)</f>
        <v>6.0</v>
      </c>
      <c r="F758" t="str" cm="1">
        <f t="array" ref="F758">INDEX(capslist,D758+1)</f>
        <v>15.0</v>
      </c>
      <c r="G758">
        <f t="shared" si="37"/>
        <v>4.2857142857142856</v>
      </c>
    </row>
    <row r="759" spans="3:7" x14ac:dyDescent="0.25">
      <c r="C759">
        <f t="shared" si="35"/>
        <v>745</v>
      </c>
      <c r="D759">
        <f t="shared" si="36"/>
        <v>25</v>
      </c>
      <c r="E759" t="str" cm="1">
        <f t="array" ref="E759">INDEX(capslist,1+C759-D759*Caps)</f>
        <v>6.8</v>
      </c>
      <c r="F759" t="str" cm="1">
        <f t="array" ref="F759">INDEX(capslist,D759+1)</f>
        <v>15.0</v>
      </c>
      <c r="G759">
        <f t="shared" si="37"/>
        <v>4.6788990825688073</v>
      </c>
    </row>
    <row r="760" spans="3:7" x14ac:dyDescent="0.25">
      <c r="C760">
        <f t="shared" si="35"/>
        <v>746</v>
      </c>
      <c r="D760">
        <f t="shared" si="36"/>
        <v>25</v>
      </c>
      <c r="E760" t="str" cm="1">
        <f t="array" ref="E760">INDEX(capslist,1+C760-D760*Caps)</f>
        <v>8.2</v>
      </c>
      <c r="F760" t="str" cm="1">
        <f t="array" ref="F760">INDEX(capslist,D760+1)</f>
        <v>15.0</v>
      </c>
      <c r="G760">
        <f t="shared" si="37"/>
        <v>5.3017241379310338</v>
      </c>
    </row>
    <row r="761" spans="3:7" x14ac:dyDescent="0.25">
      <c r="C761">
        <f t="shared" si="35"/>
        <v>747</v>
      </c>
      <c r="D761">
        <f t="shared" si="36"/>
        <v>25</v>
      </c>
      <c r="E761" t="str" cm="1">
        <f t="array" ref="E761">INDEX(capslist,1+C761-D761*Caps)</f>
        <v>10.0</v>
      </c>
      <c r="F761" t="str" cm="1">
        <f t="array" ref="F761">INDEX(capslist,D761+1)</f>
        <v>15.0</v>
      </c>
      <c r="G761">
        <f t="shared" si="37"/>
        <v>6</v>
      </c>
    </row>
    <row r="762" spans="3:7" x14ac:dyDescent="0.25">
      <c r="C762">
        <f t="shared" si="35"/>
        <v>748</v>
      </c>
      <c r="D762">
        <f t="shared" si="36"/>
        <v>25</v>
      </c>
      <c r="E762" t="str" cm="1">
        <f t="array" ref="E762">INDEX(capslist,1+C762-D762*Caps)</f>
        <v>12.0</v>
      </c>
      <c r="F762" t="str" cm="1">
        <f t="array" ref="F762">INDEX(capslist,D762+1)</f>
        <v>15.0</v>
      </c>
      <c r="G762">
        <f t="shared" si="37"/>
        <v>6.666666666666667</v>
      </c>
    </row>
    <row r="763" spans="3:7" x14ac:dyDescent="0.25">
      <c r="C763">
        <f t="shared" si="35"/>
        <v>749</v>
      </c>
      <c r="D763">
        <f t="shared" si="36"/>
        <v>25</v>
      </c>
      <c r="E763" t="str" cm="1">
        <f t="array" ref="E763">INDEX(capslist,1+C763-D763*Caps)</f>
        <v>13.0</v>
      </c>
      <c r="F763" t="str" cm="1">
        <f t="array" ref="F763">INDEX(capslist,D763+1)</f>
        <v>15.0</v>
      </c>
      <c r="G763">
        <f t="shared" si="37"/>
        <v>6.9642857142857144</v>
      </c>
    </row>
    <row r="764" spans="3:7" x14ac:dyDescent="0.25">
      <c r="C764">
        <f t="shared" si="35"/>
        <v>750</v>
      </c>
      <c r="D764">
        <f t="shared" si="36"/>
        <v>25</v>
      </c>
      <c r="E764" t="str" cm="1">
        <f t="array" ref="E764">INDEX(capslist,1+C764-D764*Caps)</f>
        <v>15.0</v>
      </c>
      <c r="F764" t="str" cm="1">
        <f t="array" ref="F764">INDEX(capslist,D764+1)</f>
        <v>15.0</v>
      </c>
      <c r="G764">
        <f t="shared" si="37"/>
        <v>7.5</v>
      </c>
    </row>
    <row r="765" spans="3:7" x14ac:dyDescent="0.25">
      <c r="C765">
        <f t="shared" si="35"/>
        <v>751</v>
      </c>
      <c r="D765">
        <f t="shared" si="36"/>
        <v>25</v>
      </c>
      <c r="E765" t="str" cm="1">
        <f t="array" ref="E765">INDEX(capslist,1+C765-D765*Caps)</f>
        <v>18.0</v>
      </c>
      <c r="F765" t="str" cm="1">
        <f t="array" ref="F765">INDEX(capslist,D765+1)</f>
        <v>15.0</v>
      </c>
      <c r="G765">
        <f t="shared" si="37"/>
        <v>8.1818181818181817</v>
      </c>
    </row>
    <row r="766" spans="3:7" x14ac:dyDescent="0.25">
      <c r="C766">
        <f t="shared" si="35"/>
        <v>752</v>
      </c>
      <c r="D766">
        <f t="shared" si="36"/>
        <v>25</v>
      </c>
      <c r="E766" t="str" cm="1">
        <f t="array" ref="E766">INDEX(capslist,1+C766-D766*Caps)</f>
        <v>22.0</v>
      </c>
      <c r="F766" t="str" cm="1">
        <f t="array" ref="F766">INDEX(capslist,D766+1)</f>
        <v>15.0</v>
      </c>
      <c r="G766">
        <f t="shared" si="37"/>
        <v>8.9189189189189193</v>
      </c>
    </row>
    <row r="767" spans="3:7" x14ac:dyDescent="0.25">
      <c r="C767">
        <f t="shared" si="35"/>
        <v>753</v>
      </c>
      <c r="D767">
        <f t="shared" si="36"/>
        <v>25</v>
      </c>
      <c r="E767" t="str" cm="1">
        <f t="array" ref="E767">INDEX(capslist,1+C767-D767*Caps)</f>
        <v>27.0</v>
      </c>
      <c r="F767" t="str" cm="1">
        <f t="array" ref="F767">INDEX(capslist,D767+1)</f>
        <v>15.0</v>
      </c>
      <c r="G767">
        <f t="shared" si="37"/>
        <v>9.6428571428571423</v>
      </c>
    </row>
    <row r="768" spans="3:7" x14ac:dyDescent="0.25">
      <c r="C768">
        <f t="shared" si="35"/>
        <v>754</v>
      </c>
      <c r="D768">
        <f t="shared" si="36"/>
        <v>26</v>
      </c>
      <c r="E768" t="str" cm="1">
        <f t="array" ref="E768">INDEX(capslist,1+C768-D768*Caps)</f>
        <v>0.4</v>
      </c>
      <c r="F768" t="str" cm="1">
        <f t="array" ref="F768">INDEX(capslist,D768+1)</f>
        <v>18.0</v>
      </c>
      <c r="G768">
        <f t="shared" si="37"/>
        <v>0.39130434782608697</v>
      </c>
    </row>
    <row r="769" spans="3:7" x14ac:dyDescent="0.25">
      <c r="C769">
        <f t="shared" si="35"/>
        <v>755</v>
      </c>
      <c r="D769">
        <f t="shared" si="36"/>
        <v>26</v>
      </c>
      <c r="E769" t="str" cm="1">
        <f t="array" ref="E769">INDEX(capslist,1+C769-D769*Caps)</f>
        <v>0.5</v>
      </c>
      <c r="F769" t="str" cm="1">
        <f t="array" ref="F769">INDEX(capslist,D769+1)</f>
        <v>18.0</v>
      </c>
      <c r="G769">
        <f t="shared" si="37"/>
        <v>0.48648648648648651</v>
      </c>
    </row>
    <row r="770" spans="3:7" x14ac:dyDescent="0.25">
      <c r="C770">
        <f t="shared" si="35"/>
        <v>756</v>
      </c>
      <c r="D770">
        <f t="shared" si="36"/>
        <v>26</v>
      </c>
      <c r="E770" t="str" cm="1">
        <f t="array" ref="E770">INDEX(capslist,1+C770-D770*Caps)</f>
        <v>0.6</v>
      </c>
      <c r="F770" t="str" cm="1">
        <f t="array" ref="F770">INDEX(capslist,D770+1)</f>
        <v>18.0</v>
      </c>
      <c r="G770">
        <f t="shared" si="37"/>
        <v>0.58064516129032251</v>
      </c>
    </row>
    <row r="771" spans="3:7" x14ac:dyDescent="0.25">
      <c r="C771">
        <f t="shared" si="35"/>
        <v>757</v>
      </c>
      <c r="D771">
        <f t="shared" si="36"/>
        <v>26</v>
      </c>
      <c r="E771" t="str" cm="1">
        <f t="array" ref="E771">INDEX(capslist,1+C771-D771*Caps)</f>
        <v>0.7</v>
      </c>
      <c r="F771" t="str" cm="1">
        <f t="array" ref="F771">INDEX(capslist,D771+1)</f>
        <v>18.0</v>
      </c>
      <c r="G771">
        <f t="shared" si="37"/>
        <v>0.6737967914438503</v>
      </c>
    </row>
    <row r="772" spans="3:7" x14ac:dyDescent="0.25">
      <c r="C772">
        <f t="shared" si="35"/>
        <v>758</v>
      </c>
      <c r="D772">
        <f t="shared" si="36"/>
        <v>26</v>
      </c>
      <c r="E772" t="str" cm="1">
        <f t="array" ref="E772">INDEX(capslist,1+C772-D772*Caps)</f>
        <v>0.8</v>
      </c>
      <c r="F772" t="str" cm="1">
        <f t="array" ref="F772">INDEX(capslist,D772+1)</f>
        <v>18.0</v>
      </c>
      <c r="G772">
        <f t="shared" si="37"/>
        <v>0.76595744680851063</v>
      </c>
    </row>
    <row r="773" spans="3:7" x14ac:dyDescent="0.25">
      <c r="C773">
        <f t="shared" si="35"/>
        <v>759</v>
      </c>
      <c r="D773">
        <f t="shared" si="36"/>
        <v>26</v>
      </c>
      <c r="E773" t="str" cm="1">
        <f t="array" ref="E773">INDEX(capslist,1+C773-D773*Caps)</f>
        <v>0.9</v>
      </c>
      <c r="F773" t="str" cm="1">
        <f t="array" ref="F773">INDEX(capslist,D773+1)</f>
        <v>18.0</v>
      </c>
      <c r="G773">
        <f t="shared" si="37"/>
        <v>0.85714285714285721</v>
      </c>
    </row>
    <row r="774" spans="3:7" x14ac:dyDescent="0.25">
      <c r="C774">
        <f t="shared" si="35"/>
        <v>760</v>
      </c>
      <c r="D774">
        <f t="shared" si="36"/>
        <v>26</v>
      </c>
      <c r="E774" t="str" cm="1">
        <f t="array" ref="E774">INDEX(capslist,1+C774-D774*Caps)</f>
        <v>1.0</v>
      </c>
      <c r="F774" t="str" cm="1">
        <f t="array" ref="F774">INDEX(capslist,D774+1)</f>
        <v>18.0</v>
      </c>
      <c r="G774">
        <f t="shared" si="37"/>
        <v>0.94736842105263153</v>
      </c>
    </row>
    <row r="775" spans="3:7" x14ac:dyDescent="0.25">
      <c r="C775">
        <f t="shared" si="35"/>
        <v>761</v>
      </c>
      <c r="D775">
        <f t="shared" si="36"/>
        <v>26</v>
      </c>
      <c r="E775" t="str" cm="1">
        <f t="array" ref="E775">INDEX(capslist,1+C775-D775*Caps)</f>
        <v>1.1</v>
      </c>
      <c r="F775" t="str" cm="1">
        <f t="array" ref="F775">INDEX(capslist,D775+1)</f>
        <v>18.0</v>
      </c>
      <c r="G775">
        <f t="shared" si="37"/>
        <v>1.0366492146596857</v>
      </c>
    </row>
    <row r="776" spans="3:7" x14ac:dyDescent="0.25">
      <c r="C776">
        <f t="shared" si="35"/>
        <v>762</v>
      </c>
      <c r="D776">
        <f t="shared" si="36"/>
        <v>26</v>
      </c>
      <c r="E776" t="str" cm="1">
        <f t="array" ref="E776">INDEX(capslist,1+C776-D776*Caps)</f>
        <v>1.5</v>
      </c>
      <c r="F776" t="str" cm="1">
        <f t="array" ref="F776">INDEX(capslist,D776+1)</f>
        <v>18.0</v>
      </c>
      <c r="G776">
        <f t="shared" si="37"/>
        <v>1.3846153846153846</v>
      </c>
    </row>
    <row r="777" spans="3:7" x14ac:dyDescent="0.25">
      <c r="C777">
        <f t="shared" si="35"/>
        <v>763</v>
      </c>
      <c r="D777">
        <f t="shared" ref="D777:D840" si="38">INT(C777/totalcount)</f>
        <v>26</v>
      </c>
      <c r="E777" t="str" cm="1">
        <f t="array" ref="E777">INDEX(capslist,1+C777-D777*Caps)</f>
        <v>1.8</v>
      </c>
      <c r="F777" t="str" cm="1">
        <f t="array" ref="F777">INDEX(capslist,D777+1)</f>
        <v>18.0</v>
      </c>
      <c r="G777">
        <f t="shared" ref="G777:G840" si="39">E777*F777/(E777+F777)</f>
        <v>1.6363636363636362</v>
      </c>
    </row>
    <row r="778" spans="3:7" x14ac:dyDescent="0.25">
      <c r="C778">
        <f t="shared" si="35"/>
        <v>764</v>
      </c>
      <c r="D778">
        <f t="shared" si="38"/>
        <v>26</v>
      </c>
      <c r="E778" t="str" cm="1">
        <f t="array" ref="E778">INDEX(capslist,1+C778-D778*Caps)</f>
        <v>2.2</v>
      </c>
      <c r="F778" t="str" cm="1">
        <f t="array" ref="F778">INDEX(capslist,D778+1)</f>
        <v>18.0</v>
      </c>
      <c r="G778">
        <f t="shared" si="39"/>
        <v>1.9603960396039606</v>
      </c>
    </row>
    <row r="779" spans="3:7" x14ac:dyDescent="0.25">
      <c r="C779">
        <f t="shared" si="35"/>
        <v>765</v>
      </c>
      <c r="D779">
        <f t="shared" si="38"/>
        <v>26</v>
      </c>
      <c r="E779" t="str" cm="1">
        <f t="array" ref="E779">INDEX(capslist,1+C779-D779*Caps)</f>
        <v>2.4</v>
      </c>
      <c r="F779" t="str" cm="1">
        <f t="array" ref="F779">INDEX(capslist,D779+1)</f>
        <v>18.0</v>
      </c>
      <c r="G779">
        <f t="shared" si="39"/>
        <v>2.1176470588235294</v>
      </c>
    </row>
    <row r="780" spans="3:7" x14ac:dyDescent="0.25">
      <c r="C780">
        <f t="shared" si="35"/>
        <v>766</v>
      </c>
      <c r="D780">
        <f t="shared" si="38"/>
        <v>26</v>
      </c>
      <c r="E780" t="str" cm="1">
        <f t="array" ref="E780">INDEX(capslist,1+C780-D780*Caps)</f>
        <v>2.7</v>
      </c>
      <c r="F780" t="str" cm="1">
        <f t="array" ref="F780">INDEX(capslist,D780+1)</f>
        <v>18.0</v>
      </c>
      <c r="G780">
        <f t="shared" si="39"/>
        <v>2.347826086956522</v>
      </c>
    </row>
    <row r="781" spans="3:7" x14ac:dyDescent="0.25">
      <c r="C781">
        <f t="shared" si="35"/>
        <v>767</v>
      </c>
      <c r="D781">
        <f t="shared" si="38"/>
        <v>26</v>
      </c>
      <c r="E781" t="str" cm="1">
        <f t="array" ref="E781">INDEX(capslist,1+C781-D781*Caps)</f>
        <v>3.0</v>
      </c>
      <c r="F781" t="str" cm="1">
        <f t="array" ref="F781">INDEX(capslist,D781+1)</f>
        <v>18.0</v>
      </c>
      <c r="G781">
        <f t="shared" si="39"/>
        <v>2.5714285714285716</v>
      </c>
    </row>
    <row r="782" spans="3:7" x14ac:dyDescent="0.25">
      <c r="C782">
        <f t="shared" si="35"/>
        <v>768</v>
      </c>
      <c r="D782">
        <f t="shared" si="38"/>
        <v>26</v>
      </c>
      <c r="E782" t="str" cm="1">
        <f t="array" ref="E782">INDEX(capslist,1+C782-D782*Caps)</f>
        <v>3.3</v>
      </c>
      <c r="F782" t="str" cm="1">
        <f t="array" ref="F782">INDEX(capslist,D782+1)</f>
        <v>18.0</v>
      </c>
      <c r="G782">
        <f t="shared" si="39"/>
        <v>2.788732394366197</v>
      </c>
    </row>
    <row r="783" spans="3:7" x14ac:dyDescent="0.25">
      <c r="C783">
        <f t="shared" si="35"/>
        <v>769</v>
      </c>
      <c r="D783">
        <f t="shared" si="38"/>
        <v>26</v>
      </c>
      <c r="E783" t="str" cm="1">
        <f t="array" ref="E783">INDEX(capslist,1+C783-D783*Caps)</f>
        <v>3.9</v>
      </c>
      <c r="F783" t="str" cm="1">
        <f t="array" ref="F783">INDEX(capslist,D783+1)</f>
        <v>18.0</v>
      </c>
      <c r="G783">
        <f t="shared" si="39"/>
        <v>3.2054794520547949</v>
      </c>
    </row>
    <row r="784" spans="3:7" x14ac:dyDescent="0.25">
      <c r="C784">
        <f t="shared" si="35"/>
        <v>770</v>
      </c>
      <c r="D784">
        <f t="shared" si="38"/>
        <v>26</v>
      </c>
      <c r="E784" t="str" cm="1">
        <f t="array" ref="E784">INDEX(capslist,1+C784-D784*Caps)</f>
        <v>4.7</v>
      </c>
      <c r="F784" t="str" cm="1">
        <f t="array" ref="F784">INDEX(capslist,D784+1)</f>
        <v>18.0</v>
      </c>
      <c r="G784">
        <f t="shared" si="39"/>
        <v>3.7268722466960358</v>
      </c>
    </row>
    <row r="785" spans="3:7" x14ac:dyDescent="0.25">
      <c r="C785">
        <f t="shared" si="35"/>
        <v>771</v>
      </c>
      <c r="D785">
        <f t="shared" si="38"/>
        <v>26</v>
      </c>
      <c r="E785" t="str" cm="1">
        <f t="array" ref="E785">INDEX(capslist,1+C785-D785*Caps)</f>
        <v>5.0</v>
      </c>
      <c r="F785" t="str" cm="1">
        <f t="array" ref="F785">INDEX(capslist,D785+1)</f>
        <v>18.0</v>
      </c>
      <c r="G785">
        <f t="shared" si="39"/>
        <v>3.9130434782608696</v>
      </c>
    </row>
    <row r="786" spans="3:7" x14ac:dyDescent="0.25">
      <c r="C786">
        <f t="shared" si="35"/>
        <v>772</v>
      </c>
      <c r="D786">
        <f t="shared" si="38"/>
        <v>26</v>
      </c>
      <c r="E786" t="str" cm="1">
        <f t="array" ref="E786">INDEX(capslist,1+C786-D786*Caps)</f>
        <v>5.6</v>
      </c>
      <c r="F786" t="str" cm="1">
        <f t="array" ref="F786">INDEX(capslist,D786+1)</f>
        <v>18.0</v>
      </c>
      <c r="G786">
        <f t="shared" si="39"/>
        <v>4.2711864406779654</v>
      </c>
    </row>
    <row r="787" spans="3:7" x14ac:dyDescent="0.25">
      <c r="C787">
        <f t="shared" si="35"/>
        <v>773</v>
      </c>
      <c r="D787">
        <f t="shared" si="38"/>
        <v>26</v>
      </c>
      <c r="E787" t="str" cm="1">
        <f t="array" ref="E787">INDEX(capslist,1+C787-D787*Caps)</f>
        <v>6.0</v>
      </c>
      <c r="F787" t="str" cm="1">
        <f t="array" ref="F787">INDEX(capslist,D787+1)</f>
        <v>18.0</v>
      </c>
      <c r="G787">
        <f t="shared" si="39"/>
        <v>4.5</v>
      </c>
    </row>
    <row r="788" spans="3:7" x14ac:dyDescent="0.25">
      <c r="C788">
        <f t="shared" si="35"/>
        <v>774</v>
      </c>
      <c r="D788">
        <f t="shared" si="38"/>
        <v>26</v>
      </c>
      <c r="E788" t="str" cm="1">
        <f t="array" ref="E788">INDEX(capslist,1+C788-D788*Caps)</f>
        <v>6.8</v>
      </c>
      <c r="F788" t="str" cm="1">
        <f t="array" ref="F788">INDEX(capslist,D788+1)</f>
        <v>18.0</v>
      </c>
      <c r="G788">
        <f t="shared" si="39"/>
        <v>4.9354838709677411</v>
      </c>
    </row>
    <row r="789" spans="3:7" x14ac:dyDescent="0.25">
      <c r="C789">
        <f t="shared" si="35"/>
        <v>775</v>
      </c>
      <c r="D789">
        <f t="shared" si="38"/>
        <v>26</v>
      </c>
      <c r="E789" t="str" cm="1">
        <f t="array" ref="E789">INDEX(capslist,1+C789-D789*Caps)</f>
        <v>8.2</v>
      </c>
      <c r="F789" t="str" cm="1">
        <f t="array" ref="F789">INDEX(capslist,D789+1)</f>
        <v>18.0</v>
      </c>
      <c r="G789">
        <f t="shared" si="39"/>
        <v>5.6335877862595423</v>
      </c>
    </row>
    <row r="790" spans="3:7" x14ac:dyDescent="0.25">
      <c r="C790">
        <f t="shared" si="35"/>
        <v>776</v>
      </c>
      <c r="D790">
        <f t="shared" si="38"/>
        <v>26</v>
      </c>
      <c r="E790" t="str" cm="1">
        <f t="array" ref="E790">INDEX(capslist,1+C790-D790*Caps)</f>
        <v>10.0</v>
      </c>
      <c r="F790" t="str" cm="1">
        <f t="array" ref="F790">INDEX(capslist,D790+1)</f>
        <v>18.0</v>
      </c>
      <c r="G790">
        <f t="shared" si="39"/>
        <v>6.4285714285714288</v>
      </c>
    </row>
    <row r="791" spans="3:7" x14ac:dyDescent="0.25">
      <c r="C791">
        <f t="shared" si="35"/>
        <v>777</v>
      </c>
      <c r="D791">
        <f t="shared" si="38"/>
        <v>26</v>
      </c>
      <c r="E791" t="str" cm="1">
        <f t="array" ref="E791">INDEX(capslist,1+C791-D791*Caps)</f>
        <v>12.0</v>
      </c>
      <c r="F791" t="str" cm="1">
        <f t="array" ref="F791">INDEX(capslist,D791+1)</f>
        <v>18.0</v>
      </c>
      <c r="G791">
        <f t="shared" si="39"/>
        <v>7.2</v>
      </c>
    </row>
    <row r="792" spans="3:7" x14ac:dyDescent="0.25">
      <c r="C792">
        <f t="shared" si="35"/>
        <v>778</v>
      </c>
      <c r="D792">
        <f t="shared" si="38"/>
        <v>26</v>
      </c>
      <c r="E792" t="str" cm="1">
        <f t="array" ref="E792">INDEX(capslist,1+C792-D792*Caps)</f>
        <v>13.0</v>
      </c>
      <c r="F792" t="str" cm="1">
        <f t="array" ref="F792">INDEX(capslist,D792+1)</f>
        <v>18.0</v>
      </c>
      <c r="G792">
        <f t="shared" si="39"/>
        <v>7.5483870967741939</v>
      </c>
    </row>
    <row r="793" spans="3:7" x14ac:dyDescent="0.25">
      <c r="C793">
        <f t="shared" si="35"/>
        <v>779</v>
      </c>
      <c r="D793">
        <f t="shared" si="38"/>
        <v>26</v>
      </c>
      <c r="E793" t="str" cm="1">
        <f t="array" ref="E793">INDEX(capslist,1+C793-D793*Caps)</f>
        <v>15.0</v>
      </c>
      <c r="F793" t="str" cm="1">
        <f t="array" ref="F793">INDEX(capslist,D793+1)</f>
        <v>18.0</v>
      </c>
      <c r="G793">
        <f t="shared" si="39"/>
        <v>8.1818181818181817</v>
      </c>
    </row>
    <row r="794" spans="3:7" x14ac:dyDescent="0.25">
      <c r="C794">
        <f t="shared" si="35"/>
        <v>780</v>
      </c>
      <c r="D794">
        <f t="shared" si="38"/>
        <v>26</v>
      </c>
      <c r="E794" t="str" cm="1">
        <f t="array" ref="E794">INDEX(capslist,1+C794-D794*Caps)</f>
        <v>18.0</v>
      </c>
      <c r="F794" t="str" cm="1">
        <f t="array" ref="F794">INDEX(capslist,D794+1)</f>
        <v>18.0</v>
      </c>
      <c r="G794">
        <f t="shared" si="39"/>
        <v>9</v>
      </c>
    </row>
    <row r="795" spans="3:7" x14ac:dyDescent="0.25">
      <c r="C795">
        <f t="shared" si="35"/>
        <v>781</v>
      </c>
      <c r="D795">
        <f t="shared" si="38"/>
        <v>26</v>
      </c>
      <c r="E795" t="str" cm="1">
        <f t="array" ref="E795">INDEX(capslist,1+C795-D795*Caps)</f>
        <v>22.0</v>
      </c>
      <c r="F795" t="str" cm="1">
        <f t="array" ref="F795">INDEX(capslist,D795+1)</f>
        <v>18.0</v>
      </c>
      <c r="G795">
        <f t="shared" si="39"/>
        <v>9.9</v>
      </c>
    </row>
    <row r="796" spans="3:7" x14ac:dyDescent="0.25">
      <c r="C796">
        <f t="shared" si="35"/>
        <v>782</v>
      </c>
      <c r="D796">
        <f t="shared" si="38"/>
        <v>26</v>
      </c>
      <c r="E796" t="str" cm="1">
        <f t="array" ref="E796">INDEX(capslist,1+C796-D796*Caps)</f>
        <v>27.0</v>
      </c>
      <c r="F796" t="str" cm="1">
        <f t="array" ref="F796">INDEX(capslist,D796+1)</f>
        <v>18.0</v>
      </c>
      <c r="G796">
        <f t="shared" si="39"/>
        <v>10.8</v>
      </c>
    </row>
    <row r="797" spans="3:7" x14ac:dyDescent="0.25">
      <c r="C797">
        <f t="shared" si="35"/>
        <v>783</v>
      </c>
      <c r="D797">
        <f t="shared" si="38"/>
        <v>27</v>
      </c>
      <c r="E797" t="str" cm="1">
        <f t="array" ref="E797">INDEX(capslist,1+C797-D797*Caps)</f>
        <v>0.4</v>
      </c>
      <c r="F797" t="str" cm="1">
        <f t="array" ref="F797">INDEX(capslist,D797+1)</f>
        <v>22.0</v>
      </c>
      <c r="G797">
        <f t="shared" si="39"/>
        <v>0.3928571428571429</v>
      </c>
    </row>
    <row r="798" spans="3:7" x14ac:dyDescent="0.25">
      <c r="C798">
        <f t="shared" si="35"/>
        <v>784</v>
      </c>
      <c r="D798">
        <f t="shared" si="38"/>
        <v>27</v>
      </c>
      <c r="E798" t="str" cm="1">
        <f t="array" ref="E798">INDEX(capslist,1+C798-D798*Caps)</f>
        <v>0.5</v>
      </c>
      <c r="F798" t="str" cm="1">
        <f t="array" ref="F798">INDEX(capslist,D798+1)</f>
        <v>22.0</v>
      </c>
      <c r="G798">
        <f t="shared" si="39"/>
        <v>0.48888888888888887</v>
      </c>
    </row>
    <row r="799" spans="3:7" x14ac:dyDescent="0.25">
      <c r="C799">
        <f t="shared" si="35"/>
        <v>785</v>
      </c>
      <c r="D799">
        <f t="shared" si="38"/>
        <v>27</v>
      </c>
      <c r="E799" t="str" cm="1">
        <f t="array" ref="E799">INDEX(capslist,1+C799-D799*Caps)</f>
        <v>0.6</v>
      </c>
      <c r="F799" t="str" cm="1">
        <f t="array" ref="F799">INDEX(capslist,D799+1)</f>
        <v>22.0</v>
      </c>
      <c r="G799">
        <f t="shared" si="39"/>
        <v>0.5840707964601769</v>
      </c>
    </row>
    <row r="800" spans="3:7" x14ac:dyDescent="0.25">
      <c r="C800">
        <f t="shared" si="35"/>
        <v>786</v>
      </c>
      <c r="D800">
        <f t="shared" si="38"/>
        <v>27</v>
      </c>
      <c r="E800" t="str" cm="1">
        <f t="array" ref="E800">INDEX(capslist,1+C800-D800*Caps)</f>
        <v>0.7</v>
      </c>
      <c r="F800" t="str" cm="1">
        <f t="array" ref="F800">INDEX(capslist,D800+1)</f>
        <v>22.0</v>
      </c>
      <c r="G800">
        <f t="shared" si="39"/>
        <v>0.6784140969162995</v>
      </c>
    </row>
    <row r="801" spans="3:7" x14ac:dyDescent="0.25">
      <c r="C801">
        <f t="shared" si="35"/>
        <v>787</v>
      </c>
      <c r="D801">
        <f t="shared" si="38"/>
        <v>27</v>
      </c>
      <c r="E801" t="str" cm="1">
        <f t="array" ref="E801">INDEX(capslist,1+C801-D801*Caps)</f>
        <v>0.8</v>
      </c>
      <c r="F801" t="str" cm="1">
        <f t="array" ref="F801">INDEX(capslist,D801+1)</f>
        <v>22.0</v>
      </c>
      <c r="G801">
        <f t="shared" si="39"/>
        <v>0.77192982456140358</v>
      </c>
    </row>
    <row r="802" spans="3:7" x14ac:dyDescent="0.25">
      <c r="C802">
        <f t="shared" si="35"/>
        <v>788</v>
      </c>
      <c r="D802">
        <f t="shared" si="38"/>
        <v>27</v>
      </c>
      <c r="E802" t="str" cm="1">
        <f t="array" ref="E802">INDEX(capslist,1+C802-D802*Caps)</f>
        <v>0.9</v>
      </c>
      <c r="F802" t="str" cm="1">
        <f t="array" ref="F802">INDEX(capslist,D802+1)</f>
        <v>22.0</v>
      </c>
      <c r="G802">
        <f t="shared" si="39"/>
        <v>0.86462882096069882</v>
      </c>
    </row>
    <row r="803" spans="3:7" x14ac:dyDescent="0.25">
      <c r="C803">
        <f t="shared" si="35"/>
        <v>789</v>
      </c>
      <c r="D803">
        <f t="shared" si="38"/>
        <v>27</v>
      </c>
      <c r="E803" t="str" cm="1">
        <f t="array" ref="E803">INDEX(capslist,1+C803-D803*Caps)</f>
        <v>1.0</v>
      </c>
      <c r="F803" t="str" cm="1">
        <f t="array" ref="F803">INDEX(capslist,D803+1)</f>
        <v>22.0</v>
      </c>
      <c r="G803">
        <f t="shared" si="39"/>
        <v>0.95652173913043481</v>
      </c>
    </row>
    <row r="804" spans="3:7" x14ac:dyDescent="0.25">
      <c r="C804">
        <f t="shared" si="35"/>
        <v>790</v>
      </c>
      <c r="D804">
        <f t="shared" si="38"/>
        <v>27</v>
      </c>
      <c r="E804" t="str" cm="1">
        <f t="array" ref="E804">INDEX(capslist,1+C804-D804*Caps)</f>
        <v>1.1</v>
      </c>
      <c r="F804" t="str" cm="1">
        <f t="array" ref="F804">INDEX(capslist,D804+1)</f>
        <v>22.0</v>
      </c>
      <c r="G804">
        <f t="shared" si="39"/>
        <v>1.0476190476190477</v>
      </c>
    </row>
    <row r="805" spans="3:7" x14ac:dyDescent="0.25">
      <c r="C805">
        <f t="shared" si="35"/>
        <v>791</v>
      </c>
      <c r="D805">
        <f t="shared" si="38"/>
        <v>27</v>
      </c>
      <c r="E805" t="str" cm="1">
        <f t="array" ref="E805">INDEX(capslist,1+C805-D805*Caps)</f>
        <v>1.5</v>
      </c>
      <c r="F805" t="str" cm="1">
        <f t="array" ref="F805">INDEX(capslist,D805+1)</f>
        <v>22.0</v>
      </c>
      <c r="G805">
        <f t="shared" si="39"/>
        <v>1.4042553191489362</v>
      </c>
    </row>
    <row r="806" spans="3:7" x14ac:dyDescent="0.25">
      <c r="C806">
        <f t="shared" si="35"/>
        <v>792</v>
      </c>
      <c r="D806">
        <f t="shared" si="38"/>
        <v>27</v>
      </c>
      <c r="E806" t="str" cm="1">
        <f t="array" ref="E806">INDEX(capslist,1+C806-D806*Caps)</f>
        <v>1.8</v>
      </c>
      <c r="F806" t="str" cm="1">
        <f t="array" ref="F806">INDEX(capslist,D806+1)</f>
        <v>22.0</v>
      </c>
      <c r="G806">
        <f t="shared" si="39"/>
        <v>1.6638655462184875</v>
      </c>
    </row>
    <row r="807" spans="3:7" x14ac:dyDescent="0.25">
      <c r="C807">
        <f t="shared" si="35"/>
        <v>793</v>
      </c>
      <c r="D807">
        <f t="shared" si="38"/>
        <v>27</v>
      </c>
      <c r="E807" t="str" cm="1">
        <f t="array" ref="E807">INDEX(capslist,1+C807-D807*Caps)</f>
        <v>2.2</v>
      </c>
      <c r="F807" t="str" cm="1">
        <f t="array" ref="F807">INDEX(capslist,D807+1)</f>
        <v>22.0</v>
      </c>
      <c r="G807">
        <f t="shared" si="39"/>
        <v>2.0000000000000004</v>
      </c>
    </row>
    <row r="808" spans="3:7" x14ac:dyDescent="0.25">
      <c r="C808">
        <f t="shared" si="35"/>
        <v>794</v>
      </c>
      <c r="D808">
        <f t="shared" si="38"/>
        <v>27</v>
      </c>
      <c r="E808" t="str" cm="1">
        <f t="array" ref="E808">INDEX(capslist,1+C808-D808*Caps)</f>
        <v>2.4</v>
      </c>
      <c r="F808" t="str" cm="1">
        <f t="array" ref="F808">INDEX(capslist,D808+1)</f>
        <v>22.0</v>
      </c>
      <c r="G808">
        <f t="shared" si="39"/>
        <v>2.1639344262295084</v>
      </c>
    </row>
    <row r="809" spans="3:7" x14ac:dyDescent="0.25">
      <c r="C809">
        <f t="shared" si="35"/>
        <v>795</v>
      </c>
      <c r="D809">
        <f t="shared" si="38"/>
        <v>27</v>
      </c>
      <c r="E809" t="str" cm="1">
        <f t="array" ref="E809">INDEX(capslist,1+C809-D809*Caps)</f>
        <v>2.7</v>
      </c>
      <c r="F809" t="str" cm="1">
        <f t="array" ref="F809">INDEX(capslist,D809+1)</f>
        <v>22.0</v>
      </c>
      <c r="G809">
        <f t="shared" si="39"/>
        <v>2.404858299595142</v>
      </c>
    </row>
    <row r="810" spans="3:7" x14ac:dyDescent="0.25">
      <c r="C810">
        <f t="shared" si="35"/>
        <v>796</v>
      </c>
      <c r="D810">
        <f t="shared" si="38"/>
        <v>27</v>
      </c>
      <c r="E810" t="str" cm="1">
        <f t="array" ref="E810">INDEX(capslist,1+C810-D810*Caps)</f>
        <v>3.0</v>
      </c>
      <c r="F810" t="str" cm="1">
        <f t="array" ref="F810">INDEX(capslist,D810+1)</f>
        <v>22.0</v>
      </c>
      <c r="G810">
        <f t="shared" si="39"/>
        <v>2.64</v>
      </c>
    </row>
    <row r="811" spans="3:7" x14ac:dyDescent="0.25">
      <c r="C811">
        <f t="shared" si="35"/>
        <v>797</v>
      </c>
      <c r="D811">
        <f t="shared" si="38"/>
        <v>27</v>
      </c>
      <c r="E811" t="str" cm="1">
        <f t="array" ref="E811">INDEX(capslist,1+C811-D811*Caps)</f>
        <v>3.3</v>
      </c>
      <c r="F811" t="str" cm="1">
        <f t="array" ref="F811">INDEX(capslist,D811+1)</f>
        <v>22.0</v>
      </c>
      <c r="G811">
        <f t="shared" si="39"/>
        <v>2.8695652173913042</v>
      </c>
    </row>
    <row r="812" spans="3:7" x14ac:dyDescent="0.25">
      <c r="C812">
        <f t="shared" si="35"/>
        <v>798</v>
      </c>
      <c r="D812">
        <f t="shared" si="38"/>
        <v>27</v>
      </c>
      <c r="E812" t="str" cm="1">
        <f t="array" ref="E812">INDEX(capslist,1+C812-D812*Caps)</f>
        <v>3.9</v>
      </c>
      <c r="F812" t="str" cm="1">
        <f t="array" ref="F812">INDEX(capslist,D812+1)</f>
        <v>22.0</v>
      </c>
      <c r="G812">
        <f t="shared" si="39"/>
        <v>3.3127413127413128</v>
      </c>
    </row>
    <row r="813" spans="3:7" x14ac:dyDescent="0.25">
      <c r="C813">
        <f t="shared" si="35"/>
        <v>799</v>
      </c>
      <c r="D813">
        <f t="shared" si="38"/>
        <v>27</v>
      </c>
      <c r="E813" t="str" cm="1">
        <f t="array" ref="E813">INDEX(capslist,1+C813-D813*Caps)</f>
        <v>4.7</v>
      </c>
      <c r="F813" t="str" cm="1">
        <f t="array" ref="F813">INDEX(capslist,D813+1)</f>
        <v>22.0</v>
      </c>
      <c r="G813">
        <f t="shared" si="39"/>
        <v>3.8726591760299627</v>
      </c>
    </row>
    <row r="814" spans="3:7" x14ac:dyDescent="0.25">
      <c r="C814">
        <f t="shared" si="35"/>
        <v>800</v>
      </c>
      <c r="D814">
        <f t="shared" si="38"/>
        <v>27</v>
      </c>
      <c r="E814" t="str" cm="1">
        <f t="array" ref="E814">INDEX(capslist,1+C814-D814*Caps)</f>
        <v>5.0</v>
      </c>
      <c r="F814" t="str" cm="1">
        <f t="array" ref="F814">INDEX(capslist,D814+1)</f>
        <v>22.0</v>
      </c>
      <c r="G814">
        <f t="shared" si="39"/>
        <v>4.0740740740740744</v>
      </c>
    </row>
    <row r="815" spans="3:7" x14ac:dyDescent="0.25">
      <c r="C815">
        <f t="shared" si="35"/>
        <v>801</v>
      </c>
      <c r="D815">
        <f t="shared" si="38"/>
        <v>27</v>
      </c>
      <c r="E815" t="str" cm="1">
        <f t="array" ref="E815">INDEX(capslist,1+C815-D815*Caps)</f>
        <v>5.6</v>
      </c>
      <c r="F815" t="str" cm="1">
        <f t="array" ref="F815">INDEX(capslist,D815+1)</f>
        <v>22.0</v>
      </c>
      <c r="G815">
        <f t="shared" si="39"/>
        <v>4.4637681159420284</v>
      </c>
    </row>
    <row r="816" spans="3:7" x14ac:dyDescent="0.25">
      <c r="C816">
        <f t="shared" si="35"/>
        <v>802</v>
      </c>
      <c r="D816">
        <f t="shared" si="38"/>
        <v>27</v>
      </c>
      <c r="E816" t="str" cm="1">
        <f t="array" ref="E816">INDEX(capslist,1+C816-D816*Caps)</f>
        <v>6.0</v>
      </c>
      <c r="F816" t="str" cm="1">
        <f t="array" ref="F816">INDEX(capslist,D816+1)</f>
        <v>22.0</v>
      </c>
      <c r="G816">
        <f t="shared" si="39"/>
        <v>4.7142857142857144</v>
      </c>
    </row>
    <row r="817" spans="3:7" x14ac:dyDescent="0.25">
      <c r="C817">
        <f t="shared" si="35"/>
        <v>803</v>
      </c>
      <c r="D817">
        <f t="shared" si="38"/>
        <v>27</v>
      </c>
      <c r="E817" t="str" cm="1">
        <f t="array" ref="E817">INDEX(capslist,1+C817-D817*Caps)</f>
        <v>6.8</v>
      </c>
      <c r="F817" t="str" cm="1">
        <f t="array" ref="F817">INDEX(capslist,D817+1)</f>
        <v>22.0</v>
      </c>
      <c r="G817">
        <f t="shared" si="39"/>
        <v>5.1944444444444438</v>
      </c>
    </row>
    <row r="818" spans="3:7" x14ac:dyDescent="0.25">
      <c r="C818">
        <f t="shared" si="35"/>
        <v>804</v>
      </c>
      <c r="D818">
        <f t="shared" si="38"/>
        <v>27</v>
      </c>
      <c r="E818" t="str" cm="1">
        <f t="array" ref="E818">INDEX(capslist,1+C818-D818*Caps)</f>
        <v>8.2</v>
      </c>
      <c r="F818" t="str" cm="1">
        <f t="array" ref="F818">INDEX(capslist,D818+1)</f>
        <v>22.0</v>
      </c>
      <c r="G818">
        <f t="shared" si="39"/>
        <v>5.9735099337748334</v>
      </c>
    </row>
    <row r="819" spans="3:7" x14ac:dyDescent="0.25">
      <c r="C819">
        <f t="shared" si="35"/>
        <v>805</v>
      </c>
      <c r="D819">
        <f t="shared" si="38"/>
        <v>27</v>
      </c>
      <c r="E819" t="str" cm="1">
        <f t="array" ref="E819">INDEX(capslist,1+C819-D819*Caps)</f>
        <v>10.0</v>
      </c>
      <c r="F819" t="str" cm="1">
        <f t="array" ref="F819">INDEX(capslist,D819+1)</f>
        <v>22.0</v>
      </c>
      <c r="G819">
        <f t="shared" si="39"/>
        <v>6.875</v>
      </c>
    </row>
    <row r="820" spans="3:7" x14ac:dyDescent="0.25">
      <c r="C820">
        <f t="shared" si="35"/>
        <v>806</v>
      </c>
      <c r="D820">
        <f t="shared" si="38"/>
        <v>27</v>
      </c>
      <c r="E820" t="str" cm="1">
        <f t="array" ref="E820">INDEX(capslist,1+C820-D820*Caps)</f>
        <v>12.0</v>
      </c>
      <c r="F820" t="str" cm="1">
        <f t="array" ref="F820">INDEX(capslist,D820+1)</f>
        <v>22.0</v>
      </c>
      <c r="G820">
        <f t="shared" si="39"/>
        <v>7.7647058823529411</v>
      </c>
    </row>
    <row r="821" spans="3:7" x14ac:dyDescent="0.25">
      <c r="C821">
        <f t="shared" si="35"/>
        <v>807</v>
      </c>
      <c r="D821">
        <f t="shared" si="38"/>
        <v>27</v>
      </c>
      <c r="E821" t="str" cm="1">
        <f t="array" ref="E821">INDEX(capslist,1+C821-D821*Caps)</f>
        <v>13.0</v>
      </c>
      <c r="F821" t="str" cm="1">
        <f t="array" ref="F821">INDEX(capslist,D821+1)</f>
        <v>22.0</v>
      </c>
      <c r="G821">
        <f t="shared" si="39"/>
        <v>8.1714285714285708</v>
      </c>
    </row>
    <row r="822" spans="3:7" x14ac:dyDescent="0.25">
      <c r="C822">
        <f t="shared" si="35"/>
        <v>808</v>
      </c>
      <c r="D822">
        <f t="shared" si="38"/>
        <v>27</v>
      </c>
      <c r="E822" t="str" cm="1">
        <f t="array" ref="E822">INDEX(capslist,1+C822-D822*Caps)</f>
        <v>15.0</v>
      </c>
      <c r="F822" t="str" cm="1">
        <f t="array" ref="F822">INDEX(capslist,D822+1)</f>
        <v>22.0</v>
      </c>
      <c r="G822">
        <f t="shared" si="39"/>
        <v>8.9189189189189193</v>
      </c>
    </row>
    <row r="823" spans="3:7" x14ac:dyDescent="0.25">
      <c r="C823">
        <f t="shared" si="35"/>
        <v>809</v>
      </c>
      <c r="D823">
        <f t="shared" si="38"/>
        <v>27</v>
      </c>
      <c r="E823" t="str" cm="1">
        <f t="array" ref="E823">INDEX(capslist,1+C823-D823*Caps)</f>
        <v>18.0</v>
      </c>
      <c r="F823" t="str" cm="1">
        <f t="array" ref="F823">INDEX(capslist,D823+1)</f>
        <v>22.0</v>
      </c>
      <c r="G823">
        <f t="shared" si="39"/>
        <v>9.9</v>
      </c>
    </row>
    <row r="824" spans="3:7" x14ac:dyDescent="0.25">
      <c r="C824">
        <f t="shared" si="35"/>
        <v>810</v>
      </c>
      <c r="D824">
        <f t="shared" si="38"/>
        <v>27</v>
      </c>
      <c r="E824" t="str" cm="1">
        <f t="array" ref="E824">INDEX(capslist,1+C824-D824*Caps)</f>
        <v>22.0</v>
      </c>
      <c r="F824" t="str" cm="1">
        <f t="array" ref="F824">INDEX(capslist,D824+1)</f>
        <v>22.0</v>
      </c>
      <c r="G824">
        <f t="shared" si="39"/>
        <v>11</v>
      </c>
    </row>
    <row r="825" spans="3:7" x14ac:dyDescent="0.25">
      <c r="C825">
        <f t="shared" si="35"/>
        <v>811</v>
      </c>
      <c r="D825">
        <f t="shared" si="38"/>
        <v>27</v>
      </c>
      <c r="E825" t="str" cm="1">
        <f t="array" ref="E825">INDEX(capslist,1+C825-D825*Caps)</f>
        <v>27.0</v>
      </c>
      <c r="F825" t="str" cm="1">
        <f t="array" ref="F825">INDEX(capslist,D825+1)</f>
        <v>22.0</v>
      </c>
      <c r="G825">
        <f t="shared" si="39"/>
        <v>12.122448979591837</v>
      </c>
    </row>
    <row r="826" spans="3:7" x14ac:dyDescent="0.25">
      <c r="C826">
        <f t="shared" si="35"/>
        <v>812</v>
      </c>
      <c r="D826">
        <f t="shared" si="38"/>
        <v>28</v>
      </c>
      <c r="E826" t="str" cm="1">
        <f t="array" ref="E826">INDEX(capslist,1+C826-D826*Caps)</f>
        <v>0.4</v>
      </c>
      <c r="F826" t="str" cm="1">
        <f t="array" ref="F826">INDEX(capslist,D826+1)</f>
        <v>27.0</v>
      </c>
      <c r="G826">
        <f t="shared" si="39"/>
        <v>0.39416058394160591</v>
      </c>
    </row>
    <row r="827" spans="3:7" x14ac:dyDescent="0.25">
      <c r="C827">
        <f t="shared" si="35"/>
        <v>813</v>
      </c>
      <c r="D827">
        <f t="shared" si="38"/>
        <v>28</v>
      </c>
      <c r="E827" t="str" cm="1">
        <f t="array" ref="E827">INDEX(capslist,1+C827-D827*Caps)</f>
        <v>0.5</v>
      </c>
      <c r="F827" t="str" cm="1">
        <f t="array" ref="F827">INDEX(capslist,D827+1)</f>
        <v>27.0</v>
      </c>
      <c r="G827">
        <f t="shared" si="39"/>
        <v>0.49090909090909091</v>
      </c>
    </row>
    <row r="828" spans="3:7" x14ac:dyDescent="0.25">
      <c r="C828">
        <f t="shared" si="35"/>
        <v>814</v>
      </c>
      <c r="D828">
        <f t="shared" si="38"/>
        <v>28</v>
      </c>
      <c r="E828" t="str" cm="1">
        <f t="array" ref="E828">INDEX(capslist,1+C828-D828*Caps)</f>
        <v>0.6</v>
      </c>
      <c r="F828" t="str" cm="1">
        <f t="array" ref="F828">INDEX(capslist,D828+1)</f>
        <v>27.0</v>
      </c>
      <c r="G828">
        <f t="shared" si="39"/>
        <v>0.58695652173913038</v>
      </c>
    </row>
    <row r="829" spans="3:7" x14ac:dyDescent="0.25">
      <c r="C829">
        <f t="shared" si="35"/>
        <v>815</v>
      </c>
      <c r="D829">
        <f t="shared" si="38"/>
        <v>28</v>
      </c>
      <c r="E829" t="str" cm="1">
        <f t="array" ref="E829">INDEX(capslist,1+C829-D829*Caps)</f>
        <v>0.7</v>
      </c>
      <c r="F829" t="str" cm="1">
        <f t="array" ref="F829">INDEX(capslist,D829+1)</f>
        <v>27.0</v>
      </c>
      <c r="G829">
        <f t="shared" si="39"/>
        <v>0.68231046931407935</v>
      </c>
    </row>
    <row r="830" spans="3:7" x14ac:dyDescent="0.25">
      <c r="C830">
        <f t="shared" si="35"/>
        <v>816</v>
      </c>
      <c r="D830">
        <f t="shared" si="38"/>
        <v>28</v>
      </c>
      <c r="E830" t="str" cm="1">
        <f t="array" ref="E830">INDEX(capslist,1+C830-D830*Caps)</f>
        <v>0.8</v>
      </c>
      <c r="F830" t="str" cm="1">
        <f t="array" ref="F830">INDEX(capslist,D830+1)</f>
        <v>27.0</v>
      </c>
      <c r="G830">
        <f t="shared" si="39"/>
        <v>0.7769784172661871</v>
      </c>
    </row>
    <row r="831" spans="3:7" x14ac:dyDescent="0.25">
      <c r="C831">
        <f t="shared" si="35"/>
        <v>817</v>
      </c>
      <c r="D831">
        <f t="shared" si="38"/>
        <v>28</v>
      </c>
      <c r="E831" t="str" cm="1">
        <f t="array" ref="E831">INDEX(capslist,1+C831-D831*Caps)</f>
        <v>0.9</v>
      </c>
      <c r="F831" t="str" cm="1">
        <f t="array" ref="F831">INDEX(capslist,D831+1)</f>
        <v>27.0</v>
      </c>
      <c r="G831">
        <f t="shared" si="39"/>
        <v>0.87096774193548399</v>
      </c>
    </row>
    <row r="832" spans="3:7" x14ac:dyDescent="0.25">
      <c r="C832">
        <f t="shared" si="35"/>
        <v>818</v>
      </c>
      <c r="D832">
        <f t="shared" si="38"/>
        <v>28</v>
      </c>
      <c r="E832" t="str" cm="1">
        <f t="array" ref="E832">INDEX(capslist,1+C832-D832*Caps)</f>
        <v>1.0</v>
      </c>
      <c r="F832" t="str" cm="1">
        <f t="array" ref="F832">INDEX(capslist,D832+1)</f>
        <v>27.0</v>
      </c>
      <c r="G832">
        <f t="shared" si="39"/>
        <v>0.9642857142857143</v>
      </c>
    </row>
    <row r="833" spans="3:7" x14ac:dyDescent="0.25">
      <c r="C833">
        <f t="shared" si="35"/>
        <v>819</v>
      </c>
      <c r="D833">
        <f t="shared" si="38"/>
        <v>28</v>
      </c>
      <c r="E833" t="str" cm="1">
        <f t="array" ref="E833">INDEX(capslist,1+C833-D833*Caps)</f>
        <v>1.1</v>
      </c>
      <c r="F833" t="str" cm="1">
        <f t="array" ref="F833">INDEX(capslist,D833+1)</f>
        <v>27.0</v>
      </c>
      <c r="G833">
        <f t="shared" si="39"/>
        <v>1.0569395017793595</v>
      </c>
    </row>
    <row r="834" spans="3:7" x14ac:dyDescent="0.25">
      <c r="C834">
        <f t="shared" si="35"/>
        <v>820</v>
      </c>
      <c r="D834">
        <f t="shared" si="38"/>
        <v>28</v>
      </c>
      <c r="E834" t="str" cm="1">
        <f t="array" ref="E834">INDEX(capslist,1+C834-D834*Caps)</f>
        <v>1.5</v>
      </c>
      <c r="F834" t="str" cm="1">
        <f t="array" ref="F834">INDEX(capslist,D834+1)</f>
        <v>27.0</v>
      </c>
      <c r="G834">
        <f t="shared" si="39"/>
        <v>1.4210526315789473</v>
      </c>
    </row>
    <row r="835" spans="3:7" x14ac:dyDescent="0.25">
      <c r="C835">
        <f t="shared" si="35"/>
        <v>821</v>
      </c>
      <c r="D835">
        <f t="shared" si="38"/>
        <v>28</v>
      </c>
      <c r="E835" t="str" cm="1">
        <f t="array" ref="E835">INDEX(capslist,1+C835-D835*Caps)</f>
        <v>1.8</v>
      </c>
      <c r="F835" t="str" cm="1">
        <f t="array" ref="F835">INDEX(capslist,D835+1)</f>
        <v>27.0</v>
      </c>
      <c r="G835">
        <f t="shared" si="39"/>
        <v>1.6875</v>
      </c>
    </row>
    <row r="836" spans="3:7" x14ac:dyDescent="0.25">
      <c r="C836">
        <f t="shared" si="35"/>
        <v>822</v>
      </c>
      <c r="D836">
        <f t="shared" si="38"/>
        <v>28</v>
      </c>
      <c r="E836" t="str" cm="1">
        <f t="array" ref="E836">INDEX(capslist,1+C836-D836*Caps)</f>
        <v>2.2</v>
      </c>
      <c r="F836" t="str" cm="1">
        <f t="array" ref="F836">INDEX(capslist,D836+1)</f>
        <v>27.0</v>
      </c>
      <c r="G836">
        <f t="shared" si="39"/>
        <v>2.0342465753424661</v>
      </c>
    </row>
    <row r="837" spans="3:7" x14ac:dyDescent="0.25">
      <c r="C837">
        <f t="shared" si="35"/>
        <v>823</v>
      </c>
      <c r="D837">
        <f t="shared" si="38"/>
        <v>28</v>
      </c>
      <c r="E837" t="str" cm="1">
        <f t="array" ref="E837">INDEX(capslist,1+C837-D837*Caps)</f>
        <v>2.4</v>
      </c>
      <c r="F837" t="str" cm="1">
        <f t="array" ref="F837">INDEX(capslist,D837+1)</f>
        <v>27.0</v>
      </c>
      <c r="G837">
        <f t="shared" si="39"/>
        <v>2.2040816326530615</v>
      </c>
    </row>
    <row r="838" spans="3:7" x14ac:dyDescent="0.25">
      <c r="C838">
        <f t="shared" si="35"/>
        <v>824</v>
      </c>
      <c r="D838">
        <f t="shared" si="38"/>
        <v>28</v>
      </c>
      <c r="E838" t="str" cm="1">
        <f t="array" ref="E838">INDEX(capslist,1+C838-D838*Caps)</f>
        <v>2.7</v>
      </c>
      <c r="F838" t="str" cm="1">
        <f t="array" ref="F838">INDEX(capslist,D838+1)</f>
        <v>27.0</v>
      </c>
      <c r="G838">
        <f t="shared" si="39"/>
        <v>2.4545454545454546</v>
      </c>
    </row>
    <row r="839" spans="3:7" x14ac:dyDescent="0.25">
      <c r="C839">
        <f t="shared" si="35"/>
        <v>825</v>
      </c>
      <c r="D839">
        <f t="shared" si="38"/>
        <v>28</v>
      </c>
      <c r="E839" t="str" cm="1">
        <f t="array" ref="E839">INDEX(capslist,1+C839-D839*Caps)</f>
        <v>3.0</v>
      </c>
      <c r="F839" t="str" cm="1">
        <f t="array" ref="F839">INDEX(capslist,D839+1)</f>
        <v>27.0</v>
      </c>
      <c r="G839">
        <f t="shared" si="39"/>
        <v>2.7</v>
      </c>
    </row>
    <row r="840" spans="3:7" x14ac:dyDescent="0.25">
      <c r="C840">
        <f t="shared" si="35"/>
        <v>826</v>
      </c>
      <c r="D840">
        <f t="shared" si="38"/>
        <v>28</v>
      </c>
      <c r="E840" t="str" cm="1">
        <f t="array" ref="E840">INDEX(capslist,1+C840-D840*Caps)</f>
        <v>3.3</v>
      </c>
      <c r="F840" t="str" cm="1">
        <f t="array" ref="F840">INDEX(capslist,D840+1)</f>
        <v>27.0</v>
      </c>
      <c r="G840">
        <f t="shared" si="39"/>
        <v>2.9405940594059405</v>
      </c>
    </row>
    <row r="841" spans="3:7" x14ac:dyDescent="0.25">
      <c r="C841">
        <f t="shared" si="35"/>
        <v>827</v>
      </c>
      <c r="D841">
        <f t="shared" ref="D841:D854" si="40">INT(C841/totalcount)</f>
        <v>28</v>
      </c>
      <c r="E841" t="str" cm="1">
        <f t="array" ref="E841">INDEX(capslist,1+C841-D841*Caps)</f>
        <v>3.9</v>
      </c>
      <c r="F841" t="str" cm="1">
        <f t="array" ref="F841">INDEX(capslist,D841+1)</f>
        <v>27.0</v>
      </c>
      <c r="G841">
        <f t="shared" ref="G841:G854" si="41">E841*F841/(E841+F841)</f>
        <v>3.4077669902912624</v>
      </c>
    </row>
    <row r="842" spans="3:7" x14ac:dyDescent="0.25">
      <c r="C842">
        <f t="shared" si="35"/>
        <v>828</v>
      </c>
      <c r="D842">
        <f t="shared" si="40"/>
        <v>28</v>
      </c>
      <c r="E842" t="str" cm="1">
        <f t="array" ref="E842">INDEX(capslist,1+C842-D842*Caps)</f>
        <v>4.7</v>
      </c>
      <c r="F842" t="str" cm="1">
        <f t="array" ref="F842">INDEX(capslist,D842+1)</f>
        <v>27.0</v>
      </c>
      <c r="G842">
        <f t="shared" si="41"/>
        <v>4.0031545741324921</v>
      </c>
    </row>
    <row r="843" spans="3:7" x14ac:dyDescent="0.25">
      <c r="C843">
        <f t="shared" si="35"/>
        <v>829</v>
      </c>
      <c r="D843">
        <f t="shared" si="40"/>
        <v>28</v>
      </c>
      <c r="E843" t="str" cm="1">
        <f t="array" ref="E843">INDEX(capslist,1+C843-D843*Caps)</f>
        <v>5.0</v>
      </c>
      <c r="F843" t="str" cm="1">
        <f t="array" ref="F843">INDEX(capslist,D843+1)</f>
        <v>27.0</v>
      </c>
      <c r="G843">
        <f t="shared" si="41"/>
        <v>4.21875</v>
      </c>
    </row>
    <row r="844" spans="3:7" x14ac:dyDescent="0.25">
      <c r="C844">
        <f t="shared" si="35"/>
        <v>830</v>
      </c>
      <c r="D844">
        <f t="shared" si="40"/>
        <v>28</v>
      </c>
      <c r="E844" t="str" cm="1">
        <f t="array" ref="E844">INDEX(capslist,1+C844-D844*Caps)</f>
        <v>5.6</v>
      </c>
      <c r="F844" t="str" cm="1">
        <f t="array" ref="F844">INDEX(capslist,D844+1)</f>
        <v>27.0</v>
      </c>
      <c r="G844">
        <f t="shared" si="41"/>
        <v>4.6380368098159508</v>
      </c>
    </row>
    <row r="845" spans="3:7" x14ac:dyDescent="0.25">
      <c r="C845">
        <f t="shared" si="35"/>
        <v>831</v>
      </c>
      <c r="D845">
        <f t="shared" si="40"/>
        <v>28</v>
      </c>
      <c r="E845" t="str" cm="1">
        <f t="array" ref="E845">INDEX(capslist,1+C845-D845*Caps)</f>
        <v>6.0</v>
      </c>
      <c r="F845" t="str" cm="1">
        <f t="array" ref="F845">INDEX(capslist,D845+1)</f>
        <v>27.0</v>
      </c>
      <c r="G845">
        <f t="shared" si="41"/>
        <v>4.9090909090909092</v>
      </c>
    </row>
    <row r="846" spans="3:7" x14ac:dyDescent="0.25">
      <c r="C846">
        <f t="shared" si="35"/>
        <v>832</v>
      </c>
      <c r="D846">
        <f t="shared" si="40"/>
        <v>28</v>
      </c>
      <c r="E846" t="str" cm="1">
        <f t="array" ref="E846">INDEX(capslist,1+C846-D846*Caps)</f>
        <v>6.8</v>
      </c>
      <c r="F846" t="str" cm="1">
        <f t="array" ref="F846">INDEX(capslist,D846+1)</f>
        <v>27.0</v>
      </c>
      <c r="G846">
        <f t="shared" si="41"/>
        <v>5.4319526627218941</v>
      </c>
    </row>
    <row r="847" spans="3:7" x14ac:dyDescent="0.25">
      <c r="C847">
        <f t="shared" si="35"/>
        <v>833</v>
      </c>
      <c r="D847">
        <f t="shared" si="40"/>
        <v>28</v>
      </c>
      <c r="E847" t="str" cm="1">
        <f t="array" ref="E847">INDEX(capslist,1+C847-D847*Caps)</f>
        <v>8.2</v>
      </c>
      <c r="F847" t="str" cm="1">
        <f t="array" ref="F847">INDEX(capslist,D847+1)</f>
        <v>27.0</v>
      </c>
      <c r="G847">
        <f t="shared" si="41"/>
        <v>6.2897727272727257</v>
      </c>
    </row>
    <row r="848" spans="3:7" x14ac:dyDescent="0.25">
      <c r="C848">
        <f t="shared" si="35"/>
        <v>834</v>
      </c>
      <c r="D848">
        <f t="shared" si="40"/>
        <v>28</v>
      </c>
      <c r="E848" t="str" cm="1">
        <f t="array" ref="E848">INDEX(capslist,1+C848-D848*Caps)</f>
        <v>10.0</v>
      </c>
      <c r="F848" t="str" cm="1">
        <f t="array" ref="F848">INDEX(capslist,D848+1)</f>
        <v>27.0</v>
      </c>
      <c r="G848">
        <f t="shared" si="41"/>
        <v>7.2972972972972974</v>
      </c>
    </row>
    <row r="849" spans="3:7" x14ac:dyDescent="0.25">
      <c r="C849">
        <f t="shared" si="35"/>
        <v>835</v>
      </c>
      <c r="D849">
        <f t="shared" si="40"/>
        <v>28</v>
      </c>
      <c r="E849" t="str" cm="1">
        <f t="array" ref="E849">INDEX(capslist,1+C849-D849*Caps)</f>
        <v>12.0</v>
      </c>
      <c r="F849" t="str" cm="1">
        <f t="array" ref="F849">INDEX(capslist,D849+1)</f>
        <v>27.0</v>
      </c>
      <c r="G849">
        <f t="shared" si="41"/>
        <v>8.3076923076923084</v>
      </c>
    </row>
    <row r="850" spans="3:7" x14ac:dyDescent="0.25">
      <c r="C850">
        <f t="shared" si="35"/>
        <v>836</v>
      </c>
      <c r="D850">
        <f t="shared" si="40"/>
        <v>28</v>
      </c>
      <c r="E850" t="str" cm="1">
        <f t="array" ref="E850">INDEX(capslist,1+C850-D850*Caps)</f>
        <v>13.0</v>
      </c>
      <c r="F850" t="str" cm="1">
        <f t="array" ref="F850">INDEX(capslist,D850+1)</f>
        <v>27.0</v>
      </c>
      <c r="G850">
        <f t="shared" si="41"/>
        <v>8.7750000000000004</v>
      </c>
    </row>
    <row r="851" spans="3:7" x14ac:dyDescent="0.25">
      <c r="C851">
        <f t="shared" si="35"/>
        <v>837</v>
      </c>
      <c r="D851">
        <f t="shared" si="40"/>
        <v>28</v>
      </c>
      <c r="E851" t="str" cm="1">
        <f t="array" ref="E851">INDEX(capslist,1+C851-D851*Caps)</f>
        <v>15.0</v>
      </c>
      <c r="F851" t="str" cm="1">
        <f t="array" ref="F851">INDEX(capslist,D851+1)</f>
        <v>27.0</v>
      </c>
      <c r="G851">
        <f t="shared" si="41"/>
        <v>9.6428571428571423</v>
      </c>
    </row>
    <row r="852" spans="3:7" x14ac:dyDescent="0.25">
      <c r="C852">
        <f t="shared" si="35"/>
        <v>838</v>
      </c>
      <c r="D852">
        <f t="shared" si="40"/>
        <v>28</v>
      </c>
      <c r="E852" t="str" cm="1">
        <f t="array" ref="E852">INDEX(capslist,1+C852-D852*Caps)</f>
        <v>18.0</v>
      </c>
      <c r="F852" t="str" cm="1">
        <f t="array" ref="F852">INDEX(capslist,D852+1)</f>
        <v>27.0</v>
      </c>
      <c r="G852">
        <f t="shared" si="41"/>
        <v>10.8</v>
      </c>
    </row>
    <row r="853" spans="3:7" x14ac:dyDescent="0.25">
      <c r="C853">
        <f t="shared" si="35"/>
        <v>839</v>
      </c>
      <c r="D853">
        <f t="shared" si="40"/>
        <v>28</v>
      </c>
      <c r="E853" t="str" cm="1">
        <f t="array" ref="E853">INDEX(capslist,1+C853-D853*Caps)</f>
        <v>22.0</v>
      </c>
      <c r="F853" t="str" cm="1">
        <f t="array" ref="F853">INDEX(capslist,D853+1)</f>
        <v>27.0</v>
      </c>
      <c r="G853">
        <f t="shared" si="41"/>
        <v>12.122448979591837</v>
      </c>
    </row>
    <row r="854" spans="3:7" x14ac:dyDescent="0.25">
      <c r="C854">
        <f t="shared" si="35"/>
        <v>840</v>
      </c>
      <c r="D854">
        <f t="shared" si="40"/>
        <v>28</v>
      </c>
      <c r="E854" t="str" cm="1">
        <f t="array" ref="E854">INDEX(capslist,1+C854-D854*Caps)</f>
        <v>27.0</v>
      </c>
      <c r="F854" t="str" cm="1">
        <f t="array" ref="F854">INDEX(capslist,D854+1)</f>
        <v>27.0</v>
      </c>
      <c r="G854">
        <f t="shared" si="41"/>
        <v>13.5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AAE0-D5B3-4799-85DB-BAFDFF2A624E}">
  <dimension ref="A1:AG37"/>
  <sheetViews>
    <sheetView topLeftCell="B1" workbookViewId="0">
      <selection activeCell="B22" sqref="B22"/>
    </sheetView>
  </sheetViews>
  <sheetFormatPr defaultRowHeight="15" x14ac:dyDescent="0.25"/>
  <cols>
    <col min="1" max="1" width="18.42578125" customWidth="1"/>
    <col min="6" max="6" width="31.85546875" customWidth="1"/>
    <col min="8" max="8" width="12" bestFit="1" customWidth="1"/>
    <col min="10" max="10" width="12" bestFit="1" customWidth="1"/>
    <col min="14" max="14" width="12" bestFit="1" customWidth="1"/>
  </cols>
  <sheetData>
    <row r="1" spans="1:14" x14ac:dyDescent="0.25">
      <c r="F1" s="1" t="s">
        <v>138</v>
      </c>
    </row>
    <row r="2" spans="1:14" x14ac:dyDescent="0.25">
      <c r="F2" t="s">
        <v>136</v>
      </c>
      <c r="G2" t="s">
        <v>139</v>
      </c>
      <c r="H2">
        <v>50</v>
      </c>
    </row>
    <row r="3" spans="1:14" x14ac:dyDescent="0.25">
      <c r="F3" t="s">
        <v>135</v>
      </c>
      <c r="G3" t="s">
        <v>140</v>
      </c>
      <c r="H3">
        <f>2*PI()*Cover!C12*1000000</f>
        <v>914203462.19462979</v>
      </c>
    </row>
    <row r="5" spans="1:14" x14ac:dyDescent="0.25">
      <c r="F5" t="s">
        <v>137</v>
      </c>
      <c r="H5" s="7">
        <f>Cover!C17</f>
        <v>521.48637939651678</v>
      </c>
    </row>
    <row r="6" spans="1:14" x14ac:dyDescent="0.25">
      <c r="F6" t="s">
        <v>174</v>
      </c>
      <c r="G6" t="s">
        <v>24</v>
      </c>
      <c r="H6" s="7">
        <f>L</f>
        <v>5.4578913364813471E-2</v>
      </c>
    </row>
    <row r="7" spans="1:14" x14ac:dyDescent="0.25">
      <c r="H7" s="7"/>
    </row>
    <row r="8" spans="1:14" x14ac:dyDescent="0.25">
      <c r="F8" t="s">
        <v>175</v>
      </c>
      <c r="G8" t="s">
        <v>176</v>
      </c>
      <c r="H8">
        <f>Cover!$C17*2*PI()*Cover!$C12*Cover!$C16/1000</f>
        <v>26.020205142241277</v>
      </c>
    </row>
    <row r="9" spans="1:14" x14ac:dyDescent="0.25">
      <c r="H9" s="7"/>
      <c r="J9" s="7">
        <f>J16*H6*H3/1000000</f>
        <v>1010.0315252284946</v>
      </c>
      <c r="N9" s="7">
        <f>N16*H6*H3/1000000</f>
        <v>3424.0032962539162</v>
      </c>
    </row>
    <row r="10" spans="1:14" x14ac:dyDescent="0.25">
      <c r="A10" t="s">
        <v>33</v>
      </c>
    </row>
    <row r="11" spans="1:14" x14ac:dyDescent="0.25">
      <c r="F11" t="s">
        <v>141</v>
      </c>
      <c r="H11">
        <f>H5/Norm</f>
        <v>14.336395309869877</v>
      </c>
    </row>
    <row r="12" spans="1:14" ht="18.75" x14ac:dyDescent="0.35">
      <c r="F12" t="s">
        <v>102</v>
      </c>
      <c r="H12" s="4" t="s">
        <v>37</v>
      </c>
      <c r="I12" t="s">
        <v>44</v>
      </c>
      <c r="J12" s="4" t="s">
        <v>38</v>
      </c>
      <c r="K12" t="s">
        <v>34</v>
      </c>
      <c r="L12" t="s">
        <v>35</v>
      </c>
      <c r="M12" t="s">
        <v>36</v>
      </c>
      <c r="N12" s="4" t="s">
        <v>39</v>
      </c>
    </row>
    <row r="13" spans="1:14" x14ac:dyDescent="0.25">
      <c r="H13">
        <f>H11</f>
        <v>14.336395309869877</v>
      </c>
      <c r="J13">
        <f>Zverev!U11</f>
        <v>0.53570419672030056</v>
      </c>
      <c r="K13">
        <f>Zverev!W11</f>
        <v>1.0762697049092715</v>
      </c>
      <c r="L13">
        <f>Zverev!X11</f>
        <v>0.55578628570841271</v>
      </c>
      <c r="M13">
        <f>Zverev!Y11</f>
        <v>0.67918730679806782</v>
      </c>
      <c r="N13">
        <f>Zverev!V11</f>
        <v>1.6671483935433782</v>
      </c>
    </row>
    <row r="14" spans="1:14" x14ac:dyDescent="0.25">
      <c r="F14" t="s">
        <v>99</v>
      </c>
      <c r="H14" t="s">
        <v>142</v>
      </c>
      <c r="J14" t="s">
        <v>143</v>
      </c>
      <c r="K14" t="s">
        <v>45</v>
      </c>
      <c r="L14" t="s">
        <v>46</v>
      </c>
      <c r="M14" t="s">
        <v>47</v>
      </c>
      <c r="N14" t="s">
        <v>144</v>
      </c>
    </row>
    <row r="15" spans="1:14" x14ac:dyDescent="0.25">
      <c r="H15" cm="1">
        <f t="array" ref="H15">H13*Norm</f>
        <v>521.48637939651678</v>
      </c>
      <c r="I15" cm="1">
        <f t="array" ref="I15">I13*Norm</f>
        <v>0</v>
      </c>
      <c r="J15" cm="1">
        <f t="array" ref="J15">J13*Norm</f>
        <v>19.486240155700933</v>
      </c>
      <c r="K15">
        <f>K13/Norm</f>
        <v>2.9588170581698187E-2</v>
      </c>
      <c r="L15">
        <f>L13/Norm</f>
        <v>1.5279348060712378E-2</v>
      </c>
      <c r="M15">
        <f>M13/Norm</f>
        <v>1.8671815994448601E-2</v>
      </c>
      <c r="N15" cm="1">
        <f t="array" ref="N15">N13*Norm</f>
        <v>60.642522815140381</v>
      </c>
    </row>
    <row r="16" spans="1:14" x14ac:dyDescent="0.25">
      <c r="F16" t="s">
        <v>145</v>
      </c>
      <c r="J16">
        <f>J13*Fc*Qu/(Fbw*Qu-J13*Fc)</f>
        <v>20.242641450688421</v>
      </c>
      <c r="N16">
        <f>N13*Fc*Qu/(Fbw*Qu-N13*Fc)</f>
        <v>68.622482883752994</v>
      </c>
    </row>
    <row r="17" spans="1:33" x14ac:dyDescent="0.25">
      <c r="F17" t="s">
        <v>173</v>
      </c>
      <c r="J17">
        <f>1000000000000/(H3*(Z0*J16*H3*L*0.000001-Z0^2)^0.5)</f>
        <v>4.9926300791367115</v>
      </c>
      <c r="K17">
        <f>K15*Cn</f>
        <v>0.64864564354053578</v>
      </c>
      <c r="L17">
        <f>L15*Cn</f>
        <v>0.33496097801501151</v>
      </c>
      <c r="M17">
        <f>M15*Cn</f>
        <v>0.40933223865084456</v>
      </c>
      <c r="N17">
        <f>1000000000000/(H3*(Z0*N16*H3*L*0.000001-Z0^2)^0.5)</f>
        <v>2.6631730350214964</v>
      </c>
    </row>
    <row r="18" spans="1:33" x14ac:dyDescent="0.25">
      <c r="F18" t="s">
        <v>134</v>
      </c>
      <c r="J18" t="str" cm="1">
        <f t="array" ref="J18:N19">Cap_Lookup!J3:N4</f>
        <v>15.0</v>
      </c>
      <c r="K18" t="str">
        <v>6.8</v>
      </c>
      <c r="L18" t="str">
        <v>0.9</v>
      </c>
      <c r="M18" t="str">
        <v>1.8</v>
      </c>
      <c r="N18" t="str">
        <v>6.8</v>
      </c>
    </row>
    <row r="19" spans="1:33" x14ac:dyDescent="0.25">
      <c r="J19" t="str">
        <v>6.8</v>
      </c>
      <c r="K19" t="str">
        <v>0.7</v>
      </c>
      <c r="L19" t="str">
        <v>0.5</v>
      </c>
      <c r="M19" t="str">
        <v>0.5</v>
      </c>
      <c r="N19" t="str">
        <v>3.9</v>
      </c>
    </row>
    <row r="20" spans="1:33" x14ac:dyDescent="0.25">
      <c r="A20" t="s">
        <v>446</v>
      </c>
      <c r="F20" t="s">
        <v>447</v>
      </c>
      <c r="J20" t="str">
        <f>(IF($B$20="",J18, J$17*2))</f>
        <v>15.0</v>
      </c>
      <c r="K20" t="str">
        <f t="shared" ref="K20:N21" si="0">(IF($B$20="",K18, K$17*2))</f>
        <v>6.8</v>
      </c>
      <c r="L20" t="str">
        <f t="shared" si="0"/>
        <v>0.9</v>
      </c>
      <c r="M20" t="str">
        <f t="shared" si="0"/>
        <v>1.8</v>
      </c>
      <c r="N20" t="str">
        <f t="shared" si="0"/>
        <v>6.8</v>
      </c>
    </row>
    <row r="21" spans="1:33" x14ac:dyDescent="0.25">
      <c r="F21" t="s">
        <v>448</v>
      </c>
      <c r="J21" t="str">
        <f>(IF($B$20="",J19, J$17*2))</f>
        <v>6.8</v>
      </c>
      <c r="K21" t="str">
        <f t="shared" si="0"/>
        <v>0.7</v>
      </c>
      <c r="L21" t="str">
        <f t="shared" si="0"/>
        <v>0.5</v>
      </c>
      <c r="M21" t="str">
        <f t="shared" si="0"/>
        <v>0.5</v>
      </c>
      <c r="N21" t="str">
        <f t="shared" si="0"/>
        <v>3.9</v>
      </c>
    </row>
    <row r="22" spans="1:33" x14ac:dyDescent="0.25">
      <c r="AF22" s="3"/>
      <c r="AG22" s="3"/>
    </row>
    <row r="23" spans="1:33" x14ac:dyDescent="0.25">
      <c r="F23" t="s">
        <v>449</v>
      </c>
      <c r="J23" s="3" t="s">
        <v>40</v>
      </c>
      <c r="K23" s="3" t="s">
        <v>181</v>
      </c>
      <c r="L23" s="3" t="s">
        <v>186</v>
      </c>
      <c r="M23" s="3" t="s">
        <v>191</v>
      </c>
      <c r="N23" s="3" t="s">
        <v>433</v>
      </c>
      <c r="AF23" s="3"/>
      <c r="AG23" s="3"/>
    </row>
    <row r="24" spans="1:33" x14ac:dyDescent="0.25">
      <c r="J24" s="3" t="s">
        <v>41</v>
      </c>
      <c r="K24" s="3" t="s">
        <v>182</v>
      </c>
      <c r="L24" s="3" t="s">
        <v>187</v>
      </c>
      <c r="M24" s="3" t="s">
        <v>177</v>
      </c>
      <c r="N24" s="3" t="s">
        <v>434</v>
      </c>
      <c r="AF24" s="3"/>
      <c r="AG24" s="3"/>
    </row>
    <row r="25" spans="1:33" x14ac:dyDescent="0.25">
      <c r="J25" s="3"/>
      <c r="K25" s="3"/>
      <c r="L25" s="3"/>
      <c r="M25" s="3"/>
      <c r="N25" s="3"/>
      <c r="AA25" s="8"/>
    </row>
    <row r="26" spans="1:33" x14ac:dyDescent="0.25">
      <c r="F26" t="s">
        <v>451</v>
      </c>
      <c r="J26" s="3" t="s">
        <v>106</v>
      </c>
      <c r="K26" s="3" t="s">
        <v>183</v>
      </c>
      <c r="L26" s="3" t="s">
        <v>188</v>
      </c>
      <c r="M26" s="3" t="s">
        <v>178</v>
      </c>
      <c r="N26" s="3"/>
    </row>
    <row r="27" spans="1:33" x14ac:dyDescent="0.25">
      <c r="F27" t="s">
        <v>450</v>
      </c>
      <c r="J27" s="3" t="s">
        <v>179</v>
      </c>
      <c r="K27" s="3" t="s">
        <v>184</v>
      </c>
      <c r="L27" s="3" t="s">
        <v>189</v>
      </c>
      <c r="M27" s="3" t="s">
        <v>435</v>
      </c>
      <c r="N27" s="3"/>
    </row>
    <row r="28" spans="1:33" x14ac:dyDescent="0.25">
      <c r="F28" t="s">
        <v>452</v>
      </c>
      <c r="J28" s="3" t="s">
        <v>180</v>
      </c>
      <c r="K28" s="3" t="s">
        <v>185</v>
      </c>
      <c r="L28" s="3" t="s">
        <v>190</v>
      </c>
      <c r="M28" s="3" t="s">
        <v>432</v>
      </c>
      <c r="N28" s="3"/>
    </row>
    <row r="30" spans="1:33" x14ac:dyDescent="0.25">
      <c r="F30" t="s">
        <v>451</v>
      </c>
      <c r="J30">
        <v>18</v>
      </c>
      <c r="K30">
        <v>22</v>
      </c>
      <c r="L30">
        <v>22</v>
      </c>
      <c r="M30">
        <v>15</v>
      </c>
    </row>
    <row r="31" spans="1:33" x14ac:dyDescent="0.25">
      <c r="F31" t="s">
        <v>450</v>
      </c>
      <c r="J31">
        <f>(J32*J30-J30*J34)/(J34-J32-J30)</f>
        <v>15.781316594796682</v>
      </c>
      <c r="K31">
        <f t="shared" ref="K31:M31" si="1">(K32*K30-K30*K34)/(K34-K32-K30)</f>
        <v>15.13470484762761</v>
      </c>
      <c r="L31">
        <f t="shared" si="1"/>
        <v>15.841272385248205</v>
      </c>
      <c r="M31">
        <f t="shared" si="1"/>
        <v>13.311346350484376</v>
      </c>
    </row>
    <row r="32" spans="1:33" x14ac:dyDescent="0.25">
      <c r="F32" t="s">
        <v>452</v>
      </c>
      <c r="J32">
        <v>8.1999999999999993</v>
      </c>
      <c r="K32">
        <v>12</v>
      </c>
      <c r="L32">
        <v>12</v>
      </c>
      <c r="M32">
        <v>12</v>
      </c>
    </row>
    <row r="34" spans="1:13" x14ac:dyDescent="0.25">
      <c r="F34" t="s">
        <v>453</v>
      </c>
      <c r="J34">
        <f>Cn-J20*J21/(J20+J21)-K20*K21/(K20+K21)</f>
        <v>16.608899573502544</v>
      </c>
      <c r="K34">
        <f>Cn-K20*K21/(K20+K21)-L20*L21/(L20+L21)</f>
        <v>20.966370084642779</v>
      </c>
      <c r="L34">
        <f>Cn-L20*L21/(L20+L21)-M20*M21/(M20+M21)</f>
        <v>21.209732403483361</v>
      </c>
      <c r="M34">
        <f>Cn-M20*M21/(M20+M21)-N20*N21/(N20+N21)</f>
        <v>19.052656302014739</v>
      </c>
    </row>
    <row r="35" spans="1:13" x14ac:dyDescent="0.25">
      <c r="A35" t="s">
        <v>50</v>
      </c>
      <c r="F35" t="s">
        <v>455</v>
      </c>
      <c r="J35">
        <f>J32+(J30*J31/(J30+J31))</f>
        <v>16.608899573502548</v>
      </c>
      <c r="K35">
        <f t="shared" ref="K35:M35" si="2">K32+(K30*K31/(K30+K31))</f>
        <v>20.966370084642779</v>
      </c>
      <c r="L35">
        <f t="shared" si="2"/>
        <v>21.209732403483365</v>
      </c>
      <c r="M35">
        <f t="shared" si="2"/>
        <v>19.052656302014739</v>
      </c>
    </row>
    <row r="36" spans="1:13" x14ac:dyDescent="0.25">
      <c r="A36" t="s">
        <v>51</v>
      </c>
    </row>
    <row r="37" spans="1:13" x14ac:dyDescent="0.25">
      <c r="A37" t="s">
        <v>100</v>
      </c>
      <c r="F37" t="s">
        <v>454</v>
      </c>
      <c r="J37">
        <f>(22+5.5)/2</f>
        <v>13.75</v>
      </c>
      <c r="K37">
        <f t="shared" ref="K37:M37" si="3">(22+5.5)/2</f>
        <v>13.75</v>
      </c>
      <c r="L37">
        <f t="shared" si="3"/>
        <v>13.75</v>
      </c>
      <c r="M37">
        <f t="shared" si="3"/>
        <v>13.75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5B62-0E2D-4747-9811-0BCC14645B8A}">
  <dimension ref="A1:S35"/>
  <sheetViews>
    <sheetView workbookViewId="0">
      <selection activeCell="B21" sqref="B21"/>
    </sheetView>
  </sheetViews>
  <sheetFormatPr defaultRowHeight="15" x14ac:dyDescent="0.25"/>
  <cols>
    <col min="1" max="1" width="18.85546875" customWidth="1"/>
    <col min="2" max="2" width="30.85546875" customWidth="1"/>
    <col min="3" max="3" width="14.85546875" customWidth="1"/>
    <col min="5" max="5" width="24.5703125" customWidth="1"/>
    <col min="6" max="6" width="36" customWidth="1"/>
    <col min="7" max="7" width="51.85546875" customWidth="1"/>
  </cols>
  <sheetData>
    <row r="1" spans="1:19" x14ac:dyDescent="0.25">
      <c r="A1" t="s">
        <v>256</v>
      </c>
      <c r="E1" t="s">
        <v>445</v>
      </c>
    </row>
    <row r="2" spans="1:19" x14ac:dyDescent="0.25">
      <c r="E2" t="s">
        <v>262</v>
      </c>
    </row>
    <row r="4" spans="1:19" x14ac:dyDescent="0.25">
      <c r="A4" s="15" t="s">
        <v>259</v>
      </c>
      <c r="B4" s="15" t="s">
        <v>258</v>
      </c>
      <c r="C4" s="15" t="s">
        <v>257</v>
      </c>
      <c r="D4" s="15"/>
      <c r="E4" s="15" t="s">
        <v>260</v>
      </c>
      <c r="F4" s="15"/>
      <c r="G4" s="15" t="s">
        <v>261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6" spans="1:19" x14ac:dyDescent="0.25">
      <c r="A6" s="14" t="s">
        <v>42</v>
      </c>
      <c r="B6" s="14">
        <f>L</f>
        <v>5.4578913364813471E-2</v>
      </c>
      <c r="C6" s="14" t="s">
        <v>24</v>
      </c>
      <c r="E6" t="str">
        <f t="shared" ref="E6:E35" si="0">CONCATENATE(Apost, B6,C6, Apost)</f>
        <v>"0.0545789133648135uH"</v>
      </c>
    </row>
    <row r="7" spans="1:19" x14ac:dyDescent="0.25">
      <c r="A7" s="14" t="s">
        <v>107</v>
      </c>
      <c r="B7" s="14">
        <f>Calcs!$H$8</f>
        <v>26.020205142241277</v>
      </c>
      <c r="C7" s="14" t="s">
        <v>192</v>
      </c>
      <c r="E7" t="str">
        <f t="shared" si="0"/>
        <v>"26.0202051422413kOhm"</v>
      </c>
    </row>
    <row r="8" spans="1:19" x14ac:dyDescent="0.25">
      <c r="A8" s="14" t="s">
        <v>40</v>
      </c>
      <c r="B8" s="14" t="str">
        <f>Calcs!J20</f>
        <v>15.0</v>
      </c>
      <c r="C8" s="14" t="s">
        <v>29</v>
      </c>
      <c r="E8" t="str">
        <f t="shared" si="0"/>
        <v>"15.0pF"</v>
      </c>
    </row>
    <row r="9" spans="1:19" x14ac:dyDescent="0.25">
      <c r="A9" s="14" t="s">
        <v>41</v>
      </c>
      <c r="B9" s="14" t="str">
        <f>Calcs!J21</f>
        <v>6.8</v>
      </c>
      <c r="C9" s="14" t="s">
        <v>29</v>
      </c>
      <c r="E9" t="str">
        <f t="shared" si="0"/>
        <v>"6.8pF"</v>
      </c>
    </row>
    <row r="10" spans="1:19" x14ac:dyDescent="0.25">
      <c r="A10" s="14" t="s">
        <v>106</v>
      </c>
      <c r="B10" s="14">
        <f>CSeries</f>
        <v>18</v>
      </c>
      <c r="C10" s="14" t="s">
        <v>29</v>
      </c>
      <c r="E10" t="str">
        <f t="shared" si="0"/>
        <v>"18pF"</v>
      </c>
    </row>
    <row r="11" spans="1:19" x14ac:dyDescent="0.25">
      <c r="A11" s="14" t="s">
        <v>179</v>
      </c>
      <c r="B11" s="14">
        <f>CVariable</f>
        <v>15.781316594796682</v>
      </c>
      <c r="C11" s="14" t="s">
        <v>29</v>
      </c>
      <c r="E11" t="str">
        <f t="shared" si="0"/>
        <v>"15.7813165947967pF"</v>
      </c>
    </row>
    <row r="12" spans="1:19" x14ac:dyDescent="0.25">
      <c r="A12" s="14" t="s">
        <v>103</v>
      </c>
      <c r="B12" s="14">
        <f>L</f>
        <v>5.4578913364813471E-2</v>
      </c>
      <c r="C12" s="14" t="s">
        <v>24</v>
      </c>
      <c r="E12" t="str">
        <f t="shared" si="0"/>
        <v>"0.0545789133648135uH"</v>
      </c>
    </row>
    <row r="13" spans="1:19" x14ac:dyDescent="0.25">
      <c r="A13" s="14" t="s">
        <v>193</v>
      </c>
      <c r="B13" s="14">
        <f>Calcs!$H$8</f>
        <v>26.020205142241277</v>
      </c>
      <c r="C13" s="14" t="s">
        <v>192</v>
      </c>
      <c r="E13" t="str">
        <f t="shared" si="0"/>
        <v>"26.0202051422413kOhm"</v>
      </c>
    </row>
    <row r="14" spans="1:19" x14ac:dyDescent="0.25">
      <c r="A14" s="14" t="s">
        <v>180</v>
      </c>
      <c r="B14" s="14">
        <f>CParallel</f>
        <v>8.1999999999999993</v>
      </c>
      <c r="C14" s="14" t="s">
        <v>29</v>
      </c>
      <c r="E14" t="str">
        <f t="shared" si="0"/>
        <v>"8.2pF"</v>
      </c>
    </row>
    <row r="15" spans="1:19" x14ac:dyDescent="0.25">
      <c r="A15" s="14" t="s">
        <v>181</v>
      </c>
      <c r="B15" s="14" t="str">
        <f>Calcs!K20</f>
        <v>6.8</v>
      </c>
      <c r="C15" s="14" t="s">
        <v>29</v>
      </c>
      <c r="E15" t="str">
        <f t="shared" si="0"/>
        <v>"6.8pF"</v>
      </c>
    </row>
    <row r="16" spans="1:19" x14ac:dyDescent="0.25">
      <c r="A16" s="14" t="s">
        <v>182</v>
      </c>
      <c r="B16" s="14" t="str">
        <f>Calcs!K21</f>
        <v>0.7</v>
      </c>
      <c r="C16" s="14" t="s">
        <v>29</v>
      </c>
      <c r="E16" t="str">
        <f t="shared" si="0"/>
        <v>"0.7pF"</v>
      </c>
    </row>
    <row r="17" spans="1:5" x14ac:dyDescent="0.25">
      <c r="A17" s="14" t="s">
        <v>183</v>
      </c>
      <c r="B17" s="14">
        <f>Calcs!K30</f>
        <v>22</v>
      </c>
      <c r="C17" s="14" t="s">
        <v>29</v>
      </c>
      <c r="E17" t="str">
        <f t="shared" si="0"/>
        <v>"22pF"</v>
      </c>
    </row>
    <row r="18" spans="1:5" x14ac:dyDescent="0.25">
      <c r="A18" s="14" t="s">
        <v>104</v>
      </c>
      <c r="B18" s="14">
        <f>L</f>
        <v>5.4578913364813471E-2</v>
      </c>
      <c r="C18" s="14" t="s">
        <v>24</v>
      </c>
      <c r="E18" t="str">
        <f t="shared" si="0"/>
        <v>"0.0545789133648135uH"</v>
      </c>
    </row>
    <row r="19" spans="1:5" x14ac:dyDescent="0.25">
      <c r="A19" s="14" t="s">
        <v>194</v>
      </c>
      <c r="B19" s="14">
        <f>Calcs!$H$8</f>
        <v>26.020205142241277</v>
      </c>
      <c r="C19" s="14" t="s">
        <v>192</v>
      </c>
      <c r="E19" t="str">
        <f t="shared" si="0"/>
        <v>"26.0202051422413kOhm"</v>
      </c>
    </row>
    <row r="20" spans="1:5" x14ac:dyDescent="0.25">
      <c r="A20" s="14" t="s">
        <v>184</v>
      </c>
      <c r="B20" s="14">
        <f>Calcs!K31</f>
        <v>15.13470484762761</v>
      </c>
      <c r="C20" s="14" t="s">
        <v>29</v>
      </c>
      <c r="E20" t="str">
        <f t="shared" si="0"/>
        <v>"15.1347048476276pF"</v>
      </c>
    </row>
    <row r="21" spans="1:5" x14ac:dyDescent="0.25">
      <c r="A21" s="14" t="s">
        <v>185</v>
      </c>
      <c r="B21" s="14">
        <f>Calcs!K32</f>
        <v>12</v>
      </c>
      <c r="C21" s="14" t="s">
        <v>29</v>
      </c>
      <c r="E21" t="str">
        <f t="shared" si="0"/>
        <v>"12pF"</v>
      </c>
    </row>
    <row r="22" spans="1:5" x14ac:dyDescent="0.25">
      <c r="A22" s="14" t="s">
        <v>186</v>
      </c>
      <c r="B22" s="14" t="str">
        <f>Calcs!L20</f>
        <v>0.9</v>
      </c>
      <c r="C22" s="14" t="s">
        <v>29</v>
      </c>
      <c r="E22" t="str">
        <f t="shared" si="0"/>
        <v>"0.9pF"</v>
      </c>
    </row>
    <row r="23" spans="1:5" x14ac:dyDescent="0.25">
      <c r="A23" s="14" t="s">
        <v>187</v>
      </c>
      <c r="B23" s="14" t="str">
        <f>Calcs!L21</f>
        <v>0.5</v>
      </c>
      <c r="C23" s="14" t="s">
        <v>29</v>
      </c>
      <c r="E23" t="str">
        <f t="shared" si="0"/>
        <v>"0.5pF"</v>
      </c>
    </row>
    <row r="24" spans="1:5" x14ac:dyDescent="0.25">
      <c r="A24" s="14" t="s">
        <v>105</v>
      </c>
      <c r="B24" s="14">
        <f>L</f>
        <v>5.4578913364813471E-2</v>
      </c>
      <c r="C24" s="14" t="s">
        <v>24</v>
      </c>
      <c r="E24" t="str">
        <f t="shared" si="0"/>
        <v>"0.0545789133648135uH"</v>
      </c>
    </row>
    <row r="25" spans="1:5" x14ac:dyDescent="0.25">
      <c r="A25" s="14" t="s">
        <v>431</v>
      </c>
      <c r="B25" s="14">
        <f>Calcs!$H$8</f>
        <v>26.020205142241277</v>
      </c>
      <c r="C25" s="14" t="s">
        <v>192</v>
      </c>
      <c r="E25" t="str">
        <f t="shared" si="0"/>
        <v>"26.0202051422413kOhm"</v>
      </c>
    </row>
    <row r="26" spans="1:5" x14ac:dyDescent="0.25">
      <c r="A26" s="14" t="s">
        <v>188</v>
      </c>
      <c r="B26" s="14">
        <f>Calcs!L30</f>
        <v>22</v>
      </c>
      <c r="C26" s="14" t="s">
        <v>29</v>
      </c>
      <c r="E26" t="str">
        <f t="shared" si="0"/>
        <v>"22pF"</v>
      </c>
    </row>
    <row r="27" spans="1:5" x14ac:dyDescent="0.25">
      <c r="A27" s="14" t="s">
        <v>189</v>
      </c>
      <c r="B27" s="14">
        <f>Calcs!L31</f>
        <v>15.841272385248205</v>
      </c>
      <c r="C27" s="14" t="s">
        <v>29</v>
      </c>
      <c r="E27" t="str">
        <f t="shared" si="0"/>
        <v>"15.8412723852482pF"</v>
      </c>
    </row>
    <row r="28" spans="1:5" x14ac:dyDescent="0.25">
      <c r="A28" s="14" t="s">
        <v>190</v>
      </c>
      <c r="B28" s="14">
        <f>Calcs!L32</f>
        <v>12</v>
      </c>
      <c r="C28" s="14" t="s">
        <v>29</v>
      </c>
      <c r="E28" t="str">
        <f t="shared" si="0"/>
        <v>"12pF"</v>
      </c>
    </row>
    <row r="29" spans="1:5" x14ac:dyDescent="0.25">
      <c r="A29" s="14" t="s">
        <v>191</v>
      </c>
      <c r="B29" s="14" t="str">
        <f>Calcs!M20</f>
        <v>1.8</v>
      </c>
      <c r="C29" s="14" t="s">
        <v>29</v>
      </c>
      <c r="E29" t="str">
        <f t="shared" si="0"/>
        <v>"1.8pF"</v>
      </c>
    </row>
    <row r="30" spans="1:5" x14ac:dyDescent="0.25">
      <c r="A30" s="14" t="s">
        <v>177</v>
      </c>
      <c r="B30" s="14" t="str">
        <f>Calcs!M21</f>
        <v>0.5</v>
      </c>
      <c r="C30" s="14" t="s">
        <v>29</v>
      </c>
      <c r="E30" t="str">
        <f t="shared" si="0"/>
        <v>"0.5pF"</v>
      </c>
    </row>
    <row r="31" spans="1:5" x14ac:dyDescent="0.25">
      <c r="A31" s="14" t="s">
        <v>178</v>
      </c>
      <c r="B31" s="14">
        <f>Calcs!M30</f>
        <v>15</v>
      </c>
      <c r="C31" s="14" t="s">
        <v>29</v>
      </c>
      <c r="E31" t="str">
        <f t="shared" si="0"/>
        <v>"15pF"</v>
      </c>
    </row>
    <row r="32" spans="1:5" x14ac:dyDescent="0.25">
      <c r="A32" s="14" t="s">
        <v>435</v>
      </c>
      <c r="B32" s="14">
        <f>Calcs!M31</f>
        <v>13.311346350484376</v>
      </c>
      <c r="C32" s="14" t="s">
        <v>29</v>
      </c>
      <c r="E32" t="str">
        <f t="shared" si="0"/>
        <v>"13.3113463504844pF"</v>
      </c>
    </row>
    <row r="33" spans="1:5" x14ac:dyDescent="0.25">
      <c r="A33" s="14" t="s">
        <v>432</v>
      </c>
      <c r="B33" s="14">
        <f>Calcs!M32</f>
        <v>12</v>
      </c>
      <c r="C33" s="14" t="s">
        <v>29</v>
      </c>
      <c r="E33" t="str">
        <f t="shared" si="0"/>
        <v>"12pF"</v>
      </c>
    </row>
    <row r="34" spans="1:5" x14ac:dyDescent="0.25">
      <c r="A34" s="14" t="s">
        <v>433</v>
      </c>
      <c r="B34" s="14" t="str">
        <f>Calcs!N20</f>
        <v>6.8</v>
      </c>
      <c r="C34" s="14" t="s">
        <v>29</v>
      </c>
      <c r="E34" t="str">
        <f t="shared" si="0"/>
        <v>"6.8pF"</v>
      </c>
    </row>
    <row r="35" spans="1:5" x14ac:dyDescent="0.25">
      <c r="A35" s="14" t="s">
        <v>434</v>
      </c>
      <c r="B35" s="14" t="str">
        <f>Calcs!N21</f>
        <v>3.9</v>
      </c>
      <c r="C35" s="14" t="s">
        <v>29</v>
      </c>
      <c r="E35" t="str">
        <f t="shared" si="0"/>
        <v>"3.9pF"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37FF-3071-4B4A-8637-F31493F03014}">
  <dimension ref="A1:C20"/>
  <sheetViews>
    <sheetView workbookViewId="0">
      <selection activeCell="B16" sqref="B16"/>
    </sheetView>
  </sheetViews>
  <sheetFormatPr defaultRowHeight="15" x14ac:dyDescent="0.25"/>
  <cols>
    <col min="2" max="2" width="30.85546875" customWidth="1"/>
  </cols>
  <sheetData>
    <row r="1" spans="1:3" x14ac:dyDescent="0.25">
      <c r="A1" t="s">
        <v>243</v>
      </c>
    </row>
    <row r="2" spans="1:3" x14ac:dyDescent="0.25">
      <c r="A2" t="s">
        <v>244</v>
      </c>
    </row>
    <row r="4" spans="1:3" x14ac:dyDescent="0.25">
      <c r="A4" t="s">
        <v>252</v>
      </c>
      <c r="B4" s="7">
        <f>1/(4*PI()^2*B6^2*B14)</f>
        <v>2.1922465322738017E-11</v>
      </c>
      <c r="C4" s="7">
        <f>1/(4*PI()^2*C6^2*C14)</f>
        <v>2.2731515411199109E-11</v>
      </c>
    </row>
    <row r="5" spans="1:3" x14ac:dyDescent="0.25">
      <c r="A5" t="s">
        <v>246</v>
      </c>
      <c r="B5">
        <f>Calcs!J13</f>
        <v>0.53570419672030056</v>
      </c>
      <c r="C5">
        <v>1.7789999999999999</v>
      </c>
    </row>
    <row r="6" spans="1:3" x14ac:dyDescent="0.25">
      <c r="A6" t="s">
        <v>247</v>
      </c>
      <c r="B6" s="7">
        <f>Fc*1000000</f>
        <v>145500000</v>
      </c>
      <c r="C6" s="7">
        <v>145000000</v>
      </c>
    </row>
    <row r="7" spans="1:3" x14ac:dyDescent="0.25">
      <c r="A7" t="s">
        <v>248</v>
      </c>
      <c r="B7">
        <f>Qu</f>
        <v>521.48637939651678</v>
      </c>
      <c r="C7">
        <v>900</v>
      </c>
    </row>
    <row r="8" spans="1:3" x14ac:dyDescent="0.25">
      <c r="A8" t="s">
        <v>196</v>
      </c>
      <c r="B8" s="7">
        <f>Fbw*1000000</f>
        <v>4000000</v>
      </c>
      <c r="C8" s="7">
        <v>5000000</v>
      </c>
    </row>
    <row r="11" spans="1:3" x14ac:dyDescent="0.25">
      <c r="A11" t="s">
        <v>245</v>
      </c>
      <c r="B11" s="7">
        <f>(B5*B6*B7)/(B8*B7-B5*B6)</f>
        <v>20.242641450688421</v>
      </c>
      <c r="C11" s="7">
        <f>(C5*C6*C7)/(C8*C7-C5*C6)</f>
        <v>54.728203024720386</v>
      </c>
    </row>
    <row r="13" spans="1:3" x14ac:dyDescent="0.25">
      <c r="A13" t="s">
        <v>249</v>
      </c>
      <c r="B13">
        <f>Z0</f>
        <v>50</v>
      </c>
      <c r="C13">
        <v>50</v>
      </c>
    </row>
    <row r="14" spans="1:3" x14ac:dyDescent="0.25">
      <c r="A14" t="s">
        <v>216</v>
      </c>
      <c r="B14" s="7">
        <f>L/1000000</f>
        <v>5.4578913364813468E-8</v>
      </c>
      <c r="C14" s="7">
        <v>5.2999999999999998E-8</v>
      </c>
    </row>
    <row r="16" spans="1:3" x14ac:dyDescent="0.25">
      <c r="A16" t="s">
        <v>250</v>
      </c>
      <c r="B16" s="19">
        <f>(1/(2*PI()*B6))*1/(B13*B11*2*PI()*B6*B14-B13^2)^0.5</f>
        <v>4.9926300791367124E-12</v>
      </c>
      <c r="C16" s="7">
        <f>(1/(2*PI()*C6))*1/(C13*C11*2*PI()*C6*C14-C13^2)^0.5</f>
        <v>3.0485799297145186E-12</v>
      </c>
    </row>
    <row r="18" spans="1:3" x14ac:dyDescent="0.25">
      <c r="A18" t="s">
        <v>195</v>
      </c>
      <c r="B18" s="7">
        <f>B11*2*PI()*B6*B14</f>
        <v>1010.0315252284948</v>
      </c>
      <c r="C18" s="7">
        <f>C11*2*PI()*C6*C14</f>
        <v>2642.6212851091377</v>
      </c>
    </row>
    <row r="20" spans="1:3" x14ac:dyDescent="0.25">
      <c r="A20" t="s">
        <v>251</v>
      </c>
      <c r="B20" s="7">
        <f>B4-B16</f>
        <v>1.6929835243601306E-11</v>
      </c>
      <c r="C20" s="7">
        <f>C4-C16</f>
        <v>1.9682935481484591E-11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2C60-D577-4F28-9F32-FFE37F587F61}">
  <dimension ref="A1:A156"/>
  <sheetViews>
    <sheetView workbookViewId="0"/>
  </sheetViews>
  <sheetFormatPr defaultRowHeight="15" x14ac:dyDescent="0.25"/>
  <sheetData>
    <row r="1" spans="1:1" x14ac:dyDescent="0.25">
      <c r="A1" t="s">
        <v>429</v>
      </c>
    </row>
    <row r="2" spans="1:1" x14ac:dyDescent="0.25">
      <c r="A2" t="s">
        <v>428</v>
      </c>
    </row>
    <row r="3" spans="1:1" x14ac:dyDescent="0.25">
      <c r="A3" t="s">
        <v>427</v>
      </c>
    </row>
    <row r="4" spans="1:1" x14ac:dyDescent="0.25">
      <c r="A4" t="s">
        <v>426</v>
      </c>
    </row>
    <row r="5" spans="1:1" x14ac:dyDescent="0.25">
      <c r="A5" t="s">
        <v>425</v>
      </c>
    </row>
    <row r="6" spans="1:1" x14ac:dyDescent="0.25">
      <c r="A6" t="s">
        <v>424</v>
      </c>
    </row>
    <row r="7" spans="1:1" x14ac:dyDescent="0.25">
      <c r="A7" t="s">
        <v>423</v>
      </c>
    </row>
    <row r="8" spans="1:1" x14ac:dyDescent="0.25">
      <c r="A8" t="s">
        <v>422</v>
      </c>
    </row>
    <row r="9" spans="1:1" x14ac:dyDescent="0.25">
      <c r="A9" t="s">
        <v>421</v>
      </c>
    </row>
    <row r="10" spans="1:1" x14ac:dyDescent="0.25">
      <c r="A10" t="s">
        <v>420</v>
      </c>
    </row>
    <row r="11" spans="1:1" x14ac:dyDescent="0.25">
      <c r="A11" t="s">
        <v>419</v>
      </c>
    </row>
    <row r="12" spans="1:1" x14ac:dyDescent="0.25">
      <c r="A12" t="s">
        <v>418</v>
      </c>
    </row>
    <row r="13" spans="1:1" x14ac:dyDescent="0.25">
      <c r="A13" t="s">
        <v>417</v>
      </c>
    </row>
    <row r="14" spans="1:1" x14ac:dyDescent="0.25">
      <c r="A14" t="s">
        <v>416</v>
      </c>
    </row>
    <row r="15" spans="1:1" x14ac:dyDescent="0.25">
      <c r="A15" t="s">
        <v>415</v>
      </c>
    </row>
    <row r="16" spans="1:1" x14ac:dyDescent="0.25">
      <c r="A16" t="s">
        <v>414</v>
      </c>
    </row>
    <row r="17" spans="1:1" x14ac:dyDescent="0.25">
      <c r="A17" t="s">
        <v>413</v>
      </c>
    </row>
    <row r="18" spans="1:1" x14ac:dyDescent="0.25">
      <c r="A18" t="s">
        <v>412</v>
      </c>
    </row>
    <row r="19" spans="1:1" x14ac:dyDescent="0.25">
      <c r="A19" t="s">
        <v>411</v>
      </c>
    </row>
    <row r="20" spans="1:1" x14ac:dyDescent="0.25">
      <c r="A20" t="s">
        <v>410</v>
      </c>
    </row>
    <row r="21" spans="1:1" x14ac:dyDescent="0.25">
      <c r="A21" t="s">
        <v>409</v>
      </c>
    </row>
    <row r="22" spans="1:1" x14ac:dyDescent="0.25">
      <c r="A22" t="s">
        <v>408</v>
      </c>
    </row>
    <row r="23" spans="1:1" x14ac:dyDescent="0.25">
      <c r="A23" t="s">
        <v>407</v>
      </c>
    </row>
    <row r="24" spans="1:1" x14ac:dyDescent="0.25">
      <c r="A24" t="s">
        <v>406</v>
      </c>
    </row>
    <row r="25" spans="1:1" x14ac:dyDescent="0.25">
      <c r="A25" t="s">
        <v>405</v>
      </c>
    </row>
    <row r="26" spans="1:1" x14ac:dyDescent="0.25">
      <c r="A26" t="s">
        <v>404</v>
      </c>
    </row>
    <row r="27" spans="1:1" x14ac:dyDescent="0.25">
      <c r="A27" t="s">
        <v>403</v>
      </c>
    </row>
    <row r="28" spans="1:1" x14ac:dyDescent="0.25">
      <c r="A28" t="s">
        <v>402</v>
      </c>
    </row>
    <row r="29" spans="1:1" x14ac:dyDescent="0.25">
      <c r="A29" t="s">
        <v>401</v>
      </c>
    </row>
    <row r="30" spans="1:1" x14ac:dyDescent="0.25">
      <c r="A30" t="s">
        <v>400</v>
      </c>
    </row>
    <row r="31" spans="1:1" x14ac:dyDescent="0.25">
      <c r="A31" t="s">
        <v>399</v>
      </c>
    </row>
    <row r="32" spans="1:1" x14ac:dyDescent="0.25">
      <c r="A32" t="s">
        <v>398</v>
      </c>
    </row>
    <row r="33" spans="1:1" x14ac:dyDescent="0.25">
      <c r="A33" t="s">
        <v>397</v>
      </c>
    </row>
    <row r="34" spans="1:1" x14ac:dyDescent="0.25">
      <c r="A34" t="s">
        <v>396</v>
      </c>
    </row>
    <row r="35" spans="1:1" x14ac:dyDescent="0.25">
      <c r="A35" t="s">
        <v>395</v>
      </c>
    </row>
    <row r="36" spans="1:1" x14ac:dyDescent="0.25">
      <c r="A36" t="s">
        <v>394</v>
      </c>
    </row>
    <row r="37" spans="1:1" x14ac:dyDescent="0.25">
      <c r="A37" t="s">
        <v>393</v>
      </c>
    </row>
    <row r="38" spans="1:1" x14ac:dyDescent="0.25">
      <c r="A38" t="s">
        <v>392</v>
      </c>
    </row>
    <row r="39" spans="1:1" x14ac:dyDescent="0.25">
      <c r="A39" t="s">
        <v>391</v>
      </c>
    </row>
    <row r="40" spans="1:1" x14ac:dyDescent="0.25">
      <c r="A40" t="s">
        <v>390</v>
      </c>
    </row>
    <row r="41" spans="1:1" x14ac:dyDescent="0.25">
      <c r="A41" t="s">
        <v>389</v>
      </c>
    </row>
    <row r="42" spans="1:1" x14ac:dyDescent="0.25">
      <c r="A42" t="s">
        <v>388</v>
      </c>
    </row>
    <row r="43" spans="1:1" x14ac:dyDescent="0.25">
      <c r="A43" t="s">
        <v>387</v>
      </c>
    </row>
    <row r="44" spans="1:1" x14ac:dyDescent="0.25">
      <c r="A44" t="s">
        <v>386</v>
      </c>
    </row>
    <row r="45" spans="1:1" x14ac:dyDescent="0.25">
      <c r="A45" t="s">
        <v>385</v>
      </c>
    </row>
    <row r="46" spans="1:1" x14ac:dyDescent="0.25">
      <c r="A46" t="s">
        <v>384</v>
      </c>
    </row>
    <row r="47" spans="1:1" x14ac:dyDescent="0.25">
      <c r="A47" t="s">
        <v>383</v>
      </c>
    </row>
    <row r="48" spans="1:1" x14ac:dyDescent="0.25">
      <c r="A48" t="s">
        <v>382</v>
      </c>
    </row>
    <row r="49" spans="1:1" x14ac:dyDescent="0.25">
      <c r="A49" t="s">
        <v>381</v>
      </c>
    </row>
    <row r="50" spans="1:1" x14ac:dyDescent="0.25">
      <c r="A50" t="s">
        <v>380</v>
      </c>
    </row>
    <row r="51" spans="1:1" x14ac:dyDescent="0.25">
      <c r="A51" t="s">
        <v>379</v>
      </c>
    </row>
    <row r="52" spans="1:1" x14ac:dyDescent="0.25">
      <c r="A52" t="s">
        <v>378</v>
      </c>
    </row>
    <row r="53" spans="1:1" x14ac:dyDescent="0.25">
      <c r="A53" t="s">
        <v>377</v>
      </c>
    </row>
    <row r="54" spans="1:1" x14ac:dyDescent="0.25">
      <c r="A54" t="s">
        <v>376</v>
      </c>
    </row>
    <row r="55" spans="1:1" x14ac:dyDescent="0.25">
      <c r="A55" t="s">
        <v>375</v>
      </c>
    </row>
    <row r="56" spans="1:1" x14ac:dyDescent="0.25">
      <c r="A56" t="s">
        <v>374</v>
      </c>
    </row>
    <row r="57" spans="1:1" x14ac:dyDescent="0.25">
      <c r="A57" t="s">
        <v>373</v>
      </c>
    </row>
    <row r="58" spans="1:1" x14ac:dyDescent="0.25">
      <c r="A58" t="s">
        <v>372</v>
      </c>
    </row>
    <row r="59" spans="1:1" x14ac:dyDescent="0.25">
      <c r="A59" t="s">
        <v>371</v>
      </c>
    </row>
    <row r="60" spans="1:1" x14ac:dyDescent="0.25">
      <c r="A60" t="s">
        <v>370</v>
      </c>
    </row>
    <row r="61" spans="1:1" x14ac:dyDescent="0.25">
      <c r="A61" t="s">
        <v>369</v>
      </c>
    </row>
    <row r="62" spans="1:1" x14ac:dyDescent="0.25">
      <c r="A62" t="s">
        <v>368</v>
      </c>
    </row>
    <row r="63" spans="1:1" x14ac:dyDescent="0.25">
      <c r="A63" t="s">
        <v>367</v>
      </c>
    </row>
    <row r="64" spans="1:1" x14ac:dyDescent="0.25">
      <c r="A64" t="s">
        <v>366</v>
      </c>
    </row>
    <row r="65" spans="1:1" x14ac:dyDescent="0.25">
      <c r="A65" t="s">
        <v>365</v>
      </c>
    </row>
    <row r="66" spans="1:1" x14ac:dyDescent="0.25">
      <c r="A66" t="s">
        <v>364</v>
      </c>
    </row>
    <row r="67" spans="1:1" x14ac:dyDescent="0.25">
      <c r="A67" t="s">
        <v>363</v>
      </c>
    </row>
    <row r="68" spans="1:1" x14ac:dyDescent="0.25">
      <c r="A68" t="s">
        <v>362</v>
      </c>
    </row>
    <row r="69" spans="1:1" x14ac:dyDescent="0.25">
      <c r="A69" t="s">
        <v>361</v>
      </c>
    </row>
    <row r="70" spans="1:1" x14ac:dyDescent="0.25">
      <c r="A70" t="s">
        <v>360</v>
      </c>
    </row>
    <row r="71" spans="1:1" x14ac:dyDescent="0.25">
      <c r="A71" t="s">
        <v>359</v>
      </c>
    </row>
    <row r="72" spans="1:1" x14ac:dyDescent="0.25">
      <c r="A72" t="s">
        <v>358</v>
      </c>
    </row>
    <row r="73" spans="1:1" x14ac:dyDescent="0.25">
      <c r="A73" t="s">
        <v>357</v>
      </c>
    </row>
    <row r="74" spans="1:1" x14ac:dyDescent="0.25">
      <c r="A74" t="s">
        <v>356</v>
      </c>
    </row>
    <row r="75" spans="1:1" x14ac:dyDescent="0.25">
      <c r="A75" t="s">
        <v>355</v>
      </c>
    </row>
    <row r="76" spans="1:1" x14ac:dyDescent="0.25">
      <c r="A76" t="s">
        <v>354</v>
      </c>
    </row>
    <row r="77" spans="1:1" x14ac:dyDescent="0.25">
      <c r="A77" t="s">
        <v>353</v>
      </c>
    </row>
    <row r="78" spans="1:1" x14ac:dyDescent="0.25">
      <c r="A78" t="s">
        <v>352</v>
      </c>
    </row>
    <row r="79" spans="1:1" x14ac:dyDescent="0.25">
      <c r="A79" t="s">
        <v>351</v>
      </c>
    </row>
    <row r="80" spans="1:1" x14ac:dyDescent="0.25">
      <c r="A80" t="s">
        <v>350</v>
      </c>
    </row>
    <row r="81" spans="1:1" x14ac:dyDescent="0.25">
      <c r="A81" t="s">
        <v>349</v>
      </c>
    </row>
    <row r="82" spans="1:1" x14ac:dyDescent="0.25">
      <c r="A82" t="s">
        <v>348</v>
      </c>
    </row>
    <row r="83" spans="1:1" x14ac:dyDescent="0.25">
      <c r="A83" t="s">
        <v>347</v>
      </c>
    </row>
    <row r="84" spans="1:1" x14ac:dyDescent="0.25">
      <c r="A84" t="s">
        <v>346</v>
      </c>
    </row>
    <row r="85" spans="1:1" x14ac:dyDescent="0.25">
      <c r="A85" t="s">
        <v>345</v>
      </c>
    </row>
    <row r="86" spans="1:1" x14ac:dyDescent="0.25">
      <c r="A86" t="s">
        <v>344</v>
      </c>
    </row>
    <row r="87" spans="1:1" x14ac:dyDescent="0.25">
      <c r="A87" t="s">
        <v>343</v>
      </c>
    </row>
    <row r="88" spans="1:1" x14ac:dyDescent="0.25">
      <c r="A88" t="s">
        <v>342</v>
      </c>
    </row>
    <row r="89" spans="1:1" x14ac:dyDescent="0.25">
      <c r="A89" t="s">
        <v>341</v>
      </c>
    </row>
    <row r="90" spans="1:1" x14ac:dyDescent="0.25">
      <c r="A90" t="s">
        <v>340</v>
      </c>
    </row>
    <row r="91" spans="1:1" x14ac:dyDescent="0.25">
      <c r="A91" t="s">
        <v>339</v>
      </c>
    </row>
    <row r="92" spans="1:1" x14ac:dyDescent="0.25">
      <c r="A92" t="s">
        <v>338</v>
      </c>
    </row>
    <row r="93" spans="1:1" x14ac:dyDescent="0.25">
      <c r="A93" t="s">
        <v>337</v>
      </c>
    </row>
    <row r="94" spans="1:1" x14ac:dyDescent="0.25">
      <c r="A94" t="s">
        <v>336</v>
      </c>
    </row>
    <row r="95" spans="1:1" x14ac:dyDescent="0.25">
      <c r="A95" t="s">
        <v>335</v>
      </c>
    </row>
    <row r="96" spans="1:1" x14ac:dyDescent="0.25">
      <c r="A96" t="s">
        <v>334</v>
      </c>
    </row>
    <row r="97" spans="1:1" x14ac:dyDescent="0.25">
      <c r="A97" t="s">
        <v>333</v>
      </c>
    </row>
    <row r="98" spans="1:1" x14ac:dyDescent="0.25">
      <c r="A98" t="s">
        <v>332</v>
      </c>
    </row>
    <row r="99" spans="1:1" x14ac:dyDescent="0.25">
      <c r="A99" t="s">
        <v>331</v>
      </c>
    </row>
    <row r="100" spans="1:1" x14ac:dyDescent="0.25">
      <c r="A100" t="s">
        <v>330</v>
      </c>
    </row>
    <row r="101" spans="1:1" x14ac:dyDescent="0.25">
      <c r="A101" t="s">
        <v>329</v>
      </c>
    </row>
    <row r="102" spans="1:1" x14ac:dyDescent="0.25">
      <c r="A102" t="s">
        <v>328</v>
      </c>
    </row>
    <row r="103" spans="1:1" x14ac:dyDescent="0.25">
      <c r="A103" t="s">
        <v>327</v>
      </c>
    </row>
    <row r="104" spans="1:1" x14ac:dyDescent="0.25">
      <c r="A104" t="s">
        <v>326</v>
      </c>
    </row>
    <row r="105" spans="1:1" x14ac:dyDescent="0.25">
      <c r="A105" t="s">
        <v>325</v>
      </c>
    </row>
    <row r="106" spans="1:1" x14ac:dyDescent="0.25">
      <c r="A106" t="s">
        <v>324</v>
      </c>
    </row>
    <row r="107" spans="1:1" x14ac:dyDescent="0.25">
      <c r="A107" t="s">
        <v>323</v>
      </c>
    </row>
    <row r="108" spans="1:1" x14ac:dyDescent="0.25">
      <c r="A108" t="s">
        <v>322</v>
      </c>
    </row>
    <row r="109" spans="1:1" x14ac:dyDescent="0.25">
      <c r="A109" t="s">
        <v>321</v>
      </c>
    </row>
    <row r="110" spans="1:1" x14ac:dyDescent="0.25">
      <c r="A110" t="s">
        <v>320</v>
      </c>
    </row>
    <row r="111" spans="1:1" x14ac:dyDescent="0.25">
      <c r="A111" t="s">
        <v>319</v>
      </c>
    </row>
    <row r="112" spans="1:1" x14ac:dyDescent="0.25">
      <c r="A112" t="s">
        <v>318</v>
      </c>
    </row>
    <row r="113" spans="1:1" x14ac:dyDescent="0.25">
      <c r="A113" t="s">
        <v>317</v>
      </c>
    </row>
    <row r="114" spans="1:1" x14ac:dyDescent="0.25">
      <c r="A114" t="s">
        <v>316</v>
      </c>
    </row>
    <row r="115" spans="1:1" x14ac:dyDescent="0.25">
      <c r="A115" t="s">
        <v>315</v>
      </c>
    </row>
    <row r="116" spans="1:1" x14ac:dyDescent="0.25">
      <c r="A116" t="s">
        <v>314</v>
      </c>
    </row>
    <row r="117" spans="1:1" x14ac:dyDescent="0.25">
      <c r="A117" t="s">
        <v>313</v>
      </c>
    </row>
    <row r="118" spans="1:1" x14ac:dyDescent="0.25">
      <c r="A118" t="s">
        <v>312</v>
      </c>
    </row>
    <row r="119" spans="1:1" x14ac:dyDescent="0.25">
      <c r="A119" t="s">
        <v>311</v>
      </c>
    </row>
    <row r="120" spans="1:1" x14ac:dyDescent="0.25">
      <c r="A120" t="s">
        <v>310</v>
      </c>
    </row>
    <row r="121" spans="1:1" x14ac:dyDescent="0.25">
      <c r="A121" t="s">
        <v>309</v>
      </c>
    </row>
    <row r="122" spans="1:1" x14ac:dyDescent="0.25">
      <c r="A122" t="s">
        <v>308</v>
      </c>
    </row>
    <row r="123" spans="1:1" x14ac:dyDescent="0.25">
      <c r="A123" t="s">
        <v>307</v>
      </c>
    </row>
    <row r="124" spans="1:1" x14ac:dyDescent="0.25">
      <c r="A124" t="s">
        <v>306</v>
      </c>
    </row>
    <row r="125" spans="1:1" x14ac:dyDescent="0.25">
      <c r="A125" t="s">
        <v>305</v>
      </c>
    </row>
    <row r="126" spans="1:1" x14ac:dyDescent="0.25">
      <c r="A126" t="s">
        <v>304</v>
      </c>
    </row>
    <row r="127" spans="1:1" x14ac:dyDescent="0.25">
      <c r="A127" t="s">
        <v>303</v>
      </c>
    </row>
    <row r="128" spans="1:1" x14ac:dyDescent="0.25">
      <c r="A128" t="s">
        <v>302</v>
      </c>
    </row>
    <row r="129" spans="1:1" x14ac:dyDescent="0.25">
      <c r="A129" t="s">
        <v>301</v>
      </c>
    </row>
    <row r="130" spans="1:1" x14ac:dyDescent="0.25">
      <c r="A130" t="s">
        <v>300</v>
      </c>
    </row>
    <row r="131" spans="1:1" x14ac:dyDescent="0.25">
      <c r="A131" t="s">
        <v>299</v>
      </c>
    </row>
    <row r="132" spans="1:1" x14ac:dyDescent="0.25">
      <c r="A132" t="s">
        <v>298</v>
      </c>
    </row>
    <row r="133" spans="1:1" x14ac:dyDescent="0.25">
      <c r="A133" t="s">
        <v>297</v>
      </c>
    </row>
    <row r="134" spans="1:1" x14ac:dyDescent="0.25">
      <c r="A134" t="s">
        <v>296</v>
      </c>
    </row>
    <row r="135" spans="1:1" x14ac:dyDescent="0.25">
      <c r="A135" t="s">
        <v>295</v>
      </c>
    </row>
    <row r="136" spans="1:1" x14ac:dyDescent="0.25">
      <c r="A136" t="s">
        <v>294</v>
      </c>
    </row>
    <row r="137" spans="1:1" x14ac:dyDescent="0.25">
      <c r="A137" t="s">
        <v>293</v>
      </c>
    </row>
    <row r="138" spans="1:1" x14ac:dyDescent="0.25">
      <c r="A138" t="s">
        <v>292</v>
      </c>
    </row>
    <row r="139" spans="1:1" x14ac:dyDescent="0.25">
      <c r="A139" t="s">
        <v>291</v>
      </c>
    </row>
    <row r="140" spans="1:1" x14ac:dyDescent="0.25">
      <c r="A140" t="s">
        <v>290</v>
      </c>
    </row>
    <row r="141" spans="1:1" x14ac:dyDescent="0.25">
      <c r="A141" t="s">
        <v>289</v>
      </c>
    </row>
    <row r="142" spans="1:1" x14ac:dyDescent="0.25">
      <c r="A142" t="s">
        <v>288</v>
      </c>
    </row>
    <row r="143" spans="1:1" x14ac:dyDescent="0.25">
      <c r="A143" t="s">
        <v>287</v>
      </c>
    </row>
    <row r="144" spans="1:1" x14ac:dyDescent="0.25">
      <c r="A144" t="s">
        <v>286</v>
      </c>
    </row>
    <row r="145" spans="1:1" x14ac:dyDescent="0.25">
      <c r="A145" t="s">
        <v>285</v>
      </c>
    </row>
    <row r="146" spans="1:1" x14ac:dyDescent="0.25">
      <c r="A146" t="s">
        <v>284</v>
      </c>
    </row>
    <row r="147" spans="1:1" x14ac:dyDescent="0.25">
      <c r="A147" t="s">
        <v>283</v>
      </c>
    </row>
    <row r="148" spans="1:1" x14ac:dyDescent="0.25">
      <c r="A148" t="s">
        <v>282</v>
      </c>
    </row>
    <row r="149" spans="1:1" x14ac:dyDescent="0.25">
      <c r="A149" t="s">
        <v>281</v>
      </c>
    </row>
    <row r="150" spans="1:1" x14ac:dyDescent="0.25">
      <c r="A150" t="s">
        <v>280</v>
      </c>
    </row>
    <row r="151" spans="1:1" x14ac:dyDescent="0.25">
      <c r="A151" t="s">
        <v>279</v>
      </c>
    </row>
    <row r="152" spans="1:1" x14ac:dyDescent="0.25">
      <c r="A152" t="s">
        <v>278</v>
      </c>
    </row>
    <row r="153" spans="1:1" x14ac:dyDescent="0.25">
      <c r="A153" t="s">
        <v>277</v>
      </c>
    </row>
    <row r="154" spans="1:1" x14ac:dyDescent="0.25">
      <c r="A154" t="s">
        <v>276</v>
      </c>
    </row>
    <row r="155" spans="1:1" x14ac:dyDescent="0.25">
      <c r="A155" t="s">
        <v>275</v>
      </c>
    </row>
    <row r="156" spans="1:1" x14ac:dyDescent="0.25">
      <c r="A156" t="s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A265-C793-4D6B-B36B-B40D5F45AD94}">
  <dimension ref="A1:M159"/>
  <sheetViews>
    <sheetView topLeftCell="A46" workbookViewId="0">
      <selection activeCell="M65" sqref="M65"/>
    </sheetView>
  </sheetViews>
  <sheetFormatPr defaultRowHeight="15" x14ac:dyDescent="0.25"/>
  <cols>
    <col min="1" max="1" width="38.140625" style="18" customWidth="1"/>
    <col min="2" max="2" width="2.42578125" customWidth="1"/>
    <col min="3" max="3" width="1" customWidth="1"/>
    <col min="5" max="5" width="17" customWidth="1"/>
    <col min="6" max="6" width="5" customWidth="1"/>
    <col min="7" max="7" width="4" customWidth="1"/>
    <col min="8" max="8" width="4.140625" customWidth="1"/>
    <col min="9" max="9" width="2.7109375" customWidth="1"/>
    <col min="10" max="10" width="24.140625" customWidth="1"/>
    <col min="11" max="11" width="21.7109375" customWidth="1"/>
    <col min="12" max="12" width="72.42578125" customWidth="1"/>
    <col min="13" max="13" width="58" customWidth="1"/>
  </cols>
  <sheetData>
    <row r="1" spans="1:13" x14ac:dyDescent="0.25">
      <c r="A1" s="18" t="s">
        <v>442</v>
      </c>
      <c r="D1" t="s">
        <v>440</v>
      </c>
      <c r="E1" t="s">
        <v>441</v>
      </c>
      <c r="J1" t="s">
        <v>443</v>
      </c>
      <c r="K1" t="s">
        <v>51</v>
      </c>
      <c r="L1" t="s">
        <v>444</v>
      </c>
    </row>
    <row r="4" spans="1:13" x14ac:dyDescent="0.25">
      <c r="A4" s="18" t="str">
        <f>'Netlist QUCS'!A1</f>
        <v>&lt;Qucs Schematic 0.0.19&gt;</v>
      </c>
      <c r="M4" t="str">
        <f>IF(D4="",A4,CONCATENATE(J4,K4,L4))</f>
        <v>&lt;Qucs Schematic 0.0.19&gt;</v>
      </c>
    </row>
    <row r="5" spans="1:13" x14ac:dyDescent="0.25">
      <c r="A5" s="18" t="str">
        <f>'Netlist QUCS'!A2</f>
        <v>&lt;Properties&gt;</v>
      </c>
      <c r="M5" t="str">
        <f t="shared" ref="M5:M27" si="0">IF(D5="",A5,CONCATENATE(J5,K5,L5))</f>
        <v>&lt;Properties&gt;</v>
      </c>
    </row>
    <row r="6" spans="1:13" x14ac:dyDescent="0.25">
      <c r="A6" s="18" t="str">
        <f>'Netlist QUCS'!A3</f>
        <v xml:space="preserve">  &lt;View=46,-79,1713,923,0.95081,0,0&gt;</v>
      </c>
      <c r="M6" t="str">
        <f t="shared" si="0"/>
        <v xml:space="preserve">  &lt;View=46,-79,1713,923,0.95081,0,0&gt;</v>
      </c>
    </row>
    <row r="7" spans="1:13" x14ac:dyDescent="0.25">
      <c r="A7" s="18" t="str">
        <f>'Netlist QUCS'!A4</f>
        <v xml:space="preserve">  &lt;Grid=10,10,1&gt;</v>
      </c>
      <c r="M7" t="str">
        <f t="shared" si="0"/>
        <v xml:space="preserve">  &lt;Grid=10,10,1&gt;</v>
      </c>
    </row>
    <row r="8" spans="1:13" x14ac:dyDescent="0.25">
      <c r="A8" s="18" t="str">
        <f>'Netlist QUCS'!A5</f>
        <v xml:space="preserve">  &lt;DataSet=filter.dat&gt;</v>
      </c>
      <c r="M8" t="str">
        <f t="shared" si="0"/>
        <v xml:space="preserve">  &lt;DataSet=filter.dat&gt;</v>
      </c>
    </row>
    <row r="9" spans="1:13" x14ac:dyDescent="0.25">
      <c r="A9" s="18" t="str">
        <f>'Netlist QUCS'!A6</f>
        <v xml:space="preserve">  &lt;DataDisplay=filter.dpl&gt;</v>
      </c>
      <c r="M9" t="str">
        <f t="shared" si="0"/>
        <v xml:space="preserve">  &lt;DataDisplay=filter.dpl&gt;</v>
      </c>
    </row>
    <row r="10" spans="1:13" x14ac:dyDescent="0.25">
      <c r="A10" s="18" t="str">
        <f>'Netlist QUCS'!A7</f>
        <v xml:space="preserve">  &lt;OpenDisplay=1&gt;</v>
      </c>
      <c r="M10" t="str">
        <f t="shared" si="0"/>
        <v xml:space="preserve">  &lt;OpenDisplay=1&gt;</v>
      </c>
    </row>
    <row r="11" spans="1:13" x14ac:dyDescent="0.25">
      <c r="A11" s="18" t="str">
        <f>'Netlist QUCS'!A8</f>
        <v xml:space="preserve">  &lt;Script=filter.m&gt;</v>
      </c>
      <c r="M11" t="str">
        <f t="shared" si="0"/>
        <v xml:space="preserve">  &lt;Script=filter.m&gt;</v>
      </c>
    </row>
    <row r="12" spans="1:13" x14ac:dyDescent="0.25">
      <c r="A12" s="18" t="str">
        <f>'Netlist QUCS'!A9</f>
        <v xml:space="preserve">  &lt;RunScript=0&gt;</v>
      </c>
      <c r="M12" t="str">
        <f t="shared" si="0"/>
        <v xml:space="preserve">  &lt;RunScript=0&gt;</v>
      </c>
    </row>
    <row r="13" spans="1:13" x14ac:dyDescent="0.25">
      <c r="A13" s="18" t="str">
        <f>'Netlist QUCS'!A10</f>
        <v xml:space="preserve">  &lt;showFrame=0&gt;</v>
      </c>
      <c r="M13" t="str">
        <f t="shared" si="0"/>
        <v xml:space="preserve">  &lt;showFrame=0&gt;</v>
      </c>
    </row>
    <row r="14" spans="1:13" x14ac:dyDescent="0.25">
      <c r="A14" s="18" t="str">
        <f>'Netlist QUCS'!A11</f>
        <v xml:space="preserve">  &lt;FrameText0=Title&gt;</v>
      </c>
      <c r="M14" t="str">
        <f t="shared" si="0"/>
        <v xml:space="preserve">  &lt;FrameText0=Title&gt;</v>
      </c>
    </row>
    <row r="15" spans="1:13" x14ac:dyDescent="0.25">
      <c r="A15" s="18" t="str">
        <f>'Netlist QUCS'!A12</f>
        <v xml:space="preserve">  &lt;FrameText1=Drawn By:&gt;</v>
      </c>
      <c r="M15" t="str">
        <f t="shared" si="0"/>
        <v xml:space="preserve">  &lt;FrameText1=Drawn By:&gt;</v>
      </c>
    </row>
    <row r="16" spans="1:13" x14ac:dyDescent="0.25">
      <c r="A16" s="18" t="str">
        <f>'Netlist QUCS'!A13</f>
        <v xml:space="preserve">  &lt;FrameText2=Date:&gt;</v>
      </c>
      <c r="M16" t="str">
        <f t="shared" si="0"/>
        <v xml:space="preserve">  &lt;FrameText2=Date:&gt;</v>
      </c>
    </row>
    <row r="17" spans="1:13" x14ac:dyDescent="0.25">
      <c r="A17" s="18" t="str">
        <f>'Netlist QUCS'!A14</f>
        <v xml:space="preserve">  &lt;FrameText3=Revision:&gt;</v>
      </c>
      <c r="M17" t="str">
        <f t="shared" si="0"/>
        <v xml:space="preserve">  &lt;FrameText3=Revision:&gt;</v>
      </c>
    </row>
    <row r="18" spans="1:13" x14ac:dyDescent="0.25">
      <c r="A18" s="18" t="str">
        <f>'Netlist QUCS'!A15</f>
        <v>&lt;/Properties&gt;</v>
      </c>
      <c r="M18" t="str">
        <f t="shared" si="0"/>
        <v>&lt;/Properties&gt;</v>
      </c>
    </row>
    <row r="19" spans="1:13" x14ac:dyDescent="0.25">
      <c r="A19" s="18" t="str">
        <f>'Netlist QUCS'!A16</f>
        <v>&lt;Symbol&gt;</v>
      </c>
      <c r="M19" t="str">
        <f t="shared" si="0"/>
        <v>&lt;Symbol&gt;</v>
      </c>
    </row>
    <row r="20" spans="1:13" x14ac:dyDescent="0.25">
      <c r="A20" s="18" t="str">
        <f>'Netlist QUCS'!A17</f>
        <v>&lt;/Symbol&gt;</v>
      </c>
      <c r="M20" t="str">
        <f t="shared" si="0"/>
        <v>&lt;/Symbol&gt;</v>
      </c>
    </row>
    <row r="21" spans="1:13" x14ac:dyDescent="0.25">
      <c r="A21" s="18" t="str">
        <f>'Netlist QUCS'!A18</f>
        <v>&lt;Components&gt;</v>
      </c>
      <c r="M21" t="str">
        <f t="shared" si="0"/>
        <v>&lt;Components&gt;</v>
      </c>
    </row>
    <row r="22" spans="1:13" x14ac:dyDescent="0.25">
      <c r="A22" s="18" t="str">
        <f>'Netlist QUCS'!A19</f>
        <v xml:space="preserve">  &lt;GND * 1 100 540 0 0 0 0&gt;</v>
      </c>
      <c r="M22" t="str">
        <f t="shared" si="0"/>
        <v xml:space="preserve">  &lt;GND * 1 100 540 0 0 0 0&gt;</v>
      </c>
    </row>
    <row r="23" spans="1:13" ht="30" x14ac:dyDescent="0.25">
      <c r="A23" s="18" t="str">
        <f>'Netlist QUCS'!A20</f>
        <v xml:space="preserve">  &lt;Pac P2 1 1580 460 18 -26 0 1 "2" 1 "50 Ohm" 1 "0 dBm" 0 "1 GHz" 0 "26.85" 0&gt;</v>
      </c>
      <c r="M23" t="str">
        <f t="shared" si="0"/>
        <v xml:space="preserve">  &lt;Pac P2 1 1580 460 18 -26 0 1 "2" 1 "50 Ohm" 1 "0 dBm" 0 "1 GHz" 0 "26.85" 0&gt;</v>
      </c>
    </row>
    <row r="24" spans="1:13" x14ac:dyDescent="0.25">
      <c r="A24" s="18" t="str">
        <f>'Netlist QUCS'!A21</f>
        <v xml:space="preserve">  &lt;GND * 1 1580 530 0 0 0 0&gt;</v>
      </c>
      <c r="M24" t="str">
        <f t="shared" si="0"/>
        <v xml:space="preserve">  &lt;GND * 1 1580 530 0 0 0 0&gt;</v>
      </c>
    </row>
    <row r="25" spans="1:13" ht="45" x14ac:dyDescent="0.25">
      <c r="A25" s="18" t="str">
        <f>'Netlist QUCS'!A22</f>
        <v xml:space="preserve">  &lt;.SP SP1 1 600 10 0 71 0 0 "log" 1 "106.8MHz" 1 "198.2MHz" 1 "1001" 1 "no" 0 "1" 0 "2" 0 "no" 0 "no" 0&gt;</v>
      </c>
      <c r="M25" t="str">
        <f t="shared" si="0"/>
        <v xml:space="preserve">  &lt;.SP SP1 1 600 10 0 71 0 0 "log" 1 "106.8MHz" 1 "198.2MHz" 1 "1001" 1 "no" 0 "1" 0 "2" 0 "no" 0 "no" 0&gt;</v>
      </c>
    </row>
    <row r="26" spans="1:13" ht="75" x14ac:dyDescent="0.25">
      <c r="A26" s="18" t="str">
        <f>'Netlist QUCS'!A23</f>
        <v xml:space="preserve">  &lt;Eqn Eqn1 1 850 80 -28 15 0 0 "dBS21=dB(S[2,1])" 1 "dBS11=dB(S[1,1])" 1 "group_delay=-diff(unwrap(angle(S[2,1])),2*pi*frequency)" 1 "yes" 0&gt;</v>
      </c>
      <c r="M26" t="str">
        <f t="shared" si="0"/>
        <v xml:space="preserve">  &lt;Eqn Eqn1 1 850 80 -28 15 0 0 "dBS21=dB(S[2,1])" 1 "dBS11=dB(S[1,1])" 1 "group_delay=-diff(unwrap(angle(S[2,1])),2*pi*frequency)" 1 "yes" 0&gt;</v>
      </c>
    </row>
    <row r="27" spans="1:13" x14ac:dyDescent="0.25">
      <c r="A27" s="18" t="str">
        <f>'Netlist QUCS'!A24</f>
        <v xml:space="preserve">  &lt;GND * 1 220 540 0 0 0 0&gt;</v>
      </c>
      <c r="M27" t="str">
        <f t="shared" si="0"/>
        <v xml:space="preserve">  &lt;GND * 1 220 540 0 0 0 0&gt;</v>
      </c>
    </row>
    <row r="28" spans="1:13" ht="45" x14ac:dyDescent="0.25">
      <c r="A28" s="18" t="str">
        <f>'Netlist QUCS'!A25</f>
        <v xml:space="preserve">  &lt;R R1 1 260 330 15 -26 0 1 "20000 Ohm" 1 "26.85" 0 "0.0" 0 "0.0" 0 "26.85" 0 "european" 0&gt;</v>
      </c>
      <c r="D28" t="s">
        <v>107</v>
      </c>
      <c r="E28" t="s">
        <v>430</v>
      </c>
      <c r="J28" t="str">
        <f>_xlfn.TEXTBEFORE(A28,E28)</f>
        <v xml:space="preserve">  &lt;R R1 1 260 330 15 -26 0 1 </v>
      </c>
      <c r="K28" t="str">
        <f t="shared" ref="K28:K65" si="1">_xlfn.XLOOKUP(D28,Comp_ID,Comp_Value,"")</f>
        <v>"26.0202051422413kOhm"</v>
      </c>
      <c r="L28" t="str">
        <f>_xlfn.TEXTAFTER(A28,E28)</f>
        <v xml:space="preserve"> 1 "26.85" 0 "0.0" 0 "0.0" 0 "26.85" 0 "european" 0&gt;</v>
      </c>
      <c r="M28" t="str">
        <f>IF(D28="",A28,CONCATENATE(J28,K28,L28))</f>
        <v xml:space="preserve">  &lt;R R1 1 260 330 15 -26 0 1 "26.0202051422413kOhm" 1 "26.85" 0 "0.0" 0 "0.0" 0 "26.85" 0 "european" 0&gt;</v>
      </c>
    </row>
    <row r="29" spans="1:13" x14ac:dyDescent="0.25">
      <c r="A29" s="18" t="str">
        <f>'Netlist QUCS'!A26</f>
        <v xml:space="preserve">  &lt;GND * 1 300 250 0 0 0 2&gt;</v>
      </c>
      <c r="J29" t="str">
        <f t="shared" ref="J29:J41" si="2">_xlfn.TEXTBEFORE(A29,E29)</f>
        <v/>
      </c>
      <c r="K29" t="str">
        <f t="shared" si="1"/>
        <v/>
      </c>
      <c r="L29" t="str">
        <f t="shared" ref="L29:L41" si="3">_xlfn.TEXTAFTER(A29,E29)</f>
        <v xml:space="preserve">  &lt;GND * 1 300 250 0 0 0 2&gt;</v>
      </c>
      <c r="M29" t="str">
        <f t="shared" ref="M29:M92" si="4">IF(D29="",A29,CONCATENATE(J29,K29,L29))</f>
        <v xml:space="preserve">  &lt;GND * 1 300 250 0 0 0 2&gt;</v>
      </c>
    </row>
    <row r="30" spans="1:13" ht="30" x14ac:dyDescent="0.25">
      <c r="A30" s="18" t="str">
        <f>'Netlist QUCS'!A27</f>
        <v xml:space="preserve">  &lt;C C4 1 290 510 17 -26 0 1 "17.34p" 1 "" 0 "neutral" 0&gt;</v>
      </c>
      <c r="D30" t="s">
        <v>179</v>
      </c>
      <c r="E30" t="s">
        <v>436</v>
      </c>
      <c r="J30" t="str">
        <f t="shared" si="2"/>
        <v xml:space="preserve">  &lt;C C4 1 290 510 17 -26 0 1 </v>
      </c>
      <c r="K30" t="str">
        <f t="shared" si="1"/>
        <v>"15.7813165947967pF"</v>
      </c>
      <c r="L30" t="str">
        <f t="shared" si="3"/>
        <v xml:space="preserve"> 1 "" 0 "neutral" 0&gt;</v>
      </c>
      <c r="M30" t="str">
        <f t="shared" si="4"/>
        <v xml:space="preserve">  &lt;C C4 1 290 510 17 -26 0 1 "15.7813165947967pF" 1 "" 0 "neutral" 0&gt;</v>
      </c>
    </row>
    <row r="31" spans="1:13" ht="30" x14ac:dyDescent="0.25">
      <c r="A31" s="18" t="str">
        <f>'Netlist QUCS'!A28</f>
        <v xml:space="preserve">  &lt;C C7 1 510 400 -30 -50 0 0 "4.825p" 1 "" 0 "neutral" 0&gt;</v>
      </c>
      <c r="D31" t="s">
        <v>182</v>
      </c>
      <c r="E31" t="s">
        <v>437</v>
      </c>
      <c r="J31" t="str">
        <f t="shared" si="2"/>
        <v xml:space="preserve">  &lt;C C7 1 510 400 -30 -50 0 0 </v>
      </c>
      <c r="K31" t="str">
        <f t="shared" si="1"/>
        <v>"0.7pF"</v>
      </c>
      <c r="L31" t="str">
        <f t="shared" si="3"/>
        <v xml:space="preserve"> 1 "" 0 "neutral" 0&gt;</v>
      </c>
      <c r="M31" t="str">
        <f t="shared" si="4"/>
        <v xml:space="preserve">  &lt;C C7 1 510 400 -30 -50 0 0 "0.7pF" 1 "" 0 "neutral" 0&gt;</v>
      </c>
    </row>
    <row r="32" spans="1:13" ht="30" x14ac:dyDescent="0.25">
      <c r="A32" s="18" t="str">
        <f>'Netlist QUCS'!A29</f>
        <v xml:space="preserve">  &lt;C C5 1 330 310 17 -26 0 1 "17.34p" 1 "" 0 "neutral" 0&gt;</v>
      </c>
      <c r="D32" t="s">
        <v>180</v>
      </c>
      <c r="E32" t="s">
        <v>436</v>
      </c>
      <c r="J32" t="str">
        <f t="shared" si="2"/>
        <v xml:space="preserve">  &lt;C C5 1 330 310 17 -26 0 1 </v>
      </c>
      <c r="K32" t="str">
        <f t="shared" si="1"/>
        <v>"8.2pF"</v>
      </c>
      <c r="L32" t="str">
        <f t="shared" si="3"/>
        <v xml:space="preserve"> 1 "" 0 "neutral" 0&gt;</v>
      </c>
      <c r="M32" t="str">
        <f t="shared" si="4"/>
        <v xml:space="preserve">  &lt;C C5 1 330 310 17 -26 0 1 "8.2pF" 1 "" 0 "neutral" 0&gt;</v>
      </c>
    </row>
    <row r="33" spans="1:13" ht="30" x14ac:dyDescent="0.25">
      <c r="A33" s="18" t="str">
        <f>'Netlist QUCS'!A30</f>
        <v xml:space="preserve">  &lt;C C3 1 290 440 17 -26 0 1 "17.34p" 1 "" 0 "neutral" 0&gt;</v>
      </c>
      <c r="D33" t="s">
        <v>106</v>
      </c>
      <c r="E33" t="s">
        <v>436</v>
      </c>
      <c r="J33" t="str">
        <f t="shared" si="2"/>
        <v xml:space="preserve">  &lt;C C3 1 290 440 17 -26 0 1 </v>
      </c>
      <c r="K33" t="str">
        <f t="shared" si="1"/>
        <v>"18pF"</v>
      </c>
      <c r="L33" t="str">
        <f t="shared" si="3"/>
        <v xml:space="preserve"> 1 "" 0 "neutral" 0&gt;</v>
      </c>
      <c r="M33" t="str">
        <f t="shared" si="4"/>
        <v xml:space="preserve">  &lt;C C3 1 290 440 17 -26 0 1 "18pF" 1 "" 0 "neutral" 0&gt;</v>
      </c>
    </row>
    <row r="34" spans="1:13" ht="30" x14ac:dyDescent="0.25">
      <c r="A34" s="18" t="str">
        <f>'Netlist QUCS'!A31</f>
        <v xml:space="preserve">  &lt;C C6 1 430 400 -30 -50 0 0 "652.8f" 1 "" 0 "neutral" 0&gt;</v>
      </c>
      <c r="D34" t="s">
        <v>181</v>
      </c>
      <c r="E34" t="s">
        <v>439</v>
      </c>
      <c r="J34" t="str">
        <f t="shared" si="2"/>
        <v xml:space="preserve">  &lt;C C6 1 430 400 -30 -50 0 0 </v>
      </c>
      <c r="K34" t="str">
        <f t="shared" si="1"/>
        <v>"6.8pF"</v>
      </c>
      <c r="L34" t="str">
        <f t="shared" si="3"/>
        <v xml:space="preserve"> 1 "" 0 "neutral" 0&gt;</v>
      </c>
      <c r="M34" t="str">
        <f t="shared" si="4"/>
        <v xml:space="preserve">  &lt;C C6 1 430 400 -30 -50 0 0 "6.8pF" 1 "" 0 "neutral" 0&gt;</v>
      </c>
    </row>
    <row r="35" spans="1:13" x14ac:dyDescent="0.25">
      <c r="A35" s="18" t="str">
        <f>'Netlist QUCS'!A32</f>
        <v xml:space="preserve">  &lt;L L1 1 400 460 17 -26 0 1 "53.00n" 1 "" 0&gt;</v>
      </c>
      <c r="D35" t="s">
        <v>42</v>
      </c>
      <c r="E35" t="s">
        <v>438</v>
      </c>
      <c r="J35" t="str">
        <f t="shared" si="2"/>
        <v xml:space="preserve">  &lt;L L1 1 400 460 17 -26 0 1 </v>
      </c>
      <c r="K35" t="str">
        <f t="shared" si="1"/>
        <v>"0.0545789133648135uH"</v>
      </c>
      <c r="L35" t="str">
        <f t="shared" si="3"/>
        <v xml:space="preserve"> 1 "" 0&gt;</v>
      </c>
      <c r="M35" t="str">
        <f t="shared" si="4"/>
        <v xml:space="preserve">  &lt;L L1 1 400 460 17 -26 0 1 "0.0545789133648135uH" 1 "" 0&gt;</v>
      </c>
    </row>
    <row r="36" spans="1:13" ht="30" x14ac:dyDescent="0.25">
      <c r="A36" s="18" t="str">
        <f>'Netlist QUCS'!A33</f>
        <v xml:space="preserve">  &lt;C C1 1 110 400 -30 -50 0 0 "4.825p" 1 "" 0 "neutral" 0&gt;</v>
      </c>
      <c r="D36" t="s">
        <v>40</v>
      </c>
      <c r="E36" t="s">
        <v>437</v>
      </c>
      <c r="J36" t="str">
        <f t="shared" si="2"/>
        <v xml:space="preserve">  &lt;C C1 1 110 400 -30 -50 0 0 </v>
      </c>
      <c r="K36" t="str">
        <f t="shared" si="1"/>
        <v>"15.0pF"</v>
      </c>
      <c r="L36" t="str">
        <f t="shared" si="3"/>
        <v xml:space="preserve"> 1 "" 0 "neutral" 0&gt;</v>
      </c>
      <c r="M36" t="str">
        <f t="shared" si="4"/>
        <v xml:space="preserve">  &lt;C C1 1 110 400 -30 -50 0 0 "15.0pF" 1 "" 0 "neutral" 0&gt;</v>
      </c>
    </row>
    <row r="37" spans="1:13" ht="30" x14ac:dyDescent="0.25">
      <c r="A37" s="18" t="str">
        <f>'Netlist QUCS'!A34</f>
        <v xml:space="preserve">  &lt;Pac P1 1 80 430 18 -26 0 1 "1" 1 "50 Ohm" 1 "0 dBm" 0 "1 GHz" 0 "26.85" 0&gt;</v>
      </c>
      <c r="J37" t="str">
        <f t="shared" si="2"/>
        <v/>
      </c>
      <c r="K37" t="str">
        <f t="shared" si="1"/>
        <v/>
      </c>
      <c r="L37" t="str">
        <f t="shared" si="3"/>
        <v xml:space="preserve">  &lt;Pac P1 1 80 430 18 -26 0 1 "1" 1 "50 Ohm" 1 "0 dBm" 0 "1 GHz" 0 "26.85" 0&gt;</v>
      </c>
      <c r="M37" t="str">
        <f t="shared" si="4"/>
        <v xml:space="preserve">  &lt;Pac P1 1 80 430 18 -26 0 1 "1" 1 "50 Ohm" 1 "0 dBm" 0 "1 GHz" 0 "26.85" 0&gt;</v>
      </c>
    </row>
    <row r="38" spans="1:13" ht="30" x14ac:dyDescent="0.25">
      <c r="A38" s="18" t="str">
        <f>'Netlist QUCS'!A35</f>
        <v xml:space="preserve">  &lt;C C2 1 180 400 -30 -50 0 0 "4.825p" 1 "" 0 "neutral" 0&gt;</v>
      </c>
      <c r="D38" t="s">
        <v>41</v>
      </c>
      <c r="E38" t="s">
        <v>437</v>
      </c>
      <c r="J38" t="str">
        <f t="shared" si="2"/>
        <v xml:space="preserve">  &lt;C C2 1 180 400 -30 -50 0 0 </v>
      </c>
      <c r="K38" t="str">
        <f t="shared" si="1"/>
        <v>"6.8pF"</v>
      </c>
      <c r="L38" t="str">
        <f t="shared" si="3"/>
        <v xml:space="preserve"> 1 "" 0 "neutral" 0&gt;</v>
      </c>
      <c r="M38" t="str">
        <f t="shared" si="4"/>
        <v xml:space="preserve">  &lt;C C2 1 180 400 -30 -50 0 0 "6.8pF" 1 "" 0 "neutral" 0&gt;</v>
      </c>
    </row>
    <row r="39" spans="1:13" x14ac:dyDescent="0.25">
      <c r="A39" s="18" t="str">
        <f>'Netlist QUCS'!A36</f>
        <v xml:space="preserve">  &lt;GND * 1 540 540 0 0 0 0&gt;</v>
      </c>
      <c r="J39" t="str">
        <f t="shared" si="2"/>
        <v/>
      </c>
      <c r="K39" t="str">
        <f t="shared" si="1"/>
        <v/>
      </c>
      <c r="L39" t="str">
        <f t="shared" si="3"/>
        <v xml:space="preserve">  &lt;GND * 1 540 540 0 0 0 0&gt;</v>
      </c>
      <c r="M39" t="str">
        <f t="shared" si="4"/>
        <v xml:space="preserve">  &lt;GND * 1 540 540 0 0 0 0&gt;</v>
      </c>
    </row>
    <row r="40" spans="1:13" ht="45" x14ac:dyDescent="0.25">
      <c r="A40" s="18" t="str">
        <f>'Netlist QUCS'!A37</f>
        <v xml:space="preserve">  &lt;R R2 1 580 330 15 -26 0 1 "20000 Ohm" 1 "26.85" 0 "0.0" 0 "0.0" 0 "26.85" 0 "european" 0&gt;</v>
      </c>
      <c r="D40" t="s">
        <v>193</v>
      </c>
      <c r="E40" t="s">
        <v>430</v>
      </c>
      <c r="J40" t="str">
        <f t="shared" si="2"/>
        <v xml:space="preserve">  &lt;R R2 1 580 330 15 -26 0 1 </v>
      </c>
      <c r="K40" t="str">
        <f t="shared" si="1"/>
        <v>"26.0202051422413kOhm"</v>
      </c>
      <c r="L40" t="str">
        <f t="shared" si="3"/>
        <v xml:space="preserve"> 1 "26.85" 0 "0.0" 0 "0.0" 0 "26.85" 0 "european" 0&gt;</v>
      </c>
      <c r="M40" t="str">
        <f t="shared" si="4"/>
        <v xml:space="preserve">  &lt;R R2 1 580 330 15 -26 0 1 "26.0202051422413kOhm" 1 "26.85" 0 "0.0" 0 "0.0" 0 "26.85" 0 "european" 0&gt;</v>
      </c>
    </row>
    <row r="41" spans="1:13" x14ac:dyDescent="0.25">
      <c r="A41" s="18" t="str">
        <f>'Netlist QUCS'!A38</f>
        <v xml:space="preserve">  &lt;GND * 1 620 250 0 0 0 2&gt;</v>
      </c>
      <c r="J41" t="str">
        <f t="shared" si="2"/>
        <v/>
      </c>
      <c r="K41" t="str">
        <f t="shared" si="1"/>
        <v/>
      </c>
      <c r="L41" t="str">
        <f t="shared" si="3"/>
        <v xml:space="preserve">  &lt;GND * 1 620 250 0 0 0 2&gt;</v>
      </c>
      <c r="M41" t="str">
        <f t="shared" si="4"/>
        <v xml:space="preserve">  &lt;GND * 1 620 250 0 0 0 2&gt;</v>
      </c>
    </row>
    <row r="42" spans="1:13" ht="30" x14ac:dyDescent="0.25">
      <c r="A42" s="18" t="str">
        <f>'Netlist QUCS'!A39</f>
        <v xml:space="preserve">  &lt;C C10 1 650 310 17 -26 0 1 "17.34p" 1 "" 0 "neutral" 0&gt;</v>
      </c>
      <c r="D42" t="s">
        <v>185</v>
      </c>
      <c r="E42" t="s">
        <v>436</v>
      </c>
      <c r="J42" t="str">
        <f t="shared" ref="J42:J65" si="5">_xlfn.TEXTBEFORE(A42,E42)</f>
        <v xml:space="preserve">  &lt;C C10 1 650 310 17 -26 0 1 </v>
      </c>
      <c r="K42" t="str">
        <f t="shared" si="1"/>
        <v>"12pF"</v>
      </c>
      <c r="L42" t="str">
        <f t="shared" ref="L42:L65" si="6">_xlfn.TEXTAFTER(A42,E42)</f>
        <v xml:space="preserve"> 1 "" 0 "neutral" 0&gt;</v>
      </c>
      <c r="M42" t="str">
        <f t="shared" si="4"/>
        <v xml:space="preserve">  &lt;C C10 1 650 310 17 -26 0 1 "12pF" 1 "" 0 "neutral" 0&gt;</v>
      </c>
    </row>
    <row r="43" spans="1:13" x14ac:dyDescent="0.25">
      <c r="A43" s="18" t="str">
        <f>'Netlist QUCS'!A40</f>
        <v xml:space="preserve">  &lt;L L2 1 720 460 17 -26 0 1 "53.00n" 1 "" 0&gt;</v>
      </c>
      <c r="D43" t="s">
        <v>103</v>
      </c>
      <c r="E43" t="s">
        <v>438</v>
      </c>
      <c r="J43" t="str">
        <f t="shared" si="5"/>
        <v xml:space="preserve">  &lt;L L2 1 720 460 17 -26 0 1 </v>
      </c>
      <c r="K43" t="str">
        <f t="shared" si="1"/>
        <v>"0.0545789133648135uH"</v>
      </c>
      <c r="L43" t="str">
        <f t="shared" si="6"/>
        <v xml:space="preserve"> 1 "" 0&gt;</v>
      </c>
      <c r="M43" t="str">
        <f t="shared" si="4"/>
        <v xml:space="preserve">  &lt;L L2 1 720 460 17 -26 0 1 "0.0545789133648135uH" 1 "" 0&gt;</v>
      </c>
    </row>
    <row r="44" spans="1:13" x14ac:dyDescent="0.25">
      <c r="A44" s="18" t="str">
        <f>'Netlist QUCS'!A41</f>
        <v xml:space="preserve">  &lt;GND * 1 860 540 0 0 0 0&gt;</v>
      </c>
      <c r="J44" t="str">
        <f t="shared" si="5"/>
        <v/>
      </c>
      <c r="K44" t="str">
        <f t="shared" si="1"/>
        <v/>
      </c>
      <c r="L44" t="str">
        <f t="shared" si="6"/>
        <v xml:space="preserve">  &lt;GND * 1 860 540 0 0 0 0&gt;</v>
      </c>
      <c r="M44" t="str">
        <f t="shared" si="4"/>
        <v xml:space="preserve">  &lt;GND * 1 860 540 0 0 0 0&gt;</v>
      </c>
    </row>
    <row r="45" spans="1:13" ht="45" x14ac:dyDescent="0.25">
      <c r="A45" s="18" t="str">
        <f>'Netlist QUCS'!A42</f>
        <v xml:space="preserve">  &lt;R R3 1 900 330 15 -26 0 1 "20000 Ohm" 1 "26.85" 0 "0.0" 0 "0.0" 0 "26.85" 0 "european" 0&gt;</v>
      </c>
      <c r="D45" t="s">
        <v>194</v>
      </c>
      <c r="E45" t="s">
        <v>430</v>
      </c>
      <c r="J45" t="str">
        <f t="shared" si="5"/>
        <v xml:space="preserve">  &lt;R R3 1 900 330 15 -26 0 1 </v>
      </c>
      <c r="K45" t="str">
        <f t="shared" si="1"/>
        <v>"26.0202051422413kOhm"</v>
      </c>
      <c r="L45" t="str">
        <f t="shared" si="6"/>
        <v xml:space="preserve"> 1 "26.85" 0 "0.0" 0 "0.0" 0 "26.85" 0 "european" 0&gt;</v>
      </c>
      <c r="M45" t="str">
        <f t="shared" si="4"/>
        <v xml:space="preserve">  &lt;R R3 1 900 330 15 -26 0 1 "26.0202051422413kOhm" 1 "26.85" 0 "0.0" 0 "0.0" 0 "26.85" 0 "european" 0&gt;</v>
      </c>
    </row>
    <row r="46" spans="1:13" x14ac:dyDescent="0.25">
      <c r="A46" s="18" t="str">
        <f>'Netlist QUCS'!A43</f>
        <v xml:space="preserve">  &lt;GND * 1 940 250 0 0 0 2&gt;</v>
      </c>
      <c r="J46" t="str">
        <f t="shared" si="5"/>
        <v/>
      </c>
      <c r="K46" t="str">
        <f t="shared" si="1"/>
        <v/>
      </c>
      <c r="L46" t="str">
        <f t="shared" si="6"/>
        <v xml:space="preserve">  &lt;GND * 1 940 250 0 0 0 2&gt;</v>
      </c>
      <c r="M46" t="str">
        <f t="shared" si="4"/>
        <v xml:space="preserve">  &lt;GND * 1 940 250 0 0 0 2&gt;</v>
      </c>
    </row>
    <row r="47" spans="1:13" ht="30" x14ac:dyDescent="0.25">
      <c r="A47" s="18" t="str">
        <f>'Netlist QUCS'!A44</f>
        <v xml:space="preserve">  &lt;C C15 1 970 310 17 -26 0 1 "17.34p" 1 "" 0 "neutral" 0&gt;</v>
      </c>
      <c r="D47" t="s">
        <v>190</v>
      </c>
      <c r="E47" t="s">
        <v>436</v>
      </c>
      <c r="J47" t="str">
        <f t="shared" si="5"/>
        <v xml:space="preserve">  &lt;C C15 1 970 310 17 -26 0 1 </v>
      </c>
      <c r="K47" t="str">
        <f t="shared" si="1"/>
        <v>"12pF"</v>
      </c>
      <c r="L47" t="str">
        <f t="shared" si="6"/>
        <v xml:space="preserve"> 1 "" 0 "neutral" 0&gt;</v>
      </c>
      <c r="M47" t="str">
        <f t="shared" si="4"/>
        <v xml:space="preserve">  &lt;C C15 1 970 310 17 -26 0 1 "12pF" 1 "" 0 "neutral" 0&gt;</v>
      </c>
    </row>
    <row r="48" spans="1:13" ht="30" x14ac:dyDescent="0.25">
      <c r="A48" s="18" t="str">
        <f>'Netlist QUCS'!A45</f>
        <v xml:space="preserve">  &lt;L L3 1 1040 460 17 -26 0 1 "53.00n" 1 "" 0&gt;</v>
      </c>
      <c r="D48" t="s">
        <v>104</v>
      </c>
      <c r="E48" t="s">
        <v>438</v>
      </c>
      <c r="J48" t="str">
        <f t="shared" si="5"/>
        <v xml:space="preserve">  &lt;L L3 1 1040 460 17 -26 0 1 </v>
      </c>
      <c r="K48" t="str">
        <f t="shared" si="1"/>
        <v>"0.0545789133648135uH"</v>
      </c>
      <c r="L48" t="str">
        <f t="shared" si="6"/>
        <v xml:space="preserve"> 1 "" 0&gt;</v>
      </c>
      <c r="M48" t="str">
        <f t="shared" si="4"/>
        <v xml:space="preserve">  &lt;L L3 1 1040 460 17 -26 0 1 "0.0545789133648135uH" 1 "" 0&gt;</v>
      </c>
    </row>
    <row r="49" spans="1:13" x14ac:dyDescent="0.25">
      <c r="A49" s="18" t="str">
        <f>'Netlist QUCS'!A46</f>
        <v xml:space="preserve">  &lt;GND * 1 1180 540 0 0 0 0&gt;</v>
      </c>
      <c r="J49" t="str">
        <f t="shared" si="5"/>
        <v/>
      </c>
      <c r="K49" t="str">
        <f t="shared" si="1"/>
        <v/>
      </c>
      <c r="L49" t="str">
        <f t="shared" si="6"/>
        <v xml:space="preserve">  &lt;GND * 1 1180 540 0 0 0 0&gt;</v>
      </c>
      <c r="M49" t="str">
        <f t="shared" si="4"/>
        <v xml:space="preserve">  &lt;GND * 1 1180 540 0 0 0 0&gt;</v>
      </c>
    </row>
    <row r="50" spans="1:13" ht="45" x14ac:dyDescent="0.25">
      <c r="A50" s="18" t="str">
        <f>'Netlist QUCS'!A47</f>
        <v xml:space="preserve">  &lt;R R4 1 1220 330 15 -26 0 1 "20000 Ohm" 1 "26.85" 0 "0.0" 0 "0.0" 0 "26.85" 0 "european" 0&gt;</v>
      </c>
      <c r="D50" t="s">
        <v>431</v>
      </c>
      <c r="E50" t="s">
        <v>430</v>
      </c>
      <c r="J50" t="str">
        <f t="shared" si="5"/>
        <v xml:space="preserve">  &lt;R R4 1 1220 330 15 -26 0 1 </v>
      </c>
      <c r="K50" t="str">
        <f t="shared" si="1"/>
        <v>"26.0202051422413kOhm"</v>
      </c>
      <c r="L50" t="str">
        <f t="shared" si="6"/>
        <v xml:space="preserve"> 1 "26.85" 0 "0.0" 0 "0.0" 0 "26.85" 0 "european" 0&gt;</v>
      </c>
      <c r="M50" t="str">
        <f t="shared" si="4"/>
        <v xml:space="preserve">  &lt;R R4 1 1220 330 15 -26 0 1 "26.0202051422413kOhm" 1 "26.85" 0 "0.0" 0 "0.0" 0 "26.85" 0 "european" 0&gt;</v>
      </c>
    </row>
    <row r="51" spans="1:13" x14ac:dyDescent="0.25">
      <c r="A51" s="18" t="str">
        <f>'Netlist QUCS'!A48</f>
        <v xml:space="preserve">  &lt;GND * 1 1260 250 0 0 0 2&gt;</v>
      </c>
      <c r="J51" t="str">
        <f t="shared" si="5"/>
        <v/>
      </c>
      <c r="K51" t="str">
        <f t="shared" si="1"/>
        <v/>
      </c>
      <c r="L51" t="str">
        <f t="shared" si="6"/>
        <v xml:space="preserve">  &lt;GND * 1 1260 250 0 0 0 2&gt;</v>
      </c>
      <c r="M51" t="str">
        <f t="shared" si="4"/>
        <v xml:space="preserve">  &lt;GND * 1 1260 250 0 0 0 2&gt;</v>
      </c>
    </row>
    <row r="52" spans="1:13" ht="30" x14ac:dyDescent="0.25">
      <c r="A52" s="18" t="str">
        <f>'Netlist QUCS'!A49</f>
        <v xml:space="preserve">  &lt;C C20 1 1290 310 17 -26 0 1 "17.34p" 1 "" 0 "neutral" 0&gt;</v>
      </c>
      <c r="D52" t="s">
        <v>432</v>
      </c>
      <c r="E52" t="s">
        <v>436</v>
      </c>
      <c r="J52" t="str">
        <f t="shared" si="5"/>
        <v xml:space="preserve">  &lt;C C20 1 1290 310 17 -26 0 1 </v>
      </c>
      <c r="K52" t="str">
        <f t="shared" si="1"/>
        <v>"12pF"</v>
      </c>
      <c r="L52" t="str">
        <f t="shared" si="6"/>
        <v xml:space="preserve"> 1 "" 0 "neutral" 0&gt;</v>
      </c>
      <c r="M52" t="str">
        <f t="shared" si="4"/>
        <v xml:space="preserve">  &lt;C C20 1 1290 310 17 -26 0 1 "12pF" 1 "" 0 "neutral" 0&gt;</v>
      </c>
    </row>
    <row r="53" spans="1:13" ht="30" x14ac:dyDescent="0.25">
      <c r="A53" s="18" t="str">
        <f>'Netlist QUCS'!A50</f>
        <v xml:space="preserve">  &lt;L L4 1 1360 460 17 -26 0 1 "53.00n" 1 "" 0&gt;</v>
      </c>
      <c r="D53" t="s">
        <v>105</v>
      </c>
      <c r="E53" t="s">
        <v>438</v>
      </c>
      <c r="J53" t="str">
        <f t="shared" si="5"/>
        <v xml:space="preserve">  &lt;L L4 1 1360 460 17 -26 0 1 </v>
      </c>
      <c r="K53" t="str">
        <f t="shared" si="1"/>
        <v>"0.0545789133648135uH"</v>
      </c>
      <c r="L53" t="str">
        <f t="shared" si="6"/>
        <v xml:space="preserve"> 1 "" 0&gt;</v>
      </c>
      <c r="M53" t="str">
        <f t="shared" si="4"/>
        <v xml:space="preserve">  &lt;L L4 1 1360 460 17 -26 0 1 "0.0545789133648135uH" 1 "" 0&gt;</v>
      </c>
    </row>
    <row r="54" spans="1:13" ht="30" x14ac:dyDescent="0.25">
      <c r="A54" s="18" t="str">
        <f>'Netlist QUCS'!A51</f>
        <v xml:space="preserve">  &lt;C C11 1 750 400 -30 -50 0 0 "652.8f" 1 "" 0 "neutral" 0&gt;</v>
      </c>
      <c r="D54" t="s">
        <v>186</v>
      </c>
      <c r="E54" t="s">
        <v>439</v>
      </c>
      <c r="J54" t="str">
        <f t="shared" si="5"/>
        <v xml:space="preserve">  &lt;C C11 1 750 400 -30 -50 0 0 </v>
      </c>
      <c r="K54" t="str">
        <f t="shared" si="1"/>
        <v>"0.9pF"</v>
      </c>
      <c r="L54" t="str">
        <f t="shared" si="6"/>
        <v xml:space="preserve"> 1 "" 0 "neutral" 0&gt;</v>
      </c>
      <c r="M54" t="str">
        <f t="shared" si="4"/>
        <v xml:space="preserve">  &lt;C C11 1 750 400 -30 -50 0 0 "0.9pF" 1 "" 0 "neutral" 0&gt;</v>
      </c>
    </row>
    <row r="55" spans="1:13" ht="30" x14ac:dyDescent="0.25">
      <c r="A55" s="18" t="str">
        <f>'Netlist QUCS'!A52</f>
        <v xml:space="preserve">  &lt;C C12 1 830 400 -30 -50 0 0 "4.825p" 1 "" 0 "neutral" 0&gt;</v>
      </c>
      <c r="D55" t="s">
        <v>187</v>
      </c>
      <c r="E55" t="s">
        <v>437</v>
      </c>
      <c r="J55" t="str">
        <f t="shared" si="5"/>
        <v xml:space="preserve">  &lt;C C12 1 830 400 -30 -50 0 0 </v>
      </c>
      <c r="K55" t="str">
        <f t="shared" si="1"/>
        <v>"0.5pF"</v>
      </c>
      <c r="L55" t="str">
        <f t="shared" si="6"/>
        <v xml:space="preserve"> 1 "" 0 "neutral" 0&gt;</v>
      </c>
      <c r="M55" t="str">
        <f t="shared" si="4"/>
        <v xml:space="preserve">  &lt;C C12 1 830 400 -30 -50 0 0 "0.5pF" 1 "" 0 "neutral" 0&gt;</v>
      </c>
    </row>
    <row r="56" spans="1:13" ht="30" x14ac:dyDescent="0.25">
      <c r="A56" s="18" t="str">
        <f>'Netlist QUCS'!A53</f>
        <v xml:space="preserve">  &lt;C C9 1 610 510 17 -26 0 1 "17.34p" 1 "" 0 "neutral" 0&gt;</v>
      </c>
      <c r="D56" t="s">
        <v>184</v>
      </c>
      <c r="E56" t="s">
        <v>436</v>
      </c>
      <c r="J56" t="str">
        <f t="shared" si="5"/>
        <v xml:space="preserve">  &lt;C C9 1 610 510 17 -26 0 1 </v>
      </c>
      <c r="K56" t="str">
        <f t="shared" si="1"/>
        <v>"15.1347048476276pF"</v>
      </c>
      <c r="L56" t="str">
        <f t="shared" si="6"/>
        <v xml:space="preserve"> 1 "" 0 "neutral" 0&gt;</v>
      </c>
      <c r="M56" t="str">
        <f t="shared" si="4"/>
        <v xml:space="preserve">  &lt;C C9 1 610 510 17 -26 0 1 "15.1347048476276pF" 1 "" 0 "neutral" 0&gt;</v>
      </c>
    </row>
    <row r="57" spans="1:13" ht="30" x14ac:dyDescent="0.25">
      <c r="A57" s="18" t="str">
        <f>'Netlist QUCS'!A54</f>
        <v xml:space="preserve">  &lt;C C8 1 610 440 17 -26 0 1 "17.34p" 1 "" 0 "neutral" 0&gt;</v>
      </c>
      <c r="D57" t="s">
        <v>183</v>
      </c>
      <c r="E57" t="s">
        <v>436</v>
      </c>
      <c r="J57" t="str">
        <f t="shared" si="5"/>
        <v xml:space="preserve">  &lt;C C8 1 610 440 17 -26 0 1 </v>
      </c>
      <c r="K57" t="str">
        <f t="shared" si="1"/>
        <v>"22pF"</v>
      </c>
      <c r="L57" t="str">
        <f t="shared" si="6"/>
        <v xml:space="preserve"> 1 "" 0 "neutral" 0&gt;</v>
      </c>
      <c r="M57" t="str">
        <f t="shared" si="4"/>
        <v xml:space="preserve">  &lt;C C8 1 610 440 17 -26 0 1 "22pF" 1 "" 0 "neutral" 0&gt;</v>
      </c>
    </row>
    <row r="58" spans="1:13" ht="30" x14ac:dyDescent="0.25">
      <c r="A58" s="18" t="str">
        <f>'Netlist QUCS'!A55</f>
        <v xml:space="preserve">  &lt;C C13 1 930 440 17 -26 0 1 "17.34p" 1 "" 0 "neutral" 0&gt;</v>
      </c>
      <c r="D58" t="s">
        <v>188</v>
      </c>
      <c r="E58" t="s">
        <v>436</v>
      </c>
      <c r="J58" t="str">
        <f t="shared" si="5"/>
        <v xml:space="preserve">  &lt;C C13 1 930 440 17 -26 0 1 </v>
      </c>
      <c r="K58" t="str">
        <f t="shared" si="1"/>
        <v>"22pF"</v>
      </c>
      <c r="L58" t="str">
        <f t="shared" si="6"/>
        <v xml:space="preserve"> 1 "" 0 "neutral" 0&gt;</v>
      </c>
      <c r="M58" t="str">
        <f t="shared" si="4"/>
        <v xml:space="preserve">  &lt;C C13 1 930 440 17 -26 0 1 "22pF" 1 "" 0 "neutral" 0&gt;</v>
      </c>
    </row>
    <row r="59" spans="1:13" ht="30" x14ac:dyDescent="0.25">
      <c r="A59" s="18" t="str">
        <f>'Netlist QUCS'!A56</f>
        <v xml:space="preserve">  &lt;C C16 1 1070 400 -30 -50 0 0 "652.8f" 1 "" 0 "neutral" 0&gt;</v>
      </c>
      <c r="D59" t="s">
        <v>191</v>
      </c>
      <c r="E59" t="s">
        <v>439</v>
      </c>
      <c r="J59" t="str">
        <f t="shared" si="5"/>
        <v xml:space="preserve">  &lt;C C16 1 1070 400 -30 -50 0 0 </v>
      </c>
      <c r="K59" t="str">
        <f t="shared" si="1"/>
        <v>"1.8pF"</v>
      </c>
      <c r="L59" t="str">
        <f t="shared" si="6"/>
        <v xml:space="preserve"> 1 "" 0 "neutral" 0&gt;</v>
      </c>
      <c r="M59" t="str">
        <f t="shared" si="4"/>
        <v xml:space="preserve">  &lt;C C16 1 1070 400 -30 -50 0 0 "1.8pF" 1 "" 0 "neutral" 0&gt;</v>
      </c>
    </row>
    <row r="60" spans="1:13" ht="30" x14ac:dyDescent="0.25">
      <c r="A60" s="18" t="str">
        <f>'Netlist QUCS'!A57</f>
        <v xml:space="preserve">  &lt;C C17 1 1150 400 -30 -50 0 0 "4.825p" 1 "" 0 "neutral" 0&gt;</v>
      </c>
      <c r="D60" t="s">
        <v>177</v>
      </c>
      <c r="E60" t="s">
        <v>437</v>
      </c>
      <c r="J60" t="str">
        <f t="shared" si="5"/>
        <v xml:space="preserve">  &lt;C C17 1 1150 400 -30 -50 0 0 </v>
      </c>
      <c r="K60" t="str">
        <f t="shared" si="1"/>
        <v>"0.5pF"</v>
      </c>
      <c r="L60" t="str">
        <f t="shared" si="6"/>
        <v xml:space="preserve"> 1 "" 0 "neutral" 0&gt;</v>
      </c>
      <c r="M60" t="str">
        <f t="shared" si="4"/>
        <v xml:space="preserve">  &lt;C C17 1 1150 400 -30 -50 0 0 "0.5pF" 1 "" 0 "neutral" 0&gt;</v>
      </c>
    </row>
    <row r="61" spans="1:13" ht="30" x14ac:dyDescent="0.25">
      <c r="A61" s="18" t="str">
        <f>'Netlist QUCS'!A58</f>
        <v xml:space="preserve">  &lt;C C21 1 1390 400 -30 -50 0 0 "652.8f" 1 "" 0 "neutral" 0&gt;</v>
      </c>
      <c r="D61" t="s">
        <v>433</v>
      </c>
      <c r="E61" t="s">
        <v>439</v>
      </c>
      <c r="J61" t="str">
        <f t="shared" si="5"/>
        <v xml:space="preserve">  &lt;C C21 1 1390 400 -30 -50 0 0 </v>
      </c>
      <c r="K61" t="str">
        <f t="shared" si="1"/>
        <v>"6.8pF"</v>
      </c>
      <c r="L61" t="str">
        <f t="shared" si="6"/>
        <v xml:space="preserve"> 1 "" 0 "neutral" 0&gt;</v>
      </c>
      <c r="M61" t="str">
        <f t="shared" si="4"/>
        <v xml:space="preserve">  &lt;C C21 1 1390 400 -30 -50 0 0 "6.8pF" 1 "" 0 "neutral" 0&gt;</v>
      </c>
    </row>
    <row r="62" spans="1:13" ht="30" x14ac:dyDescent="0.25">
      <c r="A62" s="18" t="str">
        <f>'Netlist QUCS'!A59</f>
        <v xml:space="preserve">  &lt;C C22 1 1470 400 -30 -50 0 0 "4.825p" 1 "" 0 "neutral" 0&gt;</v>
      </c>
      <c r="D62" t="s">
        <v>434</v>
      </c>
      <c r="E62" t="s">
        <v>437</v>
      </c>
      <c r="J62" t="str">
        <f t="shared" si="5"/>
        <v xml:space="preserve">  &lt;C C22 1 1470 400 -30 -50 0 0 </v>
      </c>
      <c r="K62" t="str">
        <f t="shared" si="1"/>
        <v>"3.9pF"</v>
      </c>
      <c r="L62" t="str">
        <f t="shared" si="6"/>
        <v xml:space="preserve"> 1 "" 0 "neutral" 0&gt;</v>
      </c>
      <c r="M62" t="str">
        <f t="shared" si="4"/>
        <v xml:space="preserve">  &lt;C C22 1 1470 400 -30 -50 0 0 "3.9pF" 1 "" 0 "neutral" 0&gt;</v>
      </c>
    </row>
    <row r="63" spans="1:13" ht="30" x14ac:dyDescent="0.25">
      <c r="A63" s="18" t="str">
        <f>'Netlist QUCS'!A60</f>
        <v xml:space="preserve">  &lt;C C14 1 930 510 17 -26 0 1 "17.34p" 1 "" 0 "neutral" 0&gt;</v>
      </c>
      <c r="D63" t="s">
        <v>189</v>
      </c>
      <c r="E63" t="s">
        <v>436</v>
      </c>
      <c r="J63" t="str">
        <f t="shared" si="5"/>
        <v xml:space="preserve">  &lt;C C14 1 930 510 17 -26 0 1 </v>
      </c>
      <c r="K63" t="str">
        <f t="shared" si="1"/>
        <v>"15.8412723852482pF"</v>
      </c>
      <c r="L63" t="str">
        <f t="shared" si="6"/>
        <v xml:space="preserve"> 1 "" 0 "neutral" 0&gt;</v>
      </c>
      <c r="M63" t="str">
        <f t="shared" si="4"/>
        <v xml:space="preserve">  &lt;C C14 1 930 510 17 -26 0 1 "15.8412723852482pF" 1 "" 0 "neutral" 0&gt;</v>
      </c>
    </row>
    <row r="64" spans="1:13" ht="30" x14ac:dyDescent="0.25">
      <c r="A64" s="18" t="str">
        <f>'Netlist QUCS'!A61</f>
        <v xml:space="preserve">  &lt;C C18 1 1250 440 17 -26 0 1 "17.34p" 1 "" 0 "neutral" 0&gt;</v>
      </c>
      <c r="D64" t="s">
        <v>178</v>
      </c>
      <c r="E64" t="s">
        <v>436</v>
      </c>
      <c r="J64" t="str">
        <f t="shared" si="5"/>
        <v xml:space="preserve">  &lt;C C18 1 1250 440 17 -26 0 1 </v>
      </c>
      <c r="K64" t="str">
        <f t="shared" si="1"/>
        <v>"15pF"</v>
      </c>
      <c r="L64" t="str">
        <f t="shared" si="6"/>
        <v xml:space="preserve"> 1 "" 0 "neutral" 0&gt;</v>
      </c>
      <c r="M64" t="str">
        <f t="shared" si="4"/>
        <v xml:space="preserve">  &lt;C C18 1 1250 440 17 -26 0 1 "15pF" 1 "" 0 "neutral" 0&gt;</v>
      </c>
    </row>
    <row r="65" spans="1:13" ht="30" x14ac:dyDescent="0.25">
      <c r="A65" s="18" t="str">
        <f>'Netlist QUCS'!A62</f>
        <v xml:space="preserve">  &lt;C C19 1 1250 510 17 -26 0 1 "17.34p" 1 "" 0 "neutral" 0&gt;</v>
      </c>
      <c r="D65" t="s">
        <v>435</v>
      </c>
      <c r="E65" t="s">
        <v>436</v>
      </c>
      <c r="J65" t="str">
        <f t="shared" si="5"/>
        <v xml:space="preserve">  &lt;C C19 1 1250 510 17 -26 0 1 </v>
      </c>
      <c r="K65" t="str">
        <f t="shared" si="1"/>
        <v>"13.3113463504844pF"</v>
      </c>
      <c r="L65" t="str">
        <f t="shared" si="6"/>
        <v xml:space="preserve"> 1 "" 0 "neutral" 0&gt;</v>
      </c>
      <c r="M65" t="str">
        <f t="shared" si="4"/>
        <v xml:space="preserve">  &lt;C C19 1 1250 510 17 -26 0 1 "13.3113463504844pF" 1 "" 0 "neutral" 0&gt;</v>
      </c>
    </row>
    <row r="66" spans="1:13" x14ac:dyDescent="0.25">
      <c r="A66" s="18" t="str">
        <f>'Netlist QUCS'!A63</f>
        <v>&lt;/Components&gt;</v>
      </c>
      <c r="M66" t="str">
        <f t="shared" si="4"/>
        <v>&lt;/Components&gt;</v>
      </c>
    </row>
    <row r="67" spans="1:13" x14ac:dyDescent="0.25">
      <c r="A67" s="18" t="str">
        <f>'Netlist QUCS'!A64</f>
        <v>&lt;Wires&gt;</v>
      </c>
      <c r="M67" t="str">
        <f t="shared" si="4"/>
        <v>&lt;Wires&gt;</v>
      </c>
    </row>
    <row r="68" spans="1:13" x14ac:dyDescent="0.25">
      <c r="A68" s="18" t="str">
        <f>'Netlist QUCS'!A65</f>
        <v xml:space="preserve">  &lt;1580 390 1580 430 "" 0 0 0 ""&gt;</v>
      </c>
      <c r="M68" t="str">
        <f t="shared" si="4"/>
        <v xml:space="preserve">  &lt;1580 390 1580 430 "" 0 0 0 ""&gt;</v>
      </c>
    </row>
    <row r="69" spans="1:13" x14ac:dyDescent="0.25">
      <c r="A69" s="18" t="str">
        <f>'Netlist QUCS'!A66</f>
        <v xml:space="preserve">  &lt;1580 490 1580 530 "" 0 0 0 ""&gt;</v>
      </c>
      <c r="M69" t="str">
        <f t="shared" si="4"/>
        <v xml:space="preserve">  &lt;1580 490 1580 530 "" 0 0 0 ""&gt;</v>
      </c>
    </row>
    <row r="70" spans="1:13" x14ac:dyDescent="0.25">
      <c r="A70" s="18" t="str">
        <f>'Netlist QUCS'!A67</f>
        <v xml:space="preserve">  &lt;330 340 330 400 "" 0 0 0 ""&gt;</v>
      </c>
      <c r="M70" t="str">
        <f t="shared" si="4"/>
        <v xml:space="preserve">  &lt;330 340 330 400 "" 0 0 0 ""&gt;</v>
      </c>
    </row>
    <row r="71" spans="1:13" x14ac:dyDescent="0.25">
      <c r="A71" s="18" t="str">
        <f>'Netlist QUCS'!A68</f>
        <v xml:space="preserve">  &lt;280 400 290 400 "" 0 0 0 ""&gt;</v>
      </c>
      <c r="M71" t="str">
        <f t="shared" si="4"/>
        <v xml:space="preserve">  &lt;280 400 290 400 "" 0 0 0 ""&gt;</v>
      </c>
    </row>
    <row r="72" spans="1:13" x14ac:dyDescent="0.25">
      <c r="A72" s="18" t="str">
        <f>'Netlist QUCS'!A69</f>
        <v xml:space="preserve">  &lt;290 400 330 400 "" 0 0 0 ""&gt;</v>
      </c>
      <c r="M72" t="str">
        <f t="shared" si="4"/>
        <v xml:space="preserve">  &lt;290 400 330 400 "" 0 0 0 ""&gt;</v>
      </c>
    </row>
    <row r="73" spans="1:13" x14ac:dyDescent="0.25">
      <c r="A73" s="18" t="str">
        <f>'Netlist QUCS'!A70</f>
        <v xml:space="preserve">  &lt;290 400 290 410 "" 0 0 0 ""&gt;</v>
      </c>
      <c r="M73" t="str">
        <f t="shared" si="4"/>
        <v xml:space="preserve">  &lt;290 400 290 410 "" 0 0 0 ""&gt;</v>
      </c>
    </row>
    <row r="74" spans="1:13" x14ac:dyDescent="0.25">
      <c r="A74" s="18" t="str">
        <f>'Netlist QUCS'!A71</f>
        <v xml:space="preserve">  &lt;290 470 290 480 "" 0 0 0 ""&gt;</v>
      </c>
      <c r="M74" t="str">
        <f t="shared" si="4"/>
        <v xml:space="preserve">  &lt;290 470 290 480 "" 0 0 0 ""&gt;</v>
      </c>
    </row>
    <row r="75" spans="1:13" x14ac:dyDescent="0.25">
      <c r="A75" s="18" t="str">
        <f>'Netlist QUCS'!A72</f>
        <v xml:space="preserve">  &lt;220 540 290 540 "" 0 0 0 ""&gt;</v>
      </c>
      <c r="M75" t="str">
        <f t="shared" si="4"/>
        <v xml:space="preserve">  &lt;220 540 290 540 "" 0 0 0 ""&gt;</v>
      </c>
    </row>
    <row r="76" spans="1:13" x14ac:dyDescent="0.25">
      <c r="A76" s="18" t="str">
        <f>'Netlist QUCS'!A73</f>
        <v xml:space="preserve">  &lt;460 400 480 400 "" 0 0 0 ""&gt;</v>
      </c>
      <c r="M76" t="str">
        <f t="shared" si="4"/>
        <v xml:space="preserve">  &lt;460 400 480 400 "" 0 0 0 ""&gt;</v>
      </c>
    </row>
    <row r="77" spans="1:13" x14ac:dyDescent="0.25">
      <c r="A77" s="18" t="str">
        <f>'Netlist QUCS'!A74</f>
        <v xml:space="preserve">  &lt;260 400 280 400 "" 0 0 0 ""&gt;</v>
      </c>
      <c r="M77" t="str">
        <f t="shared" si="4"/>
        <v xml:space="preserve">  &lt;260 400 280 400 "" 0 0 0 ""&gt;</v>
      </c>
    </row>
    <row r="78" spans="1:13" x14ac:dyDescent="0.25">
      <c r="A78" s="18" t="str">
        <f>'Netlist QUCS'!A75</f>
        <v xml:space="preserve">  &lt;260 360 260 400 "" 0 0 0 ""&gt;</v>
      </c>
      <c r="M78" t="str">
        <f t="shared" si="4"/>
        <v xml:space="preserve">  &lt;260 360 260 400 "" 0 0 0 ""&gt;</v>
      </c>
    </row>
    <row r="79" spans="1:13" x14ac:dyDescent="0.25">
      <c r="A79" s="18" t="str">
        <f>'Netlist QUCS'!A76</f>
        <v xml:space="preserve">  &lt;260 250 260 300 "" 0 0 0 ""&gt;</v>
      </c>
      <c r="M79" t="str">
        <f t="shared" si="4"/>
        <v xml:space="preserve">  &lt;260 250 260 300 "" 0 0 0 ""&gt;</v>
      </c>
    </row>
    <row r="80" spans="1:13" x14ac:dyDescent="0.25">
      <c r="A80" s="18" t="str">
        <f>'Netlist QUCS'!A77</f>
        <v xml:space="preserve">  &lt;330 250 330 280 "" 0 0 0 ""&gt;</v>
      </c>
      <c r="M80" t="str">
        <f t="shared" si="4"/>
        <v xml:space="preserve">  &lt;330 250 330 280 "" 0 0 0 ""&gt;</v>
      </c>
    </row>
    <row r="81" spans="1:13" x14ac:dyDescent="0.25">
      <c r="A81" s="18" t="str">
        <f>'Netlist QUCS'!A78</f>
        <v xml:space="preserve">  &lt;300 250 330 250 "" 0 0 0 ""&gt;</v>
      </c>
      <c r="M81" t="str">
        <f t="shared" si="4"/>
        <v xml:space="preserve">  &lt;300 250 330 250 "" 0 0 0 ""&gt;</v>
      </c>
    </row>
    <row r="82" spans="1:13" x14ac:dyDescent="0.25">
      <c r="A82" s="18" t="str">
        <f>'Netlist QUCS'!A79</f>
        <v xml:space="preserve">  &lt;260 250 300 250 "" 0 0 0 ""&gt;</v>
      </c>
      <c r="M82" t="str">
        <f t="shared" si="4"/>
        <v xml:space="preserve">  &lt;260 250 300 250 "" 0 0 0 ""&gt;</v>
      </c>
    </row>
    <row r="83" spans="1:13" x14ac:dyDescent="0.25">
      <c r="A83" s="18" t="str">
        <f>'Netlist QUCS'!A80</f>
        <v xml:space="preserve">  &lt;290 540 400 540 "" 0 0 0 ""&gt;</v>
      </c>
      <c r="M83" t="str">
        <f t="shared" si="4"/>
        <v xml:space="preserve">  &lt;290 540 400 540 "" 0 0 0 ""&gt;</v>
      </c>
    </row>
    <row r="84" spans="1:13" x14ac:dyDescent="0.25">
      <c r="A84" s="18" t="str">
        <f>'Netlist QUCS'!A81</f>
        <v xml:space="preserve">  &lt;400 400 420 400 "" 0 0 0 ""&gt;</v>
      </c>
      <c r="M84" t="str">
        <f t="shared" si="4"/>
        <v xml:space="preserve">  &lt;400 400 420 400 "" 0 0 0 ""&gt;</v>
      </c>
    </row>
    <row r="85" spans="1:13" x14ac:dyDescent="0.25">
      <c r="A85" s="18" t="str">
        <f>'Netlist QUCS'!A82</f>
        <v xml:space="preserve">  &lt;330 400 400 400 "" 0 0 0 ""&gt;</v>
      </c>
      <c r="M85" t="str">
        <f t="shared" si="4"/>
        <v xml:space="preserve">  &lt;330 400 400 400 "" 0 0 0 ""&gt;</v>
      </c>
    </row>
    <row r="86" spans="1:13" x14ac:dyDescent="0.25">
      <c r="A86" s="18" t="str">
        <f>'Netlist QUCS'!A83</f>
        <v xml:space="preserve">  &lt;400 400 400 430 "" 0 0 0 ""&gt;</v>
      </c>
      <c r="M86" t="str">
        <f t="shared" si="4"/>
        <v xml:space="preserve">  &lt;400 400 400 430 "" 0 0 0 ""&gt;</v>
      </c>
    </row>
    <row r="87" spans="1:13" x14ac:dyDescent="0.25">
      <c r="A87" s="18" t="str">
        <f>'Netlist QUCS'!A84</f>
        <v xml:space="preserve">  &lt;400 540 540 540 "" 0 0 0 ""&gt;</v>
      </c>
      <c r="M87" t="str">
        <f t="shared" si="4"/>
        <v xml:space="preserve">  &lt;400 540 540 540 "" 0 0 0 ""&gt;</v>
      </c>
    </row>
    <row r="88" spans="1:13" x14ac:dyDescent="0.25">
      <c r="A88" s="18" t="str">
        <f>'Netlist QUCS'!A85</f>
        <v xml:space="preserve">  &lt;400 490 400 540 "" 0 0 0 ""&gt;</v>
      </c>
      <c r="M88" t="str">
        <f t="shared" si="4"/>
        <v xml:space="preserve">  &lt;400 490 400 540 "" 0 0 0 ""&gt;</v>
      </c>
    </row>
    <row r="89" spans="1:13" x14ac:dyDescent="0.25">
      <c r="A89" s="18" t="str">
        <f>'Netlist QUCS'!A86</f>
        <v xml:space="preserve">  &lt;80 460 100 460 "" 0 0 0 ""&gt;</v>
      </c>
      <c r="M89" t="str">
        <f t="shared" si="4"/>
        <v xml:space="preserve">  &lt;80 460 100 460 "" 0 0 0 ""&gt;</v>
      </c>
    </row>
    <row r="90" spans="1:13" x14ac:dyDescent="0.25">
      <c r="A90" s="18" t="str">
        <f>'Netlist QUCS'!A87</f>
        <v xml:space="preserve">  &lt;100 460 100 540 "" 0 0 0 ""&gt;</v>
      </c>
      <c r="M90" t="str">
        <f t="shared" si="4"/>
        <v xml:space="preserve">  &lt;100 460 100 540 "" 0 0 0 ""&gt;</v>
      </c>
    </row>
    <row r="91" spans="1:13" x14ac:dyDescent="0.25">
      <c r="A91" s="18" t="str">
        <f>'Netlist QUCS'!A88</f>
        <v xml:space="preserve">  &lt;210 400 260 400 "" 0 0 0 ""&gt;</v>
      </c>
      <c r="M91" t="str">
        <f t="shared" si="4"/>
        <v xml:space="preserve">  &lt;210 400 260 400 "" 0 0 0 ""&gt;</v>
      </c>
    </row>
    <row r="92" spans="1:13" x14ac:dyDescent="0.25">
      <c r="A92" s="18" t="str">
        <f>'Netlist QUCS'!A89</f>
        <v xml:space="preserve">  &lt;140 400 150 400 "" 0 0 0 ""&gt;</v>
      </c>
      <c r="M92" t="str">
        <f t="shared" si="4"/>
        <v xml:space="preserve">  &lt;140 400 150 400 "" 0 0 0 ""&gt;</v>
      </c>
    </row>
    <row r="93" spans="1:13" x14ac:dyDescent="0.25">
      <c r="A93" s="18" t="str">
        <f>'Netlist QUCS'!A90</f>
        <v xml:space="preserve">  &lt;650 340 650 400 "" 0 0 0 ""&gt;</v>
      </c>
      <c r="M93" t="str">
        <f t="shared" ref="M93:M156" si="7">IF(D93="",A93,CONCATENATE(J93,K93,L93))</f>
        <v xml:space="preserve">  &lt;650 340 650 400 "" 0 0 0 ""&gt;</v>
      </c>
    </row>
    <row r="94" spans="1:13" x14ac:dyDescent="0.25">
      <c r="A94" s="18" t="str">
        <f>'Netlist QUCS'!A91</f>
        <v xml:space="preserve">  &lt;610 400 650 400 "" 0 0 0 ""&gt;</v>
      </c>
      <c r="M94" t="str">
        <f t="shared" si="7"/>
        <v xml:space="preserve">  &lt;610 400 650 400 "" 0 0 0 ""&gt;</v>
      </c>
    </row>
    <row r="95" spans="1:13" x14ac:dyDescent="0.25">
      <c r="A95" s="18" t="str">
        <f>'Netlist QUCS'!A92</f>
        <v xml:space="preserve">  &lt;610 400 610 410 "" 0 0 0 ""&gt;</v>
      </c>
      <c r="M95" t="str">
        <f t="shared" si="7"/>
        <v xml:space="preserve">  &lt;610 400 610 410 "" 0 0 0 ""&gt;</v>
      </c>
    </row>
    <row r="96" spans="1:13" x14ac:dyDescent="0.25">
      <c r="A96" s="18" t="str">
        <f>'Netlist QUCS'!A93</f>
        <v xml:space="preserve">  &lt;610 470 610 480 "" 0 0 0 ""&gt;</v>
      </c>
      <c r="M96" t="str">
        <f t="shared" si="7"/>
        <v xml:space="preserve">  &lt;610 470 610 480 "" 0 0 0 ""&gt;</v>
      </c>
    </row>
    <row r="97" spans="1:13" x14ac:dyDescent="0.25">
      <c r="A97" s="18" t="str">
        <f>'Netlist QUCS'!A94</f>
        <v xml:space="preserve">  &lt;540 540 610 540 "" 0 0 0 ""&gt;</v>
      </c>
      <c r="M97" t="str">
        <f t="shared" si="7"/>
        <v xml:space="preserve">  &lt;540 540 610 540 "" 0 0 0 ""&gt;</v>
      </c>
    </row>
    <row r="98" spans="1:13" x14ac:dyDescent="0.25">
      <c r="A98" s="18" t="str">
        <f>'Netlist QUCS'!A95</f>
        <v xml:space="preserve">  &lt;780 400 800 400 "" 0 0 0 ""&gt;</v>
      </c>
      <c r="M98" t="str">
        <f t="shared" si="7"/>
        <v xml:space="preserve">  &lt;780 400 800 400 "" 0 0 0 ""&gt;</v>
      </c>
    </row>
    <row r="99" spans="1:13" x14ac:dyDescent="0.25">
      <c r="A99" s="18" t="str">
        <f>'Netlist QUCS'!A96</f>
        <v xml:space="preserve">  &lt;580 400 610 400 "" 0 0 0 ""&gt;</v>
      </c>
      <c r="M99" t="str">
        <f t="shared" si="7"/>
        <v xml:space="preserve">  &lt;580 400 610 400 "" 0 0 0 ""&gt;</v>
      </c>
    </row>
    <row r="100" spans="1:13" x14ac:dyDescent="0.25">
      <c r="A100" s="18" t="str">
        <f>'Netlist QUCS'!A97</f>
        <v xml:space="preserve">  &lt;580 360 580 400 "" 0 0 0 ""&gt;</v>
      </c>
      <c r="M100" t="str">
        <f t="shared" si="7"/>
        <v xml:space="preserve">  &lt;580 360 580 400 "" 0 0 0 ""&gt;</v>
      </c>
    </row>
    <row r="101" spans="1:13" x14ac:dyDescent="0.25">
      <c r="A101" s="18" t="str">
        <f>'Netlist QUCS'!A98</f>
        <v xml:space="preserve">  &lt;580 250 580 300 "" 0 0 0 ""&gt;</v>
      </c>
      <c r="M101" t="str">
        <f t="shared" si="7"/>
        <v xml:space="preserve">  &lt;580 250 580 300 "" 0 0 0 ""&gt;</v>
      </c>
    </row>
    <row r="102" spans="1:13" x14ac:dyDescent="0.25">
      <c r="A102" s="18" t="str">
        <f>'Netlist QUCS'!A99</f>
        <v xml:space="preserve">  &lt;650 250 650 280 "" 0 0 0 ""&gt;</v>
      </c>
      <c r="M102" t="str">
        <f t="shared" si="7"/>
        <v xml:space="preserve">  &lt;650 250 650 280 "" 0 0 0 ""&gt;</v>
      </c>
    </row>
    <row r="103" spans="1:13" x14ac:dyDescent="0.25">
      <c r="A103" s="18" t="str">
        <f>'Netlist QUCS'!A100</f>
        <v xml:space="preserve">  &lt;620 250 650 250 "" 0 0 0 ""&gt;</v>
      </c>
      <c r="M103" t="str">
        <f t="shared" si="7"/>
        <v xml:space="preserve">  &lt;620 250 650 250 "" 0 0 0 ""&gt;</v>
      </c>
    </row>
    <row r="104" spans="1:13" x14ac:dyDescent="0.25">
      <c r="A104" s="18" t="str">
        <f>'Netlist QUCS'!A101</f>
        <v xml:space="preserve">  &lt;580 250 620 250 "" 0 0 0 ""&gt;</v>
      </c>
      <c r="M104" t="str">
        <f t="shared" si="7"/>
        <v xml:space="preserve">  &lt;580 250 620 250 "" 0 0 0 ""&gt;</v>
      </c>
    </row>
    <row r="105" spans="1:13" x14ac:dyDescent="0.25">
      <c r="A105" s="18" t="str">
        <f>'Netlist QUCS'!A102</f>
        <v xml:space="preserve">  &lt;720 400 740 400 "" 0 0 0 ""&gt;</v>
      </c>
      <c r="M105" t="str">
        <f t="shared" si="7"/>
        <v xml:space="preserve">  &lt;720 400 740 400 "" 0 0 0 ""&gt;</v>
      </c>
    </row>
    <row r="106" spans="1:13" x14ac:dyDescent="0.25">
      <c r="A106" s="18" t="str">
        <f>'Netlist QUCS'!A103</f>
        <v xml:space="preserve">  &lt;650 400 720 400 "" 0 0 0 ""&gt;</v>
      </c>
      <c r="M106" t="str">
        <f t="shared" si="7"/>
        <v xml:space="preserve">  &lt;650 400 720 400 "" 0 0 0 ""&gt;</v>
      </c>
    </row>
    <row r="107" spans="1:13" x14ac:dyDescent="0.25">
      <c r="A107" s="18" t="str">
        <f>'Netlist QUCS'!A104</f>
        <v xml:space="preserve">  &lt;720 400 720 430 "" 0 0 0 ""&gt;</v>
      </c>
      <c r="M107" t="str">
        <f t="shared" si="7"/>
        <v xml:space="preserve">  &lt;720 400 720 430 "" 0 0 0 ""&gt;</v>
      </c>
    </row>
    <row r="108" spans="1:13" x14ac:dyDescent="0.25">
      <c r="A108" s="18" t="str">
        <f>'Netlist QUCS'!A105</f>
        <v xml:space="preserve">  &lt;720 540 860 540 "" 0 0 0 ""&gt;</v>
      </c>
      <c r="M108" t="str">
        <f t="shared" si="7"/>
        <v xml:space="preserve">  &lt;720 540 860 540 "" 0 0 0 ""&gt;</v>
      </c>
    </row>
    <row r="109" spans="1:13" x14ac:dyDescent="0.25">
      <c r="A109" s="18" t="str">
        <f>'Netlist QUCS'!A106</f>
        <v xml:space="preserve">  &lt;720 490 720 540 "" 0 0 0 ""&gt;</v>
      </c>
      <c r="M109" t="str">
        <f t="shared" si="7"/>
        <v xml:space="preserve">  &lt;720 490 720 540 "" 0 0 0 ""&gt;</v>
      </c>
    </row>
    <row r="110" spans="1:13" x14ac:dyDescent="0.25">
      <c r="A110" s="18" t="str">
        <f>'Netlist QUCS'!A107</f>
        <v xml:space="preserve">  &lt;540 400 580 400 "" 0 0 0 ""&gt;</v>
      </c>
      <c r="M110" t="str">
        <f t="shared" si="7"/>
        <v xml:space="preserve">  &lt;540 400 580 400 "" 0 0 0 ""&gt;</v>
      </c>
    </row>
    <row r="111" spans="1:13" x14ac:dyDescent="0.25">
      <c r="A111" s="18" t="str">
        <f>'Netlist QUCS'!A108</f>
        <v xml:space="preserve">  &lt;530 400 540 400 "" 0 0 0 ""&gt;</v>
      </c>
      <c r="M111" t="str">
        <f t="shared" si="7"/>
        <v xml:space="preserve">  &lt;530 400 540 400 "" 0 0 0 ""&gt;</v>
      </c>
    </row>
    <row r="112" spans="1:13" x14ac:dyDescent="0.25">
      <c r="A112" s="18" t="str">
        <f>'Netlist QUCS'!A109</f>
        <v xml:space="preserve">  &lt;970 340 970 400 "" 0 0 0 ""&gt;</v>
      </c>
      <c r="M112" t="str">
        <f t="shared" si="7"/>
        <v xml:space="preserve">  &lt;970 340 970 400 "" 0 0 0 ""&gt;</v>
      </c>
    </row>
    <row r="113" spans="1:13" x14ac:dyDescent="0.25">
      <c r="A113" s="18" t="str">
        <f>'Netlist QUCS'!A110</f>
        <v xml:space="preserve">  &lt;930 400 970 400 "" 0 0 0 ""&gt;</v>
      </c>
      <c r="M113" t="str">
        <f t="shared" si="7"/>
        <v xml:space="preserve">  &lt;930 400 970 400 "" 0 0 0 ""&gt;</v>
      </c>
    </row>
    <row r="114" spans="1:13" x14ac:dyDescent="0.25">
      <c r="A114" s="18" t="str">
        <f>'Netlist QUCS'!A111</f>
        <v xml:space="preserve">  &lt;930 400 930 410 "" 0 0 0 ""&gt;</v>
      </c>
      <c r="M114" t="str">
        <f t="shared" si="7"/>
        <v xml:space="preserve">  &lt;930 400 930 410 "" 0 0 0 ""&gt;</v>
      </c>
    </row>
    <row r="115" spans="1:13" x14ac:dyDescent="0.25">
      <c r="A115" s="18" t="str">
        <f>'Netlist QUCS'!A112</f>
        <v xml:space="preserve">  &lt;930 470 930 480 "" 0 0 0 ""&gt;</v>
      </c>
      <c r="M115" t="str">
        <f t="shared" si="7"/>
        <v xml:space="preserve">  &lt;930 470 930 480 "" 0 0 0 ""&gt;</v>
      </c>
    </row>
    <row r="116" spans="1:13" x14ac:dyDescent="0.25">
      <c r="A116" s="18" t="str">
        <f>'Netlist QUCS'!A113</f>
        <v xml:space="preserve">  &lt;860 540 930 540 "" 0 0 0 ""&gt;</v>
      </c>
      <c r="M116" t="str">
        <f t="shared" si="7"/>
        <v xml:space="preserve">  &lt;860 540 930 540 "" 0 0 0 ""&gt;</v>
      </c>
    </row>
    <row r="117" spans="1:13" x14ac:dyDescent="0.25">
      <c r="A117" s="18" t="str">
        <f>'Netlist QUCS'!A114</f>
        <v xml:space="preserve">  &lt;1100 400 1120 400 "" 0 0 0 ""&gt;</v>
      </c>
      <c r="M117" t="str">
        <f t="shared" si="7"/>
        <v xml:space="preserve">  &lt;1100 400 1120 400 "" 0 0 0 ""&gt;</v>
      </c>
    </row>
    <row r="118" spans="1:13" x14ac:dyDescent="0.25">
      <c r="A118" s="18" t="str">
        <f>'Netlist QUCS'!A115</f>
        <v xml:space="preserve">  &lt;900 400 930 400 "" 0 0 0 ""&gt;</v>
      </c>
      <c r="M118" t="str">
        <f t="shared" si="7"/>
        <v xml:space="preserve">  &lt;900 400 930 400 "" 0 0 0 ""&gt;</v>
      </c>
    </row>
    <row r="119" spans="1:13" x14ac:dyDescent="0.25">
      <c r="A119" s="18" t="str">
        <f>'Netlist QUCS'!A116</f>
        <v xml:space="preserve">  &lt;900 360 900 400 "" 0 0 0 ""&gt;</v>
      </c>
      <c r="M119" t="str">
        <f t="shared" si="7"/>
        <v xml:space="preserve">  &lt;900 360 900 400 "" 0 0 0 ""&gt;</v>
      </c>
    </row>
    <row r="120" spans="1:13" x14ac:dyDescent="0.25">
      <c r="A120" s="18" t="str">
        <f>'Netlist QUCS'!A117</f>
        <v xml:space="preserve">  &lt;900 250 900 300 "" 0 0 0 ""&gt;</v>
      </c>
      <c r="M120" t="str">
        <f t="shared" si="7"/>
        <v xml:space="preserve">  &lt;900 250 900 300 "" 0 0 0 ""&gt;</v>
      </c>
    </row>
    <row r="121" spans="1:13" x14ac:dyDescent="0.25">
      <c r="A121" s="18" t="str">
        <f>'Netlist QUCS'!A118</f>
        <v xml:space="preserve">  &lt;970 250 970 280 "" 0 0 0 ""&gt;</v>
      </c>
      <c r="M121" t="str">
        <f t="shared" si="7"/>
        <v xml:space="preserve">  &lt;970 250 970 280 "" 0 0 0 ""&gt;</v>
      </c>
    </row>
    <row r="122" spans="1:13" x14ac:dyDescent="0.25">
      <c r="A122" s="18" t="str">
        <f>'Netlist QUCS'!A119</f>
        <v xml:space="preserve">  &lt;940 250 970 250 "" 0 0 0 ""&gt;</v>
      </c>
      <c r="M122" t="str">
        <f t="shared" si="7"/>
        <v xml:space="preserve">  &lt;940 250 970 250 "" 0 0 0 ""&gt;</v>
      </c>
    </row>
    <row r="123" spans="1:13" x14ac:dyDescent="0.25">
      <c r="A123" s="18" t="str">
        <f>'Netlist QUCS'!A120</f>
        <v xml:space="preserve">  &lt;900 250 940 250 "" 0 0 0 ""&gt;</v>
      </c>
      <c r="M123" t="str">
        <f t="shared" si="7"/>
        <v xml:space="preserve">  &lt;900 250 940 250 "" 0 0 0 ""&gt;</v>
      </c>
    </row>
    <row r="124" spans="1:13" x14ac:dyDescent="0.25">
      <c r="A124" s="18" t="str">
        <f>'Netlist QUCS'!A121</f>
        <v xml:space="preserve">  &lt;1040 400 1060 400 "" 0 0 0 ""&gt;</v>
      </c>
      <c r="M124" t="str">
        <f t="shared" si="7"/>
        <v xml:space="preserve">  &lt;1040 400 1060 400 "" 0 0 0 ""&gt;</v>
      </c>
    </row>
    <row r="125" spans="1:13" x14ac:dyDescent="0.25">
      <c r="A125" s="18" t="str">
        <f>'Netlist QUCS'!A122</f>
        <v xml:space="preserve">  &lt;970 400 1040 400 "" 0 0 0 ""&gt;</v>
      </c>
      <c r="M125" t="str">
        <f t="shared" si="7"/>
        <v xml:space="preserve">  &lt;970 400 1040 400 "" 0 0 0 ""&gt;</v>
      </c>
    </row>
    <row r="126" spans="1:13" x14ac:dyDescent="0.25">
      <c r="A126" s="18" t="str">
        <f>'Netlist QUCS'!A123</f>
        <v xml:space="preserve">  &lt;1040 400 1040 430 "" 0 0 0 ""&gt;</v>
      </c>
      <c r="M126" t="str">
        <f t="shared" si="7"/>
        <v xml:space="preserve">  &lt;1040 400 1040 430 "" 0 0 0 ""&gt;</v>
      </c>
    </row>
    <row r="127" spans="1:13" x14ac:dyDescent="0.25">
      <c r="A127" s="18" t="str">
        <f>'Netlist QUCS'!A124</f>
        <v xml:space="preserve">  &lt;1040 540 1180 540 "" 0 0 0 ""&gt;</v>
      </c>
      <c r="M127" t="str">
        <f t="shared" si="7"/>
        <v xml:space="preserve">  &lt;1040 540 1180 540 "" 0 0 0 ""&gt;</v>
      </c>
    </row>
    <row r="128" spans="1:13" x14ac:dyDescent="0.25">
      <c r="A128" s="18" t="str">
        <f>'Netlist QUCS'!A125</f>
        <v xml:space="preserve">  &lt;1040 490 1040 540 "" 0 0 0 ""&gt;</v>
      </c>
      <c r="M128" t="str">
        <f t="shared" si="7"/>
        <v xml:space="preserve">  &lt;1040 490 1040 540 "" 0 0 0 ""&gt;</v>
      </c>
    </row>
    <row r="129" spans="1:13" x14ac:dyDescent="0.25">
      <c r="A129" s="18" t="str">
        <f>'Netlist QUCS'!A126</f>
        <v xml:space="preserve">  &lt;850 400 860 400 "" 0 0 0 ""&gt;</v>
      </c>
      <c r="M129" t="str">
        <f t="shared" si="7"/>
        <v xml:space="preserve">  &lt;850 400 860 400 "" 0 0 0 ""&gt;</v>
      </c>
    </row>
    <row r="130" spans="1:13" x14ac:dyDescent="0.25">
      <c r="A130" s="18" t="str">
        <f>'Netlist QUCS'!A127</f>
        <v xml:space="preserve">  &lt;1290 340 1290 400 "" 0 0 0 ""&gt;</v>
      </c>
      <c r="M130" t="str">
        <f t="shared" si="7"/>
        <v xml:space="preserve">  &lt;1290 340 1290 400 "" 0 0 0 ""&gt;</v>
      </c>
    </row>
    <row r="131" spans="1:13" x14ac:dyDescent="0.25">
      <c r="A131" s="18" t="str">
        <f>'Netlist QUCS'!A128</f>
        <v xml:space="preserve">  &lt;1250 400 1290 400 "" 0 0 0 ""&gt;</v>
      </c>
      <c r="M131" t="str">
        <f t="shared" si="7"/>
        <v xml:space="preserve">  &lt;1250 400 1290 400 "" 0 0 0 ""&gt;</v>
      </c>
    </row>
    <row r="132" spans="1:13" x14ac:dyDescent="0.25">
      <c r="A132" s="18" t="str">
        <f>'Netlist QUCS'!A129</f>
        <v xml:space="preserve">  &lt;1250 400 1250 410 "" 0 0 0 ""&gt;</v>
      </c>
      <c r="M132" t="str">
        <f t="shared" si="7"/>
        <v xml:space="preserve">  &lt;1250 400 1250 410 "" 0 0 0 ""&gt;</v>
      </c>
    </row>
    <row r="133" spans="1:13" x14ac:dyDescent="0.25">
      <c r="A133" s="18" t="str">
        <f>'Netlist QUCS'!A130</f>
        <v xml:space="preserve">  &lt;1250 470 1250 480 "" 0 0 0 ""&gt;</v>
      </c>
      <c r="M133" t="str">
        <f t="shared" si="7"/>
        <v xml:space="preserve">  &lt;1250 470 1250 480 "" 0 0 0 ""&gt;</v>
      </c>
    </row>
    <row r="134" spans="1:13" x14ac:dyDescent="0.25">
      <c r="A134" s="18" t="str">
        <f>'Netlist QUCS'!A131</f>
        <v xml:space="preserve">  &lt;1180 540 1250 540 "" 0 0 0 ""&gt;</v>
      </c>
      <c r="M134" t="str">
        <f t="shared" si="7"/>
        <v xml:space="preserve">  &lt;1180 540 1250 540 "" 0 0 0 ""&gt;</v>
      </c>
    </row>
    <row r="135" spans="1:13" x14ac:dyDescent="0.25">
      <c r="A135" s="18" t="str">
        <f>'Netlist QUCS'!A132</f>
        <v xml:space="preserve">  &lt;1420 400 1440 400 "" 0 0 0 ""&gt;</v>
      </c>
      <c r="M135" t="str">
        <f t="shared" si="7"/>
        <v xml:space="preserve">  &lt;1420 400 1440 400 "" 0 0 0 ""&gt;</v>
      </c>
    </row>
    <row r="136" spans="1:13" x14ac:dyDescent="0.25">
      <c r="A136" s="18" t="str">
        <f>'Netlist QUCS'!A133</f>
        <v xml:space="preserve">  &lt;1220 400 1250 400 "" 0 0 0 ""&gt;</v>
      </c>
      <c r="M136" t="str">
        <f t="shared" si="7"/>
        <v xml:space="preserve">  &lt;1220 400 1250 400 "" 0 0 0 ""&gt;</v>
      </c>
    </row>
    <row r="137" spans="1:13" x14ac:dyDescent="0.25">
      <c r="A137" s="18" t="str">
        <f>'Netlist QUCS'!A134</f>
        <v xml:space="preserve">  &lt;1220 360 1220 400 "" 0 0 0 ""&gt;</v>
      </c>
      <c r="M137" t="str">
        <f t="shared" si="7"/>
        <v xml:space="preserve">  &lt;1220 360 1220 400 "" 0 0 0 ""&gt;</v>
      </c>
    </row>
    <row r="138" spans="1:13" x14ac:dyDescent="0.25">
      <c r="A138" s="18" t="str">
        <f>'Netlist QUCS'!A135</f>
        <v xml:space="preserve">  &lt;1220 250 1220 300 "" 0 0 0 ""&gt;</v>
      </c>
      <c r="M138" t="str">
        <f t="shared" si="7"/>
        <v xml:space="preserve">  &lt;1220 250 1220 300 "" 0 0 0 ""&gt;</v>
      </c>
    </row>
    <row r="139" spans="1:13" x14ac:dyDescent="0.25">
      <c r="A139" s="18" t="str">
        <f>'Netlist QUCS'!A136</f>
        <v xml:space="preserve">  &lt;1290 250 1290 280 "" 0 0 0 ""&gt;</v>
      </c>
      <c r="M139" t="str">
        <f t="shared" si="7"/>
        <v xml:space="preserve">  &lt;1290 250 1290 280 "" 0 0 0 ""&gt;</v>
      </c>
    </row>
    <row r="140" spans="1:13" x14ac:dyDescent="0.25">
      <c r="A140" s="18" t="str">
        <f>'Netlist QUCS'!A137</f>
        <v xml:space="preserve">  &lt;1260 250 1290 250 "" 0 0 0 ""&gt;</v>
      </c>
      <c r="M140" t="str">
        <f t="shared" si="7"/>
        <v xml:space="preserve">  &lt;1260 250 1290 250 "" 0 0 0 ""&gt;</v>
      </c>
    </row>
    <row r="141" spans="1:13" x14ac:dyDescent="0.25">
      <c r="A141" s="18" t="str">
        <f>'Netlist QUCS'!A138</f>
        <v xml:space="preserve">  &lt;1220 250 1260 250 "" 0 0 0 ""&gt;</v>
      </c>
      <c r="M141" t="str">
        <f t="shared" si="7"/>
        <v xml:space="preserve">  &lt;1220 250 1260 250 "" 0 0 0 ""&gt;</v>
      </c>
    </row>
    <row r="142" spans="1:13" x14ac:dyDescent="0.25">
      <c r="A142" s="18" t="str">
        <f>'Netlist QUCS'!A139</f>
        <v xml:space="preserve">  &lt;1360 400 1380 400 "" 0 0 0 ""&gt;</v>
      </c>
      <c r="M142" t="str">
        <f t="shared" si="7"/>
        <v xml:space="preserve">  &lt;1360 400 1380 400 "" 0 0 0 ""&gt;</v>
      </c>
    </row>
    <row r="143" spans="1:13" x14ac:dyDescent="0.25">
      <c r="A143" s="18" t="str">
        <f>'Netlist QUCS'!A140</f>
        <v xml:space="preserve">  &lt;1290 400 1360 400 "" 0 0 0 ""&gt;</v>
      </c>
      <c r="M143" t="str">
        <f t="shared" si="7"/>
        <v xml:space="preserve">  &lt;1290 400 1360 400 "" 0 0 0 ""&gt;</v>
      </c>
    </row>
    <row r="144" spans="1:13" x14ac:dyDescent="0.25">
      <c r="A144" s="18" t="str">
        <f>'Netlist QUCS'!A141</f>
        <v xml:space="preserve">  &lt;1360 400 1360 430 "" 0 0 0 ""&gt;</v>
      </c>
      <c r="M144" t="str">
        <f t="shared" si="7"/>
        <v xml:space="preserve">  &lt;1360 400 1360 430 "" 0 0 0 ""&gt;</v>
      </c>
    </row>
    <row r="145" spans="1:13" x14ac:dyDescent="0.25">
      <c r="A145" s="18" t="str">
        <f>'Netlist QUCS'!A142</f>
        <v xml:space="preserve">  &lt;1360 540 1500 540 "" 0 0 0 ""&gt;</v>
      </c>
      <c r="M145" t="str">
        <f t="shared" si="7"/>
        <v xml:space="preserve">  &lt;1360 540 1500 540 "" 0 0 0 ""&gt;</v>
      </c>
    </row>
    <row r="146" spans="1:13" x14ac:dyDescent="0.25">
      <c r="A146" s="18" t="str">
        <f>'Netlist QUCS'!A143</f>
        <v xml:space="preserve">  &lt;1360 490 1360 540 "" 0 0 0 ""&gt;</v>
      </c>
      <c r="M146" t="str">
        <f t="shared" si="7"/>
        <v xml:space="preserve">  &lt;1360 490 1360 540 "" 0 0 0 ""&gt;</v>
      </c>
    </row>
    <row r="147" spans="1:13" x14ac:dyDescent="0.25">
      <c r="A147" s="18" t="str">
        <f>'Netlist QUCS'!A144</f>
        <v xml:space="preserve">  &lt;1170 400 1180 400 "" 0 0 0 ""&gt;</v>
      </c>
      <c r="M147" t="str">
        <f t="shared" si="7"/>
        <v xml:space="preserve">  &lt;1170 400 1180 400 "" 0 0 0 ""&gt;</v>
      </c>
    </row>
    <row r="148" spans="1:13" x14ac:dyDescent="0.25">
      <c r="A148" s="18" t="str">
        <f>'Netlist QUCS'!A145</f>
        <v xml:space="preserve">  &lt;1500 390 1500 400 "" 0 0 0 ""&gt;</v>
      </c>
      <c r="M148" t="str">
        <f t="shared" si="7"/>
        <v xml:space="preserve">  &lt;1500 390 1500 400 "" 0 0 0 ""&gt;</v>
      </c>
    </row>
    <row r="149" spans="1:13" x14ac:dyDescent="0.25">
      <c r="A149" s="18" t="str">
        <f>'Netlist QUCS'!A146</f>
        <v xml:space="preserve">  &lt;1500 390 1580 390 "" 0 0 0 ""&gt;</v>
      </c>
      <c r="M149" t="str">
        <f t="shared" si="7"/>
        <v xml:space="preserve">  &lt;1500 390 1580 390 "" 0 0 0 ""&gt;</v>
      </c>
    </row>
    <row r="150" spans="1:13" x14ac:dyDescent="0.25">
      <c r="A150" s="18" t="str">
        <f>'Netlist QUCS'!A147</f>
        <v xml:space="preserve">  &lt;860 400 900 400 "" 0 0 0 ""&gt;</v>
      </c>
      <c r="M150" t="str">
        <f t="shared" si="7"/>
        <v xml:space="preserve">  &lt;860 400 900 400 "" 0 0 0 ""&gt;</v>
      </c>
    </row>
    <row r="151" spans="1:13" x14ac:dyDescent="0.25">
      <c r="A151" s="18" t="str">
        <f>'Netlist QUCS'!A148</f>
        <v xml:space="preserve">  &lt;610 540 720 540 "" 0 0 0 ""&gt;</v>
      </c>
      <c r="M151" t="str">
        <f t="shared" si="7"/>
        <v xml:space="preserve">  &lt;610 540 720 540 "" 0 0 0 ""&gt;</v>
      </c>
    </row>
    <row r="152" spans="1:13" x14ac:dyDescent="0.25">
      <c r="A152" s="18" t="str">
        <f>'Netlist QUCS'!A149</f>
        <v xml:space="preserve">  &lt;1180 400 1220 400 "" 0 0 0 ""&gt;</v>
      </c>
      <c r="M152" t="str">
        <f t="shared" si="7"/>
        <v xml:space="preserve">  &lt;1180 400 1220 400 "" 0 0 0 ""&gt;</v>
      </c>
    </row>
    <row r="153" spans="1:13" x14ac:dyDescent="0.25">
      <c r="A153" s="18" t="str">
        <f>'Netlist QUCS'!A150</f>
        <v xml:space="preserve">  &lt;930 540 1040 540 "" 0 0 0 ""&gt;</v>
      </c>
      <c r="M153" t="str">
        <f t="shared" si="7"/>
        <v xml:space="preserve">  &lt;930 540 1040 540 "" 0 0 0 ""&gt;</v>
      </c>
    </row>
    <row r="154" spans="1:13" x14ac:dyDescent="0.25">
      <c r="A154" s="18" t="str">
        <f>'Netlist QUCS'!A151</f>
        <v xml:space="preserve">  &lt;1250 540 1360 540 "" 0 0 0 ""&gt;</v>
      </c>
      <c r="M154" t="str">
        <f t="shared" si="7"/>
        <v xml:space="preserve">  &lt;1250 540 1360 540 "" 0 0 0 ""&gt;</v>
      </c>
    </row>
    <row r="155" spans="1:13" x14ac:dyDescent="0.25">
      <c r="A155" s="18" t="str">
        <f>'Netlist QUCS'!A152</f>
        <v>&lt;/Wires&gt;</v>
      </c>
      <c r="M155" t="str">
        <f t="shared" si="7"/>
        <v>&lt;/Wires&gt;</v>
      </c>
    </row>
    <row r="156" spans="1:13" x14ac:dyDescent="0.25">
      <c r="A156" s="18" t="str">
        <f>'Netlist QUCS'!A153</f>
        <v>&lt;Diagrams&gt;</v>
      </c>
      <c r="M156" t="str">
        <f t="shared" si="7"/>
        <v>&lt;Diagrams&gt;</v>
      </c>
    </row>
    <row r="157" spans="1:13" x14ac:dyDescent="0.25">
      <c r="A157" s="18" t="str">
        <f>'Netlist QUCS'!A154</f>
        <v>&lt;/Diagrams&gt;</v>
      </c>
      <c r="M157" t="str">
        <f t="shared" ref="M157:M159" si="8">IF(D157="",A157,CONCATENATE(J157,K157,L157))</f>
        <v>&lt;/Diagrams&gt;</v>
      </c>
    </row>
    <row r="158" spans="1:13" x14ac:dyDescent="0.25">
      <c r="A158" s="18" t="str">
        <f>'Netlist QUCS'!A155</f>
        <v>&lt;Paintings&gt;</v>
      </c>
      <c r="M158" t="str">
        <f t="shared" si="8"/>
        <v>&lt;Paintings&gt;</v>
      </c>
    </row>
    <row r="159" spans="1:13" x14ac:dyDescent="0.25">
      <c r="A159" s="18" t="str">
        <f>'Netlist QUCS'!A156</f>
        <v>&lt;/Paintings&gt;</v>
      </c>
      <c r="M159" t="str">
        <f t="shared" si="8"/>
        <v>&lt;/Paintings&gt;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AADA-C307-4F70-A401-1462ACCA3E40}">
  <dimension ref="A1:A156"/>
  <sheetViews>
    <sheetView topLeftCell="A31" workbookViewId="0">
      <selection activeCell="A39" sqref="A39"/>
    </sheetView>
  </sheetViews>
  <sheetFormatPr defaultRowHeight="15" x14ac:dyDescent="0.25"/>
  <sheetData>
    <row r="1" spans="1:1" x14ac:dyDescent="0.25">
      <c r="A1" t="str">
        <f>'QUCS Filter'!M4</f>
        <v>&lt;Qucs Schematic 0.0.19&gt;</v>
      </c>
    </row>
    <row r="2" spans="1:1" x14ac:dyDescent="0.25">
      <c r="A2" t="str">
        <f>'QUCS Filter'!M5</f>
        <v>&lt;Properties&gt;</v>
      </c>
    </row>
    <row r="3" spans="1:1" x14ac:dyDescent="0.25">
      <c r="A3" t="str">
        <f>'QUCS Filter'!M6</f>
        <v xml:space="preserve">  &lt;View=46,-79,1713,923,0.95081,0,0&gt;</v>
      </c>
    </row>
    <row r="4" spans="1:1" x14ac:dyDescent="0.25">
      <c r="A4" t="str">
        <f>'QUCS Filter'!M7</f>
        <v xml:space="preserve">  &lt;Grid=10,10,1&gt;</v>
      </c>
    </row>
    <row r="5" spans="1:1" x14ac:dyDescent="0.25">
      <c r="A5" t="str">
        <f>'QUCS Filter'!M8</f>
        <v xml:space="preserve">  &lt;DataSet=filter.dat&gt;</v>
      </c>
    </row>
    <row r="6" spans="1:1" x14ac:dyDescent="0.25">
      <c r="A6" t="str">
        <f>'QUCS Filter'!M9</f>
        <v xml:space="preserve">  &lt;DataDisplay=filter.dpl&gt;</v>
      </c>
    </row>
    <row r="7" spans="1:1" x14ac:dyDescent="0.25">
      <c r="A7" t="str">
        <f>'QUCS Filter'!M10</f>
        <v xml:space="preserve">  &lt;OpenDisplay=1&gt;</v>
      </c>
    </row>
    <row r="8" spans="1:1" x14ac:dyDescent="0.25">
      <c r="A8" t="str">
        <f>'QUCS Filter'!M11</f>
        <v xml:space="preserve">  &lt;Script=filter.m&gt;</v>
      </c>
    </row>
    <row r="9" spans="1:1" x14ac:dyDescent="0.25">
      <c r="A9" t="str">
        <f>'QUCS Filter'!M12</f>
        <v xml:space="preserve">  &lt;RunScript=0&gt;</v>
      </c>
    </row>
    <row r="10" spans="1:1" x14ac:dyDescent="0.25">
      <c r="A10" t="str">
        <f>'QUCS Filter'!M13</f>
        <v xml:space="preserve">  &lt;showFrame=0&gt;</v>
      </c>
    </row>
    <row r="11" spans="1:1" x14ac:dyDescent="0.25">
      <c r="A11" t="str">
        <f>'QUCS Filter'!M14</f>
        <v xml:space="preserve">  &lt;FrameText0=Title&gt;</v>
      </c>
    </row>
    <row r="12" spans="1:1" x14ac:dyDescent="0.25">
      <c r="A12" t="str">
        <f>'QUCS Filter'!M15</f>
        <v xml:space="preserve">  &lt;FrameText1=Drawn By:&gt;</v>
      </c>
    </row>
    <row r="13" spans="1:1" x14ac:dyDescent="0.25">
      <c r="A13" t="str">
        <f>'QUCS Filter'!M16</f>
        <v xml:space="preserve">  &lt;FrameText2=Date:&gt;</v>
      </c>
    </row>
    <row r="14" spans="1:1" x14ac:dyDescent="0.25">
      <c r="A14" t="str">
        <f>'QUCS Filter'!M17</f>
        <v xml:space="preserve">  &lt;FrameText3=Revision:&gt;</v>
      </c>
    </row>
    <row r="15" spans="1:1" x14ac:dyDescent="0.25">
      <c r="A15" t="str">
        <f>'QUCS Filter'!M18</f>
        <v>&lt;/Properties&gt;</v>
      </c>
    </row>
    <row r="16" spans="1:1" x14ac:dyDescent="0.25">
      <c r="A16" t="str">
        <f>'QUCS Filter'!M19</f>
        <v>&lt;Symbol&gt;</v>
      </c>
    </row>
    <row r="17" spans="1:1" x14ac:dyDescent="0.25">
      <c r="A17" t="str">
        <f>'QUCS Filter'!M20</f>
        <v>&lt;/Symbol&gt;</v>
      </c>
    </row>
    <row r="18" spans="1:1" x14ac:dyDescent="0.25">
      <c r="A18" t="str">
        <f>'QUCS Filter'!M21</f>
        <v>&lt;Components&gt;</v>
      </c>
    </row>
    <row r="19" spans="1:1" x14ac:dyDescent="0.25">
      <c r="A19" t="str">
        <f>'QUCS Filter'!M22</f>
        <v xml:space="preserve">  &lt;GND * 1 100 540 0 0 0 0&gt;</v>
      </c>
    </row>
    <row r="20" spans="1:1" x14ac:dyDescent="0.25">
      <c r="A20" t="str">
        <f>'QUCS Filter'!M23</f>
        <v xml:space="preserve">  &lt;Pac P2 1 1580 460 18 -26 0 1 "2" 1 "50 Ohm" 1 "0 dBm" 0 "1 GHz" 0 "26.85" 0&gt;</v>
      </c>
    </row>
    <row r="21" spans="1:1" x14ac:dyDescent="0.25">
      <c r="A21" t="str">
        <f>'QUCS Filter'!M24</f>
        <v xml:space="preserve">  &lt;GND * 1 1580 530 0 0 0 0&gt;</v>
      </c>
    </row>
    <row r="22" spans="1:1" x14ac:dyDescent="0.25">
      <c r="A22" t="str">
        <f>'QUCS Filter'!M25</f>
        <v xml:space="preserve">  &lt;.SP SP1 1 600 10 0 71 0 0 "log" 1 "106.8MHz" 1 "198.2MHz" 1 "1001" 1 "no" 0 "1" 0 "2" 0 "no" 0 "no" 0&gt;</v>
      </c>
    </row>
    <row r="23" spans="1:1" x14ac:dyDescent="0.25">
      <c r="A23" t="str">
        <f>'QUCS Filter'!M26</f>
        <v xml:space="preserve">  &lt;Eqn Eqn1 1 850 80 -28 15 0 0 "dBS21=dB(S[2,1])" 1 "dBS11=dB(S[1,1])" 1 "group_delay=-diff(unwrap(angle(S[2,1])),2*pi*frequency)" 1 "yes" 0&gt;</v>
      </c>
    </row>
    <row r="24" spans="1:1" x14ac:dyDescent="0.25">
      <c r="A24" t="str">
        <f>'QUCS Filter'!M27</f>
        <v xml:space="preserve">  &lt;GND * 1 220 540 0 0 0 0&gt;</v>
      </c>
    </row>
    <row r="25" spans="1:1" x14ac:dyDescent="0.25">
      <c r="A25" t="str">
        <f>'QUCS Filter'!M28</f>
        <v xml:space="preserve">  &lt;R R1 1 260 330 15 -26 0 1 "26.0202051422413kOhm" 1 "26.85" 0 "0.0" 0 "0.0" 0 "26.85" 0 "european" 0&gt;</v>
      </c>
    </row>
    <row r="26" spans="1:1" x14ac:dyDescent="0.25">
      <c r="A26" t="str">
        <f>'QUCS Filter'!M29</f>
        <v xml:space="preserve">  &lt;GND * 1 300 250 0 0 0 2&gt;</v>
      </c>
    </row>
    <row r="27" spans="1:1" x14ac:dyDescent="0.25">
      <c r="A27" t="str">
        <f>'QUCS Filter'!M30</f>
        <v xml:space="preserve">  &lt;C C4 1 290 510 17 -26 0 1 "15.7813165947967pF" 1 "" 0 "neutral" 0&gt;</v>
      </c>
    </row>
    <row r="28" spans="1:1" x14ac:dyDescent="0.25">
      <c r="A28" t="str">
        <f>'QUCS Filter'!M31</f>
        <v xml:space="preserve">  &lt;C C7 1 510 400 -30 -50 0 0 "0.7pF" 1 "" 0 "neutral" 0&gt;</v>
      </c>
    </row>
    <row r="29" spans="1:1" x14ac:dyDescent="0.25">
      <c r="A29" t="str">
        <f>'QUCS Filter'!M32</f>
        <v xml:space="preserve">  &lt;C C5 1 330 310 17 -26 0 1 "8.2pF" 1 "" 0 "neutral" 0&gt;</v>
      </c>
    </row>
    <row r="30" spans="1:1" x14ac:dyDescent="0.25">
      <c r="A30" t="str">
        <f>'QUCS Filter'!M33</f>
        <v xml:space="preserve">  &lt;C C3 1 290 440 17 -26 0 1 "18pF" 1 "" 0 "neutral" 0&gt;</v>
      </c>
    </row>
    <row r="31" spans="1:1" x14ac:dyDescent="0.25">
      <c r="A31" t="str">
        <f>'QUCS Filter'!M34</f>
        <v xml:space="preserve">  &lt;C C6 1 430 400 -30 -50 0 0 "6.8pF" 1 "" 0 "neutral" 0&gt;</v>
      </c>
    </row>
    <row r="32" spans="1:1" x14ac:dyDescent="0.25">
      <c r="A32" t="str">
        <f>'QUCS Filter'!M35</f>
        <v xml:space="preserve">  &lt;L L1 1 400 460 17 -26 0 1 "0.0545789133648135uH" 1 "" 0&gt;</v>
      </c>
    </row>
    <row r="33" spans="1:1" x14ac:dyDescent="0.25">
      <c r="A33" t="str">
        <f>'QUCS Filter'!M36</f>
        <v xml:space="preserve">  &lt;C C1 1 110 400 -30 -50 0 0 "15.0pF" 1 "" 0 "neutral" 0&gt;</v>
      </c>
    </row>
    <row r="34" spans="1:1" x14ac:dyDescent="0.25">
      <c r="A34" t="str">
        <f>'QUCS Filter'!M37</f>
        <v xml:space="preserve">  &lt;Pac P1 1 80 430 18 -26 0 1 "1" 1 "50 Ohm" 1 "0 dBm" 0 "1 GHz" 0 "26.85" 0&gt;</v>
      </c>
    </row>
    <row r="35" spans="1:1" x14ac:dyDescent="0.25">
      <c r="A35" t="str">
        <f>'QUCS Filter'!M38</f>
        <v xml:space="preserve">  &lt;C C2 1 180 400 -30 -50 0 0 "6.8pF" 1 "" 0 "neutral" 0&gt;</v>
      </c>
    </row>
    <row r="36" spans="1:1" x14ac:dyDescent="0.25">
      <c r="A36" t="str">
        <f>'QUCS Filter'!M39</f>
        <v xml:space="preserve">  &lt;GND * 1 540 540 0 0 0 0&gt;</v>
      </c>
    </row>
    <row r="37" spans="1:1" x14ac:dyDescent="0.25">
      <c r="A37" t="str">
        <f>'QUCS Filter'!M40</f>
        <v xml:space="preserve">  &lt;R R2 1 580 330 15 -26 0 1 "26.0202051422413kOhm" 1 "26.85" 0 "0.0" 0 "0.0" 0 "26.85" 0 "european" 0&gt;</v>
      </c>
    </row>
    <row r="38" spans="1:1" x14ac:dyDescent="0.25">
      <c r="A38" t="str">
        <f>'QUCS Filter'!M41</f>
        <v xml:space="preserve">  &lt;GND * 1 620 250 0 0 0 2&gt;</v>
      </c>
    </row>
    <row r="39" spans="1:1" x14ac:dyDescent="0.25">
      <c r="A39" t="str">
        <f>'QUCS Filter'!M42</f>
        <v xml:space="preserve">  &lt;C C10 1 650 310 17 -26 0 1 "12pF" 1 "" 0 "neutral" 0&gt;</v>
      </c>
    </row>
    <row r="40" spans="1:1" x14ac:dyDescent="0.25">
      <c r="A40" t="str">
        <f>'QUCS Filter'!M43</f>
        <v xml:space="preserve">  &lt;L L2 1 720 460 17 -26 0 1 "0.0545789133648135uH" 1 "" 0&gt;</v>
      </c>
    </row>
    <row r="41" spans="1:1" x14ac:dyDescent="0.25">
      <c r="A41" t="str">
        <f>'QUCS Filter'!M44</f>
        <v xml:space="preserve">  &lt;GND * 1 860 540 0 0 0 0&gt;</v>
      </c>
    </row>
    <row r="42" spans="1:1" x14ac:dyDescent="0.25">
      <c r="A42" t="str">
        <f>'QUCS Filter'!M45</f>
        <v xml:space="preserve">  &lt;R R3 1 900 330 15 -26 0 1 "26.0202051422413kOhm" 1 "26.85" 0 "0.0" 0 "0.0" 0 "26.85" 0 "european" 0&gt;</v>
      </c>
    </row>
    <row r="43" spans="1:1" x14ac:dyDescent="0.25">
      <c r="A43" t="str">
        <f>'QUCS Filter'!M46</f>
        <v xml:space="preserve">  &lt;GND * 1 940 250 0 0 0 2&gt;</v>
      </c>
    </row>
    <row r="44" spans="1:1" x14ac:dyDescent="0.25">
      <c r="A44" t="str">
        <f>'QUCS Filter'!M47</f>
        <v xml:space="preserve">  &lt;C C15 1 970 310 17 -26 0 1 "12pF" 1 "" 0 "neutral" 0&gt;</v>
      </c>
    </row>
    <row r="45" spans="1:1" x14ac:dyDescent="0.25">
      <c r="A45" t="str">
        <f>'QUCS Filter'!M48</f>
        <v xml:space="preserve">  &lt;L L3 1 1040 460 17 -26 0 1 "0.0545789133648135uH" 1 "" 0&gt;</v>
      </c>
    </row>
    <row r="46" spans="1:1" x14ac:dyDescent="0.25">
      <c r="A46" t="str">
        <f>'QUCS Filter'!M49</f>
        <v xml:space="preserve">  &lt;GND * 1 1180 540 0 0 0 0&gt;</v>
      </c>
    </row>
    <row r="47" spans="1:1" x14ac:dyDescent="0.25">
      <c r="A47" t="str">
        <f>'QUCS Filter'!M50</f>
        <v xml:space="preserve">  &lt;R R4 1 1220 330 15 -26 0 1 "26.0202051422413kOhm" 1 "26.85" 0 "0.0" 0 "0.0" 0 "26.85" 0 "european" 0&gt;</v>
      </c>
    </row>
    <row r="48" spans="1:1" x14ac:dyDescent="0.25">
      <c r="A48" t="str">
        <f>'QUCS Filter'!M51</f>
        <v xml:space="preserve">  &lt;GND * 1 1260 250 0 0 0 2&gt;</v>
      </c>
    </row>
    <row r="49" spans="1:1" x14ac:dyDescent="0.25">
      <c r="A49" t="str">
        <f>'QUCS Filter'!M52</f>
        <v xml:space="preserve">  &lt;C C20 1 1290 310 17 -26 0 1 "12pF" 1 "" 0 "neutral" 0&gt;</v>
      </c>
    </row>
    <row r="50" spans="1:1" x14ac:dyDescent="0.25">
      <c r="A50" t="str">
        <f>'QUCS Filter'!M53</f>
        <v xml:space="preserve">  &lt;L L4 1 1360 460 17 -26 0 1 "0.0545789133648135uH" 1 "" 0&gt;</v>
      </c>
    </row>
    <row r="51" spans="1:1" x14ac:dyDescent="0.25">
      <c r="A51" t="str">
        <f>'QUCS Filter'!M54</f>
        <v xml:space="preserve">  &lt;C C11 1 750 400 -30 -50 0 0 "0.9pF" 1 "" 0 "neutral" 0&gt;</v>
      </c>
    </row>
    <row r="52" spans="1:1" x14ac:dyDescent="0.25">
      <c r="A52" t="str">
        <f>'QUCS Filter'!M55</f>
        <v xml:space="preserve">  &lt;C C12 1 830 400 -30 -50 0 0 "0.5pF" 1 "" 0 "neutral" 0&gt;</v>
      </c>
    </row>
    <row r="53" spans="1:1" x14ac:dyDescent="0.25">
      <c r="A53" t="str">
        <f>'QUCS Filter'!M56</f>
        <v xml:space="preserve">  &lt;C C9 1 610 510 17 -26 0 1 "15.1347048476276pF" 1 "" 0 "neutral" 0&gt;</v>
      </c>
    </row>
    <row r="54" spans="1:1" x14ac:dyDescent="0.25">
      <c r="A54" t="str">
        <f>'QUCS Filter'!M57</f>
        <v xml:space="preserve">  &lt;C C8 1 610 440 17 -26 0 1 "22pF" 1 "" 0 "neutral" 0&gt;</v>
      </c>
    </row>
    <row r="55" spans="1:1" x14ac:dyDescent="0.25">
      <c r="A55" t="str">
        <f>'QUCS Filter'!M58</f>
        <v xml:space="preserve">  &lt;C C13 1 930 440 17 -26 0 1 "22pF" 1 "" 0 "neutral" 0&gt;</v>
      </c>
    </row>
    <row r="56" spans="1:1" x14ac:dyDescent="0.25">
      <c r="A56" t="str">
        <f>'QUCS Filter'!M59</f>
        <v xml:space="preserve">  &lt;C C16 1 1070 400 -30 -50 0 0 "1.8pF" 1 "" 0 "neutral" 0&gt;</v>
      </c>
    </row>
    <row r="57" spans="1:1" x14ac:dyDescent="0.25">
      <c r="A57" t="str">
        <f>'QUCS Filter'!M60</f>
        <v xml:space="preserve">  &lt;C C17 1 1150 400 -30 -50 0 0 "0.5pF" 1 "" 0 "neutral" 0&gt;</v>
      </c>
    </row>
    <row r="58" spans="1:1" x14ac:dyDescent="0.25">
      <c r="A58" t="str">
        <f>'QUCS Filter'!M61</f>
        <v xml:space="preserve">  &lt;C C21 1 1390 400 -30 -50 0 0 "6.8pF" 1 "" 0 "neutral" 0&gt;</v>
      </c>
    </row>
    <row r="59" spans="1:1" x14ac:dyDescent="0.25">
      <c r="A59" t="str">
        <f>'QUCS Filter'!M62</f>
        <v xml:space="preserve">  &lt;C C22 1 1470 400 -30 -50 0 0 "3.9pF" 1 "" 0 "neutral" 0&gt;</v>
      </c>
    </row>
    <row r="60" spans="1:1" x14ac:dyDescent="0.25">
      <c r="A60" t="str">
        <f>'QUCS Filter'!M63</f>
        <v xml:space="preserve">  &lt;C C14 1 930 510 17 -26 0 1 "15.8412723852482pF" 1 "" 0 "neutral" 0&gt;</v>
      </c>
    </row>
    <row r="61" spans="1:1" x14ac:dyDescent="0.25">
      <c r="A61" t="str">
        <f>'QUCS Filter'!M64</f>
        <v xml:space="preserve">  &lt;C C18 1 1250 440 17 -26 0 1 "15pF" 1 "" 0 "neutral" 0&gt;</v>
      </c>
    </row>
    <row r="62" spans="1:1" x14ac:dyDescent="0.25">
      <c r="A62" t="str">
        <f>'QUCS Filter'!M65</f>
        <v xml:space="preserve">  &lt;C C19 1 1250 510 17 -26 0 1 "13.3113463504844pF" 1 "" 0 "neutral" 0&gt;</v>
      </c>
    </row>
    <row r="63" spans="1:1" x14ac:dyDescent="0.25">
      <c r="A63" t="str">
        <f>'QUCS Filter'!M66</f>
        <v>&lt;/Components&gt;</v>
      </c>
    </row>
    <row r="64" spans="1:1" x14ac:dyDescent="0.25">
      <c r="A64" t="str">
        <f>'QUCS Filter'!M67</f>
        <v>&lt;Wires&gt;</v>
      </c>
    </row>
    <row r="65" spans="1:1" x14ac:dyDescent="0.25">
      <c r="A65" t="str">
        <f>'QUCS Filter'!M68</f>
        <v xml:space="preserve">  &lt;1580 390 1580 430 "" 0 0 0 ""&gt;</v>
      </c>
    </row>
    <row r="66" spans="1:1" x14ac:dyDescent="0.25">
      <c r="A66" t="str">
        <f>'QUCS Filter'!M69</f>
        <v xml:space="preserve">  &lt;1580 490 1580 530 "" 0 0 0 ""&gt;</v>
      </c>
    </row>
    <row r="67" spans="1:1" x14ac:dyDescent="0.25">
      <c r="A67" t="str">
        <f>'QUCS Filter'!M70</f>
        <v xml:space="preserve">  &lt;330 340 330 400 "" 0 0 0 ""&gt;</v>
      </c>
    </row>
    <row r="68" spans="1:1" x14ac:dyDescent="0.25">
      <c r="A68" t="str">
        <f>'QUCS Filter'!M71</f>
        <v xml:space="preserve">  &lt;280 400 290 400 "" 0 0 0 ""&gt;</v>
      </c>
    </row>
    <row r="69" spans="1:1" x14ac:dyDescent="0.25">
      <c r="A69" t="str">
        <f>'QUCS Filter'!M72</f>
        <v xml:space="preserve">  &lt;290 400 330 400 "" 0 0 0 ""&gt;</v>
      </c>
    </row>
    <row r="70" spans="1:1" x14ac:dyDescent="0.25">
      <c r="A70" t="str">
        <f>'QUCS Filter'!M73</f>
        <v xml:space="preserve">  &lt;290 400 290 410 "" 0 0 0 ""&gt;</v>
      </c>
    </row>
    <row r="71" spans="1:1" x14ac:dyDescent="0.25">
      <c r="A71" t="str">
        <f>'QUCS Filter'!M74</f>
        <v xml:space="preserve">  &lt;290 470 290 480 "" 0 0 0 ""&gt;</v>
      </c>
    </row>
    <row r="72" spans="1:1" x14ac:dyDescent="0.25">
      <c r="A72" t="str">
        <f>'QUCS Filter'!M75</f>
        <v xml:space="preserve">  &lt;220 540 290 540 "" 0 0 0 ""&gt;</v>
      </c>
    </row>
    <row r="73" spans="1:1" x14ac:dyDescent="0.25">
      <c r="A73" t="str">
        <f>'QUCS Filter'!M76</f>
        <v xml:space="preserve">  &lt;460 400 480 400 "" 0 0 0 ""&gt;</v>
      </c>
    </row>
    <row r="74" spans="1:1" x14ac:dyDescent="0.25">
      <c r="A74" t="str">
        <f>'QUCS Filter'!M77</f>
        <v xml:space="preserve">  &lt;260 400 280 400 "" 0 0 0 ""&gt;</v>
      </c>
    </row>
    <row r="75" spans="1:1" x14ac:dyDescent="0.25">
      <c r="A75" t="str">
        <f>'QUCS Filter'!M78</f>
        <v xml:space="preserve">  &lt;260 360 260 400 "" 0 0 0 ""&gt;</v>
      </c>
    </row>
    <row r="76" spans="1:1" x14ac:dyDescent="0.25">
      <c r="A76" t="str">
        <f>'QUCS Filter'!M79</f>
        <v xml:space="preserve">  &lt;260 250 260 300 "" 0 0 0 ""&gt;</v>
      </c>
    </row>
    <row r="77" spans="1:1" x14ac:dyDescent="0.25">
      <c r="A77" t="str">
        <f>'QUCS Filter'!M80</f>
        <v xml:space="preserve">  &lt;330 250 330 280 "" 0 0 0 ""&gt;</v>
      </c>
    </row>
    <row r="78" spans="1:1" x14ac:dyDescent="0.25">
      <c r="A78" t="str">
        <f>'QUCS Filter'!M81</f>
        <v xml:space="preserve">  &lt;300 250 330 250 "" 0 0 0 ""&gt;</v>
      </c>
    </row>
    <row r="79" spans="1:1" x14ac:dyDescent="0.25">
      <c r="A79" t="str">
        <f>'QUCS Filter'!M82</f>
        <v xml:space="preserve">  &lt;260 250 300 250 "" 0 0 0 ""&gt;</v>
      </c>
    </row>
    <row r="80" spans="1:1" x14ac:dyDescent="0.25">
      <c r="A80" t="str">
        <f>'QUCS Filter'!M83</f>
        <v xml:space="preserve">  &lt;290 540 400 540 "" 0 0 0 ""&gt;</v>
      </c>
    </row>
    <row r="81" spans="1:1" x14ac:dyDescent="0.25">
      <c r="A81" t="str">
        <f>'QUCS Filter'!M84</f>
        <v xml:space="preserve">  &lt;400 400 420 400 "" 0 0 0 ""&gt;</v>
      </c>
    </row>
    <row r="82" spans="1:1" x14ac:dyDescent="0.25">
      <c r="A82" t="str">
        <f>'QUCS Filter'!M85</f>
        <v xml:space="preserve">  &lt;330 400 400 400 "" 0 0 0 ""&gt;</v>
      </c>
    </row>
    <row r="83" spans="1:1" x14ac:dyDescent="0.25">
      <c r="A83" t="str">
        <f>'QUCS Filter'!M86</f>
        <v xml:space="preserve">  &lt;400 400 400 430 "" 0 0 0 ""&gt;</v>
      </c>
    </row>
    <row r="84" spans="1:1" x14ac:dyDescent="0.25">
      <c r="A84" t="str">
        <f>'QUCS Filter'!M87</f>
        <v xml:space="preserve">  &lt;400 540 540 540 "" 0 0 0 ""&gt;</v>
      </c>
    </row>
    <row r="85" spans="1:1" x14ac:dyDescent="0.25">
      <c r="A85" t="str">
        <f>'QUCS Filter'!M88</f>
        <v xml:space="preserve">  &lt;400 490 400 540 "" 0 0 0 ""&gt;</v>
      </c>
    </row>
    <row r="86" spans="1:1" x14ac:dyDescent="0.25">
      <c r="A86" t="str">
        <f>'QUCS Filter'!M89</f>
        <v xml:space="preserve">  &lt;80 460 100 460 "" 0 0 0 ""&gt;</v>
      </c>
    </row>
    <row r="87" spans="1:1" x14ac:dyDescent="0.25">
      <c r="A87" t="str">
        <f>'QUCS Filter'!M90</f>
        <v xml:space="preserve">  &lt;100 460 100 540 "" 0 0 0 ""&gt;</v>
      </c>
    </row>
    <row r="88" spans="1:1" x14ac:dyDescent="0.25">
      <c r="A88" t="str">
        <f>'QUCS Filter'!M91</f>
        <v xml:space="preserve">  &lt;210 400 260 400 "" 0 0 0 ""&gt;</v>
      </c>
    </row>
    <row r="89" spans="1:1" x14ac:dyDescent="0.25">
      <c r="A89" t="str">
        <f>'QUCS Filter'!M92</f>
        <v xml:space="preserve">  &lt;140 400 150 400 "" 0 0 0 ""&gt;</v>
      </c>
    </row>
    <row r="90" spans="1:1" x14ac:dyDescent="0.25">
      <c r="A90" t="str">
        <f>'QUCS Filter'!M93</f>
        <v xml:space="preserve">  &lt;650 340 650 400 "" 0 0 0 ""&gt;</v>
      </c>
    </row>
    <row r="91" spans="1:1" x14ac:dyDescent="0.25">
      <c r="A91" t="str">
        <f>'QUCS Filter'!M94</f>
        <v xml:space="preserve">  &lt;610 400 650 400 "" 0 0 0 ""&gt;</v>
      </c>
    </row>
    <row r="92" spans="1:1" x14ac:dyDescent="0.25">
      <c r="A92" t="str">
        <f>'QUCS Filter'!M95</f>
        <v xml:space="preserve">  &lt;610 400 610 410 "" 0 0 0 ""&gt;</v>
      </c>
    </row>
    <row r="93" spans="1:1" x14ac:dyDescent="0.25">
      <c r="A93" t="str">
        <f>'QUCS Filter'!M96</f>
        <v xml:space="preserve">  &lt;610 470 610 480 "" 0 0 0 ""&gt;</v>
      </c>
    </row>
    <row r="94" spans="1:1" x14ac:dyDescent="0.25">
      <c r="A94" t="str">
        <f>'QUCS Filter'!M97</f>
        <v xml:space="preserve">  &lt;540 540 610 540 "" 0 0 0 ""&gt;</v>
      </c>
    </row>
    <row r="95" spans="1:1" x14ac:dyDescent="0.25">
      <c r="A95" t="str">
        <f>'QUCS Filter'!M98</f>
        <v xml:space="preserve">  &lt;780 400 800 400 "" 0 0 0 ""&gt;</v>
      </c>
    </row>
    <row r="96" spans="1:1" x14ac:dyDescent="0.25">
      <c r="A96" t="str">
        <f>'QUCS Filter'!M99</f>
        <v xml:space="preserve">  &lt;580 400 610 400 "" 0 0 0 ""&gt;</v>
      </c>
    </row>
    <row r="97" spans="1:1" x14ac:dyDescent="0.25">
      <c r="A97" t="str">
        <f>'QUCS Filter'!M100</f>
        <v xml:space="preserve">  &lt;580 360 580 400 "" 0 0 0 ""&gt;</v>
      </c>
    </row>
    <row r="98" spans="1:1" x14ac:dyDescent="0.25">
      <c r="A98" t="str">
        <f>'QUCS Filter'!M101</f>
        <v xml:space="preserve">  &lt;580 250 580 300 "" 0 0 0 ""&gt;</v>
      </c>
    </row>
    <row r="99" spans="1:1" x14ac:dyDescent="0.25">
      <c r="A99" t="str">
        <f>'QUCS Filter'!M102</f>
        <v xml:space="preserve">  &lt;650 250 650 280 "" 0 0 0 ""&gt;</v>
      </c>
    </row>
    <row r="100" spans="1:1" x14ac:dyDescent="0.25">
      <c r="A100" t="str">
        <f>'QUCS Filter'!M103</f>
        <v xml:space="preserve">  &lt;620 250 650 250 "" 0 0 0 ""&gt;</v>
      </c>
    </row>
    <row r="101" spans="1:1" x14ac:dyDescent="0.25">
      <c r="A101" t="str">
        <f>'QUCS Filter'!M104</f>
        <v xml:space="preserve">  &lt;580 250 620 250 "" 0 0 0 ""&gt;</v>
      </c>
    </row>
    <row r="102" spans="1:1" x14ac:dyDescent="0.25">
      <c r="A102" t="str">
        <f>'QUCS Filter'!M105</f>
        <v xml:space="preserve">  &lt;720 400 740 400 "" 0 0 0 ""&gt;</v>
      </c>
    </row>
    <row r="103" spans="1:1" x14ac:dyDescent="0.25">
      <c r="A103" t="str">
        <f>'QUCS Filter'!M106</f>
        <v xml:space="preserve">  &lt;650 400 720 400 "" 0 0 0 ""&gt;</v>
      </c>
    </row>
    <row r="104" spans="1:1" x14ac:dyDescent="0.25">
      <c r="A104" t="str">
        <f>'QUCS Filter'!M107</f>
        <v xml:space="preserve">  &lt;720 400 720 430 "" 0 0 0 ""&gt;</v>
      </c>
    </row>
    <row r="105" spans="1:1" x14ac:dyDescent="0.25">
      <c r="A105" t="str">
        <f>'QUCS Filter'!M108</f>
        <v xml:space="preserve">  &lt;720 540 860 540 "" 0 0 0 ""&gt;</v>
      </c>
    </row>
    <row r="106" spans="1:1" x14ac:dyDescent="0.25">
      <c r="A106" t="str">
        <f>'QUCS Filter'!M109</f>
        <v xml:space="preserve">  &lt;720 490 720 540 "" 0 0 0 ""&gt;</v>
      </c>
    </row>
    <row r="107" spans="1:1" x14ac:dyDescent="0.25">
      <c r="A107" t="str">
        <f>'QUCS Filter'!M110</f>
        <v xml:space="preserve">  &lt;540 400 580 400 "" 0 0 0 ""&gt;</v>
      </c>
    </row>
    <row r="108" spans="1:1" x14ac:dyDescent="0.25">
      <c r="A108" t="str">
        <f>'QUCS Filter'!M111</f>
        <v xml:space="preserve">  &lt;530 400 540 400 "" 0 0 0 ""&gt;</v>
      </c>
    </row>
    <row r="109" spans="1:1" x14ac:dyDescent="0.25">
      <c r="A109" t="str">
        <f>'QUCS Filter'!M112</f>
        <v xml:space="preserve">  &lt;970 340 970 400 "" 0 0 0 ""&gt;</v>
      </c>
    </row>
    <row r="110" spans="1:1" x14ac:dyDescent="0.25">
      <c r="A110" t="str">
        <f>'QUCS Filter'!M113</f>
        <v xml:space="preserve">  &lt;930 400 970 400 "" 0 0 0 ""&gt;</v>
      </c>
    </row>
    <row r="111" spans="1:1" x14ac:dyDescent="0.25">
      <c r="A111" t="str">
        <f>'QUCS Filter'!M114</f>
        <v xml:space="preserve">  &lt;930 400 930 410 "" 0 0 0 ""&gt;</v>
      </c>
    </row>
    <row r="112" spans="1:1" x14ac:dyDescent="0.25">
      <c r="A112" t="str">
        <f>'QUCS Filter'!M115</f>
        <v xml:space="preserve">  &lt;930 470 930 480 "" 0 0 0 ""&gt;</v>
      </c>
    </row>
    <row r="113" spans="1:1" x14ac:dyDescent="0.25">
      <c r="A113" t="str">
        <f>'QUCS Filter'!M116</f>
        <v xml:space="preserve">  &lt;860 540 930 540 "" 0 0 0 ""&gt;</v>
      </c>
    </row>
    <row r="114" spans="1:1" x14ac:dyDescent="0.25">
      <c r="A114" t="str">
        <f>'QUCS Filter'!M117</f>
        <v xml:space="preserve">  &lt;1100 400 1120 400 "" 0 0 0 ""&gt;</v>
      </c>
    </row>
    <row r="115" spans="1:1" x14ac:dyDescent="0.25">
      <c r="A115" t="str">
        <f>'QUCS Filter'!M118</f>
        <v xml:space="preserve">  &lt;900 400 930 400 "" 0 0 0 ""&gt;</v>
      </c>
    </row>
    <row r="116" spans="1:1" x14ac:dyDescent="0.25">
      <c r="A116" t="str">
        <f>'QUCS Filter'!M119</f>
        <v xml:space="preserve">  &lt;900 360 900 400 "" 0 0 0 ""&gt;</v>
      </c>
    </row>
    <row r="117" spans="1:1" x14ac:dyDescent="0.25">
      <c r="A117" t="str">
        <f>'QUCS Filter'!M120</f>
        <v xml:space="preserve">  &lt;900 250 900 300 "" 0 0 0 ""&gt;</v>
      </c>
    </row>
    <row r="118" spans="1:1" x14ac:dyDescent="0.25">
      <c r="A118" t="str">
        <f>'QUCS Filter'!M121</f>
        <v xml:space="preserve">  &lt;970 250 970 280 "" 0 0 0 ""&gt;</v>
      </c>
    </row>
    <row r="119" spans="1:1" x14ac:dyDescent="0.25">
      <c r="A119" t="str">
        <f>'QUCS Filter'!M122</f>
        <v xml:space="preserve">  &lt;940 250 970 250 "" 0 0 0 ""&gt;</v>
      </c>
    </row>
    <row r="120" spans="1:1" x14ac:dyDescent="0.25">
      <c r="A120" t="str">
        <f>'QUCS Filter'!M123</f>
        <v xml:space="preserve">  &lt;900 250 940 250 "" 0 0 0 ""&gt;</v>
      </c>
    </row>
    <row r="121" spans="1:1" x14ac:dyDescent="0.25">
      <c r="A121" t="str">
        <f>'QUCS Filter'!M124</f>
        <v xml:space="preserve">  &lt;1040 400 1060 400 "" 0 0 0 ""&gt;</v>
      </c>
    </row>
    <row r="122" spans="1:1" x14ac:dyDescent="0.25">
      <c r="A122" t="str">
        <f>'QUCS Filter'!M125</f>
        <v xml:space="preserve">  &lt;970 400 1040 400 "" 0 0 0 ""&gt;</v>
      </c>
    </row>
    <row r="123" spans="1:1" x14ac:dyDescent="0.25">
      <c r="A123" t="str">
        <f>'QUCS Filter'!M126</f>
        <v xml:space="preserve">  &lt;1040 400 1040 430 "" 0 0 0 ""&gt;</v>
      </c>
    </row>
    <row r="124" spans="1:1" x14ac:dyDescent="0.25">
      <c r="A124" t="str">
        <f>'QUCS Filter'!M127</f>
        <v xml:space="preserve">  &lt;1040 540 1180 540 "" 0 0 0 ""&gt;</v>
      </c>
    </row>
    <row r="125" spans="1:1" x14ac:dyDescent="0.25">
      <c r="A125" t="str">
        <f>'QUCS Filter'!M128</f>
        <v xml:space="preserve">  &lt;1040 490 1040 540 "" 0 0 0 ""&gt;</v>
      </c>
    </row>
    <row r="126" spans="1:1" x14ac:dyDescent="0.25">
      <c r="A126" t="str">
        <f>'QUCS Filter'!M129</f>
        <v xml:space="preserve">  &lt;850 400 860 400 "" 0 0 0 ""&gt;</v>
      </c>
    </row>
    <row r="127" spans="1:1" x14ac:dyDescent="0.25">
      <c r="A127" t="str">
        <f>'QUCS Filter'!M130</f>
        <v xml:space="preserve">  &lt;1290 340 1290 400 "" 0 0 0 ""&gt;</v>
      </c>
    </row>
    <row r="128" spans="1:1" x14ac:dyDescent="0.25">
      <c r="A128" t="str">
        <f>'QUCS Filter'!M131</f>
        <v xml:space="preserve">  &lt;1250 400 1290 400 "" 0 0 0 ""&gt;</v>
      </c>
    </row>
    <row r="129" spans="1:1" x14ac:dyDescent="0.25">
      <c r="A129" t="str">
        <f>'QUCS Filter'!M132</f>
        <v xml:space="preserve">  &lt;1250 400 1250 410 "" 0 0 0 ""&gt;</v>
      </c>
    </row>
    <row r="130" spans="1:1" x14ac:dyDescent="0.25">
      <c r="A130" t="str">
        <f>'QUCS Filter'!M133</f>
        <v xml:space="preserve">  &lt;1250 470 1250 480 "" 0 0 0 ""&gt;</v>
      </c>
    </row>
    <row r="131" spans="1:1" x14ac:dyDescent="0.25">
      <c r="A131" t="str">
        <f>'QUCS Filter'!M134</f>
        <v xml:space="preserve">  &lt;1180 540 1250 540 "" 0 0 0 ""&gt;</v>
      </c>
    </row>
    <row r="132" spans="1:1" x14ac:dyDescent="0.25">
      <c r="A132" t="str">
        <f>'QUCS Filter'!M135</f>
        <v xml:space="preserve">  &lt;1420 400 1440 400 "" 0 0 0 ""&gt;</v>
      </c>
    </row>
    <row r="133" spans="1:1" x14ac:dyDescent="0.25">
      <c r="A133" t="str">
        <f>'QUCS Filter'!M136</f>
        <v xml:space="preserve">  &lt;1220 400 1250 400 "" 0 0 0 ""&gt;</v>
      </c>
    </row>
    <row r="134" spans="1:1" x14ac:dyDescent="0.25">
      <c r="A134" t="str">
        <f>'QUCS Filter'!M137</f>
        <v xml:space="preserve">  &lt;1220 360 1220 400 "" 0 0 0 ""&gt;</v>
      </c>
    </row>
    <row r="135" spans="1:1" x14ac:dyDescent="0.25">
      <c r="A135" t="str">
        <f>'QUCS Filter'!M138</f>
        <v xml:space="preserve">  &lt;1220 250 1220 300 "" 0 0 0 ""&gt;</v>
      </c>
    </row>
    <row r="136" spans="1:1" x14ac:dyDescent="0.25">
      <c r="A136" t="str">
        <f>'QUCS Filter'!M139</f>
        <v xml:space="preserve">  &lt;1290 250 1290 280 "" 0 0 0 ""&gt;</v>
      </c>
    </row>
    <row r="137" spans="1:1" x14ac:dyDescent="0.25">
      <c r="A137" t="str">
        <f>'QUCS Filter'!M140</f>
        <v xml:space="preserve">  &lt;1260 250 1290 250 "" 0 0 0 ""&gt;</v>
      </c>
    </row>
    <row r="138" spans="1:1" x14ac:dyDescent="0.25">
      <c r="A138" t="str">
        <f>'QUCS Filter'!M141</f>
        <v xml:space="preserve">  &lt;1220 250 1260 250 "" 0 0 0 ""&gt;</v>
      </c>
    </row>
    <row r="139" spans="1:1" x14ac:dyDescent="0.25">
      <c r="A139" t="str">
        <f>'QUCS Filter'!M142</f>
        <v xml:space="preserve">  &lt;1360 400 1380 400 "" 0 0 0 ""&gt;</v>
      </c>
    </row>
    <row r="140" spans="1:1" x14ac:dyDescent="0.25">
      <c r="A140" t="str">
        <f>'QUCS Filter'!M143</f>
        <v xml:space="preserve">  &lt;1290 400 1360 400 "" 0 0 0 ""&gt;</v>
      </c>
    </row>
    <row r="141" spans="1:1" x14ac:dyDescent="0.25">
      <c r="A141" t="str">
        <f>'QUCS Filter'!M144</f>
        <v xml:space="preserve">  &lt;1360 400 1360 430 "" 0 0 0 ""&gt;</v>
      </c>
    </row>
    <row r="142" spans="1:1" x14ac:dyDescent="0.25">
      <c r="A142" t="str">
        <f>'QUCS Filter'!M145</f>
        <v xml:space="preserve">  &lt;1360 540 1500 540 "" 0 0 0 ""&gt;</v>
      </c>
    </row>
    <row r="143" spans="1:1" x14ac:dyDescent="0.25">
      <c r="A143" t="str">
        <f>'QUCS Filter'!M146</f>
        <v xml:space="preserve">  &lt;1360 490 1360 540 "" 0 0 0 ""&gt;</v>
      </c>
    </row>
    <row r="144" spans="1:1" x14ac:dyDescent="0.25">
      <c r="A144" t="str">
        <f>'QUCS Filter'!M147</f>
        <v xml:space="preserve">  &lt;1170 400 1180 400 "" 0 0 0 ""&gt;</v>
      </c>
    </row>
    <row r="145" spans="1:1" x14ac:dyDescent="0.25">
      <c r="A145" t="str">
        <f>'QUCS Filter'!M148</f>
        <v xml:space="preserve">  &lt;1500 390 1500 400 "" 0 0 0 ""&gt;</v>
      </c>
    </row>
    <row r="146" spans="1:1" x14ac:dyDescent="0.25">
      <c r="A146" t="str">
        <f>'QUCS Filter'!M149</f>
        <v xml:space="preserve">  &lt;1500 390 1580 390 "" 0 0 0 ""&gt;</v>
      </c>
    </row>
    <row r="147" spans="1:1" x14ac:dyDescent="0.25">
      <c r="A147" t="str">
        <f>'QUCS Filter'!M150</f>
        <v xml:space="preserve">  &lt;860 400 900 400 "" 0 0 0 ""&gt;</v>
      </c>
    </row>
    <row r="148" spans="1:1" x14ac:dyDescent="0.25">
      <c r="A148" t="str">
        <f>'QUCS Filter'!M151</f>
        <v xml:space="preserve">  &lt;610 540 720 540 "" 0 0 0 ""&gt;</v>
      </c>
    </row>
    <row r="149" spans="1:1" x14ac:dyDescent="0.25">
      <c r="A149" t="str">
        <f>'QUCS Filter'!M152</f>
        <v xml:space="preserve">  &lt;1180 400 1220 400 "" 0 0 0 ""&gt;</v>
      </c>
    </row>
    <row r="150" spans="1:1" x14ac:dyDescent="0.25">
      <c r="A150" t="str">
        <f>'QUCS Filter'!M153</f>
        <v xml:space="preserve">  &lt;930 540 1040 540 "" 0 0 0 ""&gt;</v>
      </c>
    </row>
    <row r="151" spans="1:1" x14ac:dyDescent="0.25">
      <c r="A151" t="str">
        <f>'QUCS Filter'!M154</f>
        <v xml:space="preserve">  &lt;1250 540 1360 540 "" 0 0 0 ""&gt;</v>
      </c>
    </row>
    <row r="152" spans="1:1" x14ac:dyDescent="0.25">
      <c r="A152" t="str">
        <f>'QUCS Filter'!M155</f>
        <v>&lt;/Wires&gt;</v>
      </c>
    </row>
    <row r="153" spans="1:1" x14ac:dyDescent="0.25">
      <c r="A153" t="str">
        <f>'QUCS Filter'!M156</f>
        <v>&lt;Diagrams&gt;</v>
      </c>
    </row>
    <row r="154" spans="1:1" x14ac:dyDescent="0.25">
      <c r="A154" t="str">
        <f>'QUCS Filter'!M157</f>
        <v>&lt;/Diagrams&gt;</v>
      </c>
    </row>
    <row r="155" spans="1:1" x14ac:dyDescent="0.25">
      <c r="A155" t="str">
        <f>'QUCS Filter'!M158</f>
        <v>&lt;Paintings&gt;</v>
      </c>
    </row>
    <row r="156" spans="1:1" x14ac:dyDescent="0.25">
      <c r="A156" t="str">
        <f>'QUCS Filter'!M159</f>
        <v>&lt;/Paintings&gt;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DD63F0-2641-43B1-97BA-D14E831AA6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21</vt:i4>
      </vt:variant>
    </vt:vector>
  </HeadingPairs>
  <TitlesOfParts>
    <vt:vector size="34" baseType="lpstr">
      <vt:lpstr>Cover</vt:lpstr>
      <vt:lpstr>Helical Resonator</vt:lpstr>
      <vt:lpstr>Coil Inductance</vt:lpstr>
      <vt:lpstr>Zverev</vt:lpstr>
      <vt:lpstr>YDelta</vt:lpstr>
      <vt:lpstr>SeriesC</vt:lpstr>
      <vt:lpstr>Cap_Lookup</vt:lpstr>
      <vt:lpstr>Calcs</vt:lpstr>
      <vt:lpstr>Values Components</vt:lpstr>
      <vt:lpstr>Terminations</vt:lpstr>
      <vt:lpstr>Netlist QUCS</vt:lpstr>
      <vt:lpstr>QUCS Filter</vt:lpstr>
      <vt:lpstr>Sheet1</vt:lpstr>
      <vt:lpstr>Apost</vt:lpstr>
      <vt:lpstr>Cap_series</vt:lpstr>
      <vt:lpstr>Caps</vt:lpstr>
      <vt:lpstr>capslist</vt:lpstr>
      <vt:lpstr>clook</vt:lpstr>
      <vt:lpstr>Cn</vt:lpstr>
      <vt:lpstr>Comp_ID</vt:lpstr>
      <vt:lpstr>Comp_Value</vt:lpstr>
      <vt:lpstr>CParallel</vt:lpstr>
      <vt:lpstr>CSeries</vt:lpstr>
      <vt:lpstr>CVariable</vt:lpstr>
      <vt:lpstr>Fbw</vt:lpstr>
      <vt:lpstr>Fc</vt:lpstr>
      <vt:lpstr>L</vt:lpstr>
      <vt:lpstr>Norm</vt:lpstr>
      <vt:lpstr>Q0actual</vt:lpstr>
      <vt:lpstr>Qu</vt:lpstr>
      <vt:lpstr>QUCS_schem</vt:lpstr>
      <vt:lpstr>Qucs_Schematic_0.0.19</vt:lpstr>
      <vt:lpstr>totalcount</vt:lpstr>
      <vt:lpstr>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Naylor</cp:lastModifiedBy>
  <dcterms:created xsi:type="dcterms:W3CDTF">2022-01-24T21:56:35Z</dcterms:created>
  <dcterms:modified xsi:type="dcterms:W3CDTF">2023-11-08T17:10:08Z</dcterms:modified>
</cp:coreProperties>
</file>