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y\OneDrive\Документы\Dolgi\Проектирование систем управления ресурсами и взаимоотношениями предприятия (курсач)\files\"/>
    </mc:Choice>
  </mc:AlternateContent>
  <xr:revisionPtr revIDLastSave="0" documentId="13_ncr:1_{EC57D7A8-2248-4F9B-A425-1FF0D5863224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Бизнес-процессы" sheetId="6" r:id="rId1"/>
    <sheet name="Алгоритм" sheetId="4" r:id="rId2"/>
    <sheet name="Начальные остатки" sheetId="5" r:id="rId3"/>
    <sheet name="ОСВ проводки" sheetId="2" r:id="rId4"/>
    <sheet name="Бухгалтерская отчетность" sheetId="3" r:id="rId5"/>
  </sheets>
  <externalReferences>
    <externalReference r:id="rId6"/>
  </externalReferences>
  <definedNames>
    <definedName name="_xlnm._FilterDatabase" localSheetId="3" hidden="1">'ОСВ проводки'!$B$2:$K$28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3" i="2"/>
  <c r="G24" i="2"/>
  <c r="K26" i="2" l="1"/>
  <c r="D93" i="3" s="1"/>
  <c r="K27" i="2"/>
  <c r="D94" i="3" s="1"/>
  <c r="K4" i="2"/>
  <c r="D31" i="3"/>
  <c r="K11" i="2"/>
  <c r="K8" i="2"/>
  <c r="K18" i="2"/>
  <c r="K23" i="2"/>
  <c r="K24" i="2"/>
  <c r="D85" i="3" s="1"/>
  <c r="K25" i="2"/>
  <c r="F28" i="2"/>
  <c r="G28" i="2"/>
  <c r="H28" i="2"/>
  <c r="I28" i="2"/>
  <c r="E20" i="2"/>
  <c r="K20" i="2" s="1"/>
  <c r="D84" i="3" l="1"/>
  <c r="J28" i="2"/>
  <c r="G143" i="5"/>
  <c r="I154" i="5"/>
  <c r="E21" i="2" s="1"/>
  <c r="G106" i="5"/>
  <c r="G105" i="5" s="1"/>
  <c r="G100" i="5"/>
  <c r="G99" i="5"/>
  <c r="G98" i="5"/>
  <c r="G94" i="5"/>
  <c r="G93" i="5"/>
  <c r="G89" i="5"/>
  <c r="G88" i="5"/>
  <c r="G87" i="5"/>
  <c r="G83" i="5"/>
  <c r="G82" i="5"/>
  <c r="G81" i="5"/>
  <c r="I78" i="5"/>
  <c r="E12" i="2" s="1"/>
  <c r="K12" i="2" s="1"/>
  <c r="E34" i="3" s="1"/>
  <c r="G74" i="5"/>
  <c r="G73" i="5"/>
  <c r="G72" i="5"/>
  <c r="G71" i="5"/>
  <c r="G67" i="5"/>
  <c r="G66" i="5"/>
  <c r="G65" i="5"/>
  <c r="G61" i="5"/>
  <c r="G60" i="5"/>
  <c r="G59" i="5"/>
  <c r="G58" i="5"/>
  <c r="G57" i="5"/>
  <c r="G56" i="5"/>
  <c r="G55" i="5"/>
  <c r="G54" i="5"/>
  <c r="G53" i="5"/>
  <c r="G52" i="5"/>
  <c r="G51" i="5"/>
  <c r="D26" i="5"/>
  <c r="C48" i="5"/>
  <c r="C47" i="5"/>
  <c r="C46" i="5"/>
  <c r="C45" i="5"/>
  <c r="D20" i="5"/>
  <c r="C37" i="5"/>
  <c r="C29" i="5"/>
  <c r="C28" i="5"/>
  <c r="D45" i="3"/>
  <c r="D104" i="3"/>
  <c r="E76" i="3"/>
  <c r="F64" i="3"/>
  <c r="F57" i="3"/>
  <c r="E57" i="3"/>
  <c r="D57" i="3"/>
  <c r="F51" i="3"/>
  <c r="F39" i="3"/>
  <c r="E39" i="3"/>
  <c r="D39" i="3"/>
  <c r="F36" i="3"/>
  <c r="F28" i="3"/>
  <c r="F37" i="3" s="1"/>
  <c r="E31" i="3"/>
  <c r="G95" i="5" l="1"/>
  <c r="I95" i="5" s="1"/>
  <c r="E15" i="2" s="1"/>
  <c r="K15" i="2" s="1"/>
  <c r="K21" i="2"/>
  <c r="E45" i="3" s="1"/>
  <c r="D34" i="3"/>
  <c r="F65" i="3"/>
  <c r="G90" i="5"/>
  <c r="I90" i="5" s="1"/>
  <c r="E14" i="2" s="1"/>
  <c r="K14" i="2" s="1"/>
  <c r="I19" i="5"/>
  <c r="E5" i="2" s="1"/>
  <c r="K5" i="2" s="1"/>
  <c r="G101" i="5"/>
  <c r="I101" i="5" s="1"/>
  <c r="E16" i="2" s="1"/>
  <c r="K16" i="2" s="1"/>
  <c r="C49" i="5"/>
  <c r="G84" i="5"/>
  <c r="I84" i="5" s="1"/>
  <c r="E13" i="2" s="1"/>
  <c r="G62" i="5"/>
  <c r="I62" i="5" s="1"/>
  <c r="E7" i="2" s="1"/>
  <c r="G68" i="5"/>
  <c r="I68" i="5" s="1"/>
  <c r="E9" i="2" s="1"/>
  <c r="K9" i="2" s="1"/>
  <c r="C43" i="5"/>
  <c r="I20" i="5" s="1"/>
  <c r="E6" i="2" s="1"/>
  <c r="K6" i="2" s="1"/>
  <c r="G75" i="5"/>
  <c r="I75" i="5" s="1"/>
  <c r="E10" i="2" s="1"/>
  <c r="K10" i="2" s="1"/>
  <c r="G104" i="5"/>
  <c r="I104" i="5" s="1"/>
  <c r="E19" i="2" s="1"/>
  <c r="K19" i="2" s="1"/>
  <c r="G103" i="5"/>
  <c r="I103" i="5" s="1"/>
  <c r="E17" i="2" s="1"/>
  <c r="K17" i="2" s="1"/>
  <c r="D86" i="3"/>
  <c r="D89" i="3" s="1"/>
  <c r="K13" i="2" l="1"/>
  <c r="E32" i="3" s="1"/>
  <c r="D32" i="3"/>
  <c r="D95" i="3"/>
  <c r="D101" i="3" s="1"/>
  <c r="D111" i="3" s="1"/>
  <c r="K7" i="2"/>
  <c r="E30" i="3" s="1"/>
  <c r="D30" i="3"/>
  <c r="E22" i="3"/>
  <c r="E28" i="3" s="1"/>
  <c r="D60" i="3"/>
  <c r="D64" i="3" s="1"/>
  <c r="E60" i="3"/>
  <c r="E64" i="3" s="1"/>
  <c r="E36" i="3" l="1"/>
  <c r="E37" i="3" s="1"/>
  <c r="D22" i="3"/>
  <c r="D28" i="3" s="1"/>
  <c r="D36" i="3"/>
  <c r="I157" i="5"/>
  <c r="I155" i="5"/>
  <c r="E22" i="2" s="1"/>
  <c r="K22" i="2" s="1"/>
  <c r="K28" i="2" s="1"/>
  <c r="D37" i="3" l="1"/>
  <c r="D50" i="3"/>
  <c r="D51" i="3" s="1"/>
  <c r="D65" i="3" s="1"/>
  <c r="E28" i="2"/>
  <c r="D68" i="3" l="1"/>
  <c r="E50" i="3"/>
  <c r="F68" i="3"/>
  <c r="E51" i="3" l="1"/>
  <c r="E65" i="3" s="1"/>
  <c r="E6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Yury</author>
  </authors>
  <commentList>
    <comment ref="B2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Сумма сч 01 - сч 02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0" authorId="0" shapeId="0" xr:uid="{00000000-0006-0000-0400-000002000000}">
      <text>
        <r>
          <rPr>
            <sz val="9"/>
            <color indexed="81"/>
            <rFont val="Tahoma"/>
            <family val="2"/>
            <charset val="204"/>
          </rPr>
          <t xml:space="preserve"> Сумма сч 10 Материалы, сч 20 НЗП, сч 43 ГП
</t>
        </r>
      </text>
    </comment>
    <comment ref="B31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сч 19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Дебетовые остатки (+) по счетам 60,62,68,69,70,71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4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Сумма сч 51, сч 52,сч 50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45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сч 80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0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Сумма сч 84, сч99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60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Кредитовые остатки (-) по счетам 60,62,68,69,70,71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<sst xmlns="http://schemas.openxmlformats.org/spreadsheetml/2006/main" count="467" uniqueCount="302">
  <si>
    <t>№</t>
  </si>
  <si>
    <t>ПЛАН СЧЕТОВ</t>
  </si>
  <si>
    <t>вид счета</t>
  </si>
  <si>
    <t>01</t>
  </si>
  <si>
    <t>Основные средства</t>
  </si>
  <si>
    <t>А</t>
  </si>
  <si>
    <t>02</t>
  </si>
  <si>
    <t>Амортизация основных средств</t>
  </si>
  <si>
    <t>П</t>
  </si>
  <si>
    <t>Материалы</t>
  </si>
  <si>
    <t>Налог на добавленную стоимость по приобретенным ценностям</t>
  </si>
  <si>
    <t>Основное производство</t>
  </si>
  <si>
    <t>Готовая продукция</t>
  </si>
  <si>
    <t>Расходы на продажу</t>
  </si>
  <si>
    <t>Расчетные счета</t>
  </si>
  <si>
    <t>60.1</t>
  </si>
  <si>
    <t>А/П</t>
  </si>
  <si>
    <t>60.2</t>
  </si>
  <si>
    <t xml:space="preserve">Расчеты с поставщиками и подрядчиками </t>
  </si>
  <si>
    <t>62.1</t>
  </si>
  <si>
    <t>Расчеты с покупателями и заказчиками</t>
  </si>
  <si>
    <t>62.2</t>
  </si>
  <si>
    <t>68.2</t>
  </si>
  <si>
    <t>НДФЛ</t>
  </si>
  <si>
    <t>68.3</t>
  </si>
  <si>
    <t>НДС</t>
  </si>
  <si>
    <t>Расчеты по социальному страхованию и обеспечению</t>
  </si>
  <si>
    <t>Расчеты с персоналом по оплате труда</t>
  </si>
  <si>
    <t>Уставный капитал</t>
  </si>
  <si>
    <t>Нераспределенная прибыль (непокрытый убыток)</t>
  </si>
  <si>
    <t>90.1</t>
  </si>
  <si>
    <t>Продажи</t>
  </si>
  <si>
    <t>90.2</t>
  </si>
  <si>
    <t>Себестоимость</t>
  </si>
  <si>
    <t>90.3</t>
  </si>
  <si>
    <t>ИТОГО</t>
  </si>
  <si>
    <t>Документ - счет, платежное поручение</t>
  </si>
  <si>
    <t>остатки после отражения хоз операций</t>
  </si>
  <si>
    <t>Бухгалтерский баланс</t>
  </si>
  <si>
    <t>Коды</t>
  </si>
  <si>
    <t>Форма по ОКУД</t>
  </si>
  <si>
    <t>Дата (число, месяц, год)</t>
  </si>
  <si>
    <r>
      <t xml:space="preserve">Организация </t>
    </r>
    <r>
      <rPr>
        <i/>
        <u/>
        <sz val="9"/>
        <rFont val="Arial"/>
        <family val="2"/>
        <charset val="204"/>
      </rPr>
      <t>Общество с ограниченной ответственностью Предприятие</t>
    </r>
  </si>
  <si>
    <t xml:space="preserve">   по ОКПО</t>
  </si>
  <si>
    <t xml:space="preserve">Идентификационный номер налогоплательщика                                                                               </t>
  </si>
  <si>
    <t xml:space="preserve">       ИНН</t>
  </si>
  <si>
    <t xml:space="preserve">Вид экономической деятельности: </t>
  </si>
  <si>
    <t xml:space="preserve">  по ОКВЭД</t>
  </si>
  <si>
    <r>
      <t xml:space="preserve">Организационно-правовая форма/форма собственности </t>
    </r>
    <r>
      <rPr>
        <i/>
        <u/>
        <sz val="9"/>
        <rFont val="Arial"/>
        <family val="2"/>
        <charset val="204"/>
      </rPr>
      <t>Общество с ограниченной ответственностью / Частная собственность</t>
    </r>
  </si>
  <si>
    <t>по ОКОПФ/ОКФС</t>
  </si>
  <si>
    <t xml:space="preserve">Единица измерения:  руб. </t>
  </si>
  <si>
    <t xml:space="preserve"> по ОКЕИ</t>
  </si>
  <si>
    <t>Местонахождение (адрес)</t>
  </si>
  <si>
    <t xml:space="preserve">Поясне-
ния </t>
  </si>
  <si>
    <t xml:space="preserve">Наименование показателя </t>
  </si>
  <si>
    <t>Код      строки</t>
  </si>
  <si>
    <t>АКТИВ
I. ВНЕОБОРОТНЫЕ АКТИВЫ</t>
  </si>
  <si>
    <t>п.2, п.4.</t>
  </si>
  <si>
    <t>Нематериальные активы</t>
  </si>
  <si>
    <t>Результаты исследований и разработок</t>
  </si>
  <si>
    <t>Нематериальные поисковые активы</t>
  </si>
  <si>
    <t>Материальные поисковые активы</t>
  </si>
  <si>
    <t>п.2 п.5.</t>
  </si>
  <si>
    <t>Доходные вложения в материальные ценности</t>
  </si>
  <si>
    <t>Финансовые вложения</t>
  </si>
  <si>
    <t>п.2 п.13.</t>
  </si>
  <si>
    <t>Отложенные налоговые активы</t>
  </si>
  <si>
    <t>п.2 п.6.</t>
  </si>
  <si>
    <t>Прочие внеоборотные активы</t>
  </si>
  <si>
    <t>п.2 п.2.</t>
  </si>
  <si>
    <t>Незавершенные капитальные вложения</t>
  </si>
  <si>
    <t>Итого по разделу I</t>
  </si>
  <si>
    <t>II. ОБОРОТНЫЕ АКТИВЫ</t>
  </si>
  <si>
    <t>п. 2.</t>
  </si>
  <si>
    <t>Запасы</t>
  </si>
  <si>
    <t>п.15 п.17.</t>
  </si>
  <si>
    <t>Дебиторская задолженность</t>
  </si>
  <si>
    <t>Финансовые вложения (за исключением денежных эквивалентов)</t>
  </si>
  <si>
    <t>п.2 п 7.</t>
  </si>
  <si>
    <t>Денежные средства и денежные эквиваленты</t>
  </si>
  <si>
    <t>Прочие оборотные активы</t>
  </si>
  <si>
    <t>Итого по разделу II</t>
  </si>
  <si>
    <t>БАЛАНС</t>
  </si>
  <si>
    <t>Код 
строки</t>
  </si>
  <si>
    <t>ПАССИВ  
III. КАПИТАЛ И РЕЗЕРВЫ</t>
  </si>
  <si>
    <t>п.8.</t>
  </si>
  <si>
    <t>Собственные акции, выкупленные у акционеров</t>
  </si>
  <si>
    <t>Переоценка внеоборотных активов</t>
  </si>
  <si>
    <t>Добавочный капитал (без переоценки)</t>
  </si>
  <si>
    <t>Резервный капитал</t>
  </si>
  <si>
    <t>Итого по разделу III</t>
  </si>
  <si>
    <t>IV. ДОЛГОСРОЧНЫЕ ОБЯЗАТЕЛЬСТВА</t>
  </si>
  <si>
    <t>Заемные средства</t>
  </si>
  <si>
    <t>Отложенные налоговые обязательства</t>
  </si>
  <si>
    <t>Оценочные обязательства</t>
  </si>
  <si>
    <t>Прочие обязательства</t>
  </si>
  <si>
    <t>Итого по разделу IV</t>
  </si>
  <si>
    <t>V. КРАТКОСРОЧНЫЕ ОБЯЗАТЕЛЬСТВА</t>
  </si>
  <si>
    <t>п.2 п.9.</t>
  </si>
  <si>
    <t>Кредиторская задолженность</t>
  </si>
  <si>
    <t>Доходы будущих периодов</t>
  </si>
  <si>
    <t>п.2</t>
  </si>
  <si>
    <t>Итого по разделу V</t>
  </si>
  <si>
    <t>Руководитель _______________  Главный бухгалтер _______________</t>
  </si>
  <si>
    <t>Отчет о финансовых результатах</t>
  </si>
  <si>
    <t>Организация Общество с ограниченной ответственностью Предприятие</t>
  </si>
  <si>
    <t>по ОКПО</t>
  </si>
  <si>
    <t>ИНН</t>
  </si>
  <si>
    <t>Вид экономической деятельности: Разработка компьютерного программного обеспечения</t>
  </si>
  <si>
    <t>по ОКВЭД</t>
  </si>
  <si>
    <t>Организационно-правовая форма/форма собственности Общество с ограниченной ответственностью / Частная собственность</t>
  </si>
  <si>
    <t>по ОКЕИ</t>
  </si>
  <si>
    <t>Код строки</t>
  </si>
  <si>
    <t>п.2 п.10.</t>
  </si>
  <si>
    <t xml:space="preserve">Выручка </t>
  </si>
  <si>
    <t>Себестоимость продаж</t>
  </si>
  <si>
    <t>Валовая прибыль (убыток)</t>
  </si>
  <si>
    <t>Коммерческие расходы</t>
  </si>
  <si>
    <t>Управленческие расходы</t>
  </si>
  <si>
    <t>Прибыль (убыток) от продаж</t>
  </si>
  <si>
    <t>Доходы от участия в других организациях</t>
  </si>
  <si>
    <t>п.11</t>
  </si>
  <si>
    <t>Проценты к получению</t>
  </si>
  <si>
    <t>п.9</t>
  </si>
  <si>
    <t>Проценты к уплате</t>
  </si>
  <si>
    <t>п.2 п.11.</t>
  </si>
  <si>
    <t>Прочие доходы</t>
  </si>
  <si>
    <t>Прочие расходы</t>
  </si>
  <si>
    <t>п.13</t>
  </si>
  <si>
    <t>Прибыль (убыток) до налогообложения</t>
  </si>
  <si>
    <t>Текущий налог на прибыль</t>
  </si>
  <si>
    <t>в т.ч. Постоянные налоговые обязательства (активы)</t>
  </si>
  <si>
    <t>Изменение отложенных налоговых обязательств</t>
  </si>
  <si>
    <t>Изменение отложенных налоговых активов</t>
  </si>
  <si>
    <t>Прочее</t>
  </si>
  <si>
    <t>Чистая прибыль (убыток)</t>
  </si>
  <si>
    <t>СПРАВОЧНО</t>
  </si>
  <si>
    <t>Результат от переоценки внеоборотных активов, не включаемый в чистую прибыль (убыток) периода</t>
  </si>
  <si>
    <t>Результат от прочих операций, не включаемый в чистую прибыль (убыток) периода</t>
  </si>
  <si>
    <t xml:space="preserve">Совокупный финансовый результат периода </t>
  </si>
  <si>
    <t>Базовая прибыль (убыток) на акцию</t>
  </si>
  <si>
    <t>Разводненная прибыль (убыток) на акцию</t>
  </si>
  <si>
    <t>Отдел продаж</t>
  </si>
  <si>
    <t>ERP</t>
  </si>
  <si>
    <t>Отдел закупок</t>
  </si>
  <si>
    <t>Склад ГП</t>
  </si>
  <si>
    <t>Бухгалтерия</t>
  </si>
  <si>
    <t>да</t>
  </si>
  <si>
    <t>Основные средства/Производственное назначение</t>
  </si>
  <si>
    <t>Первоначальная стоимость</t>
  </si>
  <si>
    <t>метод начисления амортизации</t>
  </si>
  <si>
    <t>Норма амортизации</t>
  </si>
  <si>
    <t>Оборудование 1</t>
  </si>
  <si>
    <t>Линейный</t>
  </si>
  <si>
    <t>Оборудование 2</t>
  </si>
  <si>
    <t>Оборудование 3</t>
  </si>
  <si>
    <t>Оборудование 4</t>
  </si>
  <si>
    <t>Оборудование 5</t>
  </si>
  <si>
    <t>Оборудование 6</t>
  </si>
  <si>
    <t>Оборудование 7</t>
  </si>
  <si>
    <t>Оборудование 8</t>
  </si>
  <si>
    <t>Оборудование 9</t>
  </si>
  <si>
    <t>Оборудование 10</t>
  </si>
  <si>
    <t>Оборудование 11</t>
  </si>
  <si>
    <t>Оборудование 12</t>
  </si>
  <si>
    <t>Оборудование 13</t>
  </si>
  <si>
    <t>Оборудование 14</t>
  </si>
  <si>
    <t>Оборудование 15</t>
  </si>
  <si>
    <t xml:space="preserve">Итого </t>
  </si>
  <si>
    <t>Основные средства/Непроизводственное назначение</t>
  </si>
  <si>
    <t>Оборудование Н1</t>
  </si>
  <si>
    <t>Оборудование Н2</t>
  </si>
  <si>
    <t>Оборудование Н3</t>
  </si>
  <si>
    <t>Оборудование Н4</t>
  </si>
  <si>
    <t>Материалы, Сырье, комплектующие</t>
  </si>
  <si>
    <t>Количество</t>
  </si>
  <si>
    <t>Ед. изм</t>
  </si>
  <si>
    <t>Стоимость</t>
  </si>
  <si>
    <t>Сумма</t>
  </si>
  <si>
    <t>Материал 1</t>
  </si>
  <si>
    <t>шт</t>
  </si>
  <si>
    <t>Материал 2</t>
  </si>
  <si>
    <t>Материал 3</t>
  </si>
  <si>
    <t>Материал 4</t>
  </si>
  <si>
    <t>Материал 5</t>
  </si>
  <si>
    <t>Материал 6</t>
  </si>
  <si>
    <t>Материал 7</t>
  </si>
  <si>
    <t>Материал 8</t>
  </si>
  <si>
    <t>Материал 9</t>
  </si>
  <si>
    <t>Материал 10</t>
  </si>
  <si>
    <t>Материал 11</t>
  </si>
  <si>
    <t>НЗП 1</t>
  </si>
  <si>
    <t>НЗП 2</t>
  </si>
  <si>
    <t>НЗП 3</t>
  </si>
  <si>
    <t>ГП 1</t>
  </si>
  <si>
    <t>ГП 2</t>
  </si>
  <si>
    <t>ГП 3</t>
  </si>
  <si>
    <t>ГП 4</t>
  </si>
  <si>
    <t>руб</t>
  </si>
  <si>
    <t>Заказ покупки</t>
  </si>
  <si>
    <t>Поставщик 1</t>
  </si>
  <si>
    <t>PO1</t>
  </si>
  <si>
    <t>Поставщик 2</t>
  </si>
  <si>
    <t>PO2</t>
  </si>
  <si>
    <t>Поставщик 3</t>
  </si>
  <si>
    <t>PO3</t>
  </si>
  <si>
    <t>Поставщик 4</t>
  </si>
  <si>
    <t>PO4</t>
  </si>
  <si>
    <t>Поставщик 5</t>
  </si>
  <si>
    <t>PO5</t>
  </si>
  <si>
    <t>Поставщик 6</t>
  </si>
  <si>
    <t>PO6</t>
  </si>
  <si>
    <t>Клиент 1</t>
  </si>
  <si>
    <t>SO1</t>
  </si>
  <si>
    <t>Клиент 2</t>
  </si>
  <si>
    <t>SO2</t>
  </si>
  <si>
    <t>Клиент 3</t>
  </si>
  <si>
    <t>SO3</t>
  </si>
  <si>
    <t>Клиент 4</t>
  </si>
  <si>
    <t>SO4</t>
  </si>
  <si>
    <t>Клиент 5</t>
  </si>
  <si>
    <t>SO5</t>
  </si>
  <si>
    <t>Производственный отдел</t>
  </si>
  <si>
    <t>Работник 1</t>
  </si>
  <si>
    <t>Работник 2</t>
  </si>
  <si>
    <t>Работник 3</t>
  </si>
  <si>
    <t>Работник 4</t>
  </si>
  <si>
    <t>Работник 5</t>
  </si>
  <si>
    <t>Работник 6</t>
  </si>
  <si>
    <t>Работник 7</t>
  </si>
  <si>
    <t>Работник 8</t>
  </si>
  <si>
    <t>Работник 9</t>
  </si>
  <si>
    <t>Работник 10</t>
  </si>
  <si>
    <t>Работник 11</t>
  </si>
  <si>
    <t>Работник 12</t>
  </si>
  <si>
    <t>Работник 13</t>
  </si>
  <si>
    <t>Работник 14</t>
  </si>
  <si>
    <t>Работник 15</t>
  </si>
  <si>
    <t>Работник 16</t>
  </si>
  <si>
    <t>Работник 17</t>
  </si>
  <si>
    <t>Работник 18</t>
  </si>
  <si>
    <t>Работник 19</t>
  </si>
  <si>
    <t>Работник 20</t>
  </si>
  <si>
    <t>Работник 21</t>
  </si>
  <si>
    <t>Работник 22</t>
  </si>
  <si>
    <t>Работник 23</t>
  </si>
  <si>
    <t>Работник 24</t>
  </si>
  <si>
    <t>Работник 25</t>
  </si>
  <si>
    <t>Работник 26</t>
  </si>
  <si>
    <t>Работник 27</t>
  </si>
  <si>
    <t>Работник 28</t>
  </si>
  <si>
    <t>Работник 29</t>
  </si>
  <si>
    <t>Работник 30</t>
  </si>
  <si>
    <t>Работник 31</t>
  </si>
  <si>
    <t>Работник 32</t>
  </si>
  <si>
    <t>Работник 33</t>
  </si>
  <si>
    <t>Работник 34</t>
  </si>
  <si>
    <t>Работник 35</t>
  </si>
  <si>
    <t>Работник 36</t>
  </si>
  <si>
    <t>Прочие отделы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</si>
  <si>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</si>
  <si>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</si>
  <si>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</si>
  <si>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</si>
  <si>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</si>
  <si>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</si>
  <si>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</si>
  <si>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</si>
  <si>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Сотрудник 9</t>
  </si>
  <si>
    <t>Сотрудник 10</t>
  </si>
  <si>
    <t>Прибыли и убытки</t>
  </si>
  <si>
    <t>2.3.2. Продажа продукции предприятия ОСНОВНОЙ вариант:</t>
  </si>
  <si>
    <t xml:space="preserve">
</t>
  </si>
  <si>
    <t xml:space="preserve">02 </t>
  </si>
  <si>
    <t>Накопленная амортизация производственное обор.</t>
  </si>
  <si>
    <t>Накопленная амортизация непроизводственное оборудование</t>
  </si>
  <si>
    <t>Остатки после проводок по примеру</t>
  </si>
  <si>
    <t>Итого в ОСВ</t>
  </si>
  <si>
    <t>на  31 января  2024 г.</t>
  </si>
  <si>
    <t>На 01 января 2024 (начальные остатки)</t>
  </si>
  <si>
    <t>за  2024 г.</t>
  </si>
  <si>
    <t>За 2024 г.</t>
  </si>
  <si>
    <t>начальные остатки 31.12.2023</t>
  </si>
  <si>
    <t>Капитальные вложения</t>
  </si>
  <si>
    <t>08</t>
  </si>
  <si>
    <t>тип счета</t>
  </si>
  <si>
    <t>Активный</t>
  </si>
  <si>
    <t>Пассивный</t>
  </si>
  <si>
    <t>Авансы, полученые от покупателей и заказчиков</t>
  </si>
  <si>
    <t>Авансы, выданные подрядчикм и поставщикам</t>
  </si>
  <si>
    <t>Активно/Пассивный</t>
  </si>
  <si>
    <t>Пассивный (при убытке со знаком (-)</t>
  </si>
  <si>
    <t>Авансы, полученные от покупателей и заказчиков</t>
  </si>
  <si>
    <t xml:space="preserve">Авансы выданные  поставщикам и подрядчикам </t>
  </si>
  <si>
    <t>91.1</t>
  </si>
  <si>
    <t>91.2</t>
  </si>
  <si>
    <t>Производственный заказ, требование-накладная</t>
  </si>
  <si>
    <t>Списаны ТМЦ со склада на пуско-наладочные работы</t>
  </si>
  <si>
    <t>Стоимость ТМЦ списана на себестоимость пуско-наладочных работ</t>
  </si>
  <si>
    <t>Отражение в системе учтенного Заказа продаж (пуско-наладочные работы)</t>
  </si>
  <si>
    <t>Отражение поступления денежных средств от Клиента 3 за ГП и пуско-наладочные работы</t>
  </si>
  <si>
    <t>Акт выполненных работ, счет-фактура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</si>
</sst>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₽_-;\-* #,##0.00\ _₽_-;_-* &quot;-&quot;??\ _₽_-;_-@_-"/>
    <numFmt numFmtId="165" formatCode="_-* #\ ##0_р_._-;\-* #\ ##0_р_._-;_-* &quot;-&quot;??_р_._-;_-@_-"/>
    <numFmt numFmtId="166" formatCode="#,###&quot; &quot;;[Red]\-#,###&quot; &quot;;&quot;-&quot;"/>
    <numFmt numFmtId="167" formatCode="###\ ###\ ###\ ###;[Red]###\ ###\ ###\ ###;&quot;-&quot;"/>
    <numFmt numFmtId="168" formatCode="#,###&quot; &quot;;\(#,###\);&quot;-&quot;"/>
    <numFmt numFmtId="169" formatCode="[$-F800]dddd\,\ mmmm\ dd\,\ yyyy"/>
    <numFmt numFmtId="170" formatCode="\(#,###\);[Red]#,###&quot; &quot;;&quot;-&quot;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i/>
      <u/>
      <sz val="9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sz val="8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49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wrapText="1" shrinkToFit="1"/>
    </xf>
    <xf numFmtId="0" fontId="3" fillId="0" borderId="1" xfId="0" applyFont="1" applyBorder="1" applyAlignment="1">
      <alignment horizontal="center" wrapText="1" shrinkToFit="1"/>
    </xf>
    <xf numFmtId="3" fontId="3" fillId="0" borderId="1" xfId="0" applyNumberFormat="1" applyFont="1" applyBorder="1"/>
    <xf numFmtId="0" fontId="3" fillId="0" borderId="1" xfId="0" applyFont="1" applyFill="1" applyBorder="1" applyAlignment="1">
      <alignment horizontal="center" vertical="top"/>
    </xf>
    <xf numFmtId="3" fontId="3" fillId="0" borderId="1" xfId="0" applyNumberFormat="1" applyFont="1" applyFill="1" applyBorder="1" applyAlignment="1"/>
    <xf numFmtId="3" fontId="3" fillId="0" borderId="1" xfId="0" applyNumberFormat="1" applyFont="1" applyFill="1" applyBorder="1"/>
    <xf numFmtId="0" fontId="3" fillId="0" borderId="1" xfId="0" applyFont="1" applyFill="1" applyBorder="1" applyAlignment="1">
      <alignment wrapText="1" shrinkToFit="1"/>
    </xf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 shrinkToFit="1"/>
    </xf>
    <xf numFmtId="0" fontId="2" fillId="0" borderId="1" xfId="0" applyFont="1" applyBorder="1" applyAlignment="1">
      <alignment horizontal="center" wrapText="1" shrinkToFit="1"/>
    </xf>
    <xf numFmtId="3" fontId="2" fillId="0" borderId="1" xfId="0" applyNumberFormat="1" applyFont="1" applyFill="1" applyBorder="1" applyAlignment="1"/>
    <xf numFmtId="14" fontId="2" fillId="0" borderId="2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Fill="1" applyBorder="1"/>
    <xf numFmtId="0" fontId="3" fillId="0" borderId="0" xfId="0" applyFont="1"/>
    <xf numFmtId="0" fontId="3" fillId="0" borderId="0" xfId="0" applyFont="1" applyFill="1"/>
    <xf numFmtId="0" fontId="3" fillId="0" borderId="3" xfId="0" applyFont="1" applyBorder="1"/>
    <xf numFmtId="0" fontId="5" fillId="0" borderId="0" xfId="0" applyFont="1" applyFill="1" applyAlignment="1"/>
    <xf numFmtId="0" fontId="6" fillId="0" borderId="0" xfId="0" applyFont="1" applyFill="1"/>
    <xf numFmtId="0" fontId="5" fillId="0" borderId="0" xfId="0" applyFont="1" applyFill="1"/>
    <xf numFmtId="0" fontId="7" fillId="0" borderId="7" xfId="0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49" fontId="7" fillId="0" borderId="8" xfId="0" applyNumberFormat="1" applyFont="1" applyFill="1" applyBorder="1" applyAlignment="1">
      <alignment horizontal="center"/>
    </xf>
    <xf numFmtId="14" fontId="7" fillId="0" borderId="9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left" wrapText="1"/>
    </xf>
    <xf numFmtId="0" fontId="7" fillId="0" borderId="9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 wrapText="1"/>
    </xf>
    <xf numFmtId="0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left" vertical="top"/>
      <protection locked="0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65" fontId="6" fillId="0" borderId="21" xfId="1" applyNumberFormat="1" applyFont="1" applyFill="1" applyBorder="1" applyAlignment="1">
      <alignment horizontal="right"/>
    </xf>
    <xf numFmtId="165" fontId="6" fillId="0" borderId="4" xfId="1" applyNumberFormat="1" applyFont="1" applyFill="1" applyBorder="1" applyAlignment="1">
      <alignment horizontal="right"/>
    </xf>
    <xf numFmtId="49" fontId="6" fillId="0" borderId="14" xfId="0" applyNumberFormat="1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center"/>
    </xf>
    <xf numFmtId="166" fontId="0" fillId="0" borderId="5" xfId="0" applyNumberForma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3" fontId="0" fillId="0" borderId="26" xfId="0" applyNumberFormat="1" applyFill="1" applyBorder="1" applyAlignment="1">
      <alignment horizontal="right"/>
    </xf>
    <xf numFmtId="49" fontId="6" fillId="0" borderId="2" xfId="0" applyNumberFormat="1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>
      <alignment horizontal="left"/>
    </xf>
    <xf numFmtId="0" fontId="6" fillId="0" borderId="27" xfId="0" applyFont="1" applyFill="1" applyBorder="1" applyAlignment="1">
      <alignment horizontal="center"/>
    </xf>
    <xf numFmtId="3" fontId="6" fillId="0" borderId="0" xfId="0" applyNumberFormat="1" applyFont="1" applyFill="1"/>
    <xf numFmtId="0" fontId="6" fillId="0" borderId="2" xfId="0" applyFont="1" applyFill="1" applyBorder="1" applyAlignment="1">
      <alignment horizontal="left" wrapText="1"/>
    </xf>
    <xf numFmtId="49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6" fillId="0" borderId="0" xfId="0" applyNumberFormat="1" applyFont="1" applyFill="1" applyAlignment="1">
      <alignment vertical="center"/>
    </xf>
    <xf numFmtId="0" fontId="6" fillId="0" borderId="14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center" vertical="center"/>
    </xf>
    <xf numFmtId="166" fontId="0" fillId="0" borderId="12" xfId="0" applyNumberFormat="1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3" fontId="0" fillId="0" borderId="31" xfId="0" applyNumberFormat="1" applyFill="1" applyBorder="1" applyAlignment="1">
      <alignment horizontal="right"/>
    </xf>
    <xf numFmtId="49" fontId="9" fillId="0" borderId="2" xfId="0" applyNumberFormat="1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/>
    </xf>
    <xf numFmtId="166" fontId="10" fillId="0" borderId="19" xfId="0" applyNumberFormat="1" applyFont="1" applyFill="1" applyBorder="1" applyAlignment="1">
      <alignment horizontal="right"/>
    </xf>
    <xf numFmtId="3" fontId="9" fillId="0" borderId="17" xfId="0" applyNumberFormat="1" applyFont="1" applyFill="1" applyBorder="1" applyAlignment="1">
      <alignment horizontal="right"/>
    </xf>
    <xf numFmtId="3" fontId="9" fillId="0" borderId="7" xfId="0" applyNumberFormat="1" applyFont="1" applyFill="1" applyBorder="1" applyAlignment="1">
      <alignment horizontal="right"/>
    </xf>
    <xf numFmtId="3" fontId="9" fillId="0" borderId="0" xfId="0" applyNumberFormat="1" applyFont="1" applyFill="1"/>
    <xf numFmtId="0" fontId="9" fillId="0" borderId="0" xfId="0" applyFont="1" applyFill="1"/>
    <xf numFmtId="49" fontId="6" fillId="0" borderId="11" xfId="0" applyNumberFormat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 wrapText="1"/>
    </xf>
    <xf numFmtId="0" fontId="6" fillId="0" borderId="23" xfId="0" applyFont="1" applyFill="1" applyBorder="1" applyAlignment="1">
      <alignment horizontal="center"/>
    </xf>
    <xf numFmtId="167" fontId="6" fillId="0" borderId="4" xfId="1" applyNumberFormat="1" applyFont="1" applyFill="1" applyBorder="1" applyAlignment="1">
      <alignment horizontal="right"/>
    </xf>
    <xf numFmtId="3" fontId="0" fillId="0" borderId="4" xfId="0" applyNumberFormat="1" applyFill="1" applyBorder="1" applyAlignment="1">
      <alignment horizontal="right"/>
    </xf>
    <xf numFmtId="3" fontId="0" fillId="0" borderId="24" xfId="0" applyNumberFormat="1" applyFill="1" applyBorder="1" applyAlignment="1">
      <alignment horizontal="right"/>
    </xf>
    <xf numFmtId="0" fontId="6" fillId="0" borderId="14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7" xfId="0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4" xfId="0" applyFont="1" applyFill="1" applyBorder="1" applyAlignment="1">
      <alignment horizontal="left" vertical="center" wrapText="1"/>
    </xf>
    <xf numFmtId="0" fontId="9" fillId="0" borderId="32" xfId="0" applyFont="1" applyFill="1" applyBorder="1" applyAlignment="1">
      <alignment horizontal="center" vertical="center"/>
    </xf>
    <xf numFmtId="166" fontId="10" fillId="0" borderId="15" xfId="0" applyNumberFormat="1" applyFont="1" applyFill="1" applyBorder="1" applyAlignment="1">
      <alignment horizontal="right"/>
    </xf>
    <xf numFmtId="3" fontId="9" fillId="0" borderId="32" xfId="0" applyNumberFormat="1" applyFont="1" applyFill="1" applyBorder="1" applyAlignment="1">
      <alignment horizontal="right" vertical="center"/>
    </xf>
    <xf numFmtId="3" fontId="9" fillId="0" borderId="33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9" fillId="0" borderId="2" xfId="0" applyFont="1" applyFill="1" applyBorder="1" applyAlignment="1">
      <alignment horizontal="left" wrapText="1"/>
    </xf>
    <xf numFmtId="166" fontId="10" fillId="0" borderId="34" xfId="0" applyNumberFormat="1" applyFont="1" applyFill="1" applyBorder="1" applyAlignment="1">
      <alignment horizontal="right"/>
    </xf>
    <xf numFmtId="0" fontId="6" fillId="0" borderId="28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left" vertical="center" wrapText="1"/>
    </xf>
    <xf numFmtId="0" fontId="6" fillId="0" borderId="36" xfId="0" applyFont="1" applyFill="1" applyBorder="1" applyAlignment="1">
      <alignment horizontal="center" vertical="center"/>
    </xf>
    <xf numFmtId="168" fontId="0" fillId="0" borderId="12" xfId="0" applyNumberFormat="1" applyFill="1" applyBorder="1" applyAlignment="1">
      <alignment horizontal="right"/>
    </xf>
    <xf numFmtId="168" fontId="0" fillId="0" borderId="31" xfId="0" applyNumberFormat="1" applyFill="1" applyBorder="1" applyAlignment="1">
      <alignment horizontal="right"/>
    </xf>
    <xf numFmtId="0" fontId="9" fillId="0" borderId="37" xfId="0" applyFont="1" applyFill="1" applyBorder="1" applyAlignment="1">
      <alignment horizontal="center"/>
    </xf>
    <xf numFmtId="3" fontId="10" fillId="0" borderId="38" xfId="0" applyNumberFormat="1" applyFont="1" applyFill="1" applyBorder="1" applyAlignment="1">
      <alignment horizontal="right"/>
    </xf>
    <xf numFmtId="3" fontId="10" fillId="0" borderId="39" xfId="0" applyNumberFormat="1" applyFont="1" applyFill="1" applyBorder="1" applyAlignment="1">
      <alignment horizontal="right"/>
    </xf>
    <xf numFmtId="0" fontId="6" fillId="0" borderId="40" xfId="0" applyFont="1" applyFill="1" applyBorder="1" applyAlignment="1">
      <alignment horizontal="center"/>
    </xf>
    <xf numFmtId="3" fontId="6" fillId="0" borderId="22" xfId="1" applyNumberFormat="1" applyFont="1" applyFill="1" applyBorder="1" applyAlignment="1">
      <alignment horizontal="right"/>
    </xf>
    <xf numFmtId="3" fontId="6" fillId="0" borderId="41" xfId="1" applyNumberFormat="1" applyFont="1" applyFill="1" applyBorder="1" applyAlignment="1">
      <alignment horizontal="right"/>
    </xf>
    <xf numFmtId="3" fontId="6" fillId="0" borderId="42" xfId="1" applyNumberFormat="1" applyFont="1" applyFill="1" applyBorder="1" applyAlignment="1">
      <alignment horizontal="right"/>
    </xf>
    <xf numFmtId="0" fontId="6" fillId="0" borderId="43" xfId="0" applyFont="1" applyFill="1" applyBorder="1" applyAlignment="1">
      <alignment horizontal="center"/>
    </xf>
    <xf numFmtId="3" fontId="0" fillId="0" borderId="44" xfId="0" applyNumberFormat="1" applyFill="1" applyBorder="1" applyAlignment="1">
      <alignment horizontal="right"/>
    </xf>
    <xf numFmtId="3" fontId="0" fillId="0" borderId="45" xfId="0" applyNumberFormat="1" applyFill="1" applyBorder="1" applyAlignment="1">
      <alignment horizontal="right"/>
    </xf>
    <xf numFmtId="166" fontId="0" fillId="0" borderId="26" xfId="0" applyNumberFormat="1" applyFill="1" applyBorder="1" applyAlignment="1">
      <alignment horizontal="right"/>
    </xf>
    <xf numFmtId="0" fontId="6" fillId="0" borderId="46" xfId="0" applyFont="1" applyFill="1" applyBorder="1" applyAlignment="1">
      <alignment horizontal="center" vertical="center"/>
    </xf>
    <xf numFmtId="166" fontId="0" fillId="0" borderId="47" xfId="0" applyNumberFormat="1" applyFill="1" applyBorder="1" applyAlignment="1">
      <alignment horizontal="right"/>
    </xf>
    <xf numFmtId="3" fontId="0" fillId="0" borderId="15" xfId="0" applyNumberFormat="1" applyFill="1" applyBorder="1" applyAlignment="1">
      <alignment horizontal="right"/>
    </xf>
    <xf numFmtId="3" fontId="0" fillId="0" borderId="47" xfId="0" applyNumberFormat="1" applyFill="1" applyBorder="1" applyAlignment="1">
      <alignment horizontal="right"/>
    </xf>
    <xf numFmtId="3" fontId="10" fillId="0" borderId="19" xfId="0" applyNumberFormat="1" applyFont="1" applyFill="1" applyBorder="1" applyAlignment="1">
      <alignment horizontal="right"/>
    </xf>
    <xf numFmtId="3" fontId="10" fillId="0" borderId="34" xfId="0" applyNumberFormat="1" applyFont="1" applyFill="1" applyBorder="1" applyAlignment="1">
      <alignment horizontal="right"/>
    </xf>
    <xf numFmtId="0" fontId="6" fillId="0" borderId="20" xfId="0" applyFont="1" applyFill="1" applyBorder="1" applyAlignment="1">
      <alignment horizontal="center"/>
    </xf>
    <xf numFmtId="3" fontId="6" fillId="0" borderId="35" xfId="1" applyNumberFormat="1" applyFont="1" applyFill="1" applyBorder="1" applyAlignment="1">
      <alignment horizontal="right"/>
    </xf>
    <xf numFmtId="0" fontId="6" fillId="0" borderId="48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167" fontId="9" fillId="0" borderId="2" xfId="0" applyNumberFormat="1" applyFont="1" applyFill="1" applyBorder="1" applyAlignment="1" applyProtection="1">
      <alignment horizontal="center"/>
      <protection locked="0"/>
    </xf>
    <xf numFmtId="167" fontId="9" fillId="0" borderId="2" xfId="0" applyNumberFormat="1" applyFont="1" applyFill="1" applyBorder="1" applyAlignment="1">
      <alignment horizontal="left" vertical="center" wrapText="1"/>
    </xf>
    <xf numFmtId="0" fontId="9" fillId="0" borderId="32" xfId="0" applyNumberFormat="1" applyFont="1" applyFill="1" applyBorder="1" applyAlignment="1">
      <alignment horizontal="center"/>
    </xf>
    <xf numFmtId="3" fontId="10" fillId="0" borderId="15" xfId="0" applyNumberFormat="1" applyFont="1" applyFill="1" applyBorder="1" applyAlignment="1">
      <alignment horizontal="right"/>
    </xf>
    <xf numFmtId="3" fontId="10" fillId="0" borderId="47" xfId="0" applyNumberFormat="1" applyFont="1" applyFill="1" applyBorder="1" applyAlignment="1">
      <alignment horizontal="right"/>
    </xf>
    <xf numFmtId="0" fontId="7" fillId="0" borderId="0" xfId="0" applyFont="1" applyFill="1" applyBorder="1" applyAlignment="1" applyProtection="1">
      <alignment vertical="center" wrapText="1"/>
      <protection locked="0"/>
    </xf>
    <xf numFmtId="166" fontId="7" fillId="0" borderId="0" xfId="0" applyNumberFormat="1" applyFont="1" applyFill="1" applyBorder="1" applyAlignment="1" applyProtection="1">
      <alignment vertical="center" wrapText="1"/>
      <protection locked="0"/>
    </xf>
    <xf numFmtId="0" fontId="5" fillId="2" borderId="0" xfId="0" applyFont="1" applyFill="1" applyAlignment="1"/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 wrapText="1"/>
    </xf>
    <xf numFmtId="49" fontId="7" fillId="2" borderId="8" xfId="0" applyNumberFormat="1" applyFont="1" applyFill="1" applyBorder="1" applyAlignment="1">
      <alignment horizontal="center"/>
    </xf>
    <xf numFmtId="14" fontId="7" fillId="2" borderId="9" xfId="0" applyNumberFormat="1" applyFont="1" applyFill="1" applyBorder="1" applyAlignment="1" applyProtection="1">
      <alignment horizontal="center"/>
      <protection locked="0"/>
    </xf>
    <xf numFmtId="0" fontId="7" fillId="2" borderId="9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>
      <alignment horizontal="right" vertical="top" wrapText="1"/>
    </xf>
    <xf numFmtId="0" fontId="7" fillId="2" borderId="5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>
      <alignment horizontal="right" vertical="center" wrapText="1"/>
    </xf>
    <xf numFmtId="0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wrapText="1"/>
    </xf>
    <xf numFmtId="0" fontId="6" fillId="2" borderId="52" xfId="0" applyFont="1" applyFill="1" applyBorder="1" applyAlignment="1">
      <alignment horizontal="center"/>
    </xf>
    <xf numFmtId="166" fontId="0" fillId="0" borderId="53" xfId="0" applyNumberFormat="1" applyBorder="1" applyAlignment="1">
      <alignment horizontal="right"/>
    </xf>
    <xf numFmtId="0" fontId="6" fillId="2" borderId="28" xfId="0" applyFont="1" applyFill="1" applyBorder="1" applyAlignment="1">
      <alignment horizontal="center"/>
    </xf>
    <xf numFmtId="170" fontId="0" fillId="0" borderId="29" xfId="0" applyNumberFormat="1" applyBorder="1" applyAlignment="1">
      <alignment horizontal="right"/>
    </xf>
    <xf numFmtId="168" fontId="0" fillId="0" borderId="54" xfId="0" applyNumberFormat="1" applyFill="1" applyBorder="1" applyAlignment="1">
      <alignment horizontal="right"/>
    </xf>
    <xf numFmtId="166" fontId="0" fillId="0" borderId="29" xfId="0" applyNumberFormat="1" applyBorder="1" applyAlignment="1">
      <alignment horizontal="right"/>
    </xf>
    <xf numFmtId="168" fontId="0" fillId="0" borderId="29" xfId="0" applyNumberFormat="1" applyBorder="1" applyAlignment="1">
      <alignment horizontal="right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vertical="center" wrapText="1"/>
    </xf>
    <xf numFmtId="0" fontId="6" fillId="2" borderId="28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68" fontId="0" fillId="0" borderId="55" xfId="0" applyNumberFormat="1" applyBorder="1" applyAlignment="1">
      <alignment horizontal="right"/>
    </xf>
    <xf numFmtId="0" fontId="6" fillId="2" borderId="1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49" fontId="6" fillId="2" borderId="14" xfId="0" applyNumberFormat="1" applyFont="1" applyFill="1" applyBorder="1" applyAlignment="1" applyProtection="1">
      <alignment horizontal="center"/>
      <protection locked="0"/>
    </xf>
    <xf numFmtId="0" fontId="6" fillId="2" borderId="14" xfId="0" applyFont="1" applyFill="1" applyBorder="1" applyAlignment="1">
      <alignment horizontal="left" wrapText="1"/>
    </xf>
    <xf numFmtId="0" fontId="6" fillId="2" borderId="25" xfId="0" applyFont="1" applyFill="1" applyBorder="1" applyAlignment="1">
      <alignment horizontal="center"/>
    </xf>
    <xf numFmtId="168" fontId="0" fillId="0" borderId="43" xfId="0" applyNumberFormat="1" applyBorder="1" applyAlignment="1">
      <alignment horizontal="right"/>
    </xf>
    <xf numFmtId="168" fontId="0" fillId="0" borderId="45" xfId="0" applyNumberFormat="1" applyBorder="1" applyAlignment="1">
      <alignment horizontal="right"/>
    </xf>
    <xf numFmtId="0" fontId="6" fillId="2" borderId="2" xfId="0" applyFont="1" applyFill="1" applyBorder="1" applyAlignment="1">
      <alignment wrapText="1"/>
    </xf>
    <xf numFmtId="168" fontId="0" fillId="0" borderId="28" xfId="0" applyNumberFormat="1" applyBorder="1" applyAlignment="1">
      <alignment horizontal="right"/>
    </xf>
    <xf numFmtId="49" fontId="6" fillId="2" borderId="2" xfId="0" applyNumberFormat="1" applyFont="1" applyFill="1" applyBorder="1" applyAlignment="1" applyProtection="1">
      <alignment horizontal="center"/>
      <protection locked="0"/>
    </xf>
    <xf numFmtId="0" fontId="6" fillId="2" borderId="27" xfId="0" applyFont="1" applyFill="1" applyBorder="1" applyAlignment="1">
      <alignment horizontal="center"/>
    </xf>
    <xf numFmtId="168" fontId="0" fillId="0" borderId="9" xfId="0" applyNumberFormat="1" applyBorder="1" applyAlignment="1">
      <alignment horizontal="right"/>
    </xf>
    <xf numFmtId="0" fontId="6" fillId="2" borderId="6" xfId="0" applyFont="1" applyFill="1" applyBorder="1"/>
    <xf numFmtId="168" fontId="6" fillId="2" borderId="27" xfId="1" applyNumberFormat="1" applyFont="1" applyFill="1" applyBorder="1" applyAlignment="1" applyProtection="1">
      <alignment horizontal="right"/>
      <protection locked="0"/>
    </xf>
    <xf numFmtId="168" fontId="6" fillId="2" borderId="29" xfId="1" applyNumberFormat="1" applyFont="1" applyFill="1" applyBorder="1" applyAlignment="1" applyProtection="1">
      <alignment horizontal="right"/>
      <protection locked="0"/>
    </xf>
    <xf numFmtId="49" fontId="6" fillId="2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>
      <alignment vertical="center" wrapText="1"/>
    </xf>
    <xf numFmtId="0" fontId="6" fillId="2" borderId="48" xfId="0" applyFont="1" applyFill="1" applyBorder="1" applyAlignment="1">
      <alignment horizontal="center" vertical="center"/>
    </xf>
    <xf numFmtId="168" fontId="6" fillId="2" borderId="48" xfId="1" applyNumberFormat="1" applyFont="1" applyFill="1" applyBorder="1" applyAlignment="1" applyProtection="1">
      <alignment horizontal="right" vertical="center"/>
      <protection locked="0"/>
    </xf>
    <xf numFmtId="168" fontId="6" fillId="2" borderId="56" xfId="1" applyNumberFormat="1" applyFont="1" applyFill="1" applyBorder="1" applyAlignment="1" applyProtection="1">
      <alignment horizontal="right" vertical="center"/>
      <protection locked="0"/>
    </xf>
    <xf numFmtId="168" fontId="6" fillId="0" borderId="0" xfId="0" applyNumberFormat="1" applyFont="1" applyFill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12" fillId="0" borderId="57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57" xfId="0" applyBorder="1"/>
    <xf numFmtId="0" fontId="0" fillId="0" borderId="60" xfId="0" applyBorder="1"/>
    <xf numFmtId="0" fontId="13" fillId="0" borderId="57" xfId="0" applyFont="1" applyBorder="1" applyAlignment="1">
      <alignment horizontal="center"/>
    </xf>
    <xf numFmtId="0" fontId="0" fillId="0" borderId="61" xfId="0" applyBorder="1"/>
    <xf numFmtId="0" fontId="13" fillId="0" borderId="0" xfId="0" applyFont="1" applyAlignment="1">
      <alignment horizontal="center"/>
    </xf>
    <xf numFmtId="0" fontId="0" fillId="0" borderId="6" xfId="0" applyBorder="1"/>
    <xf numFmtId="0" fontId="0" fillId="0" borderId="57" xfId="0" applyBorder="1" applyAlignment="1">
      <alignment horizontal="center"/>
    </xf>
    <xf numFmtId="0" fontId="13" fillId="0" borderId="6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62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3" fontId="16" fillId="0" borderId="0" xfId="0" applyNumberFormat="1" applyFont="1" applyBorder="1"/>
    <xf numFmtId="3" fontId="3" fillId="0" borderId="0" xfId="0" applyNumberFormat="1" applyFont="1" applyBorder="1"/>
    <xf numFmtId="0" fontId="3" fillId="0" borderId="0" xfId="0" applyFont="1" applyBorder="1" applyAlignment="1">
      <alignment wrapText="1" shrinkToFi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/>
    <xf numFmtId="3" fontId="2" fillId="0" borderId="1" xfId="0" applyNumberFormat="1" applyFont="1" applyBorder="1"/>
    <xf numFmtId="0" fontId="3" fillId="0" borderId="13" xfId="0" applyFont="1" applyBorder="1" applyAlignment="1">
      <alignment wrapText="1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shrinkToFi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wrapText="1" shrinkToFit="1"/>
    </xf>
    <xf numFmtId="0" fontId="3" fillId="0" borderId="2" xfId="0" applyFont="1" applyBorder="1" applyAlignment="1">
      <alignment wrapText="1" shrinkToFit="1"/>
    </xf>
    <xf numFmtId="0" fontId="3" fillId="0" borderId="12" xfId="0" applyFont="1" applyFill="1" applyBorder="1" applyAlignment="1">
      <alignment horizontal="center" vertical="top"/>
    </xf>
    <xf numFmtId="0" fontId="3" fillId="0" borderId="11" xfId="0" applyFont="1" applyBorder="1" applyAlignment="1">
      <alignment wrapText="1" shrinkToFit="1"/>
    </xf>
    <xf numFmtId="0" fontId="3" fillId="0" borderId="0" xfId="0" applyFont="1" applyBorder="1" applyAlignment="1">
      <alignment horizontal="center"/>
    </xf>
    <xf numFmtId="3" fontId="2" fillId="0" borderId="0" xfId="0" applyNumberFormat="1" applyFont="1" applyBorder="1"/>
    <xf numFmtId="0" fontId="3" fillId="0" borderId="5" xfId="0" applyFont="1" applyFill="1" applyBorder="1" applyAlignment="1">
      <alignment horizontal="center" vertical="top"/>
    </xf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 shrinkToFit="1"/>
    </xf>
    <xf numFmtId="0" fontId="3" fillId="0" borderId="0" xfId="0" applyFont="1" applyFill="1" applyBorder="1" applyAlignment="1">
      <alignment horizontal="center" vertical="top"/>
    </xf>
    <xf numFmtId="0" fontId="2" fillId="0" borderId="1" xfId="0" applyFont="1" applyBorder="1"/>
    <xf numFmtId="0" fontId="3" fillId="0" borderId="5" xfId="0" applyFont="1" applyBorder="1" applyAlignment="1">
      <alignment wrapText="1" shrinkToFit="1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horizontal="justify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16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wrapText="1" shrinkToFit="1"/>
    </xf>
    <xf numFmtId="3" fontId="16" fillId="3" borderId="1" xfId="0" applyNumberFormat="1" applyFont="1" applyFill="1" applyBorder="1"/>
    <xf numFmtId="0" fontId="3" fillId="3" borderId="1" xfId="0" applyFont="1" applyFill="1" applyBorder="1"/>
    <xf numFmtId="9" fontId="3" fillId="3" borderId="1" xfId="0" applyNumberFormat="1" applyFont="1" applyFill="1" applyBorder="1"/>
    <xf numFmtId="3" fontId="3" fillId="3" borderId="1" xfId="0" applyNumberFormat="1" applyFont="1" applyFill="1" applyBorder="1"/>
    <xf numFmtId="3" fontId="4" fillId="3" borderId="1" xfId="0" applyNumberFormat="1" applyFont="1" applyFill="1" applyBorder="1"/>
    <xf numFmtId="3" fontId="2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/>
    <xf numFmtId="0" fontId="3" fillId="3" borderId="0" xfId="0" applyFont="1" applyFill="1" applyBorder="1"/>
    <xf numFmtId="49" fontId="2" fillId="3" borderId="1" xfId="0" applyNumberFormat="1" applyFont="1" applyFill="1" applyBorder="1" applyAlignment="1">
      <alignment horizontal="center" vertical="top"/>
    </xf>
    <xf numFmtId="0" fontId="2" fillId="0" borderId="2" xfId="0" applyFont="1" applyBorder="1"/>
    <xf numFmtId="0" fontId="3" fillId="0" borderId="1" xfId="0" applyFont="1" applyFill="1" applyBorder="1"/>
    <xf numFmtId="0" fontId="3" fillId="0" borderId="14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 shrinkToFit="1"/>
    </xf>
    <xf numFmtId="3" fontId="3" fillId="0" borderId="1" xfId="0" applyNumberFormat="1" applyFont="1" applyBorder="1" applyAlignment="1">
      <alignment horizontal="right" vertical="center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 shrinkToFi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Fill="1" applyAlignment="1"/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2" borderId="0" xfId="0" applyFont="1" applyFill="1" applyBorder="1" applyAlignment="1" applyProtection="1">
      <alignment horizontal="left" wrapText="1"/>
      <protection locked="0"/>
    </xf>
    <xf numFmtId="169" fontId="7" fillId="2" borderId="0" xfId="0" applyNumberFormat="1" applyFont="1" applyFill="1" applyBorder="1" applyAlignment="1" applyProtection="1">
      <alignment horizontal="left" wrapText="1"/>
      <protection locked="0"/>
    </xf>
    <xf numFmtId="0" fontId="7" fillId="2" borderId="0" xfId="0" applyFont="1" applyFill="1" applyAlignment="1">
      <alignment horizontal="right" vertical="top"/>
    </xf>
    <xf numFmtId="0" fontId="7" fillId="2" borderId="3" xfId="0" applyFont="1" applyFill="1" applyBorder="1" applyAlignment="1">
      <alignment horizontal="right" vertical="top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0" xfId="0" applyFont="1" applyFill="1" applyAlignment="1" applyProtection="1">
      <alignment wrapText="1"/>
      <protection locked="0"/>
    </xf>
    <xf numFmtId="0" fontId="6" fillId="2" borderId="3" xfId="0" applyFont="1" applyFill="1" applyBorder="1" applyAlignment="1">
      <alignment horizontal="center"/>
    </xf>
    <xf numFmtId="0" fontId="6" fillId="2" borderId="13" xfId="0" applyFont="1" applyFill="1" applyBorder="1" applyAlignment="1">
      <alignment vertical="center" wrapText="1"/>
    </xf>
    <xf numFmtId="0" fontId="6" fillId="2" borderId="51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>
      <alignment horizontal="left" wrapText="1"/>
      <protection locked="0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wrapText="1"/>
    </xf>
    <xf numFmtId="0" fontId="7" fillId="2" borderId="49" xfId="0" applyNumberFormat="1" applyFont="1" applyFill="1" applyBorder="1" applyAlignment="1" applyProtection="1">
      <alignment horizontal="center"/>
      <protection locked="0"/>
    </xf>
    <xf numFmtId="0" fontId="7" fillId="2" borderId="50" xfId="0" applyNumberFormat="1" applyFont="1" applyFill="1" applyBorder="1" applyAlignment="1" applyProtection="1">
      <alignment horizontal="center"/>
      <protection locked="0"/>
    </xf>
    <xf numFmtId="3" fontId="6" fillId="0" borderId="22" xfId="1" applyNumberFormat="1" applyFont="1" applyFill="1" applyBorder="1" applyAlignment="1">
      <alignment horizontal="center"/>
    </xf>
    <xf numFmtId="3" fontId="6" fillId="0" borderId="24" xfId="1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right" vertical="top"/>
    </xf>
    <xf numFmtId="0" fontId="6" fillId="0" borderId="11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49" fontId="6" fillId="0" borderId="11" xfId="0" applyNumberFormat="1" applyFont="1" applyFill="1" applyBorder="1" applyAlignment="1">
      <alignment horizontal="center"/>
    </xf>
    <xf numFmtId="49" fontId="6" fillId="0" borderId="13" xfId="0" applyNumberFormat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3" fontId="6" fillId="0" borderId="35" xfId="1" applyNumberFormat="1" applyFont="1" applyFill="1" applyBorder="1" applyAlignment="1">
      <alignment horizontal="center"/>
    </xf>
    <xf numFmtId="3" fontId="6" fillId="0" borderId="13" xfId="1" applyNumberFormat="1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/>
    </xf>
    <xf numFmtId="3" fontId="6" fillId="0" borderId="21" xfId="1" applyNumberFormat="1" applyFont="1" applyFill="1" applyBorder="1" applyAlignment="1">
      <alignment horizontal="right"/>
    </xf>
    <xf numFmtId="3" fontId="6" fillId="0" borderId="4" xfId="1" applyNumberFormat="1" applyFont="1" applyFill="1" applyBorder="1" applyAlignment="1">
      <alignment horizontal="right"/>
    </xf>
    <xf numFmtId="3" fontId="6" fillId="0" borderId="22" xfId="1" applyNumberFormat="1" applyFont="1" applyFill="1" applyBorder="1" applyAlignment="1">
      <alignment horizontal="right"/>
    </xf>
    <xf numFmtId="3" fontId="6" fillId="0" borderId="24" xfId="1" applyNumberFormat="1" applyFont="1" applyFill="1" applyBorder="1" applyAlignment="1">
      <alignment horizontal="right"/>
    </xf>
    <xf numFmtId="0" fontId="7" fillId="0" borderId="0" xfId="0" applyFont="1" applyFill="1" applyAlignment="1" applyProtection="1">
      <alignment wrapText="1"/>
      <protection locked="0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7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C33C220-E0A4-46B6-86BD-877B71B07E4D}" type="doc">
      <dgm:prSet loTypeId="urn:microsoft.com/office/officeart/2005/8/layout/chevron2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ru-RU"/>
        </a:p>
      </dgm:t>
    </dgm:pt>
    <dgm:pt modelId="{54BE0EBE-4AB2-412F-8DF4-AA1F94269646}">
      <dgm:prSet phldrT="[Текст]"/>
      <dgm:spPr/>
      <dgm:t>
        <a:bodyPr/>
        <a:lstStyle/>
        <a:p>
          <a:r>
            <a:rPr lang="ru-RU"/>
            <a:t>Отдел продаж</a:t>
          </a:r>
        </a:p>
      </dgm:t>
    </dgm:pt>
    <dgm:pt modelId="{1A0846C0-C314-46EF-B32D-C71C6410CA78}" type="parTrans" cxnId="{7B284032-A6E3-4B32-8B24-BD0FE5B975B1}">
      <dgm:prSet/>
      <dgm:spPr/>
      <dgm:t>
        <a:bodyPr/>
        <a:lstStyle/>
        <a:p>
          <a:endParaRPr lang="ru-RU"/>
        </a:p>
      </dgm:t>
    </dgm:pt>
    <dgm:pt modelId="{C822C442-5729-4285-8DFB-312CE86F31DB}" type="sibTrans" cxnId="{7B284032-A6E3-4B32-8B24-BD0FE5B975B1}">
      <dgm:prSet/>
      <dgm:spPr/>
      <dgm:t>
        <a:bodyPr/>
        <a:lstStyle/>
        <a:p>
          <a:endParaRPr lang="ru-RU"/>
        </a:p>
      </dgm:t>
    </dgm:pt>
    <dgm:pt modelId="{96435DF9-3AC7-43C1-818A-BF81FDA1131E}">
      <dgm:prSet phldrT="[Текст]"/>
      <dgm:spPr/>
      <dgm:t>
        <a:bodyPr/>
        <a:lstStyle/>
        <a:p>
          <a:r>
            <a:rPr lang="ru-RU"/>
            <a:t>Отдел продаж получил заявку от Клиента на поставку  ГП предприятия на условиях поставки  на склад  Клиента (доставка осуществляется продавцом ГП)</a:t>
          </a:r>
        </a:p>
      </dgm:t>
    </dgm:pt>
    <dgm:pt modelId="{ECADA7B2-D8A2-4EB1-A1E8-ABA83E721D95}" type="parTrans" cxnId="{3A2A644C-B7DC-44AD-B0E8-D0DD34D93FA6}">
      <dgm:prSet/>
      <dgm:spPr/>
      <dgm:t>
        <a:bodyPr/>
        <a:lstStyle/>
        <a:p>
          <a:endParaRPr lang="ru-RU"/>
        </a:p>
      </dgm:t>
    </dgm:pt>
    <dgm:pt modelId="{3A1DF664-405A-4818-A9B1-9725A8B139A5}" type="sibTrans" cxnId="{3A2A644C-B7DC-44AD-B0E8-D0DD34D93FA6}">
      <dgm:prSet/>
      <dgm:spPr/>
      <dgm:t>
        <a:bodyPr/>
        <a:lstStyle/>
        <a:p>
          <a:endParaRPr lang="ru-RU"/>
        </a:p>
      </dgm:t>
    </dgm:pt>
    <dgm:pt modelId="{D37B09D9-114B-445F-9E3D-FC7FB0EBFCC0}">
      <dgm:prSet phldrT="[Текст]"/>
      <dgm:spPr/>
      <dgm:t>
        <a:bodyPr/>
        <a:lstStyle/>
        <a:p>
          <a:r>
            <a:rPr lang="ru-RU"/>
            <a:t>Запрошенное количество  ГП присутствует на складе ГП, </a:t>
          </a:r>
        </a:p>
      </dgm:t>
    </dgm:pt>
    <dgm:pt modelId="{4C0AD6F7-B235-438A-9F3C-3305B32EF077}" type="parTrans" cxnId="{FE6F9A0A-9BC1-41A6-AD99-A3F789006376}">
      <dgm:prSet/>
      <dgm:spPr/>
      <dgm:t>
        <a:bodyPr/>
        <a:lstStyle/>
        <a:p>
          <a:endParaRPr lang="ru-RU"/>
        </a:p>
      </dgm:t>
    </dgm:pt>
    <dgm:pt modelId="{D9C0C66D-3F3A-4F29-AA2B-28D8E4E2CE25}" type="sibTrans" cxnId="{FE6F9A0A-9BC1-41A6-AD99-A3F789006376}">
      <dgm:prSet/>
      <dgm:spPr/>
      <dgm:t>
        <a:bodyPr/>
        <a:lstStyle/>
        <a:p>
          <a:endParaRPr lang="ru-RU"/>
        </a:p>
      </dgm:t>
    </dgm:pt>
    <dgm:pt modelId="{278CCFD6-5BCB-4AAA-A02F-2DA139C8970F}">
      <dgm:prSet phldrT="[Текст]"/>
      <dgm:spPr/>
      <dgm:t>
        <a:bodyPr/>
        <a:lstStyle/>
        <a:p>
          <a:r>
            <a:rPr lang="ru-RU"/>
            <a:t>Производственный отдел/Склад ГП/ отдел отгрузки</a:t>
          </a:r>
        </a:p>
      </dgm:t>
    </dgm:pt>
    <dgm:pt modelId="{D3019775-12AD-4D1C-B69A-921F6FC96EDE}" type="parTrans" cxnId="{2F22D196-B748-4A46-89AC-D20FB5EB91A3}">
      <dgm:prSet/>
      <dgm:spPr/>
      <dgm:t>
        <a:bodyPr/>
        <a:lstStyle/>
        <a:p>
          <a:endParaRPr lang="ru-RU"/>
        </a:p>
      </dgm:t>
    </dgm:pt>
    <dgm:pt modelId="{D2832B8F-0D46-4BF4-9AF9-4D2744E82DD6}" type="sibTrans" cxnId="{2F22D196-B748-4A46-89AC-D20FB5EB91A3}">
      <dgm:prSet/>
      <dgm:spPr/>
      <dgm:t>
        <a:bodyPr/>
        <a:lstStyle/>
        <a:p>
          <a:endParaRPr lang="ru-RU"/>
        </a:p>
      </dgm:t>
    </dgm:pt>
    <dgm:pt modelId="{1A2C92C6-B189-4003-AF16-4F2388440198}">
      <dgm:prSet phldrT="[Текст]"/>
      <dgm:spPr/>
      <dgm:t>
        <a:bodyPr/>
        <a:lstStyle/>
        <a:p>
          <a:endParaRPr lang="ru-RU"/>
        </a:p>
      </dgm:t>
    </dgm:pt>
    <dgm:pt modelId="{94B9495F-A204-41FA-B561-E5F664CA8FDE}" type="parTrans" cxnId="{0597ED4D-3EB6-49D5-9A1C-D715D5C7D2C7}">
      <dgm:prSet/>
      <dgm:spPr/>
      <dgm:t>
        <a:bodyPr/>
        <a:lstStyle/>
        <a:p>
          <a:endParaRPr lang="ru-RU"/>
        </a:p>
      </dgm:t>
    </dgm:pt>
    <dgm:pt modelId="{0AED6324-256E-4C93-9B1E-766849754995}" type="sibTrans" cxnId="{0597ED4D-3EB6-49D5-9A1C-D715D5C7D2C7}">
      <dgm:prSet/>
      <dgm:spPr/>
      <dgm:t>
        <a:bodyPr/>
        <a:lstStyle/>
        <a:p>
          <a:endParaRPr lang="ru-RU"/>
        </a:p>
      </dgm:t>
    </dgm:pt>
    <dgm:pt modelId="{30F06C69-0DDB-4003-AF4F-D59E61A551B9}">
      <dgm:prSet phldrT="[Текст]"/>
      <dgm:spPr/>
      <dgm:t>
        <a:bodyPr/>
        <a:lstStyle/>
        <a:p>
          <a:r>
            <a:rPr lang="ru-RU"/>
            <a:t>Отдел продаж сформировал в системе Договор и Счет на оплату по утвержденной процедуре и направил Клиенту Договор на сумму 5 000 000 руб. и Счет на оплату 30% суммы поставки и зарезервировал  количество на складе ГП.</a:t>
          </a:r>
        </a:p>
      </dgm:t>
    </dgm:pt>
    <dgm:pt modelId="{F51FFCE0-C20D-4865-AE82-C3AD00A1A484}" type="parTrans" cxnId="{D0810D9B-6CFF-4C58-A38B-68B987BD58F6}">
      <dgm:prSet/>
      <dgm:spPr/>
      <dgm:t>
        <a:bodyPr/>
        <a:lstStyle/>
        <a:p>
          <a:endParaRPr lang="ru-RU"/>
        </a:p>
      </dgm:t>
    </dgm:pt>
    <dgm:pt modelId="{F090132E-BF1D-4640-A8FA-A2A77E23A807}" type="sibTrans" cxnId="{D0810D9B-6CFF-4C58-A38B-68B987BD58F6}">
      <dgm:prSet/>
      <dgm:spPr/>
      <dgm:t>
        <a:bodyPr/>
        <a:lstStyle/>
        <a:p>
          <a:endParaRPr lang="ru-RU"/>
        </a:p>
      </dgm:t>
    </dgm:pt>
    <dgm:pt modelId="{DDA10CCE-5E3D-437C-9C0F-41CF69197800}">
      <dgm:prSet/>
      <dgm:spPr/>
      <dgm:t>
        <a:bodyPr/>
        <a:lstStyle/>
        <a:p>
          <a:r>
            <a:rPr lang="ru-RU"/>
            <a:t>Бухгалтерия/Финансы</a:t>
          </a:r>
        </a:p>
      </dgm:t>
    </dgm:pt>
    <dgm:pt modelId="{C6E09A68-C23D-42A4-A65B-DD1E9FDF4AD9}" type="parTrans" cxnId="{A4605FB7-D0B0-4288-AB17-3E5CAFFFFD9F}">
      <dgm:prSet/>
      <dgm:spPr/>
      <dgm:t>
        <a:bodyPr/>
        <a:lstStyle/>
        <a:p>
          <a:endParaRPr lang="ru-RU"/>
        </a:p>
      </dgm:t>
    </dgm:pt>
    <dgm:pt modelId="{06225311-B688-4AAE-82E5-694919543AB5}" type="sibTrans" cxnId="{A4605FB7-D0B0-4288-AB17-3E5CAFFFFD9F}">
      <dgm:prSet/>
      <dgm:spPr/>
      <dgm:t>
        <a:bodyPr/>
        <a:lstStyle/>
        <a:p>
          <a:endParaRPr lang="ru-RU"/>
        </a:p>
      </dgm:t>
    </dgm:pt>
    <dgm:pt modelId="{5ADF1A41-75F0-4E89-AD8D-1A2CFEBF0F0D}">
      <dgm:prSet/>
      <dgm:spPr/>
      <dgm:t>
        <a:bodyPr/>
        <a:lstStyle/>
        <a:p>
          <a:r>
            <a:rPr lang="ru-RU"/>
            <a:t>Бухгалтерия отразила в </a:t>
          </a:r>
          <a:r>
            <a:rPr lang="en-US"/>
            <a:t>c</a:t>
          </a:r>
          <a:r>
            <a:rPr lang="ru-RU"/>
            <a:t>истеме по банковской выписке поступление оставшихся денежных средств от Клиента Дт51Кт62.1(Клиент) 3 500 000руб</a:t>
          </a:r>
        </a:p>
      </dgm:t>
    </dgm:pt>
    <dgm:pt modelId="{D59BA962-C4BE-4F45-BE76-8D9B551F4270}" type="parTrans" cxnId="{BCB7E3CD-711A-43AE-88F4-E05479881CF8}">
      <dgm:prSet/>
      <dgm:spPr/>
      <dgm:t>
        <a:bodyPr/>
        <a:lstStyle/>
        <a:p>
          <a:endParaRPr lang="ru-RU"/>
        </a:p>
      </dgm:t>
    </dgm:pt>
    <dgm:pt modelId="{6A93C329-70C4-4987-B935-55CF41DC6E0F}" type="sibTrans" cxnId="{BCB7E3CD-711A-43AE-88F4-E05479881CF8}">
      <dgm:prSet/>
      <dgm:spPr/>
      <dgm:t>
        <a:bodyPr/>
        <a:lstStyle/>
        <a:p>
          <a:endParaRPr lang="ru-RU"/>
        </a:p>
      </dgm:t>
    </dgm:pt>
    <dgm:pt modelId="{F157B5F2-A9BA-4A8C-B6FB-22E3E9E56B0E}">
      <dgm:prSet phldrT="[Текст]"/>
      <dgm:spPr/>
      <dgm:t>
        <a:bodyPr/>
        <a:lstStyle/>
        <a:p>
          <a:r>
            <a:rPr lang="ru-RU"/>
            <a:t>Бухгалтерия/Финансы</a:t>
          </a:r>
        </a:p>
      </dgm:t>
    </dgm:pt>
    <dgm:pt modelId="{F68927A3-913E-4270-B8D4-CAF2B4B4B672}" type="sibTrans" cxnId="{69726B99-3C3C-453D-9630-68A8B14DCFC4}">
      <dgm:prSet/>
      <dgm:spPr/>
      <dgm:t>
        <a:bodyPr/>
        <a:lstStyle/>
        <a:p>
          <a:endParaRPr lang="ru-RU"/>
        </a:p>
      </dgm:t>
    </dgm:pt>
    <dgm:pt modelId="{8ED22B7F-2BBE-410F-A2E6-E6912B3C2096}" type="parTrans" cxnId="{69726B99-3C3C-453D-9630-68A8B14DCFC4}">
      <dgm:prSet/>
      <dgm:spPr/>
      <dgm:t>
        <a:bodyPr/>
        <a:lstStyle/>
        <a:p>
          <a:endParaRPr lang="ru-RU"/>
        </a:p>
      </dgm:t>
    </dgm:pt>
    <dgm:pt modelId="{5E8A3577-F67C-47FA-A86F-D1BBD3990F51}">
      <dgm:prSet phldrT="[Текст]"/>
      <dgm:spPr/>
      <dgm:t>
        <a:bodyPr/>
        <a:lstStyle/>
        <a:p>
          <a:r>
            <a:rPr lang="ru-RU"/>
            <a:t>Отдел продаж проинформировал Отдел закупок  о необходимости организовать доставку ГП на склад Клиента</a:t>
          </a:r>
        </a:p>
      </dgm:t>
    </dgm:pt>
    <dgm:pt modelId="{21557E41-8E76-4D07-ADAD-2A342FEE0D02}" type="parTrans" cxnId="{A43524A8-8D89-4A3E-88DA-490D22610BA0}">
      <dgm:prSet/>
      <dgm:spPr/>
      <dgm:t>
        <a:bodyPr/>
        <a:lstStyle/>
        <a:p>
          <a:endParaRPr lang="ru-RU"/>
        </a:p>
      </dgm:t>
    </dgm:pt>
    <dgm:pt modelId="{9F158359-668B-49EF-84FA-F93E12CA7CB5}" type="sibTrans" cxnId="{A43524A8-8D89-4A3E-88DA-490D22610BA0}">
      <dgm:prSet/>
      <dgm:spPr/>
      <dgm:t>
        <a:bodyPr/>
        <a:lstStyle/>
        <a:p>
          <a:endParaRPr lang="ru-RU"/>
        </a:p>
      </dgm:t>
    </dgm:pt>
    <dgm:pt modelId="{C4B140DE-F10B-415A-96EF-685C6517653A}">
      <dgm:prSet/>
      <dgm:spPr/>
      <dgm:t>
        <a:bodyPr/>
        <a:lstStyle/>
        <a:p>
          <a:r>
            <a:rPr lang="ru-RU"/>
            <a:t>Отдел закупок</a:t>
          </a:r>
        </a:p>
      </dgm:t>
    </dgm:pt>
    <dgm:pt modelId="{6F041FCF-980E-4410-A582-A11D993F30DD}" type="sibTrans" cxnId="{F61FEBF3-B2C2-45F3-90F8-E76B9F194464}">
      <dgm:prSet/>
      <dgm:spPr/>
      <dgm:t>
        <a:bodyPr/>
        <a:lstStyle/>
        <a:p>
          <a:endParaRPr lang="ru-RU"/>
        </a:p>
      </dgm:t>
    </dgm:pt>
    <dgm:pt modelId="{6B39C696-E8C6-4E22-A4F7-8B7FC30250D1}" type="parTrans" cxnId="{F61FEBF3-B2C2-45F3-90F8-E76B9F194464}">
      <dgm:prSet/>
      <dgm:spPr/>
      <dgm:t>
        <a:bodyPr/>
        <a:lstStyle/>
        <a:p>
          <a:endParaRPr lang="ru-RU"/>
        </a:p>
      </dgm:t>
    </dgm:pt>
    <dgm:pt modelId="{369D55D2-35D1-4167-BC06-023B85E971C5}">
      <dgm:prSet phldrT="[Текст]"/>
      <dgm:spPr/>
      <dgm:t>
        <a:bodyPr/>
        <a:lstStyle/>
        <a:p>
          <a:r>
            <a:rPr lang="ru-RU"/>
            <a:t>Отдел закупок в рамках заключенного договора с Поставщиком на транспортное обслуживание заказал транспорт для доставки  ГП Клиенту и получил от поставщика транспортных услуг счет на оплату транспортных услуг в сумме =100 000 руб.</a:t>
          </a:r>
        </a:p>
      </dgm:t>
    </dgm:pt>
    <dgm:pt modelId="{A846A38E-C6DA-417F-B0DD-8FE1B4A0FD3D}" type="parTrans" cxnId="{D13B89AC-DE5B-48C5-BFBB-54B83C1A6D9F}">
      <dgm:prSet/>
      <dgm:spPr/>
      <dgm:t>
        <a:bodyPr/>
        <a:lstStyle/>
        <a:p>
          <a:endParaRPr lang="ru-RU"/>
        </a:p>
      </dgm:t>
    </dgm:pt>
    <dgm:pt modelId="{58DEC758-426A-4DFC-9BD5-9837AFB6A2D4}" type="sibTrans" cxnId="{D13B89AC-DE5B-48C5-BFBB-54B83C1A6D9F}">
      <dgm:prSet/>
      <dgm:spPr/>
      <dgm:t>
        <a:bodyPr/>
        <a:lstStyle/>
        <a:p>
          <a:endParaRPr lang="ru-RU"/>
        </a:p>
      </dgm:t>
    </dgm:pt>
    <dgm:pt modelId="{5C01BDD7-E887-4BC0-945F-8F653FDFBB99}">
      <dgm:prSet/>
      <dgm:spPr/>
      <dgm:t>
        <a:bodyPr/>
        <a:lstStyle/>
        <a:p>
          <a:r>
            <a:rPr lang="ru-RU"/>
            <a:t>Бухгалтерия оплатила стоимость  доставки транспортной компании по переданному счету от Отдела закупок. Дт60.1(Поставщик)Кт51 сумму 100 000руб, затем отразила в </a:t>
          </a:r>
          <a:r>
            <a:rPr lang="en-US"/>
            <a:t>c</a:t>
          </a:r>
          <a:r>
            <a:rPr lang="ru-RU"/>
            <a:t>истеме по банковской выписке поступление денежных средств (аванса) от Клиента Дт51Кт62.1(Клиент)= 1 500 000 руб. .</a:t>
          </a:r>
        </a:p>
      </dgm:t>
    </dgm:pt>
    <dgm:pt modelId="{83978071-C129-40B0-BA5F-010726149972}" type="parTrans" cxnId="{A870A453-587F-4E60-AD55-FD3B37FB74EA}">
      <dgm:prSet/>
      <dgm:spPr/>
      <dgm:t>
        <a:bodyPr/>
        <a:lstStyle/>
        <a:p>
          <a:endParaRPr lang="ru-RU"/>
        </a:p>
      </dgm:t>
    </dgm:pt>
    <dgm:pt modelId="{95E78472-725E-4F99-A162-94628BB1B299}" type="sibTrans" cxnId="{A870A453-587F-4E60-AD55-FD3B37FB74EA}">
      <dgm:prSet/>
      <dgm:spPr/>
      <dgm:t>
        <a:bodyPr/>
        <a:lstStyle/>
        <a:p>
          <a:endParaRPr lang="ru-RU"/>
        </a:p>
      </dgm:t>
    </dgm:pt>
    <dgm:pt modelId="{55C9B9EA-EEB4-4163-B4AF-5B6F2AD3D845}">
      <dgm:prSet/>
      <dgm:spPr/>
      <dgm:t>
        <a:bodyPr/>
        <a:lstStyle/>
        <a:p>
          <a:r>
            <a:rPr lang="ru-RU"/>
            <a:t>Бухгалтерия осуществила проверку наличия оригинала Договора и проинформировала Склад ГП о возможности отгрузки.</a:t>
          </a:r>
        </a:p>
      </dgm:t>
    </dgm:pt>
    <dgm:pt modelId="{55173331-A137-4AF4-89A2-82FDB192209A}" type="parTrans" cxnId="{4291ABD1-A34D-48C9-9145-C0204E25E164}">
      <dgm:prSet/>
      <dgm:spPr/>
      <dgm:t>
        <a:bodyPr/>
        <a:lstStyle/>
        <a:p>
          <a:endParaRPr lang="ru-RU"/>
        </a:p>
      </dgm:t>
    </dgm:pt>
    <dgm:pt modelId="{258D4B19-33ED-437A-9BD9-176CB16B87F8}" type="sibTrans" cxnId="{4291ABD1-A34D-48C9-9145-C0204E25E164}">
      <dgm:prSet/>
      <dgm:spPr/>
      <dgm:t>
        <a:bodyPr/>
        <a:lstStyle/>
        <a:p>
          <a:endParaRPr lang="ru-RU"/>
        </a:p>
      </dgm:t>
    </dgm:pt>
    <dgm:pt modelId="{A199F278-56DA-4670-8F3C-A8480447EB11}">
      <dgm:prSet/>
      <dgm:spPr/>
      <dgm:t>
        <a:bodyPr/>
        <a:lstStyle/>
        <a:p>
          <a:r>
            <a:rPr lang="ru-RU"/>
            <a:t>Отдел отгрузки на основании полученнной от отдела продаж и Бухгалтерии информации  в заказе продаж оформил пакет  товаросопроводительных документов (спецификации,  инструкции, упаковочные листы, сертификаты, пропуск  на вывоз ГП) </a:t>
          </a:r>
        </a:p>
      </dgm:t>
    </dgm:pt>
    <dgm:pt modelId="{6F366072-EFE1-4DF7-9BB9-D2AFE2F4AE90}" type="parTrans" cxnId="{63BFF254-94E3-4FF6-9049-A70E5DC35216}">
      <dgm:prSet/>
      <dgm:spPr/>
      <dgm:t>
        <a:bodyPr/>
        <a:lstStyle/>
        <a:p>
          <a:endParaRPr lang="ru-RU"/>
        </a:p>
      </dgm:t>
    </dgm:pt>
    <dgm:pt modelId="{4D1F1A7F-7106-4BEC-B965-D442B3432B9C}" type="sibTrans" cxnId="{63BFF254-94E3-4FF6-9049-A70E5DC35216}">
      <dgm:prSet/>
      <dgm:spPr/>
      <dgm:t>
        <a:bodyPr/>
        <a:lstStyle/>
        <a:p>
          <a:endParaRPr lang="ru-RU"/>
        </a:p>
      </dgm:t>
    </dgm:pt>
    <dgm:pt modelId="{BA1D3194-2A98-4110-AC0D-3596381AB6A1}">
      <dgm:prSet/>
      <dgm:spPr/>
      <dgm:t>
        <a:bodyPr/>
        <a:lstStyle/>
        <a:p>
          <a:r>
            <a:rPr lang="ru-RU"/>
            <a:t>Склад произвел отгрузку ГП транспортной компании в адрес Клиента</a:t>
          </a:r>
        </a:p>
      </dgm:t>
    </dgm:pt>
    <dgm:pt modelId="{12300DBE-25C4-4E58-A0F0-99DB63C870F3}" type="parTrans" cxnId="{F7EE9A0B-A66B-4A18-AD59-DFA0DE78003A}">
      <dgm:prSet/>
      <dgm:spPr/>
      <dgm:t>
        <a:bodyPr/>
        <a:lstStyle/>
        <a:p>
          <a:endParaRPr lang="ru-RU"/>
        </a:p>
      </dgm:t>
    </dgm:pt>
    <dgm:pt modelId="{ED5AB798-FBAA-4CD8-AF22-66E81A63C63B}" type="sibTrans" cxnId="{F7EE9A0B-A66B-4A18-AD59-DFA0DE78003A}">
      <dgm:prSet/>
      <dgm:spPr/>
      <dgm:t>
        <a:bodyPr/>
        <a:lstStyle/>
        <a:p>
          <a:endParaRPr lang="ru-RU"/>
        </a:p>
      </dgm:t>
    </dgm:pt>
    <dgm:pt modelId="{392C30FF-28E1-45EE-A1B7-0F3106DD3680}">
      <dgm:prSet phldrT="[Текст]"/>
      <dgm:spPr/>
      <dgm:t>
        <a:bodyPr/>
        <a:lstStyle/>
        <a:p>
          <a:r>
            <a:rPr lang="ru-RU"/>
            <a:t>Отдел закупок по утвержденной процедуре создал в системе заказ покупки</a:t>
          </a:r>
        </a:p>
      </dgm:t>
    </dgm:pt>
    <dgm:pt modelId="{B638D1F7-0825-48B2-A79F-0369CF3F0984}" type="parTrans" cxnId="{41448F93-035C-447E-98B7-E01D6B361F90}">
      <dgm:prSet/>
      <dgm:spPr/>
      <dgm:t>
        <a:bodyPr/>
        <a:lstStyle/>
        <a:p>
          <a:endParaRPr lang="ru-RU"/>
        </a:p>
      </dgm:t>
    </dgm:pt>
    <dgm:pt modelId="{A69D3017-BC75-46C2-90A5-5028BA4085AD}" type="sibTrans" cxnId="{41448F93-035C-447E-98B7-E01D6B361F90}">
      <dgm:prSet/>
      <dgm:spPr/>
      <dgm:t>
        <a:bodyPr/>
        <a:lstStyle/>
        <a:p>
          <a:endParaRPr lang="ru-RU"/>
        </a:p>
      </dgm:t>
    </dgm:pt>
    <dgm:pt modelId="{DCF66C88-9E79-4DAA-9412-5ED6AEF0EDC8}">
      <dgm:prSet phldrT="[Текст]"/>
      <dgm:spPr/>
      <dgm:t>
        <a:bodyPr/>
        <a:lstStyle/>
        <a:p>
          <a:r>
            <a:rPr lang="ru-RU"/>
            <a:t>Менеджер Отдела продаж создал в системе заказ продаж по ГП (с учетом стоимости доставки)</a:t>
          </a:r>
        </a:p>
      </dgm:t>
    </dgm:pt>
    <dgm:pt modelId="{A6D07562-82B6-4840-BDB5-BE1455E2ED7F}" type="parTrans" cxnId="{F0B6208D-6472-4826-8869-FED6B69B294A}">
      <dgm:prSet/>
      <dgm:spPr/>
      <dgm:t>
        <a:bodyPr/>
        <a:lstStyle/>
        <a:p>
          <a:endParaRPr lang="ru-RU"/>
        </a:p>
      </dgm:t>
    </dgm:pt>
    <dgm:pt modelId="{A036C24E-6F97-4D57-A41C-636D98C1D270}" type="sibTrans" cxnId="{F0B6208D-6472-4826-8869-FED6B69B294A}">
      <dgm:prSet/>
      <dgm:spPr/>
      <dgm:t>
        <a:bodyPr/>
        <a:lstStyle/>
        <a:p>
          <a:endParaRPr lang="ru-RU"/>
        </a:p>
      </dgm:t>
    </dgm:pt>
    <dgm:pt modelId="{566C51F1-6E18-4987-AA29-788B8601E365}">
      <dgm:prSet phldrT="[Текст]"/>
      <dgm:spPr/>
      <dgm:t>
        <a:bodyPr/>
        <a:lstStyle/>
        <a:p>
          <a:r>
            <a:rPr lang="ru-RU"/>
            <a:t>Отдел продаж получил от Клиента оформленнный им Договор</a:t>
          </a:r>
        </a:p>
      </dgm:t>
    </dgm:pt>
    <dgm:pt modelId="{A421DD30-0FA0-43D6-9ECB-632B46EF4386}" type="parTrans" cxnId="{C178C632-88BE-4776-BE74-7348A1888353}">
      <dgm:prSet/>
      <dgm:spPr/>
      <dgm:t>
        <a:bodyPr/>
        <a:lstStyle/>
        <a:p>
          <a:endParaRPr lang="ru-RU"/>
        </a:p>
      </dgm:t>
    </dgm:pt>
    <dgm:pt modelId="{F62B042E-EC68-471E-9FDC-82E34007BE65}" type="sibTrans" cxnId="{C178C632-88BE-4776-BE74-7348A1888353}">
      <dgm:prSet/>
      <dgm:spPr/>
      <dgm:t>
        <a:bodyPr/>
        <a:lstStyle/>
        <a:p>
          <a:endParaRPr lang="ru-RU"/>
        </a:p>
      </dgm:t>
    </dgm:pt>
    <dgm:pt modelId="{D8C21F95-2706-4835-9328-BB6C93F24B48}">
      <dgm:prSet/>
      <dgm:spPr/>
      <dgm:t>
        <a:bodyPr/>
        <a:lstStyle/>
        <a:p>
          <a:endParaRPr lang="ru-RU"/>
        </a:p>
      </dgm:t>
    </dgm:pt>
    <dgm:pt modelId="{EE5AA2B5-8E63-4045-8051-C23C91944A35}" type="parTrans" cxnId="{88CB22AE-7C90-43C8-87E5-D5E9CAD96CB6}">
      <dgm:prSet/>
      <dgm:spPr/>
    </dgm:pt>
    <dgm:pt modelId="{47C5BE75-6B3C-49FA-8D2C-ADE73F00BFAC}" type="sibTrans" cxnId="{88CB22AE-7C90-43C8-87E5-D5E9CAD96CB6}">
      <dgm:prSet/>
      <dgm:spPr/>
    </dgm:pt>
    <dgm:pt modelId="{86C3208F-958E-49F6-8ED7-7828E38349A0}">
      <dgm:prSet/>
      <dgm:spPr/>
      <dgm:t>
        <a:bodyPr/>
        <a:lstStyle/>
        <a:p>
          <a:r>
            <a:rPr lang="ru-RU"/>
            <a:t>Бухгалтерия проверла наличие договора,  докуметы склада, учла</a:t>
          </a:r>
          <a:r>
            <a:rPr lang="ru-RU" baseline="0"/>
            <a:t> Заказ продаж, распечатала счет-фактуру </a:t>
          </a:r>
          <a:r>
            <a:rPr lang="ru-RU"/>
            <a:t>Д.62.1(клиент)Кт90.1 = 5 000 000руб., Д.90.2Кт43, Д.90.3 = 2 880 000 Кт68ндс =833 333руб  </a:t>
          </a:r>
        </a:p>
      </dgm:t>
    </dgm:pt>
    <dgm:pt modelId="{A976C9E0-2C5A-43D7-9F54-2117BF43C302}" type="parTrans" cxnId="{A030C38D-DF16-4A4C-906C-66C31CD6B266}">
      <dgm:prSet/>
      <dgm:spPr/>
    </dgm:pt>
    <dgm:pt modelId="{8CF92E48-F98A-47C1-BD80-EA2F1CC4636F}" type="sibTrans" cxnId="{A030C38D-DF16-4A4C-906C-66C31CD6B266}">
      <dgm:prSet/>
      <dgm:spPr/>
    </dgm:pt>
    <dgm:pt modelId="{282754F1-2905-449E-ADB3-4E7AAC9A75D5}">
      <dgm:prSet/>
      <dgm:spPr/>
      <dgm:t>
        <a:bodyPr/>
        <a:lstStyle/>
        <a:p>
          <a:r>
            <a:rPr lang="ru-RU"/>
            <a:t>Бухгалтерия проверила наличие договора,  и учла</a:t>
          </a:r>
          <a:r>
            <a:rPr lang="ru-RU" baseline="0"/>
            <a:t> Заказ покупок </a:t>
          </a:r>
          <a:r>
            <a:rPr lang="ru-RU"/>
            <a:t>Дт44Кт60.1(Поставщик) =83 333,33 Дт19Кт60.1(Поставщик) =16 667руб; Дт90.2,Кт44=83333,33</a:t>
          </a:r>
        </a:p>
      </dgm:t>
    </dgm:pt>
    <dgm:pt modelId="{578818B2-DC7E-4A49-9808-C29898C38697}" type="parTrans" cxnId="{E0333E11-814D-4348-A381-79CEA1829821}">
      <dgm:prSet/>
      <dgm:spPr/>
    </dgm:pt>
    <dgm:pt modelId="{556ADA2C-053A-45F5-BAA6-30A86DB875D9}" type="sibTrans" cxnId="{E0333E11-814D-4348-A381-79CEA1829821}">
      <dgm:prSet/>
      <dgm:spPr/>
    </dgm:pt>
    <dgm:pt modelId="{C9639868-1C34-46AC-BF32-54E68FB170B8}">
      <dgm:prSet/>
      <dgm:spPr/>
      <dgm:t>
        <a:bodyPr/>
        <a:lstStyle/>
        <a:p>
          <a:endParaRPr lang="ru-RU"/>
        </a:p>
      </dgm:t>
    </dgm:pt>
    <dgm:pt modelId="{EEE9644A-1801-4BA2-9687-6C9FB89D8D53}" type="parTrans" cxnId="{5292F0D0-DF18-4D0D-B7CD-0EFBB4434DAF}">
      <dgm:prSet/>
      <dgm:spPr/>
      <dgm:t>
        <a:bodyPr/>
        <a:lstStyle/>
        <a:p>
          <a:endParaRPr lang="ru-RU"/>
        </a:p>
      </dgm:t>
    </dgm:pt>
    <dgm:pt modelId="{1BFC616C-E3BB-4458-8BC0-BB5C1A27FE77}" type="sibTrans" cxnId="{5292F0D0-DF18-4D0D-B7CD-0EFBB4434DAF}">
      <dgm:prSet/>
      <dgm:spPr/>
      <dgm:t>
        <a:bodyPr/>
        <a:lstStyle/>
        <a:p>
          <a:endParaRPr lang="ru-RU"/>
        </a:p>
      </dgm:t>
    </dgm:pt>
    <dgm:pt modelId="{78A3B89F-CE9A-4B10-B06E-BB3A61642CAA}" type="pres">
      <dgm:prSet presAssocID="{BC33C220-E0A4-46B6-86BD-877B71B07E4D}" presName="linearFlow" presStyleCnt="0">
        <dgm:presLayoutVars>
          <dgm:dir/>
          <dgm:animLvl val="lvl"/>
          <dgm:resizeHandles val="exact"/>
        </dgm:presLayoutVars>
      </dgm:prSet>
      <dgm:spPr/>
    </dgm:pt>
    <dgm:pt modelId="{D45E4955-537A-4258-9045-BD0AA70E9168}" type="pres">
      <dgm:prSet presAssocID="{54BE0EBE-4AB2-412F-8DF4-AA1F94269646}" presName="composite" presStyleCnt="0"/>
      <dgm:spPr/>
    </dgm:pt>
    <dgm:pt modelId="{915406A7-B550-4548-9906-5CAA5882A39F}" type="pres">
      <dgm:prSet presAssocID="{54BE0EBE-4AB2-412F-8DF4-AA1F94269646}" presName="parentText" presStyleLbl="alignNode1" presStyleIdx="0" presStyleCnt="5">
        <dgm:presLayoutVars>
          <dgm:chMax val="1"/>
          <dgm:bulletEnabled val="1"/>
        </dgm:presLayoutVars>
      </dgm:prSet>
      <dgm:spPr/>
    </dgm:pt>
    <dgm:pt modelId="{AF6C77C3-A92A-4891-AF34-EB1BB2203879}" type="pres">
      <dgm:prSet presAssocID="{54BE0EBE-4AB2-412F-8DF4-AA1F94269646}" presName="descendantText" presStyleLbl="alignAcc1" presStyleIdx="0" presStyleCnt="5" custScaleX="98579" custScaleY="156129" custLinFactNeighborX="-1067" custLinFactNeighborY="-343">
        <dgm:presLayoutVars>
          <dgm:bulletEnabled val="1"/>
        </dgm:presLayoutVars>
      </dgm:prSet>
      <dgm:spPr/>
    </dgm:pt>
    <dgm:pt modelId="{4E5801A3-CE68-4836-8C8F-A20E9476A9F2}" type="pres">
      <dgm:prSet presAssocID="{C822C442-5729-4285-8DFB-312CE86F31DB}" presName="sp" presStyleCnt="0"/>
      <dgm:spPr/>
    </dgm:pt>
    <dgm:pt modelId="{53E60A16-A4ED-4629-BE23-ABD540012A2E}" type="pres">
      <dgm:prSet presAssocID="{C4B140DE-F10B-415A-96EF-685C6517653A}" presName="composite" presStyleCnt="0"/>
      <dgm:spPr/>
    </dgm:pt>
    <dgm:pt modelId="{EE7A5EB0-8E53-4FA1-9363-FEB3C0A96E61}" type="pres">
      <dgm:prSet presAssocID="{C4B140DE-F10B-415A-96EF-685C6517653A}" presName="parentText" presStyleLbl="alignNode1" presStyleIdx="1" presStyleCnt="5">
        <dgm:presLayoutVars>
          <dgm:chMax val="1"/>
          <dgm:bulletEnabled val="1"/>
        </dgm:presLayoutVars>
      </dgm:prSet>
      <dgm:spPr/>
    </dgm:pt>
    <dgm:pt modelId="{CE61391E-405A-4241-9F0A-438096F3DF18}" type="pres">
      <dgm:prSet presAssocID="{C4B140DE-F10B-415A-96EF-685C6517653A}" presName="descendantText" presStyleLbl="alignAcc1" presStyleIdx="1" presStyleCnt="5" custLinFactNeighborX="43" custLinFactNeighborY="19496">
        <dgm:presLayoutVars>
          <dgm:bulletEnabled val="1"/>
        </dgm:presLayoutVars>
      </dgm:prSet>
      <dgm:spPr/>
    </dgm:pt>
    <dgm:pt modelId="{C2AA2F86-B5A4-43AE-AA79-981CD08ACD4C}" type="pres">
      <dgm:prSet presAssocID="{6F041FCF-980E-4410-A582-A11D993F30DD}" presName="sp" presStyleCnt="0"/>
      <dgm:spPr/>
    </dgm:pt>
    <dgm:pt modelId="{E96D369A-FB21-4AE2-BC3A-0EB8028293AC}" type="pres">
      <dgm:prSet presAssocID="{F157B5F2-A9BA-4A8C-B6FB-22E3E9E56B0E}" presName="composite" presStyleCnt="0"/>
      <dgm:spPr/>
    </dgm:pt>
    <dgm:pt modelId="{D00988B9-07B4-4910-AB46-7ECF2DCA34F7}" type="pres">
      <dgm:prSet presAssocID="{F157B5F2-A9BA-4A8C-B6FB-22E3E9E56B0E}" presName="parentText" presStyleLbl="alignNode1" presStyleIdx="2" presStyleCnt="5">
        <dgm:presLayoutVars>
          <dgm:chMax val="1"/>
          <dgm:bulletEnabled val="1"/>
        </dgm:presLayoutVars>
      </dgm:prSet>
      <dgm:spPr/>
    </dgm:pt>
    <dgm:pt modelId="{74D411BB-1DF1-4005-99E4-130AD1771060}" type="pres">
      <dgm:prSet presAssocID="{F157B5F2-A9BA-4A8C-B6FB-22E3E9E56B0E}" presName="descendantText" presStyleLbl="alignAcc1" presStyleIdx="2" presStyleCnt="5" custLinFactNeighborX="43" custLinFactNeighborY="19496">
        <dgm:presLayoutVars>
          <dgm:bulletEnabled val="1"/>
        </dgm:presLayoutVars>
      </dgm:prSet>
      <dgm:spPr/>
    </dgm:pt>
    <dgm:pt modelId="{11322864-96DA-4BCF-8D42-85D65C2EEE53}" type="pres">
      <dgm:prSet presAssocID="{F68927A3-913E-4270-B8D4-CAF2B4B4B672}" presName="sp" presStyleCnt="0"/>
      <dgm:spPr/>
    </dgm:pt>
    <dgm:pt modelId="{380FE9B0-392B-4085-8888-5854BBDAD727}" type="pres">
      <dgm:prSet presAssocID="{278CCFD6-5BCB-4AAA-A02F-2DA139C8970F}" presName="composite" presStyleCnt="0"/>
      <dgm:spPr/>
    </dgm:pt>
    <dgm:pt modelId="{692EB521-7A99-492C-8372-CB6714FCA80C}" type="pres">
      <dgm:prSet presAssocID="{278CCFD6-5BCB-4AAA-A02F-2DA139C8970F}" presName="parentText" presStyleLbl="alignNode1" presStyleIdx="3" presStyleCnt="5">
        <dgm:presLayoutVars>
          <dgm:chMax val="1"/>
          <dgm:bulletEnabled val="1"/>
        </dgm:presLayoutVars>
      </dgm:prSet>
      <dgm:spPr/>
    </dgm:pt>
    <dgm:pt modelId="{2F12FABC-E159-40B9-AA44-5CF553910D33}" type="pres">
      <dgm:prSet presAssocID="{278CCFD6-5BCB-4AAA-A02F-2DA139C8970F}" presName="descendantText" presStyleLbl="alignAcc1" presStyleIdx="3" presStyleCnt="5" custLinFactNeighborX="1393" custLinFactNeighborY="6788">
        <dgm:presLayoutVars>
          <dgm:bulletEnabled val="1"/>
        </dgm:presLayoutVars>
      </dgm:prSet>
      <dgm:spPr/>
    </dgm:pt>
    <dgm:pt modelId="{D705B116-4EC3-4709-AB57-44D758414EF9}" type="pres">
      <dgm:prSet presAssocID="{D2832B8F-0D46-4BF4-9AF9-4D2744E82DD6}" presName="sp" presStyleCnt="0"/>
      <dgm:spPr/>
    </dgm:pt>
    <dgm:pt modelId="{83AC86F5-792D-4042-A3E1-B826A3E24B78}" type="pres">
      <dgm:prSet presAssocID="{DDA10CCE-5E3D-437C-9C0F-41CF69197800}" presName="composite" presStyleCnt="0"/>
      <dgm:spPr/>
    </dgm:pt>
    <dgm:pt modelId="{74EC7034-A394-4407-ACF0-D451F5AD6B12}" type="pres">
      <dgm:prSet presAssocID="{DDA10CCE-5E3D-437C-9C0F-41CF69197800}" presName="parentText" presStyleLbl="alignNode1" presStyleIdx="4" presStyleCnt="5">
        <dgm:presLayoutVars>
          <dgm:chMax val="1"/>
          <dgm:bulletEnabled val="1"/>
        </dgm:presLayoutVars>
      </dgm:prSet>
      <dgm:spPr/>
    </dgm:pt>
    <dgm:pt modelId="{3B5778C6-E835-4A78-B878-BA798009103A}" type="pres">
      <dgm:prSet presAssocID="{DDA10CCE-5E3D-437C-9C0F-41CF69197800}" presName="descendantText" presStyleLbl="alignAcc1" presStyleIdx="4" presStyleCnt="5" custLinFactNeighborX="334" custLinFactNeighborY="-9923">
        <dgm:presLayoutVars>
          <dgm:bulletEnabled val="1"/>
        </dgm:presLayoutVars>
      </dgm:prSet>
      <dgm:spPr/>
    </dgm:pt>
  </dgm:ptLst>
  <dgm:cxnLst>
    <dgm:cxn modelId="{FE6F9A0A-9BC1-41A6-AD99-A3F789006376}" srcId="{54BE0EBE-4AB2-412F-8DF4-AA1F94269646}" destId="{D37B09D9-114B-445F-9E3D-FC7FB0EBFCC0}" srcOrd="1" destOrd="0" parTransId="{4C0AD6F7-B235-438A-9F3C-3305B32EF077}" sibTransId="{D9C0C66D-3F3A-4F29-AA2B-28D8E4E2CE25}"/>
    <dgm:cxn modelId="{F7EE9A0B-A66B-4A18-AD59-DFA0DE78003A}" srcId="{278CCFD6-5BCB-4AAA-A02F-2DA139C8970F}" destId="{BA1D3194-2A98-4110-AC0D-3596381AB6A1}" srcOrd="2" destOrd="0" parTransId="{12300DBE-25C4-4E58-A0F0-99DB63C870F3}" sibTransId="{ED5AB798-FBAA-4CD8-AF22-66E81A63C63B}"/>
    <dgm:cxn modelId="{E0333E11-814D-4348-A381-79CEA1829821}" srcId="{DDA10CCE-5E3D-437C-9C0F-41CF69197800}" destId="{282754F1-2905-449E-ADB3-4E7AAC9A75D5}" srcOrd="4" destOrd="0" parTransId="{578818B2-DC7E-4A49-9808-C29898C38697}" sibTransId="{556ADA2C-053A-45F5-BAA6-30A86DB875D9}"/>
    <dgm:cxn modelId="{6357A216-5D80-492D-B080-C131B50C1D64}" type="presOf" srcId="{55C9B9EA-EEB4-4163-B4AF-5B6F2AD3D845}" destId="{74D411BB-1DF1-4005-99E4-130AD1771060}" srcOrd="0" destOrd="1" presId="urn:microsoft.com/office/officeart/2005/8/layout/chevron2"/>
    <dgm:cxn modelId="{A7196E20-322E-4F62-99FB-09C30B143850}" type="presOf" srcId="{278CCFD6-5BCB-4AAA-A02F-2DA139C8970F}" destId="{692EB521-7A99-492C-8372-CB6714FCA80C}" srcOrd="0" destOrd="0" presId="urn:microsoft.com/office/officeart/2005/8/layout/chevron2"/>
    <dgm:cxn modelId="{484EB027-8C38-4735-AD53-02E6434BE889}" type="presOf" srcId="{86C3208F-958E-49F6-8ED7-7828E38349A0}" destId="{3B5778C6-E835-4A78-B878-BA798009103A}" srcOrd="0" destOrd="3" presId="urn:microsoft.com/office/officeart/2005/8/layout/chevron2"/>
    <dgm:cxn modelId="{7B284032-A6E3-4B32-8B24-BD0FE5B975B1}" srcId="{BC33C220-E0A4-46B6-86BD-877B71B07E4D}" destId="{54BE0EBE-4AB2-412F-8DF4-AA1F94269646}" srcOrd="0" destOrd="0" parTransId="{1A0846C0-C314-46EF-B32D-C71C6410CA78}" sibTransId="{C822C442-5729-4285-8DFB-312CE86F31DB}"/>
    <dgm:cxn modelId="{C178C632-88BE-4776-BE74-7348A1888353}" srcId="{54BE0EBE-4AB2-412F-8DF4-AA1F94269646}" destId="{566C51F1-6E18-4987-AA29-788B8601E365}" srcOrd="5" destOrd="0" parTransId="{A421DD30-0FA0-43D6-9ECB-632B46EF4386}" sibTransId="{F62B042E-EC68-471E-9FDC-82E34007BE65}"/>
    <dgm:cxn modelId="{D4531934-9620-4DB5-A5A6-3F788E3919C0}" type="presOf" srcId="{5C01BDD7-E887-4BC0-945F-8F653FDFBB99}" destId="{74D411BB-1DF1-4005-99E4-130AD1771060}" srcOrd="0" destOrd="0" presId="urn:microsoft.com/office/officeart/2005/8/layout/chevron2"/>
    <dgm:cxn modelId="{620F0D3C-F682-44CC-961A-998367CD6B0A}" type="presOf" srcId="{F157B5F2-A9BA-4A8C-B6FB-22E3E9E56B0E}" destId="{D00988B9-07B4-4910-AB46-7ECF2DCA34F7}" srcOrd="0" destOrd="0" presId="urn:microsoft.com/office/officeart/2005/8/layout/chevron2"/>
    <dgm:cxn modelId="{E285BB5E-8946-4544-88EC-EAADFC7ABA1E}" type="presOf" srcId="{DDA10CCE-5E3D-437C-9C0F-41CF69197800}" destId="{74EC7034-A394-4407-ACF0-D451F5AD6B12}" srcOrd="0" destOrd="0" presId="urn:microsoft.com/office/officeart/2005/8/layout/chevron2"/>
    <dgm:cxn modelId="{08EDD05E-5CFC-46B0-AAF8-860B0DB62729}" type="presOf" srcId="{30F06C69-0DDB-4003-AF4F-D59E61A551B9}" destId="{AF6C77C3-A92A-4891-AF34-EB1BB2203879}" srcOrd="0" destOrd="4" presId="urn:microsoft.com/office/officeart/2005/8/layout/chevron2"/>
    <dgm:cxn modelId="{9CE02164-5F47-46E6-A8E6-C19B96BE3359}" type="presOf" srcId="{5ADF1A41-75F0-4E89-AD8D-1A2CFEBF0F0D}" destId="{3B5778C6-E835-4A78-B878-BA798009103A}" srcOrd="0" destOrd="2" presId="urn:microsoft.com/office/officeart/2005/8/layout/chevron2"/>
    <dgm:cxn modelId="{238FDB67-1735-44D1-A108-CCD8A49186BD}" type="presOf" srcId="{392C30FF-28E1-45EE-A1B7-0F3106DD3680}" destId="{CE61391E-405A-4241-9F0A-438096F3DF18}" srcOrd="0" destOrd="1" presId="urn:microsoft.com/office/officeart/2005/8/layout/chevron2"/>
    <dgm:cxn modelId="{7091B969-B2EC-4490-A4EE-2F384A6D3744}" type="presOf" srcId="{C4B140DE-F10B-415A-96EF-685C6517653A}" destId="{EE7A5EB0-8E53-4FA1-9363-FEB3C0A96E61}" srcOrd="0" destOrd="0" presId="urn:microsoft.com/office/officeart/2005/8/layout/chevron2"/>
    <dgm:cxn modelId="{AED90B6C-8785-4E2E-9A50-28B8E06BC669}" type="presOf" srcId="{BA1D3194-2A98-4110-AC0D-3596381AB6A1}" destId="{2F12FABC-E159-40B9-AA44-5CF553910D33}" srcOrd="0" destOrd="2" presId="urn:microsoft.com/office/officeart/2005/8/layout/chevron2"/>
    <dgm:cxn modelId="{3A2A644C-B7DC-44AD-B0E8-D0DD34D93FA6}" srcId="{54BE0EBE-4AB2-412F-8DF4-AA1F94269646}" destId="{96435DF9-3AC7-43C1-818A-BF81FDA1131E}" srcOrd="0" destOrd="0" parTransId="{ECADA7B2-D8A2-4EB1-A1E8-ABA83E721D95}" sibTransId="{3A1DF664-405A-4818-A9B1-9725A8B139A5}"/>
    <dgm:cxn modelId="{EAA3EA4C-DBE5-4756-82E1-29713DE533D6}" type="presOf" srcId="{369D55D2-35D1-4167-BC06-023B85E971C5}" destId="{CE61391E-405A-4241-9F0A-438096F3DF18}" srcOrd="0" destOrd="0" presId="urn:microsoft.com/office/officeart/2005/8/layout/chevron2"/>
    <dgm:cxn modelId="{0597ED4D-3EB6-49D5-9A1C-D715D5C7D2C7}" srcId="{278CCFD6-5BCB-4AAA-A02F-2DA139C8970F}" destId="{1A2C92C6-B189-4003-AF16-4F2388440198}" srcOrd="0" destOrd="0" parTransId="{94B9495F-A204-41FA-B561-E5F664CA8FDE}" sibTransId="{0AED6324-256E-4C93-9B1E-766849754995}"/>
    <dgm:cxn modelId="{4D2E596F-014A-488A-80E9-03122C361EFB}" type="presOf" srcId="{54BE0EBE-4AB2-412F-8DF4-AA1F94269646}" destId="{915406A7-B550-4548-9906-5CAA5882A39F}" srcOrd="0" destOrd="0" presId="urn:microsoft.com/office/officeart/2005/8/layout/chevron2"/>
    <dgm:cxn modelId="{352B9E51-2624-480E-86FB-2B92343AE1A1}" type="presOf" srcId="{C9639868-1C34-46AC-BF32-54E68FB170B8}" destId="{3B5778C6-E835-4A78-B878-BA798009103A}" srcOrd="0" destOrd="1" presId="urn:microsoft.com/office/officeart/2005/8/layout/chevron2"/>
    <dgm:cxn modelId="{B9805373-9FF8-458E-88CA-F419AF63DCA0}" type="presOf" srcId="{1A2C92C6-B189-4003-AF16-4F2388440198}" destId="{2F12FABC-E159-40B9-AA44-5CF553910D33}" srcOrd="0" destOrd="0" presId="urn:microsoft.com/office/officeart/2005/8/layout/chevron2"/>
    <dgm:cxn modelId="{A870A453-587F-4E60-AD55-FD3B37FB74EA}" srcId="{F157B5F2-A9BA-4A8C-B6FB-22E3E9E56B0E}" destId="{5C01BDD7-E887-4BC0-945F-8F653FDFBB99}" srcOrd="0" destOrd="0" parTransId="{83978071-C129-40B0-BA5F-010726149972}" sibTransId="{95E78472-725E-4F99-A162-94628BB1B299}"/>
    <dgm:cxn modelId="{63BFF254-94E3-4FF6-9049-A70E5DC35216}" srcId="{278CCFD6-5BCB-4AAA-A02F-2DA139C8970F}" destId="{A199F278-56DA-4670-8F3C-A8480447EB11}" srcOrd="1" destOrd="0" parTransId="{6F366072-EFE1-4DF7-9BB9-D2AFE2F4AE90}" sibTransId="{4D1F1A7F-7106-4BEC-B965-D442B3432B9C}"/>
    <dgm:cxn modelId="{31D66E78-9D2B-496F-BE23-95B56F9B77DA}" type="presOf" srcId="{96435DF9-3AC7-43C1-818A-BF81FDA1131E}" destId="{AF6C77C3-A92A-4891-AF34-EB1BB2203879}" srcOrd="0" destOrd="0" presId="urn:microsoft.com/office/officeart/2005/8/layout/chevron2"/>
    <dgm:cxn modelId="{4200457D-5688-4603-8073-18455DFACFF4}" type="presOf" srcId="{A199F278-56DA-4670-8F3C-A8480447EB11}" destId="{2F12FABC-E159-40B9-AA44-5CF553910D33}" srcOrd="0" destOrd="1" presId="urn:microsoft.com/office/officeart/2005/8/layout/chevron2"/>
    <dgm:cxn modelId="{F0B6208D-6472-4826-8869-FED6B69B294A}" srcId="{54BE0EBE-4AB2-412F-8DF4-AA1F94269646}" destId="{DCF66C88-9E79-4DAA-9412-5ED6AEF0EDC8}" srcOrd="2" destOrd="0" parTransId="{A6D07562-82B6-4840-BDB5-BE1455E2ED7F}" sibTransId="{A036C24E-6F97-4D57-A41C-636D98C1D270}"/>
    <dgm:cxn modelId="{A030C38D-DF16-4A4C-906C-66C31CD6B266}" srcId="{DDA10CCE-5E3D-437C-9C0F-41CF69197800}" destId="{86C3208F-958E-49F6-8ED7-7828E38349A0}" srcOrd="3" destOrd="0" parTransId="{A976C9E0-2C5A-43D7-9F54-2117BF43C302}" sibTransId="{8CF92E48-F98A-47C1-BD80-EA2F1CC4636F}"/>
    <dgm:cxn modelId="{4BE6AD8F-9BD0-4FC4-9929-1B5ABE563FFB}" type="presOf" srcId="{D37B09D9-114B-445F-9E3D-FC7FB0EBFCC0}" destId="{AF6C77C3-A92A-4891-AF34-EB1BB2203879}" srcOrd="0" destOrd="1" presId="urn:microsoft.com/office/officeart/2005/8/layout/chevron2"/>
    <dgm:cxn modelId="{41448F93-035C-447E-98B7-E01D6B361F90}" srcId="{C4B140DE-F10B-415A-96EF-685C6517653A}" destId="{392C30FF-28E1-45EE-A1B7-0F3106DD3680}" srcOrd="1" destOrd="0" parTransId="{B638D1F7-0825-48B2-A79F-0369CF3F0984}" sibTransId="{A69D3017-BC75-46C2-90A5-5028BA4085AD}"/>
    <dgm:cxn modelId="{2F22D196-B748-4A46-89AC-D20FB5EB91A3}" srcId="{BC33C220-E0A4-46B6-86BD-877B71B07E4D}" destId="{278CCFD6-5BCB-4AAA-A02F-2DA139C8970F}" srcOrd="3" destOrd="0" parTransId="{D3019775-12AD-4D1C-B69A-921F6FC96EDE}" sibTransId="{D2832B8F-0D46-4BF4-9AF9-4D2744E82DD6}"/>
    <dgm:cxn modelId="{EEE13697-AB66-4A19-94F4-1B547A427F61}" type="presOf" srcId="{566C51F1-6E18-4987-AA29-788B8601E365}" destId="{AF6C77C3-A92A-4891-AF34-EB1BB2203879}" srcOrd="0" destOrd="5" presId="urn:microsoft.com/office/officeart/2005/8/layout/chevron2"/>
    <dgm:cxn modelId="{69726B99-3C3C-453D-9630-68A8B14DCFC4}" srcId="{BC33C220-E0A4-46B6-86BD-877B71B07E4D}" destId="{F157B5F2-A9BA-4A8C-B6FB-22E3E9E56B0E}" srcOrd="2" destOrd="0" parTransId="{8ED22B7F-2BBE-410F-A2E6-E6912B3C2096}" sibTransId="{F68927A3-913E-4270-B8D4-CAF2B4B4B672}"/>
    <dgm:cxn modelId="{D0810D9B-6CFF-4C58-A38B-68B987BD58F6}" srcId="{54BE0EBE-4AB2-412F-8DF4-AA1F94269646}" destId="{30F06C69-0DDB-4003-AF4F-D59E61A551B9}" srcOrd="4" destOrd="0" parTransId="{F51FFCE0-C20D-4865-AE82-C3AD00A1A484}" sibTransId="{F090132E-BF1D-4640-A8FA-A2A77E23A807}"/>
    <dgm:cxn modelId="{BC5800A3-FD8B-4CB5-A0B0-59A54F97B36C}" type="presOf" srcId="{DCF66C88-9E79-4DAA-9412-5ED6AEF0EDC8}" destId="{AF6C77C3-A92A-4891-AF34-EB1BB2203879}" srcOrd="0" destOrd="2" presId="urn:microsoft.com/office/officeart/2005/8/layout/chevron2"/>
    <dgm:cxn modelId="{A43524A8-8D89-4A3E-88DA-490D22610BA0}" srcId="{54BE0EBE-4AB2-412F-8DF4-AA1F94269646}" destId="{5E8A3577-F67C-47FA-A86F-D1BBD3990F51}" srcOrd="3" destOrd="0" parTransId="{21557E41-8E76-4D07-ADAD-2A342FEE0D02}" sibTransId="{9F158359-668B-49EF-84FA-F93E12CA7CB5}"/>
    <dgm:cxn modelId="{D13B89AC-DE5B-48C5-BFBB-54B83C1A6D9F}" srcId="{C4B140DE-F10B-415A-96EF-685C6517653A}" destId="{369D55D2-35D1-4167-BC06-023B85E971C5}" srcOrd="0" destOrd="0" parTransId="{A846A38E-C6DA-417F-B0DD-8FE1B4A0FD3D}" sibTransId="{58DEC758-426A-4DFC-9BD5-9837AFB6A2D4}"/>
    <dgm:cxn modelId="{88CB22AE-7C90-43C8-87E5-D5E9CAD96CB6}" srcId="{DDA10CCE-5E3D-437C-9C0F-41CF69197800}" destId="{D8C21F95-2706-4835-9328-BB6C93F24B48}" srcOrd="0" destOrd="0" parTransId="{EE5AA2B5-8E63-4045-8051-C23C91944A35}" sibTransId="{47C5BE75-6B3C-49FA-8D2C-ADE73F00BFAC}"/>
    <dgm:cxn modelId="{A4605FB7-D0B0-4288-AB17-3E5CAFFFFD9F}" srcId="{BC33C220-E0A4-46B6-86BD-877B71B07E4D}" destId="{DDA10CCE-5E3D-437C-9C0F-41CF69197800}" srcOrd="4" destOrd="0" parTransId="{C6E09A68-C23D-42A4-A65B-DD1E9FDF4AD9}" sibTransId="{06225311-B688-4AAE-82E5-694919543AB5}"/>
    <dgm:cxn modelId="{204B9EBC-E66E-49F4-BABE-9BE9AFA63262}" type="presOf" srcId="{BC33C220-E0A4-46B6-86BD-877B71B07E4D}" destId="{78A3B89F-CE9A-4B10-B06E-BB3A61642CAA}" srcOrd="0" destOrd="0" presId="urn:microsoft.com/office/officeart/2005/8/layout/chevron2"/>
    <dgm:cxn modelId="{892270C1-EBFD-41AD-8B2B-4BFA90396563}" type="presOf" srcId="{282754F1-2905-449E-ADB3-4E7AAC9A75D5}" destId="{3B5778C6-E835-4A78-B878-BA798009103A}" srcOrd="0" destOrd="4" presId="urn:microsoft.com/office/officeart/2005/8/layout/chevron2"/>
    <dgm:cxn modelId="{70DF17CA-CBBD-4A92-A86B-44085EB3F027}" type="presOf" srcId="{D8C21F95-2706-4835-9328-BB6C93F24B48}" destId="{3B5778C6-E835-4A78-B878-BA798009103A}" srcOrd="0" destOrd="0" presId="urn:microsoft.com/office/officeart/2005/8/layout/chevron2"/>
    <dgm:cxn modelId="{BCB7E3CD-711A-43AE-88F4-E05479881CF8}" srcId="{DDA10CCE-5E3D-437C-9C0F-41CF69197800}" destId="{5ADF1A41-75F0-4E89-AD8D-1A2CFEBF0F0D}" srcOrd="2" destOrd="0" parTransId="{D59BA962-C4BE-4F45-BE76-8D9B551F4270}" sibTransId="{6A93C329-70C4-4987-B935-55CF41DC6E0F}"/>
    <dgm:cxn modelId="{5292F0D0-DF18-4D0D-B7CD-0EFBB4434DAF}" srcId="{DDA10CCE-5E3D-437C-9C0F-41CF69197800}" destId="{C9639868-1C34-46AC-BF32-54E68FB170B8}" srcOrd="1" destOrd="0" parTransId="{EEE9644A-1801-4BA2-9687-6C9FB89D8D53}" sibTransId="{1BFC616C-E3BB-4458-8BC0-BB5C1A27FE77}"/>
    <dgm:cxn modelId="{4291ABD1-A34D-48C9-9145-C0204E25E164}" srcId="{F157B5F2-A9BA-4A8C-B6FB-22E3E9E56B0E}" destId="{55C9B9EA-EEB4-4163-B4AF-5B6F2AD3D845}" srcOrd="1" destOrd="0" parTransId="{55173331-A137-4AF4-89A2-82FDB192209A}" sibTransId="{258D4B19-33ED-437A-9BD9-176CB16B87F8}"/>
    <dgm:cxn modelId="{F61FEBF3-B2C2-45F3-90F8-E76B9F194464}" srcId="{BC33C220-E0A4-46B6-86BD-877B71B07E4D}" destId="{C4B140DE-F10B-415A-96EF-685C6517653A}" srcOrd="1" destOrd="0" parTransId="{6B39C696-E8C6-4E22-A4F7-8B7FC30250D1}" sibTransId="{6F041FCF-980E-4410-A582-A11D993F30DD}"/>
    <dgm:cxn modelId="{898174F9-2FC5-4951-B6AB-246C8E76EA0F}" type="presOf" srcId="{5E8A3577-F67C-47FA-A86F-D1BBD3990F51}" destId="{AF6C77C3-A92A-4891-AF34-EB1BB2203879}" srcOrd="0" destOrd="3" presId="urn:microsoft.com/office/officeart/2005/8/layout/chevron2"/>
    <dgm:cxn modelId="{E7A9B988-AD9B-4562-A473-2465BF8B1C0C}" type="presParOf" srcId="{78A3B89F-CE9A-4B10-B06E-BB3A61642CAA}" destId="{D45E4955-537A-4258-9045-BD0AA70E9168}" srcOrd="0" destOrd="0" presId="urn:microsoft.com/office/officeart/2005/8/layout/chevron2"/>
    <dgm:cxn modelId="{27834D86-DFD0-4C72-B880-3973E561C876}" type="presParOf" srcId="{D45E4955-537A-4258-9045-BD0AA70E9168}" destId="{915406A7-B550-4548-9906-5CAA5882A39F}" srcOrd="0" destOrd="0" presId="urn:microsoft.com/office/officeart/2005/8/layout/chevron2"/>
    <dgm:cxn modelId="{78C2D316-B8F4-43A2-9156-73E035D71202}" type="presParOf" srcId="{D45E4955-537A-4258-9045-BD0AA70E9168}" destId="{AF6C77C3-A92A-4891-AF34-EB1BB2203879}" srcOrd="1" destOrd="0" presId="urn:microsoft.com/office/officeart/2005/8/layout/chevron2"/>
    <dgm:cxn modelId="{9165557C-A517-4DF0-8848-65FE23D00C8D}" type="presParOf" srcId="{78A3B89F-CE9A-4B10-B06E-BB3A61642CAA}" destId="{4E5801A3-CE68-4836-8C8F-A20E9476A9F2}" srcOrd="1" destOrd="0" presId="urn:microsoft.com/office/officeart/2005/8/layout/chevron2"/>
    <dgm:cxn modelId="{96FD0BB2-A19D-431F-AE61-29D27BF78E1E}" type="presParOf" srcId="{78A3B89F-CE9A-4B10-B06E-BB3A61642CAA}" destId="{53E60A16-A4ED-4629-BE23-ABD540012A2E}" srcOrd="2" destOrd="0" presId="urn:microsoft.com/office/officeart/2005/8/layout/chevron2"/>
    <dgm:cxn modelId="{BE73A8A5-BBB9-4EBB-BF30-C58E00D3A2A8}" type="presParOf" srcId="{53E60A16-A4ED-4629-BE23-ABD540012A2E}" destId="{EE7A5EB0-8E53-4FA1-9363-FEB3C0A96E61}" srcOrd="0" destOrd="0" presId="urn:microsoft.com/office/officeart/2005/8/layout/chevron2"/>
    <dgm:cxn modelId="{0CC42AE9-E172-4D1A-8928-E3CEB9C7871D}" type="presParOf" srcId="{53E60A16-A4ED-4629-BE23-ABD540012A2E}" destId="{CE61391E-405A-4241-9F0A-438096F3DF18}" srcOrd="1" destOrd="0" presId="urn:microsoft.com/office/officeart/2005/8/layout/chevron2"/>
    <dgm:cxn modelId="{8CF029AB-5394-4DDC-8646-246E4FE742DE}" type="presParOf" srcId="{78A3B89F-CE9A-4B10-B06E-BB3A61642CAA}" destId="{C2AA2F86-B5A4-43AE-AA79-981CD08ACD4C}" srcOrd="3" destOrd="0" presId="urn:microsoft.com/office/officeart/2005/8/layout/chevron2"/>
    <dgm:cxn modelId="{8AEBAB3E-AD87-4F71-BF6A-71F181048C99}" type="presParOf" srcId="{78A3B89F-CE9A-4B10-B06E-BB3A61642CAA}" destId="{E96D369A-FB21-4AE2-BC3A-0EB8028293AC}" srcOrd="4" destOrd="0" presId="urn:microsoft.com/office/officeart/2005/8/layout/chevron2"/>
    <dgm:cxn modelId="{D4CFE08A-B964-42AB-8B4D-375F690A9416}" type="presParOf" srcId="{E96D369A-FB21-4AE2-BC3A-0EB8028293AC}" destId="{D00988B9-07B4-4910-AB46-7ECF2DCA34F7}" srcOrd="0" destOrd="0" presId="urn:microsoft.com/office/officeart/2005/8/layout/chevron2"/>
    <dgm:cxn modelId="{C7AA301D-C262-4E3B-B715-26698D97258D}" type="presParOf" srcId="{E96D369A-FB21-4AE2-BC3A-0EB8028293AC}" destId="{74D411BB-1DF1-4005-99E4-130AD1771060}" srcOrd="1" destOrd="0" presId="urn:microsoft.com/office/officeart/2005/8/layout/chevron2"/>
    <dgm:cxn modelId="{8571CB21-C287-46E9-A44F-76773380C393}" type="presParOf" srcId="{78A3B89F-CE9A-4B10-B06E-BB3A61642CAA}" destId="{11322864-96DA-4BCF-8D42-85D65C2EEE53}" srcOrd="5" destOrd="0" presId="urn:microsoft.com/office/officeart/2005/8/layout/chevron2"/>
    <dgm:cxn modelId="{957ECEA7-E556-405D-ADF1-AD1D87E25E4C}" type="presParOf" srcId="{78A3B89F-CE9A-4B10-B06E-BB3A61642CAA}" destId="{380FE9B0-392B-4085-8888-5854BBDAD727}" srcOrd="6" destOrd="0" presId="urn:microsoft.com/office/officeart/2005/8/layout/chevron2"/>
    <dgm:cxn modelId="{D21B22CC-BA4F-4F47-9966-0B14FC8C92F7}" type="presParOf" srcId="{380FE9B0-392B-4085-8888-5854BBDAD727}" destId="{692EB521-7A99-492C-8372-CB6714FCA80C}" srcOrd="0" destOrd="0" presId="urn:microsoft.com/office/officeart/2005/8/layout/chevron2"/>
    <dgm:cxn modelId="{A939B0D5-EBC3-4509-A268-02FD3C32532D}" type="presParOf" srcId="{380FE9B0-392B-4085-8888-5854BBDAD727}" destId="{2F12FABC-E159-40B9-AA44-5CF553910D33}" srcOrd="1" destOrd="0" presId="urn:microsoft.com/office/officeart/2005/8/layout/chevron2"/>
    <dgm:cxn modelId="{5ACF0E79-6780-421B-B1EC-4B45E4912544}" type="presParOf" srcId="{78A3B89F-CE9A-4B10-B06E-BB3A61642CAA}" destId="{D705B116-4EC3-4709-AB57-44D758414EF9}" srcOrd="7" destOrd="0" presId="urn:microsoft.com/office/officeart/2005/8/layout/chevron2"/>
    <dgm:cxn modelId="{ED81FC74-F372-4BD5-A608-A17E8E6FB5A7}" type="presParOf" srcId="{78A3B89F-CE9A-4B10-B06E-BB3A61642CAA}" destId="{83AC86F5-792D-4042-A3E1-B826A3E24B78}" srcOrd="8" destOrd="0" presId="urn:microsoft.com/office/officeart/2005/8/layout/chevron2"/>
    <dgm:cxn modelId="{A6FDB9F7-87AE-4D6D-87E9-A392919C95AC}" type="presParOf" srcId="{83AC86F5-792D-4042-A3E1-B826A3E24B78}" destId="{74EC7034-A394-4407-ACF0-D451F5AD6B12}" srcOrd="0" destOrd="0" presId="urn:microsoft.com/office/officeart/2005/8/layout/chevron2"/>
    <dgm:cxn modelId="{CF155967-C964-48E5-8CD6-E3440184F05F}" type="presParOf" srcId="{83AC86F5-792D-4042-A3E1-B826A3E24B78}" destId="{3B5778C6-E835-4A78-B878-BA798009103A}" srcOrd="1" destOrd="0" presId="urn:microsoft.com/office/officeart/2005/8/layout/chevron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5406A7-B550-4548-9906-5CAA5882A39F}">
      <dsp:nvSpPr>
        <dsp:cNvPr id="0" name=""/>
        <dsp:cNvSpPr/>
      </dsp:nvSpPr>
      <dsp:spPr>
        <a:xfrm rot="5400000">
          <a:off x="-111706" y="250943"/>
          <a:ext cx="744709" cy="52129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500" kern="1200"/>
            <a:t>Отдел продаж</a:t>
          </a:r>
        </a:p>
      </dsp:txBody>
      <dsp:txXfrm rot="-5400000">
        <a:off x="1" y="399884"/>
        <a:ext cx="521296" cy="223413"/>
      </dsp:txXfrm>
    </dsp:sp>
    <dsp:sp modelId="{AF6C77C3-A92A-4891-AF34-EB1BB2203879}">
      <dsp:nvSpPr>
        <dsp:cNvPr id="0" name=""/>
        <dsp:cNvSpPr/>
      </dsp:nvSpPr>
      <dsp:spPr>
        <a:xfrm rot="5400000">
          <a:off x="4743623" y="-4254114"/>
          <a:ext cx="755759" cy="9267443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560" tIns="3175" rIns="3175" bIns="3175" numCol="1" spcCol="1270" anchor="ctr" anchorCtr="0">
          <a:noAutofit/>
        </a:bodyPr>
        <a:lstStyle/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Отдел продаж получил заявку от Клиента на поставку  ГП предприятия на условиях поставки  на склад  Клиента (доставка осуществляется продавцом ГП)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Запрошенное количество  ГП присутствует на складе ГП, 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Менеджер Отдела продаж создал в системе заказ продаж по ГП (с учетом стоимости доставки)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Отдел продаж проинформировал Отдел закупок  о необходимости организовать доставку ГП на склад Клиента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Отдел продаж сформировал в системе Договор и Счет на оплату по утвержденной процедуре и направил Клиенту Договор на сумму 5 000 000 руб. и Счет на оплату 30% суммы поставки и зарезервировал  количество на складе ГП.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Отдел продаж получил от Клиента оформленнный им Договор</a:t>
          </a:r>
        </a:p>
      </dsp:txBody>
      <dsp:txXfrm rot="-5400000">
        <a:off x="487782" y="38620"/>
        <a:ext cx="9230550" cy="681973"/>
      </dsp:txXfrm>
    </dsp:sp>
    <dsp:sp modelId="{EE7A5EB0-8E53-4FA1-9363-FEB3C0A96E61}">
      <dsp:nvSpPr>
        <dsp:cNvPr id="0" name=""/>
        <dsp:cNvSpPr/>
      </dsp:nvSpPr>
      <dsp:spPr>
        <a:xfrm rot="5400000">
          <a:off x="-111706" y="878195"/>
          <a:ext cx="744709" cy="52129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500" kern="1200"/>
            <a:t>Отдел закупок</a:t>
          </a:r>
        </a:p>
      </dsp:txBody>
      <dsp:txXfrm rot="-5400000">
        <a:off x="1" y="1027136"/>
        <a:ext cx="521296" cy="223413"/>
      </dsp:txXfrm>
    </dsp:sp>
    <dsp:sp modelId="{CE61391E-405A-4241-9F0A-438096F3DF18}">
      <dsp:nvSpPr>
        <dsp:cNvPr id="0" name=""/>
        <dsp:cNvSpPr/>
      </dsp:nvSpPr>
      <dsp:spPr>
        <a:xfrm rot="5400000">
          <a:off x="4979782" y="-3597623"/>
          <a:ext cx="484061" cy="9401032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560" tIns="3175" rIns="3175" bIns="3175" numCol="1" spcCol="1270" anchor="ctr" anchorCtr="0">
          <a:noAutofit/>
        </a:bodyPr>
        <a:lstStyle/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Отдел закупок в рамках заключенного договора с Поставщиком на транспортное обслуживание заказал транспорт для доставки  ГП Клиенту и получил от поставщика транспортных услуг счет на оплату транспортных услуг в сумме =100 000 руб.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Отдел закупок по утвержденной процедуре создал в системе заказ покупки</a:t>
          </a:r>
        </a:p>
      </dsp:txBody>
      <dsp:txXfrm rot="-5400000">
        <a:off x="521297" y="884492"/>
        <a:ext cx="9377402" cy="436801"/>
      </dsp:txXfrm>
    </dsp:sp>
    <dsp:sp modelId="{D00988B9-07B4-4910-AB46-7ECF2DCA34F7}">
      <dsp:nvSpPr>
        <dsp:cNvPr id="0" name=""/>
        <dsp:cNvSpPr/>
      </dsp:nvSpPr>
      <dsp:spPr>
        <a:xfrm rot="5400000">
          <a:off x="-111706" y="1505447"/>
          <a:ext cx="744709" cy="52129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500" kern="1200"/>
            <a:t>Бухгалтерия/Финансы</a:t>
          </a:r>
        </a:p>
      </dsp:txBody>
      <dsp:txXfrm rot="-5400000">
        <a:off x="1" y="1654388"/>
        <a:ext cx="521296" cy="223413"/>
      </dsp:txXfrm>
    </dsp:sp>
    <dsp:sp modelId="{74D411BB-1DF1-4005-99E4-130AD1771060}">
      <dsp:nvSpPr>
        <dsp:cNvPr id="0" name=""/>
        <dsp:cNvSpPr/>
      </dsp:nvSpPr>
      <dsp:spPr>
        <a:xfrm rot="5400000">
          <a:off x="4979782" y="-2970371"/>
          <a:ext cx="484061" cy="9401032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560" tIns="3175" rIns="3175" bIns="3175" numCol="1" spcCol="1270" anchor="ctr" anchorCtr="0">
          <a:noAutofit/>
        </a:bodyPr>
        <a:lstStyle/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Бухгалтерия оплатила стоимость  доставки транспортной компании по переданному счету от Отдела закупок. Дт60.1(Поставщик)Кт51 сумму 100 000руб, затем отразила в </a:t>
          </a:r>
          <a:r>
            <a:rPr lang="en-US" sz="500" kern="1200"/>
            <a:t>c</a:t>
          </a:r>
          <a:r>
            <a:rPr lang="ru-RU" sz="500" kern="1200"/>
            <a:t>истеме по банковской выписке поступление денежных средств (аванса) от Клиента Дт51Кт62.1(Клиент)= 1 500 000 руб. .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Бухгалтерия осуществила проверку наличия оригинала Договора и проинформировала Склад ГП о возможности отгрузки.</a:t>
          </a:r>
        </a:p>
      </dsp:txBody>
      <dsp:txXfrm rot="-5400000">
        <a:off x="521297" y="1511744"/>
        <a:ext cx="9377402" cy="436801"/>
      </dsp:txXfrm>
    </dsp:sp>
    <dsp:sp modelId="{692EB521-7A99-492C-8372-CB6714FCA80C}">
      <dsp:nvSpPr>
        <dsp:cNvPr id="0" name=""/>
        <dsp:cNvSpPr/>
      </dsp:nvSpPr>
      <dsp:spPr>
        <a:xfrm rot="5400000">
          <a:off x="-111706" y="2132699"/>
          <a:ext cx="744709" cy="52129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500" kern="1200"/>
            <a:t>Производственный отдел/Склад ГП/ отдел отгрузки</a:t>
          </a:r>
        </a:p>
      </dsp:txBody>
      <dsp:txXfrm rot="-5400000">
        <a:off x="1" y="2281640"/>
        <a:ext cx="521296" cy="223413"/>
      </dsp:txXfrm>
    </dsp:sp>
    <dsp:sp modelId="{2F12FABC-E159-40B9-AA44-5CF553910D33}">
      <dsp:nvSpPr>
        <dsp:cNvPr id="0" name=""/>
        <dsp:cNvSpPr/>
      </dsp:nvSpPr>
      <dsp:spPr>
        <a:xfrm rot="5400000">
          <a:off x="4979782" y="-2404633"/>
          <a:ext cx="484061" cy="9401032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560" tIns="3175" rIns="3175" bIns="3175" numCol="1" spcCol="1270" anchor="ctr" anchorCtr="0">
          <a:noAutofit/>
        </a:bodyPr>
        <a:lstStyle/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ru-RU" sz="500" kern="1200"/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Отдел отгрузки на основании полученнной от отдела продаж и Бухгалтерии информации  в заказе продаж оформил пакет  товаросопроводительных документов (спецификации,  инструкции, упаковочные листы, сертификаты, пропуск  на вывоз ГП) 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Склад произвел отгрузку ГП транспортной компании в адрес Клиента</a:t>
          </a:r>
        </a:p>
      </dsp:txBody>
      <dsp:txXfrm rot="-5400000">
        <a:off x="521297" y="2077482"/>
        <a:ext cx="9377402" cy="436801"/>
      </dsp:txXfrm>
    </dsp:sp>
    <dsp:sp modelId="{74EC7034-A394-4407-ACF0-D451F5AD6B12}">
      <dsp:nvSpPr>
        <dsp:cNvPr id="0" name=""/>
        <dsp:cNvSpPr/>
      </dsp:nvSpPr>
      <dsp:spPr>
        <a:xfrm rot="5400000">
          <a:off x="-111706" y="2759952"/>
          <a:ext cx="744709" cy="52129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500" kern="1200"/>
            <a:t>Бухгалтерия/Финансы</a:t>
          </a:r>
        </a:p>
      </dsp:txBody>
      <dsp:txXfrm rot="-5400000">
        <a:off x="1" y="2908893"/>
        <a:ext cx="521296" cy="223413"/>
      </dsp:txXfrm>
    </dsp:sp>
    <dsp:sp modelId="{3B5778C6-E835-4A78-B878-BA798009103A}">
      <dsp:nvSpPr>
        <dsp:cNvPr id="0" name=""/>
        <dsp:cNvSpPr/>
      </dsp:nvSpPr>
      <dsp:spPr>
        <a:xfrm rot="5400000">
          <a:off x="4979782" y="-1858273"/>
          <a:ext cx="484061" cy="9401032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560" tIns="3175" rIns="3175" bIns="3175" numCol="1" spcCol="1270" anchor="ctr" anchorCtr="0">
          <a:noAutofit/>
        </a:bodyPr>
        <a:lstStyle/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ru-RU" sz="500" kern="1200"/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ru-RU" sz="500" kern="1200"/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Бухгалтерия отразила в </a:t>
          </a:r>
          <a:r>
            <a:rPr lang="en-US" sz="500" kern="1200"/>
            <a:t>c</a:t>
          </a:r>
          <a:r>
            <a:rPr lang="ru-RU" sz="500" kern="1200"/>
            <a:t>истеме по банковской выписке поступление оставшихся денежных средств от Клиента Дт51Кт62.1(Клиент) 3 500 000руб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Бухгалтерия проверла наличие договора,  докуметы склада, учла</a:t>
          </a:r>
          <a:r>
            <a:rPr lang="ru-RU" sz="500" kern="1200" baseline="0"/>
            <a:t> Заказ продаж, распечатала счет-фактуру </a:t>
          </a:r>
          <a:r>
            <a:rPr lang="ru-RU" sz="500" kern="1200"/>
            <a:t>Д.62.1(клиент)Кт90.1 = 5 000 000руб., Д.90.2Кт43, Д.90.3 = 2 880 000 Кт68ндс =833 333руб  </a:t>
          </a:r>
        </a:p>
        <a:p>
          <a:pPr marL="57150" lvl="1" indent="-57150" algn="l" defTabSz="2222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ru-RU" sz="500" kern="1200"/>
            <a:t>Бухгалтерия проверила наличие договора,  и учла</a:t>
          </a:r>
          <a:r>
            <a:rPr lang="ru-RU" sz="500" kern="1200" baseline="0"/>
            <a:t> Заказ покупок </a:t>
          </a:r>
          <a:r>
            <a:rPr lang="ru-RU" sz="500" kern="1200"/>
            <a:t>Дт44Кт60.1(Поставщик) =83 333,33 Дт19Кт60.1(Поставщик) =16 667руб; Дт90.2,Кт44=83333,33</a:t>
          </a:r>
        </a:p>
      </dsp:txBody>
      <dsp:txXfrm rot="-5400000">
        <a:off x="521297" y="2623842"/>
        <a:ext cx="9377402" cy="4368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16</xdr:col>
      <xdr:colOff>168729</xdr:colOff>
      <xdr:row>23</xdr:row>
      <xdr:rowOff>20683</xdr:rowOff>
    </xdr:to>
    <xdr:graphicFrame macro="">
      <xdr:nvGraphicFramePr>
        <xdr:cNvPr id="2" name="Схе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4</xdr:row>
      <xdr:rowOff>60960</xdr:rowOff>
    </xdr:from>
    <xdr:to>
      <xdr:col>1</xdr:col>
      <xdr:colOff>1752600</xdr:colOff>
      <xdr:row>7</xdr:row>
      <xdr:rowOff>100965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76300" y="891540"/>
          <a:ext cx="1485900" cy="49720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Получение заявки от Клиента на поставку ГП до склада Клиента</a:t>
          </a:r>
        </a:p>
      </xdr:txBody>
    </xdr:sp>
    <xdr:clientData/>
  </xdr:twoCellAnchor>
  <xdr:twoCellAnchor>
    <xdr:from>
      <xdr:col>1</xdr:col>
      <xdr:colOff>281940</xdr:colOff>
      <xdr:row>18</xdr:row>
      <xdr:rowOff>53340</xdr:rowOff>
    </xdr:from>
    <xdr:to>
      <xdr:col>1</xdr:col>
      <xdr:colOff>1874520</xdr:colOff>
      <xdr:row>21</xdr:row>
      <xdr:rowOff>160020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91540" y="3352800"/>
          <a:ext cx="1592580" cy="6553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Запрос формы "Заказ продаж" </a:t>
          </a:r>
          <a:r>
            <a:rPr lang="ru-RU" sz="900" baseline="0"/>
            <a:t>(</a:t>
          </a:r>
          <a:r>
            <a:rPr lang="en-US" sz="900" baseline="0"/>
            <a:t>Sales Order)</a:t>
          </a:r>
          <a:endParaRPr lang="ru-RU" sz="900"/>
        </a:p>
      </xdr:txBody>
    </xdr:sp>
    <xdr:clientData/>
  </xdr:twoCellAnchor>
  <xdr:twoCellAnchor>
    <xdr:from>
      <xdr:col>2</xdr:col>
      <xdr:colOff>182880</xdr:colOff>
      <xdr:row>21</xdr:row>
      <xdr:rowOff>107950</xdr:rowOff>
    </xdr:from>
    <xdr:to>
      <xdr:col>2</xdr:col>
      <xdr:colOff>1784350</xdr:colOff>
      <xdr:row>23</xdr:row>
      <xdr:rowOff>99060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697480" y="3956050"/>
          <a:ext cx="1601470" cy="35687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Вернуть </a:t>
          </a:r>
          <a:r>
            <a:rPr lang="ru-RU" sz="900" baseline="0"/>
            <a:t>форму</a:t>
          </a:r>
          <a:endParaRPr lang="ru-RU" sz="900"/>
        </a:p>
      </xdr:txBody>
    </xdr:sp>
    <xdr:clientData/>
  </xdr:twoCellAnchor>
  <xdr:twoCellAnchor>
    <xdr:from>
      <xdr:col>1</xdr:col>
      <xdr:colOff>514350</xdr:colOff>
      <xdr:row>2</xdr:row>
      <xdr:rowOff>57149</xdr:rowOff>
    </xdr:from>
    <xdr:to>
      <xdr:col>1</xdr:col>
      <xdr:colOff>600075</xdr:colOff>
      <xdr:row>3</xdr:row>
      <xdr:rowOff>0</xdr:rowOff>
    </xdr:to>
    <xdr:sp macro="" textlink="">
      <xdr:nvSpPr>
        <xdr:cNvPr id="5" name="Блок-схема: узел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flipV="1">
          <a:off x="1123950" y="613409"/>
          <a:ext cx="85725" cy="80011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554990</xdr:colOff>
      <xdr:row>2</xdr:row>
      <xdr:rowOff>110490</xdr:rowOff>
    </xdr:from>
    <xdr:to>
      <xdr:col>1</xdr:col>
      <xdr:colOff>562610</xdr:colOff>
      <xdr:row>4</xdr:row>
      <xdr:rowOff>95250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rot="16200000" flipH="1">
          <a:off x="1038860" y="792480"/>
          <a:ext cx="259080" cy="76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311150</xdr:colOff>
      <xdr:row>8</xdr:row>
      <xdr:rowOff>44450</xdr:rowOff>
    </xdr:from>
    <xdr:to>
      <xdr:col>1</xdr:col>
      <xdr:colOff>323850</xdr:colOff>
      <xdr:row>18</xdr:row>
      <xdr:rowOff>57150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5400000">
          <a:off x="6350" y="2429510"/>
          <a:ext cx="1841500" cy="127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1885950</xdr:colOff>
      <xdr:row>21</xdr:row>
      <xdr:rowOff>40640</xdr:rowOff>
    </xdr:from>
    <xdr:to>
      <xdr:col>2</xdr:col>
      <xdr:colOff>217170</xdr:colOff>
      <xdr:row>22</xdr:row>
      <xdr:rowOff>25400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495550" y="3888740"/>
          <a:ext cx="236220" cy="16764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274320</xdr:colOff>
      <xdr:row>22</xdr:row>
      <xdr:rowOff>106680</xdr:rowOff>
    </xdr:from>
    <xdr:to>
      <xdr:col>1</xdr:col>
      <xdr:colOff>1866900</xdr:colOff>
      <xdr:row>26</xdr:row>
      <xdr:rowOff>83820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83920" y="4137660"/>
          <a:ext cx="1592580" cy="7086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800">
              <a:solidFill>
                <a:schemeClr val="dk1"/>
              </a:solidFill>
              <a:latin typeface="+mn-lt"/>
              <a:ea typeface="+mn-ea"/>
              <a:cs typeface="+mn-cs"/>
            </a:rPr>
            <a:t>Заполнить</a:t>
          </a:r>
          <a:r>
            <a:rPr lang="ru-RU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 форму Заказа продаж. В процессе ее заполнения вызвать Форму складских остатков</a:t>
          </a:r>
          <a:endParaRPr lang="ru-RU" sz="800"/>
        </a:p>
      </xdr:txBody>
    </xdr:sp>
    <xdr:clientData/>
  </xdr:twoCellAnchor>
  <xdr:twoCellAnchor>
    <xdr:from>
      <xdr:col>1</xdr:col>
      <xdr:colOff>1866900</xdr:colOff>
      <xdr:row>23</xdr:row>
      <xdr:rowOff>63500</xdr:rowOff>
    </xdr:from>
    <xdr:to>
      <xdr:col>2</xdr:col>
      <xdr:colOff>161290</xdr:colOff>
      <xdr:row>24</xdr:row>
      <xdr:rowOff>95250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endCxn id="9" idx="3"/>
        </xdr:cNvCxnSpPr>
      </xdr:nvCxnSpPr>
      <xdr:spPr>
        <a:xfrm rot="5400000">
          <a:off x="2468880" y="4284980"/>
          <a:ext cx="214630" cy="1993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200660</xdr:colOff>
      <xdr:row>26</xdr:row>
      <xdr:rowOff>2540</xdr:rowOff>
    </xdr:from>
    <xdr:to>
      <xdr:col>2</xdr:col>
      <xdr:colOff>1809750</xdr:colOff>
      <xdr:row>28</xdr:row>
      <xdr:rowOff>160020</xdr:rowOff>
    </xdr:to>
    <xdr:sp macro="" textlink="">
      <xdr:nvSpPr>
        <xdr:cNvPr id="11" name="Прямоугольник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715260" y="4765040"/>
          <a:ext cx="1609090" cy="5232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 Вернуть</a:t>
          </a:r>
          <a:r>
            <a:rPr lang="ru-RU" sz="900" baseline="0"/>
            <a:t> форму складких остатков</a:t>
          </a:r>
          <a:endParaRPr lang="ru-RU" sz="900"/>
        </a:p>
      </xdr:txBody>
    </xdr:sp>
    <xdr:clientData/>
  </xdr:twoCellAnchor>
  <xdr:twoCellAnchor>
    <xdr:from>
      <xdr:col>2</xdr:col>
      <xdr:colOff>6350</xdr:colOff>
      <xdr:row>25</xdr:row>
      <xdr:rowOff>177800</xdr:rowOff>
    </xdr:from>
    <xdr:to>
      <xdr:col>2</xdr:col>
      <xdr:colOff>219710</xdr:colOff>
      <xdr:row>27</xdr:row>
      <xdr:rowOff>8890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520950" y="4757420"/>
          <a:ext cx="213360" cy="1968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198120</xdr:colOff>
      <xdr:row>41</xdr:row>
      <xdr:rowOff>161925</xdr:rowOff>
    </xdr:from>
    <xdr:to>
      <xdr:col>2</xdr:col>
      <xdr:colOff>1765300</xdr:colOff>
      <xdr:row>43</xdr:row>
      <xdr:rowOff>171450</xdr:rowOff>
    </xdr:to>
    <xdr:sp macro="" textlink="">
      <xdr:nvSpPr>
        <xdr:cNvPr id="13" name="Прямоугольник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712720" y="7667625"/>
          <a:ext cx="1567180" cy="37528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Вернуть</a:t>
          </a:r>
          <a:r>
            <a:rPr lang="ru-RU" sz="900" baseline="0"/>
            <a:t> форму</a:t>
          </a:r>
          <a:endParaRPr lang="ru-RU" sz="900"/>
        </a:p>
      </xdr:txBody>
    </xdr:sp>
    <xdr:clientData/>
  </xdr:twoCellAnchor>
  <xdr:twoCellAnchor>
    <xdr:from>
      <xdr:col>5</xdr:col>
      <xdr:colOff>209550</xdr:colOff>
      <xdr:row>41</xdr:row>
      <xdr:rowOff>41910</xdr:rowOff>
    </xdr:from>
    <xdr:to>
      <xdr:col>5</xdr:col>
      <xdr:colOff>1809750</xdr:colOff>
      <xdr:row>43</xdr:row>
      <xdr:rowOff>161925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8195310" y="7547610"/>
          <a:ext cx="1600200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Запрос формы "Движение денежных средств" </a:t>
          </a:r>
        </a:p>
      </xdr:txBody>
    </xdr:sp>
    <xdr:clientData/>
  </xdr:twoCellAnchor>
  <xdr:twoCellAnchor>
    <xdr:from>
      <xdr:col>5</xdr:col>
      <xdr:colOff>457200</xdr:colOff>
      <xdr:row>39</xdr:row>
      <xdr:rowOff>31750</xdr:rowOff>
    </xdr:from>
    <xdr:to>
      <xdr:col>5</xdr:col>
      <xdr:colOff>463550</xdr:colOff>
      <xdr:row>41</xdr:row>
      <xdr:rowOff>76200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rot="5400000">
          <a:off x="8241030" y="7373620"/>
          <a:ext cx="410210" cy="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1765300</xdr:colOff>
      <xdr:row>42</xdr:row>
      <xdr:rowOff>153988</xdr:rowOff>
    </xdr:from>
    <xdr:to>
      <xdr:col>5</xdr:col>
      <xdr:colOff>198120</xdr:colOff>
      <xdr:row>42</xdr:row>
      <xdr:rowOff>166688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endCxn id="13" idx="3"/>
        </xdr:cNvCxnSpPr>
      </xdr:nvCxnSpPr>
      <xdr:spPr>
        <a:xfrm rot="10800000" flipV="1">
          <a:off x="4279900" y="7842568"/>
          <a:ext cx="3903980" cy="127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245745</xdr:colOff>
      <xdr:row>44</xdr:row>
      <xdr:rowOff>129540</xdr:rowOff>
    </xdr:from>
    <xdr:to>
      <xdr:col>5</xdr:col>
      <xdr:colOff>1815465</xdr:colOff>
      <xdr:row>48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8231505" y="8183880"/>
          <a:ext cx="1569720" cy="6019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Внести сведения о поступлении денежных средств (аванса</a:t>
          </a:r>
          <a:r>
            <a:rPr lang="ru-RU" sz="900" baseline="0"/>
            <a:t> от клиента)</a:t>
          </a:r>
          <a:r>
            <a:rPr lang="ru-RU" sz="900"/>
            <a:t>,</a:t>
          </a:r>
          <a:r>
            <a:rPr lang="ru-RU" sz="900" baseline="0"/>
            <a:t> нажатие "учесть"</a:t>
          </a:r>
          <a:endParaRPr lang="ru-RU" sz="900"/>
        </a:p>
      </xdr:txBody>
    </xdr:sp>
    <xdr:clientData/>
  </xdr:twoCellAnchor>
  <xdr:twoCellAnchor>
    <xdr:from>
      <xdr:col>2</xdr:col>
      <xdr:colOff>1771650</xdr:colOff>
      <xdr:row>43</xdr:row>
      <xdr:rowOff>133350</xdr:rowOff>
    </xdr:from>
    <xdr:to>
      <xdr:col>5</xdr:col>
      <xdr:colOff>266700</xdr:colOff>
      <xdr:row>45</xdr:row>
      <xdr:rowOff>91440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4286250" y="8004810"/>
          <a:ext cx="396621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169545</xdr:colOff>
      <xdr:row>46</xdr:row>
      <xdr:rowOff>47625</xdr:rowOff>
    </xdr:from>
    <xdr:to>
      <xdr:col>2</xdr:col>
      <xdr:colOff>1769745</xdr:colOff>
      <xdr:row>49</xdr:row>
      <xdr:rowOff>1905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684145" y="8467725"/>
          <a:ext cx="1600200" cy="5029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Выполнить проводку Дт51Кт62.1(Клиент)</a:t>
          </a:r>
        </a:p>
      </xdr:txBody>
    </xdr:sp>
    <xdr:clientData/>
  </xdr:twoCellAnchor>
  <xdr:twoCellAnchor>
    <xdr:from>
      <xdr:col>2</xdr:col>
      <xdr:colOff>1739902</xdr:colOff>
      <xdr:row>47</xdr:row>
      <xdr:rowOff>95249</xdr:rowOff>
    </xdr:from>
    <xdr:to>
      <xdr:col>5</xdr:col>
      <xdr:colOff>222250</xdr:colOff>
      <xdr:row>47</xdr:row>
      <xdr:rowOff>101598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rot="10800000" flipV="1">
          <a:off x="4254502" y="8698229"/>
          <a:ext cx="3953508" cy="63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26</xdr:row>
      <xdr:rowOff>171451</xdr:rowOff>
    </xdr:from>
    <xdr:to>
      <xdr:col>1</xdr:col>
      <xdr:colOff>1838325</xdr:colOff>
      <xdr:row>31</xdr:row>
      <xdr:rowOff>85726</xdr:rowOff>
    </xdr:to>
    <xdr:sp macro="" textlink="">
      <xdr:nvSpPr>
        <xdr:cNvPr id="21" name="Ромб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847725" y="4933951"/>
          <a:ext cx="1600200" cy="8286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Остатки есть?</a:t>
          </a:r>
        </a:p>
      </xdr:txBody>
    </xdr:sp>
    <xdr:clientData/>
  </xdr:twoCellAnchor>
  <xdr:twoCellAnchor>
    <xdr:from>
      <xdr:col>1</xdr:col>
      <xdr:colOff>1689110</xdr:colOff>
      <xdr:row>27</xdr:row>
      <xdr:rowOff>81280</xdr:rowOff>
    </xdr:from>
    <xdr:to>
      <xdr:col>2</xdr:col>
      <xdr:colOff>200661</xdr:colOff>
      <xdr:row>28</xdr:row>
      <xdr:rowOff>136522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stCxn id="11" idx="1"/>
        </xdr:cNvCxnSpPr>
      </xdr:nvCxnSpPr>
      <xdr:spPr>
        <a:xfrm rot="10800000" flipV="1">
          <a:off x="2298710" y="5026660"/>
          <a:ext cx="416551" cy="23812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33</xdr:row>
      <xdr:rowOff>66674</xdr:rowOff>
    </xdr:from>
    <xdr:to>
      <xdr:col>1</xdr:col>
      <xdr:colOff>1819275</xdr:colOff>
      <xdr:row>37</xdr:row>
      <xdr:rowOff>137160</xdr:rowOff>
    </xdr:to>
    <xdr:sp macro="" textlink="">
      <xdr:nvSpPr>
        <xdr:cNvPr id="23" name="Прямоугольник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876300" y="6109334"/>
          <a:ext cx="1552575" cy="80200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Помещение нужных позиций</a:t>
          </a:r>
          <a:r>
            <a:rPr lang="ru-RU" sz="900" baseline="0"/>
            <a:t> ГП и транспортных услуг  из Формы складских остатков</a:t>
          </a:r>
          <a:r>
            <a:rPr lang="ru-RU" sz="900"/>
            <a:t> в Заказ</a:t>
          </a:r>
          <a:r>
            <a:rPr lang="ru-RU" sz="900" baseline="0"/>
            <a:t> </a:t>
          </a:r>
          <a:r>
            <a:rPr lang="ru-RU" sz="900"/>
            <a:t>продаж с указанием цены продажи</a:t>
          </a:r>
        </a:p>
      </xdr:txBody>
    </xdr:sp>
    <xdr:clientData/>
  </xdr:twoCellAnchor>
  <xdr:twoCellAnchor>
    <xdr:from>
      <xdr:col>1</xdr:col>
      <xdr:colOff>1038224</xdr:colOff>
      <xdr:row>31</xdr:row>
      <xdr:rowOff>85726</xdr:rowOff>
    </xdr:from>
    <xdr:to>
      <xdr:col>1</xdr:col>
      <xdr:colOff>1042987</xdr:colOff>
      <xdr:row>33</xdr:row>
      <xdr:rowOff>66674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stCxn id="21" idx="2"/>
          <a:endCxn id="23" idx="0"/>
        </xdr:cNvCxnSpPr>
      </xdr:nvCxnSpPr>
      <xdr:spPr>
        <a:xfrm rot="16200000" flipH="1">
          <a:off x="1476852" y="5933598"/>
          <a:ext cx="346708" cy="476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38</xdr:row>
      <xdr:rowOff>76200</xdr:rowOff>
    </xdr:from>
    <xdr:to>
      <xdr:col>1</xdr:col>
      <xdr:colOff>1800225</xdr:colOff>
      <xdr:row>42</xdr:row>
      <xdr:rowOff>66675</xdr:rowOff>
    </xdr:to>
    <xdr:sp macro="" textlink="">
      <xdr:nvSpPr>
        <xdr:cNvPr id="25" name="Прямоугольник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857250" y="7033260"/>
          <a:ext cx="1552575" cy="72199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На основе заполненной формы  Заказа продаж запросить договор и счет на оплату</a:t>
          </a:r>
        </a:p>
      </xdr:txBody>
    </xdr:sp>
    <xdr:clientData/>
  </xdr:twoCellAnchor>
  <xdr:twoCellAnchor>
    <xdr:from>
      <xdr:col>5</xdr:col>
      <xdr:colOff>400050</xdr:colOff>
      <xdr:row>38</xdr:row>
      <xdr:rowOff>76202</xdr:rowOff>
    </xdr:from>
    <xdr:to>
      <xdr:col>5</xdr:col>
      <xdr:colOff>514350</xdr:colOff>
      <xdr:row>38</xdr:row>
      <xdr:rowOff>171450</xdr:rowOff>
    </xdr:to>
    <xdr:sp macro="" textlink="">
      <xdr:nvSpPr>
        <xdr:cNvPr id="26" name="Блок-схема: узел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8385810" y="7033262"/>
          <a:ext cx="114300" cy="95248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198120</xdr:colOff>
      <xdr:row>38</xdr:row>
      <xdr:rowOff>47625</xdr:rowOff>
    </xdr:from>
    <xdr:to>
      <xdr:col>2</xdr:col>
      <xdr:colOff>1798320</xdr:colOff>
      <xdr:row>41</xdr:row>
      <xdr:rowOff>1905</xdr:rowOff>
    </xdr:to>
    <xdr:sp macro="" textlink="">
      <xdr:nvSpPr>
        <xdr:cNvPr id="27" name="Прямоугольник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2712720" y="7004685"/>
          <a:ext cx="1600200" cy="5029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 baseline="0"/>
            <a:t>Сформировать готовые файлы  договора и счета на основе Заказа продаж</a:t>
          </a:r>
          <a:endParaRPr lang="ru-RU" sz="900"/>
        </a:p>
      </xdr:txBody>
    </xdr:sp>
    <xdr:clientData/>
  </xdr:twoCellAnchor>
  <xdr:twoCellAnchor>
    <xdr:from>
      <xdr:col>1</xdr:col>
      <xdr:colOff>1800225</xdr:colOff>
      <xdr:row>39</xdr:row>
      <xdr:rowOff>95250</xdr:rowOff>
    </xdr:from>
    <xdr:to>
      <xdr:col>2</xdr:col>
      <xdr:colOff>198120</xdr:colOff>
      <xdr:row>39</xdr:row>
      <xdr:rowOff>115253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>
          <a:endCxn id="27" idx="1"/>
        </xdr:cNvCxnSpPr>
      </xdr:nvCxnSpPr>
      <xdr:spPr>
        <a:xfrm>
          <a:off x="2409825" y="7235190"/>
          <a:ext cx="302895" cy="2000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46</xdr:row>
      <xdr:rowOff>28575</xdr:rowOff>
    </xdr:from>
    <xdr:to>
      <xdr:col>1</xdr:col>
      <xdr:colOff>1771650</xdr:colOff>
      <xdr:row>50</xdr:row>
      <xdr:rowOff>19050</xdr:rowOff>
    </xdr:to>
    <xdr:sp macro="" textlink="">
      <xdr:nvSpPr>
        <xdr:cNvPr id="29" name="Прямоугольник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819150" y="8448675"/>
          <a:ext cx="1562100" cy="72199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800"/>
            <a:t>В  Заказе продаж отметить получение от Клиента оформленного Клиентом договора и факта получения аванса от Клиента</a:t>
          </a:r>
        </a:p>
      </xdr:txBody>
    </xdr:sp>
    <xdr:clientData/>
  </xdr:twoCellAnchor>
  <xdr:twoCellAnchor>
    <xdr:from>
      <xdr:col>1</xdr:col>
      <xdr:colOff>1724026</xdr:colOff>
      <xdr:row>47</xdr:row>
      <xdr:rowOff>95251</xdr:rowOff>
    </xdr:from>
    <xdr:to>
      <xdr:col>2</xdr:col>
      <xdr:colOff>169546</xdr:colOff>
      <xdr:row>47</xdr:row>
      <xdr:rowOff>115254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>
          <a:stCxn id="19" idx="1"/>
        </xdr:cNvCxnSpPr>
      </xdr:nvCxnSpPr>
      <xdr:spPr>
        <a:xfrm rot="10800000">
          <a:off x="2333626" y="8698231"/>
          <a:ext cx="350520" cy="2000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</xdr:colOff>
      <xdr:row>51</xdr:row>
      <xdr:rowOff>0</xdr:rowOff>
    </xdr:from>
    <xdr:to>
      <xdr:col>1</xdr:col>
      <xdr:colOff>1771650</xdr:colOff>
      <xdr:row>54</xdr:row>
      <xdr:rowOff>171450</xdr:rowOff>
    </xdr:to>
    <xdr:sp macro="" textlink="">
      <xdr:nvSpPr>
        <xdr:cNvPr id="31" name="Прямоугольник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828675" y="9334500"/>
          <a:ext cx="1552575" cy="72009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Отразить в Заказе продаж согласие на отгрузку</a:t>
          </a:r>
        </a:p>
      </xdr:txBody>
    </xdr:sp>
    <xdr:clientData/>
  </xdr:twoCellAnchor>
  <xdr:twoCellAnchor>
    <xdr:from>
      <xdr:col>1</xdr:col>
      <xdr:colOff>1028700</xdr:colOff>
      <xdr:row>50</xdr:row>
      <xdr:rowOff>9525</xdr:rowOff>
    </xdr:from>
    <xdr:to>
      <xdr:col>1</xdr:col>
      <xdr:colOff>1047750</xdr:colOff>
      <xdr:row>51</xdr:row>
      <xdr:rowOff>28576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rot="5400000">
          <a:off x="1546859" y="9252586"/>
          <a:ext cx="201931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169545</xdr:colOff>
      <xdr:row>51</xdr:row>
      <xdr:rowOff>133350</xdr:rowOff>
    </xdr:from>
    <xdr:to>
      <xdr:col>5</xdr:col>
      <xdr:colOff>1905</xdr:colOff>
      <xdr:row>54</xdr:row>
      <xdr:rowOff>182880</xdr:rowOff>
    </xdr:to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6494145" y="9467850"/>
          <a:ext cx="1493520" cy="59817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Отгрузить ГП, выбрав отгружаемые</a:t>
          </a:r>
          <a:r>
            <a:rPr lang="ru-RU" sz="900" baseline="0"/>
            <a:t> позиции ГП в Форме складских остатков</a:t>
          </a:r>
          <a:r>
            <a:rPr lang="ru-RU" sz="900"/>
            <a:t> </a:t>
          </a:r>
        </a:p>
      </xdr:txBody>
    </xdr:sp>
    <xdr:clientData/>
  </xdr:twoCellAnchor>
  <xdr:twoCellAnchor>
    <xdr:from>
      <xdr:col>2</xdr:col>
      <xdr:colOff>152399</xdr:colOff>
      <xdr:row>50</xdr:row>
      <xdr:rowOff>171450</xdr:rowOff>
    </xdr:from>
    <xdr:to>
      <xdr:col>2</xdr:col>
      <xdr:colOff>1781174</xdr:colOff>
      <xdr:row>54</xdr:row>
      <xdr:rowOff>97155</xdr:rowOff>
    </xdr:to>
    <xdr:sp macro="" textlink="">
      <xdr:nvSpPr>
        <xdr:cNvPr id="34" name="Прямоугольник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2666999" y="9323070"/>
          <a:ext cx="1628775" cy="6572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Передать информацию на склад  о возможности отгрузки ГП</a:t>
          </a:r>
        </a:p>
      </xdr:txBody>
    </xdr:sp>
    <xdr:clientData/>
  </xdr:twoCellAnchor>
  <xdr:twoCellAnchor>
    <xdr:from>
      <xdr:col>1</xdr:col>
      <xdr:colOff>1771650</xdr:colOff>
      <xdr:row>52</xdr:row>
      <xdr:rowOff>134303</xdr:rowOff>
    </xdr:from>
    <xdr:to>
      <xdr:col>2</xdr:col>
      <xdr:colOff>152399</xdr:colOff>
      <xdr:row>52</xdr:row>
      <xdr:rowOff>176213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>
          <a:stCxn id="31" idx="3"/>
          <a:endCxn id="34" idx="1"/>
        </xdr:cNvCxnSpPr>
      </xdr:nvCxnSpPr>
      <xdr:spPr>
        <a:xfrm flipV="1">
          <a:off x="2381250" y="9651683"/>
          <a:ext cx="285749" cy="419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53</xdr:row>
      <xdr:rowOff>152400</xdr:rowOff>
    </xdr:from>
    <xdr:to>
      <xdr:col>5</xdr:col>
      <xdr:colOff>552450</xdr:colOff>
      <xdr:row>54</xdr:row>
      <xdr:rowOff>104774</xdr:rowOff>
    </xdr:to>
    <xdr:sp macro="" textlink="">
      <xdr:nvSpPr>
        <xdr:cNvPr id="36" name="Блок-схема: узел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8423910" y="9852660"/>
          <a:ext cx="114300" cy="135254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</xdr:col>
      <xdr:colOff>190500</xdr:colOff>
      <xdr:row>57</xdr:row>
      <xdr:rowOff>161925</xdr:rowOff>
    </xdr:from>
    <xdr:to>
      <xdr:col>5</xdr:col>
      <xdr:colOff>1752600</xdr:colOff>
      <xdr:row>62</xdr:row>
      <xdr:rowOff>57150</xdr:rowOff>
    </xdr:to>
    <xdr:sp macro="" textlink="">
      <xdr:nvSpPr>
        <xdr:cNvPr id="37" name="Прямоугольник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8176260" y="10616565"/>
          <a:ext cx="1562100" cy="8096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Проверить наличие договора,  докуметы склада и нажать "учесть</a:t>
          </a:r>
          <a:r>
            <a:rPr lang="ru-RU" sz="900" baseline="0"/>
            <a:t> Заказ продаж</a:t>
          </a:r>
          <a:r>
            <a:rPr lang="en-US" sz="900" baseline="0"/>
            <a:t>"</a:t>
          </a:r>
          <a:endParaRPr lang="ru-RU" sz="900"/>
        </a:p>
      </xdr:txBody>
    </xdr:sp>
    <xdr:clientData/>
  </xdr:twoCellAnchor>
  <xdr:twoCellAnchor>
    <xdr:from>
      <xdr:col>5</xdr:col>
      <xdr:colOff>495301</xdr:colOff>
      <xdr:row>54</xdr:row>
      <xdr:rowOff>104773</xdr:rowOff>
    </xdr:from>
    <xdr:to>
      <xdr:col>5</xdr:col>
      <xdr:colOff>495303</xdr:colOff>
      <xdr:row>58</xdr:row>
      <xdr:rowOff>3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 rot="16200000" flipH="1">
          <a:off x="8156257" y="10312717"/>
          <a:ext cx="649610" cy="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135256</xdr:colOff>
      <xdr:row>58</xdr:row>
      <xdr:rowOff>150495</xdr:rowOff>
    </xdr:from>
    <xdr:to>
      <xdr:col>2</xdr:col>
      <xdr:colOff>1754506</xdr:colOff>
      <xdr:row>63</xdr:row>
      <xdr:rowOff>43815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2649856" y="10788015"/>
          <a:ext cx="1619250" cy="8077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Выполнить проводки: Д.62.1(клиент)Кт90.1</a:t>
          </a:r>
        </a:p>
        <a:p>
          <a:pPr algn="ctr"/>
          <a:r>
            <a:rPr lang="ru-RU" sz="900"/>
            <a:t>Д.90.2Кт43</a:t>
          </a:r>
        </a:p>
        <a:p>
          <a:pPr algn="ctr"/>
          <a:r>
            <a:rPr lang="ru-RU" sz="900"/>
            <a:t>Д.90.3Кт68ндс</a:t>
          </a:r>
        </a:p>
      </xdr:txBody>
    </xdr:sp>
    <xdr:clientData/>
  </xdr:twoCellAnchor>
  <xdr:twoCellAnchor>
    <xdr:from>
      <xdr:col>2</xdr:col>
      <xdr:colOff>1754506</xdr:colOff>
      <xdr:row>60</xdr:row>
      <xdr:rowOff>18097</xdr:rowOff>
    </xdr:from>
    <xdr:to>
      <xdr:col>5</xdr:col>
      <xdr:colOff>190500</xdr:colOff>
      <xdr:row>61</xdr:row>
      <xdr:rowOff>5714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>
          <a:stCxn id="37" idx="1"/>
          <a:endCxn id="39" idx="3"/>
        </xdr:cNvCxnSpPr>
      </xdr:nvCxnSpPr>
      <xdr:spPr>
        <a:xfrm rot="10800000" flipV="1">
          <a:off x="4269106" y="11021377"/>
          <a:ext cx="3907154" cy="17049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65</xdr:row>
      <xdr:rowOff>41910</xdr:rowOff>
    </xdr:from>
    <xdr:to>
      <xdr:col>5</xdr:col>
      <xdr:colOff>1809750</xdr:colOff>
      <xdr:row>67</xdr:row>
      <xdr:rowOff>161925</xdr:rowOff>
    </xdr:to>
    <xdr:sp macro="" textlink="">
      <xdr:nvSpPr>
        <xdr:cNvPr id="41" name="Прямоугольник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8195310" y="11959590"/>
          <a:ext cx="1600200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Запрос формы "Движение денежных средств</a:t>
          </a:r>
          <a:r>
            <a:rPr lang="ru-RU" sz="1000"/>
            <a:t>" </a:t>
          </a:r>
        </a:p>
      </xdr:txBody>
    </xdr:sp>
    <xdr:clientData/>
  </xdr:twoCellAnchor>
  <xdr:twoCellAnchor>
    <xdr:from>
      <xdr:col>5</xdr:col>
      <xdr:colOff>457200</xdr:colOff>
      <xdr:row>64</xdr:row>
      <xdr:rowOff>0</xdr:rowOff>
    </xdr:from>
    <xdr:to>
      <xdr:col>5</xdr:col>
      <xdr:colOff>466728</xdr:colOff>
      <xdr:row>65</xdr:row>
      <xdr:rowOff>57152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 rot="16200000" flipH="1">
          <a:off x="8327708" y="11850052"/>
          <a:ext cx="240032" cy="952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245745</xdr:colOff>
      <xdr:row>68</xdr:row>
      <xdr:rowOff>129540</xdr:rowOff>
    </xdr:from>
    <xdr:to>
      <xdr:col>5</xdr:col>
      <xdr:colOff>1815465</xdr:colOff>
      <xdr:row>72</xdr:row>
      <xdr:rowOff>0</xdr:rowOff>
    </xdr:to>
    <xdr:sp macro="" textlink="">
      <xdr:nvSpPr>
        <xdr:cNvPr id="43" name="Прямоугольник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8231505" y="12595860"/>
          <a:ext cx="1569720" cy="6019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Внести сведения о поступлении денежных средств,</a:t>
          </a:r>
          <a:r>
            <a:rPr lang="ru-RU" sz="900" baseline="0"/>
            <a:t> нажать "учесть"</a:t>
          </a:r>
          <a:endParaRPr lang="ru-RU" sz="900"/>
        </a:p>
      </xdr:txBody>
    </xdr:sp>
    <xdr:clientData/>
  </xdr:twoCellAnchor>
  <xdr:twoCellAnchor>
    <xdr:from>
      <xdr:col>5</xdr:col>
      <xdr:colOff>400050</xdr:colOff>
      <xdr:row>63</xdr:row>
      <xdr:rowOff>76202</xdr:rowOff>
    </xdr:from>
    <xdr:to>
      <xdr:col>5</xdr:col>
      <xdr:colOff>514350</xdr:colOff>
      <xdr:row>63</xdr:row>
      <xdr:rowOff>171450</xdr:rowOff>
    </xdr:to>
    <xdr:sp macro="" textlink="">
      <xdr:nvSpPr>
        <xdr:cNvPr id="44" name="Блок-схема: узел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8385810" y="11628122"/>
          <a:ext cx="114300" cy="95248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179070</xdr:colOff>
      <xdr:row>65</xdr:row>
      <xdr:rowOff>155575</xdr:rowOff>
    </xdr:from>
    <xdr:to>
      <xdr:col>2</xdr:col>
      <xdr:colOff>1779270</xdr:colOff>
      <xdr:row>68</xdr:row>
      <xdr:rowOff>109855</xdr:rowOff>
    </xdr:to>
    <xdr:sp macro="" textlink="">
      <xdr:nvSpPr>
        <xdr:cNvPr id="45" name="Прямоугольник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2693670" y="12073255"/>
          <a:ext cx="1600200" cy="5029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Вернуть</a:t>
          </a:r>
          <a:r>
            <a:rPr lang="ru-RU" sz="900" baseline="0"/>
            <a:t> форму</a:t>
          </a:r>
          <a:endParaRPr lang="ru-RU" sz="900"/>
        </a:p>
      </xdr:txBody>
    </xdr:sp>
    <xdr:clientData/>
  </xdr:twoCellAnchor>
  <xdr:twoCellAnchor>
    <xdr:from>
      <xdr:col>2</xdr:col>
      <xdr:colOff>1780540</xdr:colOff>
      <xdr:row>66</xdr:row>
      <xdr:rowOff>101918</xdr:rowOff>
    </xdr:from>
    <xdr:to>
      <xdr:col>5</xdr:col>
      <xdr:colOff>209550</xdr:colOff>
      <xdr:row>66</xdr:row>
      <xdr:rowOff>165100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>
          <a:stCxn id="41" idx="1"/>
        </xdr:cNvCxnSpPr>
      </xdr:nvCxnSpPr>
      <xdr:spPr>
        <a:xfrm rot="10800000" flipV="1">
          <a:off x="4295140" y="12202478"/>
          <a:ext cx="3900170" cy="6318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1771650</xdr:colOff>
      <xdr:row>67</xdr:row>
      <xdr:rowOff>158750</xdr:rowOff>
    </xdr:from>
    <xdr:to>
      <xdr:col>5</xdr:col>
      <xdr:colOff>266700</xdr:colOff>
      <xdr:row>69</xdr:row>
      <xdr:rowOff>91440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4286250" y="12442190"/>
          <a:ext cx="3966210" cy="298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188595</xdr:colOff>
      <xdr:row>70</xdr:row>
      <xdr:rowOff>41275</xdr:rowOff>
    </xdr:from>
    <xdr:to>
      <xdr:col>2</xdr:col>
      <xdr:colOff>1788795</xdr:colOff>
      <xdr:row>72</xdr:row>
      <xdr:rowOff>179705</xdr:rowOff>
    </xdr:to>
    <xdr:sp macro="" textlink="">
      <xdr:nvSpPr>
        <xdr:cNvPr id="48" name="Прямоугольник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2703195" y="12873355"/>
          <a:ext cx="1600200" cy="50419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Выполнить проводку Дт51Кт62.1(Клиент)</a:t>
          </a:r>
        </a:p>
      </xdr:txBody>
    </xdr:sp>
    <xdr:clientData/>
  </xdr:twoCellAnchor>
  <xdr:twoCellAnchor>
    <xdr:from>
      <xdr:col>2</xdr:col>
      <xdr:colOff>1788795</xdr:colOff>
      <xdr:row>71</xdr:row>
      <xdr:rowOff>93344</xdr:rowOff>
    </xdr:from>
    <xdr:to>
      <xdr:col>5</xdr:col>
      <xdr:colOff>245747</xdr:colOff>
      <xdr:row>71</xdr:row>
      <xdr:rowOff>110490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endCxn id="48" idx="3"/>
        </xdr:cNvCxnSpPr>
      </xdr:nvCxnSpPr>
      <xdr:spPr>
        <a:xfrm rot="10800000" flipV="1">
          <a:off x="4303395" y="13108304"/>
          <a:ext cx="3928112" cy="1714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165100</xdr:colOff>
      <xdr:row>32</xdr:row>
      <xdr:rowOff>68580</xdr:rowOff>
    </xdr:from>
    <xdr:to>
      <xdr:col>2</xdr:col>
      <xdr:colOff>1765300</xdr:colOff>
      <xdr:row>37</xdr:row>
      <xdr:rowOff>76200</xdr:rowOff>
    </xdr:to>
    <xdr:sp macro="" textlink="">
      <xdr:nvSpPr>
        <xdr:cNvPr id="50" name="Прямоугольник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2679700" y="5928360"/>
          <a:ext cx="1600200" cy="9220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Выполнить</a:t>
          </a:r>
          <a:r>
            <a:rPr lang="ru-RU" sz="900" baseline="0"/>
            <a:t> резервирование ГП из Формы складских остатков , Сохранить форму Заказа продаж с учетом зарезервированной ГП</a:t>
          </a:r>
          <a:endParaRPr lang="ru-RU" sz="900"/>
        </a:p>
      </xdr:txBody>
    </xdr:sp>
    <xdr:clientData/>
  </xdr:twoCellAnchor>
  <xdr:twoCellAnchor>
    <xdr:from>
      <xdr:col>1</xdr:col>
      <xdr:colOff>1819275</xdr:colOff>
      <xdr:row>34</xdr:row>
      <xdr:rowOff>163830</xdr:rowOff>
    </xdr:from>
    <xdr:to>
      <xdr:col>2</xdr:col>
      <xdr:colOff>165100</xdr:colOff>
      <xdr:row>35</xdr:row>
      <xdr:rowOff>101917</xdr:rowOff>
    </xdr:to>
    <xdr:cxnSp macro="">
      <xdr:nvCxnSpPr>
        <xdr:cNvPr id="51" name="Прямая со стрелкой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>
          <a:stCxn id="23" idx="3"/>
          <a:endCxn id="50" idx="1"/>
        </xdr:cNvCxnSpPr>
      </xdr:nvCxnSpPr>
      <xdr:spPr>
        <a:xfrm flipV="1">
          <a:off x="2428875" y="6389370"/>
          <a:ext cx="250825" cy="1209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1809750</xdr:colOff>
      <xdr:row>36</xdr:row>
      <xdr:rowOff>177800</xdr:rowOff>
    </xdr:from>
    <xdr:to>
      <xdr:col>2</xdr:col>
      <xdr:colOff>292100</xdr:colOff>
      <xdr:row>38</xdr:row>
      <xdr:rowOff>139700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 rot="10800000" flipV="1">
          <a:off x="2419350" y="6769100"/>
          <a:ext cx="387350" cy="32766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55</xdr:row>
      <xdr:rowOff>25400</xdr:rowOff>
    </xdr:from>
    <xdr:to>
      <xdr:col>2</xdr:col>
      <xdr:colOff>1752600</xdr:colOff>
      <xdr:row>58</xdr:row>
      <xdr:rowOff>0</xdr:rowOff>
    </xdr:to>
    <xdr:sp macro="" textlink="">
      <xdr:nvSpPr>
        <xdr:cNvPr id="53" name="Прямоугольник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2667000" y="10099040"/>
          <a:ext cx="1600200" cy="5384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Статус  "Резерв"  ГП в Форме складских остатков заменяется на статус "Отгружено"</a:t>
          </a:r>
        </a:p>
      </xdr:txBody>
    </xdr:sp>
    <xdr:clientData/>
  </xdr:twoCellAnchor>
  <xdr:twoCellAnchor>
    <xdr:from>
      <xdr:col>2</xdr:col>
      <xdr:colOff>1752600</xdr:colOff>
      <xdr:row>54</xdr:row>
      <xdr:rowOff>99060</xdr:rowOff>
    </xdr:from>
    <xdr:to>
      <xdr:col>4</xdr:col>
      <xdr:colOff>167640</xdr:colOff>
      <xdr:row>56</xdr:row>
      <xdr:rowOff>68580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 rot="10800000" flipV="1">
          <a:off x="4267200" y="9982200"/>
          <a:ext cx="2225040" cy="3505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1781174</xdr:colOff>
      <xdr:row>52</xdr:row>
      <xdr:rowOff>134303</xdr:rowOff>
    </xdr:from>
    <xdr:to>
      <xdr:col>4</xdr:col>
      <xdr:colOff>169545</xdr:colOff>
      <xdr:row>53</xdr:row>
      <xdr:rowOff>66675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34" idx="3"/>
          <a:endCxn id="33" idx="1"/>
        </xdr:cNvCxnSpPr>
      </xdr:nvCxnSpPr>
      <xdr:spPr>
        <a:xfrm>
          <a:off x="4295774" y="9651683"/>
          <a:ext cx="2198371" cy="1152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195580</xdr:colOff>
      <xdr:row>6</xdr:row>
      <xdr:rowOff>170180</xdr:rowOff>
    </xdr:from>
    <xdr:to>
      <xdr:col>3</xdr:col>
      <xdr:colOff>1758950</xdr:colOff>
      <xdr:row>9</xdr:row>
      <xdr:rowOff>88900</xdr:rowOff>
    </xdr:to>
    <xdr:sp macro="" textlink="">
      <xdr:nvSpPr>
        <xdr:cNvPr id="56" name="Прямоугольник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4615180" y="1275080"/>
          <a:ext cx="1563370" cy="4673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Запрос формы "Заказ покупок" </a:t>
          </a:r>
          <a:r>
            <a:rPr lang="ru-RU" sz="900" baseline="0"/>
            <a:t>(</a:t>
          </a:r>
          <a:r>
            <a:rPr lang="en-US" sz="900" baseline="0"/>
            <a:t>Purchase Order)</a:t>
          </a:r>
          <a:endParaRPr lang="ru-RU" sz="900"/>
        </a:p>
      </xdr:txBody>
    </xdr:sp>
    <xdr:clientData/>
  </xdr:twoCellAnchor>
  <xdr:twoCellAnchor>
    <xdr:from>
      <xdr:col>2</xdr:col>
      <xdr:colOff>210185</xdr:colOff>
      <xdr:row>9</xdr:row>
      <xdr:rowOff>99061</xdr:rowOff>
    </xdr:from>
    <xdr:to>
      <xdr:col>2</xdr:col>
      <xdr:colOff>1790700</xdr:colOff>
      <xdr:row>11</xdr:row>
      <xdr:rowOff>152401</xdr:rowOff>
    </xdr:to>
    <xdr:sp macro="" textlink="">
      <xdr:nvSpPr>
        <xdr:cNvPr id="57" name="Прямоугольник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2724785" y="1752601"/>
          <a:ext cx="1580515" cy="4191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Вернуть </a:t>
          </a:r>
          <a:r>
            <a:rPr lang="ru-RU" sz="900" baseline="0"/>
            <a:t>форму</a:t>
          </a:r>
          <a:endParaRPr lang="ru-RU" sz="900"/>
        </a:p>
      </xdr:txBody>
    </xdr:sp>
    <xdr:clientData/>
  </xdr:twoCellAnchor>
  <xdr:twoCellAnchor>
    <xdr:from>
      <xdr:col>2</xdr:col>
      <xdr:colOff>1790700</xdr:colOff>
      <xdr:row>8</xdr:row>
      <xdr:rowOff>37465</xdr:rowOff>
    </xdr:from>
    <xdr:to>
      <xdr:col>3</xdr:col>
      <xdr:colOff>195580</xdr:colOff>
      <xdr:row>10</xdr:row>
      <xdr:rowOff>125731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6" idx="1"/>
          <a:endCxn id="57" idx="3"/>
        </xdr:cNvCxnSpPr>
      </xdr:nvCxnSpPr>
      <xdr:spPr>
        <a:xfrm rot="10800000" flipV="1">
          <a:off x="4305300" y="1508125"/>
          <a:ext cx="309880" cy="45402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236855</xdr:colOff>
      <xdr:row>9</xdr:row>
      <xdr:rowOff>181610</xdr:rowOff>
    </xdr:from>
    <xdr:to>
      <xdr:col>3</xdr:col>
      <xdr:colOff>1727200</xdr:colOff>
      <xdr:row>12</xdr:row>
      <xdr:rowOff>177800</xdr:rowOff>
    </xdr:to>
    <xdr:sp macro="" textlink="">
      <xdr:nvSpPr>
        <xdr:cNvPr id="59" name="Прямоугольник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4656455" y="1835150"/>
          <a:ext cx="1490345" cy="54483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 baseline="0"/>
            <a:t>Получить  от поставщика договор и счет и заполнить форму Заказа покупок</a:t>
          </a:r>
          <a:endParaRPr lang="ru-RU" sz="900"/>
        </a:p>
      </xdr:txBody>
    </xdr:sp>
    <xdr:clientData/>
  </xdr:twoCellAnchor>
  <xdr:twoCellAnchor>
    <xdr:from>
      <xdr:col>2</xdr:col>
      <xdr:colOff>1809750</xdr:colOff>
      <xdr:row>10</xdr:row>
      <xdr:rowOff>182880</xdr:rowOff>
    </xdr:from>
    <xdr:to>
      <xdr:col>3</xdr:col>
      <xdr:colOff>236855</xdr:colOff>
      <xdr:row>11</xdr:row>
      <xdr:rowOff>87630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>
          <a:endCxn id="59" idx="1"/>
        </xdr:cNvCxnSpPr>
      </xdr:nvCxnSpPr>
      <xdr:spPr>
        <a:xfrm>
          <a:off x="4324350" y="2019300"/>
          <a:ext cx="332105" cy="8763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193675</xdr:colOff>
      <xdr:row>4</xdr:row>
      <xdr:rowOff>3175</xdr:rowOff>
    </xdr:from>
    <xdr:to>
      <xdr:col>3</xdr:col>
      <xdr:colOff>1790700</xdr:colOff>
      <xdr:row>6</xdr:row>
      <xdr:rowOff>63500</xdr:rowOff>
    </xdr:to>
    <xdr:sp macro="" textlink="">
      <xdr:nvSpPr>
        <xdr:cNvPr id="61" name="Прямоугольник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4613275" y="833755"/>
          <a:ext cx="1597025" cy="33464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Поиск </a:t>
          </a:r>
          <a:r>
            <a:rPr lang="ru-RU" sz="900" baseline="0"/>
            <a:t>поставщика транспортных услуг</a:t>
          </a:r>
          <a:endParaRPr lang="ru-RU" sz="900"/>
        </a:p>
      </xdr:txBody>
    </xdr:sp>
    <xdr:clientData/>
  </xdr:twoCellAnchor>
  <xdr:twoCellAnchor>
    <xdr:from>
      <xdr:col>1</xdr:col>
      <xdr:colOff>457200</xdr:colOff>
      <xdr:row>9</xdr:row>
      <xdr:rowOff>73025</xdr:rowOff>
    </xdr:from>
    <xdr:to>
      <xdr:col>1</xdr:col>
      <xdr:colOff>1809750</xdr:colOff>
      <xdr:row>12</xdr:row>
      <xdr:rowOff>22860</xdr:rowOff>
    </xdr:to>
    <xdr:sp macro="" textlink="">
      <xdr:nvSpPr>
        <xdr:cNvPr id="62" name="Прямоугольник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1066800" y="1726565"/>
          <a:ext cx="1352550" cy="4984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Уведомить</a:t>
          </a:r>
          <a:r>
            <a:rPr lang="ru-RU" sz="900" baseline="0"/>
            <a:t> отдел закупок</a:t>
          </a:r>
          <a:endParaRPr lang="ru-RU" sz="900"/>
        </a:p>
      </xdr:txBody>
    </xdr:sp>
    <xdr:clientData/>
  </xdr:twoCellAnchor>
  <xdr:twoCellAnchor>
    <xdr:from>
      <xdr:col>1</xdr:col>
      <xdr:colOff>1809750</xdr:colOff>
      <xdr:row>5</xdr:row>
      <xdr:rowOff>128588</xdr:rowOff>
    </xdr:from>
    <xdr:to>
      <xdr:col>3</xdr:col>
      <xdr:colOff>200025</xdr:colOff>
      <xdr:row>9</xdr:row>
      <xdr:rowOff>139700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 flipV="1">
          <a:off x="2419350" y="1096328"/>
          <a:ext cx="2200275" cy="6969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184150</xdr:colOff>
      <xdr:row>13</xdr:row>
      <xdr:rowOff>101600</xdr:rowOff>
    </xdr:from>
    <xdr:to>
      <xdr:col>3</xdr:col>
      <xdr:colOff>1784350</xdr:colOff>
      <xdr:row>16</xdr:row>
      <xdr:rowOff>55880</xdr:rowOff>
    </xdr:to>
    <xdr:sp macro="" textlink="">
      <xdr:nvSpPr>
        <xdr:cNvPr id="64" name="Прямоугольник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4603750" y="2486660"/>
          <a:ext cx="1600200" cy="5029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Передать счет на оплату трансп.услуг</a:t>
          </a:r>
        </a:p>
      </xdr:txBody>
    </xdr:sp>
    <xdr:clientData/>
  </xdr:twoCellAnchor>
  <xdr:twoCellAnchor>
    <xdr:from>
      <xdr:col>3</xdr:col>
      <xdr:colOff>1784350</xdr:colOff>
      <xdr:row>14</xdr:row>
      <xdr:rowOff>19050</xdr:rowOff>
    </xdr:from>
    <xdr:to>
      <xdr:col>5</xdr:col>
      <xdr:colOff>177800</xdr:colOff>
      <xdr:row>14</xdr:row>
      <xdr:rowOff>20638</xdr:rowOff>
    </xdr:to>
    <xdr:cxnSp macro="">
      <xdr:nvCxnSpPr>
        <xdr:cNvPr id="65" name="Прямая со стрелкой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6203950" y="2586990"/>
          <a:ext cx="195961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165100</xdr:colOff>
      <xdr:row>12</xdr:row>
      <xdr:rowOff>82550</xdr:rowOff>
    </xdr:from>
    <xdr:to>
      <xdr:col>5</xdr:col>
      <xdr:colOff>1765300</xdr:colOff>
      <xdr:row>15</xdr:row>
      <xdr:rowOff>36830</xdr:rowOff>
    </xdr:to>
    <xdr:sp macro="" textlink="">
      <xdr:nvSpPr>
        <xdr:cNvPr id="66" name="Прямоугольник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8150860" y="2284730"/>
          <a:ext cx="1600200" cy="5029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Запрос Формы движение денежных средств для оплаты транпортных</a:t>
          </a:r>
          <a:r>
            <a:rPr lang="ru-RU" sz="900" baseline="0"/>
            <a:t> </a:t>
          </a:r>
          <a:r>
            <a:rPr lang="ru-RU" sz="900"/>
            <a:t>услуг </a:t>
          </a:r>
        </a:p>
      </xdr:txBody>
    </xdr:sp>
    <xdr:clientData/>
  </xdr:twoCellAnchor>
  <xdr:twoCellAnchor>
    <xdr:from>
      <xdr:col>2</xdr:col>
      <xdr:colOff>184150</xdr:colOff>
      <xdr:row>15</xdr:row>
      <xdr:rowOff>146050</xdr:rowOff>
    </xdr:from>
    <xdr:to>
      <xdr:col>2</xdr:col>
      <xdr:colOff>1790700</xdr:colOff>
      <xdr:row>17</xdr:row>
      <xdr:rowOff>139700</xdr:rowOff>
    </xdr:to>
    <xdr:sp macro="" textlink="">
      <xdr:nvSpPr>
        <xdr:cNvPr id="67" name="Прямоугольник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2698750" y="2896870"/>
          <a:ext cx="1606550" cy="35941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Вернуть</a:t>
          </a:r>
          <a:r>
            <a:rPr lang="ru-RU" sz="900" baseline="0"/>
            <a:t> форму</a:t>
          </a:r>
          <a:endParaRPr lang="ru-RU" sz="900"/>
        </a:p>
      </xdr:txBody>
    </xdr:sp>
    <xdr:clientData/>
  </xdr:twoCellAnchor>
  <xdr:twoCellAnchor>
    <xdr:from>
      <xdr:col>5</xdr:col>
      <xdr:colOff>165100</xdr:colOff>
      <xdr:row>15</xdr:row>
      <xdr:rowOff>146050</xdr:rowOff>
    </xdr:from>
    <xdr:to>
      <xdr:col>5</xdr:col>
      <xdr:colOff>1765300</xdr:colOff>
      <xdr:row>18</xdr:row>
      <xdr:rowOff>175260</xdr:rowOff>
    </xdr:to>
    <xdr:sp macro="" textlink="">
      <xdr:nvSpPr>
        <xdr:cNvPr id="68" name="Прямоугольник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8150860" y="2896870"/>
          <a:ext cx="1600200" cy="5778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Заполнение </a:t>
          </a:r>
          <a:r>
            <a:rPr lang="ru-RU" sz="900">
              <a:solidFill>
                <a:schemeClr val="dk1"/>
              </a:solidFill>
              <a:latin typeface="+mn-lt"/>
              <a:ea typeface="+mn-ea"/>
              <a:cs typeface="+mn-cs"/>
            </a:rPr>
            <a:t>Формы движение денежных средств </a:t>
          </a:r>
          <a:r>
            <a:rPr lang="ru-RU" sz="900"/>
            <a:t> и нажатие "оплатить"</a:t>
          </a:r>
        </a:p>
      </xdr:txBody>
    </xdr:sp>
    <xdr:clientData/>
  </xdr:twoCellAnchor>
  <xdr:twoCellAnchor>
    <xdr:from>
      <xdr:col>2</xdr:col>
      <xdr:colOff>1778000</xdr:colOff>
      <xdr:row>16</xdr:row>
      <xdr:rowOff>157480</xdr:rowOff>
    </xdr:from>
    <xdr:to>
      <xdr:col>5</xdr:col>
      <xdr:colOff>165100</xdr:colOff>
      <xdr:row>17</xdr:row>
      <xdr:rowOff>82550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/>
      </xdr:nvCxnSpPr>
      <xdr:spPr>
        <a:xfrm flipV="1">
          <a:off x="4292600" y="3091180"/>
          <a:ext cx="3858260" cy="1079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298450</xdr:colOff>
      <xdr:row>14</xdr:row>
      <xdr:rowOff>146050</xdr:rowOff>
    </xdr:from>
    <xdr:to>
      <xdr:col>5</xdr:col>
      <xdr:colOff>165100</xdr:colOff>
      <xdr:row>14</xdr:row>
      <xdr:rowOff>152400</xdr:rowOff>
    </xdr:to>
    <xdr:cxnSp macro="">
      <xdr:nvCxnSpPr>
        <xdr:cNvPr id="70" name="Прямая соединительная линия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/>
      </xdr:nvCxnSpPr>
      <xdr:spPr>
        <a:xfrm rot="10800000">
          <a:off x="6623050" y="2713990"/>
          <a:ext cx="152781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14</xdr:row>
      <xdr:rowOff>152400</xdr:rowOff>
    </xdr:from>
    <xdr:to>
      <xdr:col>4</xdr:col>
      <xdr:colOff>292100</xdr:colOff>
      <xdr:row>16</xdr:row>
      <xdr:rowOff>114300</xdr:rowOff>
    </xdr:to>
    <xdr:cxnSp macro="">
      <xdr:nvCxnSpPr>
        <xdr:cNvPr id="71" name="Прямая соединительная линия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CxnSpPr/>
      </xdr:nvCxnSpPr>
      <xdr:spPr>
        <a:xfrm rot="5400000">
          <a:off x="6449695" y="2880995"/>
          <a:ext cx="32766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1790700</xdr:colOff>
      <xdr:row>16</xdr:row>
      <xdr:rowOff>126999</xdr:rowOff>
    </xdr:from>
    <xdr:to>
      <xdr:col>4</xdr:col>
      <xdr:colOff>292100</xdr:colOff>
      <xdr:row>16</xdr:row>
      <xdr:rowOff>142875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CxnSpPr>
          <a:endCxn id="67" idx="3"/>
        </xdr:cNvCxnSpPr>
      </xdr:nvCxnSpPr>
      <xdr:spPr>
        <a:xfrm rot="10800000" flipV="1">
          <a:off x="4305300" y="3060699"/>
          <a:ext cx="2311400" cy="158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196850</xdr:colOff>
      <xdr:row>18</xdr:row>
      <xdr:rowOff>95250</xdr:rowOff>
    </xdr:from>
    <xdr:to>
      <xdr:col>2</xdr:col>
      <xdr:colOff>1784350</xdr:colOff>
      <xdr:row>20</xdr:row>
      <xdr:rowOff>139700</xdr:rowOff>
    </xdr:to>
    <xdr:sp macro="" textlink="">
      <xdr:nvSpPr>
        <xdr:cNvPr id="73" name="Прямоугольник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2711450" y="3394710"/>
          <a:ext cx="1587500" cy="41021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Выполнить проводку Дт60.1(Поставщик) Кт51</a:t>
          </a:r>
        </a:p>
      </xdr:txBody>
    </xdr:sp>
    <xdr:clientData/>
  </xdr:twoCellAnchor>
  <xdr:twoCellAnchor>
    <xdr:from>
      <xdr:col>2</xdr:col>
      <xdr:colOff>1784350</xdr:colOff>
      <xdr:row>17</xdr:row>
      <xdr:rowOff>165099</xdr:rowOff>
    </xdr:from>
    <xdr:to>
      <xdr:col>5</xdr:col>
      <xdr:colOff>165100</xdr:colOff>
      <xdr:row>19</xdr:row>
      <xdr:rowOff>117474</xdr:rowOff>
    </xdr:to>
    <xdr:cxnSp macro="">
      <xdr:nvCxnSpPr>
        <xdr:cNvPr id="74" name="Прямая со стрелкой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>
          <a:endCxn id="73" idx="3"/>
        </xdr:cNvCxnSpPr>
      </xdr:nvCxnSpPr>
      <xdr:spPr>
        <a:xfrm rot="10800000" flipV="1">
          <a:off x="4298950" y="3281679"/>
          <a:ext cx="3851910" cy="31813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982028</xdr:colOff>
      <xdr:row>12</xdr:row>
      <xdr:rowOff>177800</xdr:rowOff>
    </xdr:from>
    <xdr:to>
      <xdr:col>3</xdr:col>
      <xdr:colOff>984250</xdr:colOff>
      <xdr:row>13</xdr:row>
      <xdr:rowOff>101600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>
          <a:stCxn id="59" idx="2"/>
          <a:endCxn id="64" idx="0"/>
        </xdr:cNvCxnSpPr>
      </xdr:nvCxnSpPr>
      <xdr:spPr>
        <a:xfrm rot="16200000" flipH="1">
          <a:off x="5349399" y="2432209"/>
          <a:ext cx="106680" cy="222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514351</xdr:colOff>
      <xdr:row>7</xdr:row>
      <xdr:rowOff>82549</xdr:rowOff>
    </xdr:from>
    <xdr:to>
      <xdr:col>1</xdr:col>
      <xdr:colOff>533401</xdr:colOff>
      <xdr:row>8</xdr:row>
      <xdr:rowOff>31750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/>
      </xdr:nvCxnSpPr>
      <xdr:spPr>
        <a:xfrm rot="5400000">
          <a:off x="1067435" y="1426845"/>
          <a:ext cx="132081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974725</xdr:colOff>
      <xdr:row>6</xdr:row>
      <xdr:rowOff>73025</xdr:rowOff>
    </xdr:from>
    <xdr:to>
      <xdr:col>3</xdr:col>
      <xdr:colOff>976947</xdr:colOff>
      <xdr:row>6</xdr:row>
      <xdr:rowOff>180975</xdr:rowOff>
    </xdr:to>
    <xdr:cxnSp macro="">
      <xdr:nvCxnSpPr>
        <xdr:cNvPr id="77" name="Прямая со стрелкой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/>
      </xdr:nvCxnSpPr>
      <xdr:spPr>
        <a:xfrm rot="16200000" flipH="1">
          <a:off x="5341461" y="1230789"/>
          <a:ext cx="107950" cy="222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196850</xdr:colOff>
      <xdr:row>8</xdr:row>
      <xdr:rowOff>38100</xdr:rowOff>
    </xdr:from>
    <xdr:to>
      <xdr:col>1</xdr:col>
      <xdr:colOff>1708150</xdr:colOff>
      <xdr:row>8</xdr:row>
      <xdr:rowOff>39688</xdr:rowOff>
    </xdr:to>
    <xdr:cxnSp macro="">
      <xdr:nvCxnSpPr>
        <xdr:cNvPr id="78" name="Прямая соединительная линия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/>
      </xdr:nvCxnSpPr>
      <xdr:spPr>
        <a:xfrm>
          <a:off x="806450" y="1508760"/>
          <a:ext cx="15113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1133476</xdr:colOff>
      <xdr:row>8</xdr:row>
      <xdr:rowOff>63500</xdr:rowOff>
    </xdr:from>
    <xdr:to>
      <xdr:col>1</xdr:col>
      <xdr:colOff>1136659</xdr:colOff>
      <xdr:row>9</xdr:row>
      <xdr:rowOff>73025</xdr:rowOff>
    </xdr:to>
    <xdr:cxnSp macro="">
      <xdr:nvCxnSpPr>
        <xdr:cNvPr id="79" name="Прямая со стрелкой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>
          <a:endCxn id="62" idx="0"/>
        </xdr:cNvCxnSpPr>
      </xdr:nvCxnSpPr>
      <xdr:spPr>
        <a:xfrm rot="5400000">
          <a:off x="1648465" y="1628771"/>
          <a:ext cx="192405" cy="318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74</xdr:row>
      <xdr:rowOff>152400</xdr:rowOff>
    </xdr:from>
    <xdr:to>
      <xdr:col>3</xdr:col>
      <xdr:colOff>1779270</xdr:colOff>
      <xdr:row>78</xdr:row>
      <xdr:rowOff>22860</xdr:rowOff>
    </xdr:to>
    <xdr:sp macro="" textlink="">
      <xdr:nvSpPr>
        <xdr:cNvPr id="80" name="Прямоугольник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4629150" y="13716000"/>
          <a:ext cx="1569720" cy="6019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Поставщик предъявил Акт выполненных услуг по доставке ГП</a:t>
          </a:r>
        </a:p>
      </xdr:txBody>
    </xdr:sp>
    <xdr:clientData/>
  </xdr:twoCellAnchor>
  <xdr:twoCellAnchor>
    <xdr:from>
      <xdr:col>5</xdr:col>
      <xdr:colOff>158750</xdr:colOff>
      <xdr:row>76</xdr:row>
      <xdr:rowOff>120650</xdr:rowOff>
    </xdr:from>
    <xdr:to>
      <xdr:col>5</xdr:col>
      <xdr:colOff>1720850</xdr:colOff>
      <xdr:row>81</xdr:row>
      <xdr:rowOff>15875</xdr:rowOff>
    </xdr:to>
    <xdr:sp macro="" textlink="">
      <xdr:nvSpPr>
        <xdr:cNvPr id="81" name="Прямоугольник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8144510" y="14050010"/>
          <a:ext cx="1562100" cy="8096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Проверить наличие договора,  и нажать "учесть</a:t>
          </a:r>
          <a:r>
            <a:rPr lang="ru-RU" sz="900" baseline="0"/>
            <a:t> Заказ покупок" </a:t>
          </a:r>
          <a:endParaRPr lang="ru-RU" sz="900"/>
        </a:p>
      </xdr:txBody>
    </xdr:sp>
    <xdr:clientData/>
  </xdr:twoCellAnchor>
  <xdr:twoCellAnchor>
    <xdr:from>
      <xdr:col>3</xdr:col>
      <xdr:colOff>1778000</xdr:colOff>
      <xdr:row>75</xdr:row>
      <xdr:rowOff>120650</xdr:rowOff>
    </xdr:from>
    <xdr:to>
      <xdr:col>5</xdr:col>
      <xdr:colOff>152400</xdr:colOff>
      <xdr:row>77</xdr:row>
      <xdr:rowOff>12700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/>
      </xdr:nvCxnSpPr>
      <xdr:spPr>
        <a:xfrm>
          <a:off x="6197600" y="13867130"/>
          <a:ext cx="1940560" cy="2578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130175</xdr:colOff>
      <xdr:row>78</xdr:row>
      <xdr:rowOff>9525</xdr:rowOff>
    </xdr:from>
    <xdr:to>
      <xdr:col>2</xdr:col>
      <xdr:colOff>1730375</xdr:colOff>
      <xdr:row>80</xdr:row>
      <xdr:rowOff>147955</xdr:rowOff>
    </xdr:to>
    <xdr:sp macro="" textlink="">
      <xdr:nvSpPr>
        <xdr:cNvPr id="83" name="Прямоугольник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2644775" y="14304645"/>
          <a:ext cx="1600200" cy="50419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900"/>
            <a:t>Выполнить проводку Дт44Кт60.1(Поставщик)</a:t>
          </a:r>
        </a:p>
        <a:p>
          <a:pPr algn="ctr"/>
          <a:r>
            <a:rPr lang="ru-RU" sz="900"/>
            <a:t>Дт19Кт60.1(Поставщик)</a:t>
          </a:r>
        </a:p>
      </xdr:txBody>
    </xdr:sp>
    <xdr:clientData/>
  </xdr:twoCellAnchor>
  <xdr:twoCellAnchor>
    <xdr:from>
      <xdr:col>2</xdr:col>
      <xdr:colOff>1730376</xdr:colOff>
      <xdr:row>78</xdr:row>
      <xdr:rowOff>158749</xdr:rowOff>
    </xdr:from>
    <xdr:to>
      <xdr:col>5</xdr:col>
      <xdr:colOff>158751</xdr:colOff>
      <xdr:row>79</xdr:row>
      <xdr:rowOff>78739</xdr:rowOff>
    </xdr:to>
    <xdr:cxnSp macro="">
      <xdr:nvCxnSpPr>
        <xdr:cNvPr id="84" name="Прямая со стрелкой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CxnSpPr>
          <a:stCxn id="81" idx="1"/>
          <a:endCxn id="83" idx="3"/>
        </xdr:cNvCxnSpPr>
      </xdr:nvCxnSpPr>
      <xdr:spPr>
        <a:xfrm rot="10800000" flipV="1">
          <a:off x="4244976" y="14453869"/>
          <a:ext cx="3899535" cy="1028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869950</xdr:colOff>
      <xdr:row>82</xdr:row>
      <xdr:rowOff>88900</xdr:rowOff>
    </xdr:from>
    <xdr:to>
      <xdr:col>2</xdr:col>
      <xdr:colOff>984250</xdr:colOff>
      <xdr:row>83</xdr:row>
      <xdr:rowOff>41274</xdr:rowOff>
    </xdr:to>
    <xdr:sp macro="" textlink="">
      <xdr:nvSpPr>
        <xdr:cNvPr id="85" name="Блок-схема: узел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3384550" y="15115540"/>
          <a:ext cx="114300" cy="135254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939800</xdr:colOff>
      <xdr:row>80</xdr:row>
      <xdr:rowOff>146051</xdr:rowOff>
    </xdr:from>
    <xdr:to>
      <xdr:col>2</xdr:col>
      <xdr:colOff>947420</xdr:colOff>
      <xdr:row>82</xdr:row>
      <xdr:rowOff>74296</xdr:rowOff>
    </xdr:to>
    <xdr:cxnSp macro="">
      <xdr:nvCxnSpPr>
        <xdr:cNvPr id="86" name="Прямая соединительная линия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CxnSpPr/>
      </xdr:nvCxnSpPr>
      <xdr:spPr>
        <a:xfrm rot="5400000">
          <a:off x="3311207" y="14950124"/>
          <a:ext cx="294005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229870</xdr:colOff>
      <xdr:row>43</xdr:row>
      <xdr:rowOff>70485</xdr:rowOff>
    </xdr:from>
    <xdr:to>
      <xdr:col>1</xdr:col>
      <xdr:colOff>1797050</xdr:colOff>
      <xdr:row>45</xdr:row>
      <xdr:rowOff>80010</xdr:rowOff>
    </xdr:to>
    <xdr:sp macro="" textlink="">
      <xdr:nvSpPr>
        <xdr:cNvPr id="87" name="Прямоугольник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839470" y="7941945"/>
          <a:ext cx="1567180" cy="37528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Отправить док-ты  Клиенту</a:t>
          </a:r>
          <a:endParaRPr lang="ru-RU" sz="900"/>
        </a:p>
      </xdr:txBody>
    </xdr:sp>
    <xdr:clientData/>
  </xdr:twoCellAnchor>
  <xdr:twoCellAnchor>
    <xdr:from>
      <xdr:col>1</xdr:col>
      <xdr:colOff>1824990</xdr:colOff>
      <xdr:row>41</xdr:row>
      <xdr:rowOff>19685</xdr:rowOff>
    </xdr:from>
    <xdr:to>
      <xdr:col>2</xdr:col>
      <xdr:colOff>307340</xdr:colOff>
      <xdr:row>42</xdr:row>
      <xdr:rowOff>165735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CxnSpPr/>
      </xdr:nvCxnSpPr>
      <xdr:spPr>
        <a:xfrm rot="10800000" flipV="1">
          <a:off x="2434590" y="7525385"/>
          <a:ext cx="387350" cy="32893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939800</xdr:colOff>
      <xdr:row>72</xdr:row>
      <xdr:rowOff>146050</xdr:rowOff>
    </xdr:from>
    <xdr:to>
      <xdr:col>3</xdr:col>
      <xdr:colOff>1054100</xdr:colOff>
      <xdr:row>73</xdr:row>
      <xdr:rowOff>57148</xdr:rowOff>
    </xdr:to>
    <xdr:sp macro="" textlink="">
      <xdr:nvSpPr>
        <xdr:cNvPr id="89" name="Блок-схема: узел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5359400" y="13343890"/>
          <a:ext cx="114300" cy="93978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990600</xdr:colOff>
      <xdr:row>73</xdr:row>
      <xdr:rowOff>69850</xdr:rowOff>
    </xdr:from>
    <xdr:to>
      <xdr:col>3</xdr:col>
      <xdr:colOff>1000128</xdr:colOff>
      <xdr:row>74</xdr:row>
      <xdr:rowOff>127002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CxnSpPr/>
      </xdr:nvCxnSpPr>
      <xdr:spPr>
        <a:xfrm rot="16200000" flipH="1">
          <a:off x="5294948" y="13565822"/>
          <a:ext cx="240032" cy="952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0</xdr:rowOff>
    </xdr:from>
    <xdr:to>
      <xdr:col>1</xdr:col>
      <xdr:colOff>1114425</xdr:colOff>
      <xdr:row>113</xdr:row>
      <xdr:rowOff>0</xdr:rowOff>
    </xdr:to>
    <xdr:cxnSp macro="">
      <xdr:nvCxnSpPr>
        <xdr:cNvPr id="2" name="Straight Connector 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0" y="20977860"/>
          <a:ext cx="17697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ry/Documents/&#1042;&#1045;&#1040;%20&#1043;&#1045;&#1049;&#1052;&#1047;/&#1054;&#1090;&#1095;&#1077;&#1090;&#1085;&#1086;&#1089;&#1090;&#1100;/&#1041;&#1091;&#1093;&#1075;&#1072;&#1083;&#1090;&#1077;&#1088;&#1089;&#1082;&#1072;&#1103;%20&#1086;&#1090;&#1095;&#1077;&#1090;&#1085;&#1086;&#1089;&#1090;&#1100;/&#1041;&#1091;&#1093;&#1075;&#1072;&#1083;&#1090;&#1077;&#1088;&#1089;&#1082;&#1072;&#1103;%20&#1086;&#1090;&#1095;&#1077;&#1090;&#1085;&#1086;&#1089;&#1090;&#1100;%203009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1 "/>
      <sheetName val=" 2 "/>
      <sheetName val=" 3 "/>
      <sheetName val=" 4 "/>
      <sheetName val="ОСВ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"/>
  <sheetViews>
    <sheetView zoomScale="160" zoomScaleNormal="160" workbookViewId="0">
      <selection activeCell="B26" sqref="B26"/>
    </sheetView>
  </sheetViews>
  <sheetFormatPr defaultRowHeight="14.4" x14ac:dyDescent="0.3"/>
  <sheetData>
    <row r="1" spans="1:1" x14ac:dyDescent="0.3">
      <c r="A1" s="233" t="s">
        <v>271</v>
      </c>
    </row>
    <row r="3" spans="1:1" x14ac:dyDescent="0.3">
      <c r="A3" s="233"/>
    </row>
    <row r="5" spans="1:1" x14ac:dyDescent="0.3">
      <c r="A5" s="233"/>
    </row>
    <row r="7" spans="1:1" x14ac:dyDescent="0.3">
      <c r="A7" s="234"/>
    </row>
    <row r="8" spans="1:1" x14ac:dyDescent="0.3">
      <c r="A8" s="234"/>
    </row>
    <row r="9" spans="1:1" x14ac:dyDescent="0.3">
      <c r="A9" s="234"/>
    </row>
    <row r="10" spans="1:1" x14ac:dyDescent="0.3">
      <c r="A10" s="234"/>
    </row>
    <row r="11" spans="1:1" x14ac:dyDescent="0.3">
      <c r="A11" s="234"/>
    </row>
    <row r="12" spans="1:1" x14ac:dyDescent="0.3">
      <c r="A12" s="234"/>
    </row>
    <row r="13" spans="1:1" x14ac:dyDescent="0.3">
      <c r="A13" s="234"/>
    </row>
    <row r="14" spans="1:1" x14ac:dyDescent="0.3">
      <c r="A14" s="234"/>
    </row>
    <row r="15" spans="1:1" x14ac:dyDescent="0.3">
      <c r="A15" s="234"/>
    </row>
    <row r="16" spans="1:1" x14ac:dyDescent="0.3">
      <c r="A16" s="234"/>
    </row>
    <row r="17" spans="1:1" x14ac:dyDescent="0.3">
      <c r="A17" s="234"/>
    </row>
    <row r="18" spans="1:1" x14ac:dyDescent="0.3">
      <c r="A18" s="234"/>
    </row>
    <row r="19" spans="1:1" x14ac:dyDescent="0.3">
      <c r="A19" s="234"/>
    </row>
    <row r="20" spans="1:1" x14ac:dyDescent="0.3">
      <c r="A20" s="234"/>
    </row>
    <row r="21" spans="1:1" x14ac:dyDescent="0.3">
      <c r="A21" s="234"/>
    </row>
    <row r="22" spans="1:1" x14ac:dyDescent="0.3">
      <c r="A22" s="234"/>
    </row>
    <row r="23" spans="1:1" x14ac:dyDescent="0.3">
      <c r="A23" s="234"/>
    </row>
    <row r="24" spans="1:1" x14ac:dyDescent="0.3">
      <c r="A24" s="2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"/>
  <sheetViews>
    <sheetView workbookViewId="0">
      <selection activeCell="A2" sqref="A2"/>
    </sheetView>
  </sheetViews>
  <sheetFormatPr defaultRowHeight="14.4" x14ac:dyDescent="0.3"/>
  <cols>
    <col min="2" max="3" width="27.88671875" style="204" customWidth="1"/>
    <col min="4" max="4" width="27.88671875" customWidth="1"/>
    <col min="5" max="5" width="24.109375" style="204" customWidth="1"/>
    <col min="6" max="6" width="27.88671875" style="204" customWidth="1"/>
  </cols>
  <sheetData>
    <row r="1" spans="1:6" s="189" customFormat="1" ht="15" thickBot="1" x14ac:dyDescent="0.35"/>
    <row r="2" spans="1:6" s="193" customFormat="1" ht="28.95" customHeight="1" thickBot="1" x14ac:dyDescent="0.35">
      <c r="A2" s="190"/>
      <c r="B2" s="191" t="s">
        <v>142</v>
      </c>
      <c r="C2" s="192" t="s">
        <v>143</v>
      </c>
      <c r="D2" s="192" t="s">
        <v>144</v>
      </c>
      <c r="E2" s="192" t="s">
        <v>145</v>
      </c>
      <c r="F2" s="192" t="s">
        <v>146</v>
      </c>
    </row>
    <row r="3" spans="1:6" ht="10.95" customHeight="1" x14ac:dyDescent="0.3">
      <c r="A3" s="194"/>
      <c r="B3" s="194"/>
      <c r="C3" s="194"/>
      <c r="E3" s="195"/>
      <c r="F3" s="194"/>
    </row>
    <row r="4" spans="1:6" ht="10.95" customHeight="1" x14ac:dyDescent="0.3">
      <c r="A4" s="194"/>
      <c r="B4" s="194"/>
      <c r="C4" s="194"/>
      <c r="E4" s="195"/>
      <c r="F4" s="194"/>
    </row>
    <row r="5" spans="1:6" ht="10.95" customHeight="1" x14ac:dyDescent="0.3">
      <c r="A5" s="194"/>
      <c r="B5" s="194"/>
      <c r="C5" s="194"/>
      <c r="E5" s="195"/>
      <c r="F5" s="194"/>
    </row>
    <row r="6" spans="1:6" ht="10.95" customHeight="1" x14ac:dyDescent="0.3">
      <c r="A6" s="194"/>
      <c r="B6" s="194"/>
      <c r="C6" s="194"/>
      <c r="E6" s="195"/>
      <c r="F6" s="194"/>
    </row>
    <row r="7" spans="1:6" x14ac:dyDescent="0.3">
      <c r="A7" s="194"/>
      <c r="B7" s="194"/>
      <c r="C7" s="194"/>
      <c r="E7" s="195"/>
      <c r="F7" s="194"/>
    </row>
    <row r="8" spans="1:6" x14ac:dyDescent="0.3">
      <c r="A8" s="194"/>
      <c r="B8" s="194"/>
      <c r="C8" s="194"/>
      <c r="E8" s="195"/>
      <c r="F8" s="194"/>
    </row>
    <row r="9" spans="1:6" x14ac:dyDescent="0.3">
      <c r="A9" s="194"/>
      <c r="B9" s="194"/>
      <c r="C9" s="194"/>
      <c r="E9" s="195"/>
      <c r="F9" s="194"/>
    </row>
    <row r="10" spans="1:6" x14ac:dyDescent="0.3">
      <c r="A10" s="194"/>
      <c r="B10" s="194"/>
      <c r="C10" s="194"/>
      <c r="E10" s="195"/>
      <c r="F10" s="194"/>
    </row>
    <row r="11" spans="1:6" x14ac:dyDescent="0.3">
      <c r="A11" s="194"/>
      <c r="B11" s="194"/>
      <c r="C11" s="196"/>
      <c r="E11" s="195"/>
      <c r="F11" s="194"/>
    </row>
    <row r="12" spans="1:6" x14ac:dyDescent="0.3">
      <c r="A12" s="194"/>
      <c r="B12" s="194"/>
      <c r="C12" s="197"/>
      <c r="E12" s="195"/>
      <c r="F12" s="194"/>
    </row>
    <row r="13" spans="1:6" x14ac:dyDescent="0.3">
      <c r="A13" s="194"/>
      <c r="B13" s="194"/>
      <c r="C13" s="194"/>
      <c r="E13" s="195"/>
      <c r="F13" s="194"/>
    </row>
    <row r="14" spans="1:6" x14ac:dyDescent="0.3">
      <c r="A14" s="194"/>
      <c r="B14" s="194"/>
      <c r="C14" s="194"/>
      <c r="E14" s="195"/>
      <c r="F14" s="194"/>
    </row>
    <row r="15" spans="1:6" x14ac:dyDescent="0.3">
      <c r="A15" s="194"/>
      <c r="B15" s="194"/>
      <c r="C15" s="194"/>
      <c r="E15" s="195"/>
      <c r="F15" s="194"/>
    </row>
    <row r="16" spans="1:6" x14ac:dyDescent="0.3">
      <c r="A16" s="194"/>
      <c r="B16" s="194"/>
      <c r="C16" s="194"/>
      <c r="E16" s="195"/>
      <c r="F16" s="194"/>
    </row>
    <row r="17" spans="1:6" x14ac:dyDescent="0.3">
      <c r="A17" s="194"/>
      <c r="B17" s="194"/>
      <c r="C17" s="194"/>
      <c r="E17" s="195"/>
      <c r="F17" s="194"/>
    </row>
    <row r="18" spans="1:6" x14ac:dyDescent="0.3">
      <c r="A18" s="194"/>
      <c r="B18" s="194"/>
      <c r="C18" s="194"/>
      <c r="E18" s="195"/>
      <c r="F18" s="194"/>
    </row>
    <row r="19" spans="1:6" x14ac:dyDescent="0.3">
      <c r="A19" s="194"/>
      <c r="B19" s="194"/>
      <c r="C19" s="194"/>
      <c r="E19" s="195"/>
      <c r="F19" s="194"/>
    </row>
    <row r="20" spans="1:6" x14ac:dyDescent="0.3">
      <c r="A20" s="194"/>
      <c r="B20" s="194"/>
      <c r="C20" s="194"/>
      <c r="E20" s="195"/>
      <c r="F20" s="194"/>
    </row>
    <row r="21" spans="1:6" x14ac:dyDescent="0.3">
      <c r="A21" s="194"/>
      <c r="B21" s="194"/>
      <c r="C21" s="194"/>
      <c r="E21" s="195"/>
      <c r="F21" s="194"/>
    </row>
    <row r="22" spans="1:6" x14ac:dyDescent="0.3">
      <c r="A22" s="194"/>
      <c r="B22" s="194"/>
      <c r="C22" s="194"/>
      <c r="E22" s="195"/>
      <c r="F22" s="194"/>
    </row>
    <row r="23" spans="1:6" x14ac:dyDescent="0.3">
      <c r="A23" s="194"/>
      <c r="B23" s="194"/>
      <c r="C23" s="194"/>
      <c r="E23" s="195"/>
      <c r="F23" s="194"/>
    </row>
    <row r="24" spans="1:6" x14ac:dyDescent="0.3">
      <c r="A24" s="194"/>
      <c r="B24" s="194"/>
      <c r="C24" s="194"/>
      <c r="E24" s="195"/>
      <c r="F24" s="194"/>
    </row>
    <row r="25" spans="1:6" x14ac:dyDescent="0.3">
      <c r="A25" s="194"/>
      <c r="B25" s="198"/>
      <c r="C25" s="194"/>
      <c r="E25" s="195"/>
      <c r="F25" s="194"/>
    </row>
    <row r="26" spans="1:6" x14ac:dyDescent="0.3">
      <c r="A26" s="194"/>
      <c r="B26" s="194"/>
      <c r="C26" s="194"/>
      <c r="E26" s="195"/>
      <c r="F26" s="194"/>
    </row>
    <row r="27" spans="1:6" x14ac:dyDescent="0.3">
      <c r="A27" s="194"/>
      <c r="B27" s="194"/>
      <c r="C27" s="194"/>
      <c r="E27" s="195"/>
      <c r="F27" s="194"/>
    </row>
    <row r="28" spans="1:6" x14ac:dyDescent="0.3">
      <c r="A28" s="194"/>
      <c r="B28" s="194"/>
      <c r="C28" s="194"/>
      <c r="E28" s="195"/>
      <c r="F28" s="194"/>
    </row>
    <row r="29" spans="1:6" x14ac:dyDescent="0.3">
      <c r="A29" s="194"/>
      <c r="B29" s="194"/>
      <c r="C29" s="194"/>
      <c r="E29" s="195"/>
      <c r="F29" s="194"/>
    </row>
    <row r="30" spans="1:6" x14ac:dyDescent="0.3">
      <c r="A30" s="194"/>
      <c r="B30" s="194"/>
      <c r="C30" s="194"/>
      <c r="E30" s="195"/>
      <c r="F30" s="194"/>
    </row>
    <row r="31" spans="1:6" x14ac:dyDescent="0.3">
      <c r="A31" s="194"/>
      <c r="B31" s="194"/>
      <c r="C31" s="194"/>
      <c r="E31" s="195"/>
      <c r="F31" s="194"/>
    </row>
    <row r="32" spans="1:6" x14ac:dyDescent="0.3">
      <c r="A32" s="194"/>
      <c r="B32" s="199"/>
      <c r="C32" s="194"/>
      <c r="E32" s="195"/>
      <c r="F32" s="194"/>
    </row>
    <row r="33" spans="1:6" x14ac:dyDescent="0.3">
      <c r="A33" s="194"/>
      <c r="B33" s="200" t="s">
        <v>147</v>
      </c>
      <c r="C33" s="194"/>
      <c r="E33" s="195"/>
      <c r="F33" s="194"/>
    </row>
    <row r="34" spans="1:6" x14ac:dyDescent="0.3">
      <c r="A34" s="194"/>
      <c r="B34" s="194"/>
      <c r="C34" s="194"/>
      <c r="E34" s="195"/>
      <c r="F34" s="194"/>
    </row>
    <row r="35" spans="1:6" x14ac:dyDescent="0.3">
      <c r="A35" s="194"/>
      <c r="B35" s="194"/>
      <c r="C35" s="194"/>
      <c r="E35" s="195"/>
      <c r="F35" s="194"/>
    </row>
    <row r="36" spans="1:6" x14ac:dyDescent="0.3">
      <c r="A36" s="194"/>
      <c r="B36" s="194"/>
      <c r="C36" s="194"/>
      <c r="E36" s="195"/>
      <c r="F36" s="194"/>
    </row>
    <row r="37" spans="1:6" x14ac:dyDescent="0.3">
      <c r="A37" s="194"/>
      <c r="B37" s="194"/>
      <c r="C37" s="194"/>
      <c r="E37" s="195"/>
      <c r="F37" s="194"/>
    </row>
    <row r="38" spans="1:6" x14ac:dyDescent="0.3">
      <c r="A38" s="194"/>
      <c r="B38" s="194"/>
      <c r="C38" s="194"/>
      <c r="E38" s="195"/>
      <c r="F38" s="194"/>
    </row>
    <row r="39" spans="1:6" x14ac:dyDescent="0.3">
      <c r="A39" s="194"/>
      <c r="B39" s="194"/>
      <c r="C39" s="194"/>
      <c r="E39" s="195"/>
      <c r="F39" s="194"/>
    </row>
    <row r="40" spans="1:6" x14ac:dyDescent="0.3">
      <c r="A40" s="194"/>
      <c r="B40" s="194"/>
      <c r="C40" s="194"/>
      <c r="E40" s="195"/>
      <c r="F40" s="194"/>
    </row>
    <row r="41" spans="1:6" x14ac:dyDescent="0.3">
      <c r="A41" s="194"/>
      <c r="B41" s="194"/>
      <c r="C41" s="194"/>
      <c r="E41" s="195"/>
      <c r="F41" s="194"/>
    </row>
    <row r="42" spans="1:6" x14ac:dyDescent="0.3">
      <c r="A42" s="194"/>
      <c r="B42" s="194"/>
      <c r="C42" s="194"/>
      <c r="E42" s="195"/>
      <c r="F42" s="194"/>
    </row>
    <row r="43" spans="1:6" x14ac:dyDescent="0.3">
      <c r="A43" s="194"/>
      <c r="B43" s="194"/>
      <c r="C43" s="194"/>
      <c r="E43" s="195"/>
      <c r="F43" s="194"/>
    </row>
    <row r="44" spans="1:6" x14ac:dyDescent="0.3">
      <c r="A44" s="194"/>
      <c r="B44" s="194"/>
      <c r="C44" s="194"/>
      <c r="E44" s="195"/>
      <c r="F44" s="198"/>
    </row>
    <row r="45" spans="1:6" x14ac:dyDescent="0.3">
      <c r="A45" s="194"/>
      <c r="B45" s="194"/>
      <c r="C45" s="194"/>
      <c r="E45" s="195"/>
      <c r="F45" s="194"/>
    </row>
    <row r="46" spans="1:6" x14ac:dyDescent="0.3">
      <c r="A46" s="194"/>
      <c r="B46" s="194"/>
      <c r="C46" s="194"/>
      <c r="E46" s="195"/>
      <c r="F46" s="194"/>
    </row>
    <row r="47" spans="1:6" x14ac:dyDescent="0.3">
      <c r="A47" s="194"/>
      <c r="B47" s="194"/>
      <c r="C47" s="195"/>
      <c r="E47" s="195"/>
      <c r="F47" s="194"/>
    </row>
    <row r="48" spans="1:6" x14ac:dyDescent="0.3">
      <c r="A48" s="194"/>
      <c r="B48" s="194"/>
      <c r="C48" s="201"/>
      <c r="E48" s="195"/>
      <c r="F48" s="194"/>
    </row>
    <row r="49" spans="1:6" x14ac:dyDescent="0.3">
      <c r="A49" s="194"/>
      <c r="B49" s="194"/>
      <c r="C49" s="195"/>
      <c r="E49" s="195"/>
      <c r="F49" s="194"/>
    </row>
    <row r="50" spans="1:6" x14ac:dyDescent="0.3">
      <c r="A50" s="194"/>
      <c r="B50" s="194"/>
      <c r="C50" s="194"/>
      <c r="E50" s="195"/>
      <c r="F50" s="194"/>
    </row>
    <row r="51" spans="1:6" x14ac:dyDescent="0.3">
      <c r="A51" s="194"/>
      <c r="B51" s="194"/>
      <c r="C51" s="194"/>
      <c r="E51" s="195"/>
      <c r="F51" s="194"/>
    </row>
    <row r="52" spans="1:6" x14ac:dyDescent="0.3">
      <c r="A52" s="194"/>
      <c r="B52" s="194"/>
      <c r="C52" s="194"/>
      <c r="E52" s="195"/>
      <c r="F52" s="194"/>
    </row>
    <row r="53" spans="1:6" x14ac:dyDescent="0.3">
      <c r="A53" s="194"/>
      <c r="B53" s="194"/>
      <c r="C53" s="194"/>
      <c r="E53" s="195"/>
      <c r="F53" s="194"/>
    </row>
    <row r="54" spans="1:6" x14ac:dyDescent="0.3">
      <c r="A54" s="194"/>
      <c r="B54" s="194"/>
      <c r="C54" s="194"/>
      <c r="E54" s="195"/>
      <c r="F54" s="194"/>
    </row>
    <row r="55" spans="1:6" ht="15" customHeight="1" x14ac:dyDescent="0.3">
      <c r="A55" s="194"/>
      <c r="B55" s="194"/>
      <c r="C55" s="194"/>
      <c r="E55" s="195"/>
      <c r="F55" s="194"/>
    </row>
    <row r="56" spans="1:6" ht="15" customHeight="1" x14ac:dyDescent="0.3">
      <c r="A56" s="194"/>
      <c r="B56" s="194"/>
      <c r="C56" s="194"/>
      <c r="E56" s="195"/>
      <c r="F56" s="194"/>
    </row>
    <row r="57" spans="1:6" ht="15" customHeight="1" x14ac:dyDescent="0.3">
      <c r="A57" s="194"/>
      <c r="B57" s="194"/>
      <c r="C57" s="194"/>
      <c r="E57" s="195"/>
      <c r="F57" s="194"/>
    </row>
    <row r="58" spans="1:6" x14ac:dyDescent="0.3">
      <c r="A58" s="194"/>
      <c r="B58" s="194"/>
      <c r="C58" s="194"/>
      <c r="E58" s="195"/>
      <c r="F58" s="194"/>
    </row>
    <row r="59" spans="1:6" x14ac:dyDescent="0.3">
      <c r="A59" s="194"/>
      <c r="B59" s="194"/>
      <c r="C59" s="194"/>
      <c r="E59" s="195"/>
      <c r="F59" s="202"/>
    </row>
    <row r="60" spans="1:6" x14ac:dyDescent="0.3">
      <c r="A60" s="194"/>
      <c r="B60" s="194"/>
      <c r="C60" s="194"/>
      <c r="E60" s="195"/>
      <c r="F60" s="194"/>
    </row>
    <row r="61" spans="1:6" x14ac:dyDescent="0.3">
      <c r="A61" s="194"/>
      <c r="B61" s="194"/>
      <c r="C61" s="194"/>
      <c r="E61" s="195"/>
      <c r="F61" s="194"/>
    </row>
    <row r="62" spans="1:6" x14ac:dyDescent="0.3">
      <c r="A62" s="194"/>
      <c r="B62" s="194"/>
      <c r="C62" s="194"/>
      <c r="E62" s="195"/>
      <c r="F62" s="194"/>
    </row>
    <row r="63" spans="1:6" x14ac:dyDescent="0.3">
      <c r="A63" s="194"/>
      <c r="B63" s="194"/>
      <c r="C63" s="194"/>
      <c r="E63" s="195"/>
      <c r="F63" s="194"/>
    </row>
    <row r="64" spans="1:6" x14ac:dyDescent="0.3">
      <c r="A64" s="194"/>
      <c r="B64" s="194"/>
      <c r="C64" s="194"/>
      <c r="E64" s="195"/>
      <c r="F64" s="194"/>
    </row>
    <row r="65" spans="1:6" x14ac:dyDescent="0.3">
      <c r="A65" s="194"/>
      <c r="B65" s="194"/>
      <c r="C65" s="194"/>
      <c r="E65" s="195"/>
      <c r="F65" s="194"/>
    </row>
    <row r="66" spans="1:6" x14ac:dyDescent="0.3">
      <c r="A66" s="194"/>
      <c r="B66" s="194"/>
      <c r="C66" s="194"/>
      <c r="E66" s="195"/>
      <c r="F66" s="195"/>
    </row>
    <row r="67" spans="1:6" x14ac:dyDescent="0.3">
      <c r="A67" s="194"/>
      <c r="B67" s="194"/>
      <c r="C67" s="194"/>
      <c r="E67" s="195"/>
      <c r="F67" s="195"/>
    </row>
    <row r="68" spans="1:6" x14ac:dyDescent="0.3">
      <c r="A68" s="194"/>
      <c r="B68" s="194"/>
      <c r="C68" s="194"/>
      <c r="E68" s="195"/>
      <c r="F68" s="201"/>
    </row>
    <row r="69" spans="1:6" x14ac:dyDescent="0.3">
      <c r="A69" s="194"/>
      <c r="B69" s="194"/>
      <c r="C69" s="194"/>
      <c r="E69" s="195"/>
      <c r="F69" s="195"/>
    </row>
    <row r="70" spans="1:6" x14ac:dyDescent="0.3">
      <c r="A70" s="194"/>
      <c r="B70" s="194"/>
      <c r="C70" s="194"/>
      <c r="E70" s="195"/>
      <c r="F70" s="195"/>
    </row>
    <row r="71" spans="1:6" x14ac:dyDescent="0.3">
      <c r="A71" s="194"/>
      <c r="B71" s="194"/>
      <c r="C71" s="194"/>
      <c r="E71" s="195"/>
      <c r="F71" s="195"/>
    </row>
    <row r="72" spans="1:6" x14ac:dyDescent="0.3">
      <c r="A72" s="194"/>
      <c r="B72" s="194"/>
      <c r="C72" s="198"/>
      <c r="E72" s="195"/>
      <c r="F72" s="195"/>
    </row>
    <row r="73" spans="1:6" x14ac:dyDescent="0.3">
      <c r="A73" s="194"/>
      <c r="B73" s="194"/>
      <c r="C73" s="194"/>
      <c r="E73" s="195"/>
      <c r="F73" s="195"/>
    </row>
    <row r="74" spans="1:6" x14ac:dyDescent="0.3">
      <c r="A74" s="194"/>
      <c r="B74" s="194"/>
      <c r="C74" s="194"/>
      <c r="D74" s="203"/>
      <c r="E74" s="195"/>
      <c r="F74" s="195"/>
    </row>
    <row r="75" spans="1:6" x14ac:dyDescent="0.3">
      <c r="A75" s="194"/>
      <c r="B75" s="194"/>
      <c r="C75" s="194"/>
      <c r="D75" s="194"/>
      <c r="E75" s="195"/>
      <c r="F75" s="195"/>
    </row>
    <row r="76" spans="1:6" x14ac:dyDescent="0.3">
      <c r="A76" s="194"/>
      <c r="B76" s="194"/>
      <c r="C76" s="194"/>
      <c r="D76" s="194"/>
      <c r="E76" s="195"/>
      <c r="F76" s="195"/>
    </row>
    <row r="77" spans="1:6" x14ac:dyDescent="0.3">
      <c r="A77" s="194"/>
      <c r="B77" s="194"/>
      <c r="C77" s="194"/>
      <c r="D77" s="194"/>
      <c r="E77" s="195"/>
      <c r="F77" s="195"/>
    </row>
    <row r="78" spans="1:6" x14ac:dyDescent="0.3">
      <c r="A78" s="194"/>
      <c r="B78" s="194"/>
      <c r="C78" s="194"/>
      <c r="D78" s="194"/>
      <c r="E78" s="195"/>
      <c r="F78" s="195"/>
    </row>
    <row r="79" spans="1:6" x14ac:dyDescent="0.3">
      <c r="A79" s="194"/>
      <c r="B79" s="194"/>
      <c r="C79" s="194"/>
      <c r="D79" s="194"/>
      <c r="E79" s="195"/>
      <c r="F79" s="195"/>
    </row>
    <row r="80" spans="1:6" x14ac:dyDescent="0.3">
      <c r="A80" s="194"/>
      <c r="B80" s="194"/>
      <c r="C80" s="194"/>
      <c r="D80" s="194"/>
      <c r="E80" s="195"/>
      <c r="F80" s="195"/>
    </row>
    <row r="81" spans="1:6" x14ac:dyDescent="0.3">
      <c r="A81" s="194"/>
      <c r="B81" s="194"/>
      <c r="C81" s="194"/>
      <c r="D81" s="194"/>
      <c r="E81" s="195"/>
      <c r="F81" s="195"/>
    </row>
    <row r="82" spans="1:6" x14ac:dyDescent="0.3">
      <c r="A82" s="194"/>
      <c r="B82" s="194"/>
      <c r="C82" s="194"/>
      <c r="D82" s="194"/>
      <c r="E82" s="195"/>
      <c r="F82" s="195"/>
    </row>
    <row r="83" spans="1:6" x14ac:dyDescent="0.3">
      <c r="A83" s="194"/>
      <c r="B83" s="194"/>
      <c r="C83" s="194"/>
      <c r="D83" s="194"/>
      <c r="E83" s="195"/>
      <c r="F83" s="195"/>
    </row>
    <row r="84" spans="1:6" x14ac:dyDescent="0.3">
      <c r="A84" s="194"/>
      <c r="B84" s="194"/>
      <c r="C84" s="194"/>
      <c r="D84" s="194"/>
      <c r="E84" s="195"/>
      <c r="F84" s="195"/>
    </row>
    <row r="85" spans="1:6" x14ac:dyDescent="0.3">
      <c r="A85" s="194"/>
      <c r="B85" s="194"/>
      <c r="C85" s="194"/>
      <c r="D85" s="194"/>
      <c r="E85" s="195"/>
      <c r="F85" s="195"/>
    </row>
    <row r="86" spans="1:6" x14ac:dyDescent="0.3">
      <c r="A86" s="194"/>
      <c r="B86" s="199"/>
      <c r="C86" s="197"/>
      <c r="D86" s="194"/>
      <c r="E86" s="195"/>
      <c r="F86" s="195"/>
    </row>
    <row r="87" spans="1:6" x14ac:dyDescent="0.3">
      <c r="D87" s="194"/>
      <c r="E87" s="19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58"/>
  <sheetViews>
    <sheetView topLeftCell="A40" workbookViewId="0">
      <selection activeCell="G60" activeCellId="2" sqref="G51:G57 G59 G60"/>
    </sheetView>
  </sheetViews>
  <sheetFormatPr defaultColWidth="8.88671875" defaultRowHeight="10.199999999999999" x14ac:dyDescent="0.2"/>
  <cols>
    <col min="1" max="1" width="5.6640625" style="26" customWidth="1"/>
    <col min="2" max="2" width="8.88671875" style="26" customWidth="1"/>
    <col min="3" max="3" width="14.109375" style="232" customWidth="1"/>
    <col min="4" max="4" width="13.88671875" style="211" customWidth="1"/>
    <col min="5" max="6" width="8.88671875" style="26"/>
    <col min="7" max="7" width="13.109375" style="211" customWidth="1"/>
    <col min="8" max="8" width="1.88671875" style="26" customWidth="1"/>
    <col min="9" max="9" width="8.88671875" style="211" customWidth="1"/>
    <col min="10" max="10" width="8.88671875" style="26"/>
    <col min="11" max="11" width="12.5546875" style="26" customWidth="1"/>
    <col min="12" max="16384" width="8.88671875" style="26"/>
  </cols>
  <sheetData>
    <row r="2" spans="1:9" s="205" customFormat="1" x14ac:dyDescent="0.2">
      <c r="C2" s="206"/>
      <c r="D2" s="207"/>
      <c r="G2" s="208"/>
      <c r="I2" s="7" t="s">
        <v>277</v>
      </c>
    </row>
    <row r="3" spans="1:9" s="205" customFormat="1" ht="20.399999999999999" x14ac:dyDescent="0.2">
      <c r="A3" s="258" t="s">
        <v>284</v>
      </c>
      <c r="B3" s="258" t="s">
        <v>285</v>
      </c>
      <c r="C3" s="259" t="s">
        <v>283</v>
      </c>
      <c r="D3" s="216" t="s">
        <v>175</v>
      </c>
      <c r="E3" s="217" t="s">
        <v>176</v>
      </c>
      <c r="F3" s="217" t="s">
        <v>177</v>
      </c>
      <c r="G3" s="216" t="s">
        <v>178</v>
      </c>
    </row>
    <row r="4" spans="1:9" s="210" customFormat="1" ht="30.6" x14ac:dyDescent="0.3">
      <c r="A4" s="235" t="s">
        <v>3</v>
      </c>
      <c r="B4" s="235" t="s">
        <v>286</v>
      </c>
      <c r="C4" s="236" t="s">
        <v>148</v>
      </c>
      <c r="D4" s="237" t="s">
        <v>149</v>
      </c>
      <c r="E4" s="236" t="s">
        <v>150</v>
      </c>
      <c r="F4" s="236" t="s">
        <v>151</v>
      </c>
      <c r="G4" s="210">
        <v>0</v>
      </c>
      <c r="I4" s="260">
        <v>0</v>
      </c>
    </row>
    <row r="5" spans="1:9" x14ac:dyDescent="0.2">
      <c r="A5" s="239"/>
      <c r="B5" s="239"/>
      <c r="C5" s="240" t="s">
        <v>152</v>
      </c>
      <c r="D5" s="241">
        <v>50000000</v>
      </c>
      <c r="E5" s="242" t="s">
        <v>153</v>
      </c>
      <c r="F5" s="243">
        <v>0.02</v>
      </c>
      <c r="I5" s="7"/>
    </row>
    <row r="6" spans="1:9" x14ac:dyDescent="0.2">
      <c r="A6" s="239"/>
      <c r="B6" s="239"/>
      <c r="C6" s="240" t="s">
        <v>154</v>
      </c>
      <c r="D6" s="241">
        <v>25000000</v>
      </c>
      <c r="E6" s="242" t="s">
        <v>153</v>
      </c>
      <c r="F6" s="243">
        <v>0.05</v>
      </c>
      <c r="I6" s="7"/>
    </row>
    <row r="7" spans="1:9" x14ac:dyDescent="0.2">
      <c r="A7" s="239"/>
      <c r="B7" s="239"/>
      <c r="C7" s="240" t="s">
        <v>155</v>
      </c>
      <c r="D7" s="241">
        <v>360000</v>
      </c>
      <c r="E7" s="242" t="s">
        <v>153</v>
      </c>
      <c r="F7" s="243">
        <v>0.03</v>
      </c>
      <c r="I7" s="7"/>
    </row>
    <row r="8" spans="1:9" x14ac:dyDescent="0.2">
      <c r="A8" s="239"/>
      <c r="B8" s="239"/>
      <c r="C8" s="240" t="s">
        <v>156</v>
      </c>
      <c r="D8" s="241">
        <v>40000</v>
      </c>
      <c r="E8" s="242" t="s">
        <v>153</v>
      </c>
      <c r="F8" s="243">
        <v>0.05</v>
      </c>
      <c r="I8" s="7"/>
    </row>
    <row r="9" spans="1:9" x14ac:dyDescent="0.2">
      <c r="A9" s="239"/>
      <c r="B9" s="239"/>
      <c r="C9" s="240" t="s">
        <v>157</v>
      </c>
      <c r="D9" s="241">
        <v>40000</v>
      </c>
      <c r="E9" s="242" t="s">
        <v>153</v>
      </c>
      <c r="F9" s="243">
        <v>0.05</v>
      </c>
      <c r="I9" s="7"/>
    </row>
    <row r="10" spans="1:9" x14ac:dyDescent="0.2">
      <c r="A10" s="239"/>
      <c r="B10" s="239"/>
      <c r="C10" s="240" t="s">
        <v>158</v>
      </c>
      <c r="D10" s="241">
        <v>40000</v>
      </c>
      <c r="E10" s="242" t="s">
        <v>153</v>
      </c>
      <c r="F10" s="243">
        <v>0.05</v>
      </c>
      <c r="I10" s="7"/>
    </row>
    <row r="11" spans="1:9" x14ac:dyDescent="0.2">
      <c r="A11" s="239"/>
      <c r="B11" s="239"/>
      <c r="C11" s="240" t="s">
        <v>159</v>
      </c>
      <c r="D11" s="241">
        <v>40000</v>
      </c>
      <c r="E11" s="242" t="s">
        <v>153</v>
      </c>
      <c r="F11" s="243">
        <v>0.05</v>
      </c>
      <c r="I11" s="7"/>
    </row>
    <row r="12" spans="1:9" x14ac:dyDescent="0.2">
      <c r="A12" s="239"/>
      <c r="B12" s="239"/>
      <c r="C12" s="240" t="s">
        <v>160</v>
      </c>
      <c r="D12" s="241">
        <v>40000</v>
      </c>
      <c r="E12" s="242" t="s">
        <v>153</v>
      </c>
      <c r="F12" s="243">
        <v>0.05</v>
      </c>
      <c r="I12" s="7"/>
    </row>
    <row r="13" spans="1:9" x14ac:dyDescent="0.2">
      <c r="A13" s="239"/>
      <c r="B13" s="239"/>
      <c r="C13" s="240" t="s">
        <v>161</v>
      </c>
      <c r="D13" s="241">
        <v>40000</v>
      </c>
      <c r="E13" s="242" t="s">
        <v>153</v>
      </c>
      <c r="F13" s="243">
        <v>0.05</v>
      </c>
      <c r="I13" s="7"/>
    </row>
    <row r="14" spans="1:9" x14ac:dyDescent="0.2">
      <c r="A14" s="239"/>
      <c r="B14" s="239"/>
      <c r="C14" s="240" t="s">
        <v>162</v>
      </c>
      <c r="D14" s="241">
        <v>1870000</v>
      </c>
      <c r="E14" s="242" t="s">
        <v>153</v>
      </c>
      <c r="F14" s="243">
        <v>0.02</v>
      </c>
      <c r="I14" s="7"/>
    </row>
    <row r="15" spans="1:9" x14ac:dyDescent="0.2">
      <c r="A15" s="239"/>
      <c r="B15" s="239"/>
      <c r="C15" s="240" t="s">
        <v>163</v>
      </c>
      <c r="D15" s="241">
        <v>95000</v>
      </c>
      <c r="E15" s="242" t="s">
        <v>153</v>
      </c>
      <c r="F15" s="243">
        <v>0.03</v>
      </c>
      <c r="I15" s="7"/>
    </row>
    <row r="16" spans="1:9" x14ac:dyDescent="0.2">
      <c r="A16" s="239"/>
      <c r="B16" s="239"/>
      <c r="C16" s="240" t="s">
        <v>164</v>
      </c>
      <c r="D16" s="241">
        <v>95000</v>
      </c>
      <c r="E16" s="242" t="s">
        <v>153</v>
      </c>
      <c r="F16" s="243">
        <v>0.03</v>
      </c>
      <c r="I16" s="7"/>
    </row>
    <row r="17" spans="1:9" x14ac:dyDescent="0.2">
      <c r="A17" s="239"/>
      <c r="B17" s="239"/>
      <c r="C17" s="240" t="s">
        <v>165</v>
      </c>
      <c r="D17" s="241">
        <v>95000</v>
      </c>
      <c r="E17" s="242" t="s">
        <v>153</v>
      </c>
      <c r="F17" s="243">
        <v>0.03</v>
      </c>
      <c r="I17" s="7"/>
    </row>
    <row r="18" spans="1:9" x14ac:dyDescent="0.2">
      <c r="A18" s="239"/>
      <c r="B18" s="239"/>
      <c r="C18" s="240" t="s">
        <v>166</v>
      </c>
      <c r="D18" s="241">
        <v>95000</v>
      </c>
      <c r="E18" s="242" t="s">
        <v>153</v>
      </c>
      <c r="F18" s="243">
        <v>0.03</v>
      </c>
      <c r="I18" s="7"/>
    </row>
    <row r="19" spans="1:9" x14ac:dyDescent="0.2">
      <c r="A19" s="239"/>
      <c r="B19" s="239"/>
      <c r="C19" s="240" t="s">
        <v>167</v>
      </c>
      <c r="D19" s="241">
        <v>95000</v>
      </c>
      <c r="E19" s="242" t="s">
        <v>153</v>
      </c>
      <c r="F19" s="243">
        <v>0.03</v>
      </c>
      <c r="I19" s="7">
        <f>D20+D26</f>
        <v>78401000</v>
      </c>
    </row>
    <row r="20" spans="1:9" x14ac:dyDescent="0.2">
      <c r="A20" s="239"/>
      <c r="B20" s="239"/>
      <c r="C20" s="240" t="s">
        <v>168</v>
      </c>
      <c r="D20" s="245">
        <f>SUM(D5:D19)</f>
        <v>77945000</v>
      </c>
      <c r="E20" s="242"/>
      <c r="F20" s="242"/>
      <c r="I20" s="7">
        <f>-C43-C49</f>
        <v>-23002450</v>
      </c>
    </row>
    <row r="21" spans="1:9" s="188" customFormat="1" ht="30.6" x14ac:dyDescent="0.3">
      <c r="A21" s="247"/>
      <c r="B21" s="247"/>
      <c r="C21" s="236" t="s">
        <v>169</v>
      </c>
      <c r="D21" s="237" t="s">
        <v>149</v>
      </c>
      <c r="E21" s="236" t="s">
        <v>150</v>
      </c>
      <c r="F21" s="236" t="s">
        <v>151</v>
      </c>
      <c r="I21" s="216"/>
    </row>
    <row r="22" spans="1:9" x14ac:dyDescent="0.2">
      <c r="A22" s="239"/>
      <c r="B22" s="239"/>
      <c r="C22" s="240" t="s">
        <v>170</v>
      </c>
      <c r="D22" s="241">
        <v>54000</v>
      </c>
      <c r="E22" s="242" t="s">
        <v>153</v>
      </c>
      <c r="F22" s="243">
        <v>0.05</v>
      </c>
      <c r="I22" s="7"/>
    </row>
    <row r="23" spans="1:9" x14ac:dyDescent="0.2">
      <c r="A23" s="239"/>
      <c r="B23" s="239"/>
      <c r="C23" s="240" t="s">
        <v>171</v>
      </c>
      <c r="D23" s="241">
        <v>23000</v>
      </c>
      <c r="E23" s="242" t="s">
        <v>153</v>
      </c>
      <c r="F23" s="243">
        <v>0.05</v>
      </c>
      <c r="I23" s="7"/>
    </row>
    <row r="24" spans="1:9" x14ac:dyDescent="0.2">
      <c r="A24" s="239"/>
      <c r="B24" s="239"/>
      <c r="C24" s="240" t="s">
        <v>172</v>
      </c>
      <c r="D24" s="241">
        <v>69000</v>
      </c>
      <c r="E24" s="242" t="s">
        <v>153</v>
      </c>
      <c r="F24" s="243">
        <v>0.02</v>
      </c>
      <c r="I24" s="7"/>
    </row>
    <row r="25" spans="1:9" x14ac:dyDescent="0.2">
      <c r="A25" s="239"/>
      <c r="B25" s="239"/>
      <c r="C25" s="240" t="s">
        <v>173</v>
      </c>
      <c r="D25" s="241">
        <v>310000</v>
      </c>
      <c r="E25" s="242" t="s">
        <v>153</v>
      </c>
      <c r="F25" s="243">
        <v>0.02</v>
      </c>
      <c r="I25" s="7"/>
    </row>
    <row r="26" spans="1:9" x14ac:dyDescent="0.2">
      <c r="A26" s="239"/>
      <c r="B26" s="239"/>
      <c r="C26" s="240" t="s">
        <v>168</v>
      </c>
      <c r="D26" s="245">
        <f>SUM(D22:D25)</f>
        <v>456000</v>
      </c>
      <c r="E26" s="242"/>
      <c r="F26" s="242"/>
      <c r="G26" s="26"/>
      <c r="I26" s="7"/>
    </row>
    <row r="27" spans="1:9" ht="40.799999999999997" x14ac:dyDescent="0.2">
      <c r="A27" s="250" t="s">
        <v>273</v>
      </c>
      <c r="B27" s="250" t="s">
        <v>287</v>
      </c>
      <c r="C27" s="238" t="s">
        <v>274</v>
      </c>
      <c r="D27" s="248"/>
      <c r="E27" s="249"/>
      <c r="F27" s="249"/>
      <c r="G27" s="26"/>
      <c r="I27" s="7"/>
    </row>
    <row r="28" spans="1:9" x14ac:dyDescent="0.2">
      <c r="A28" s="239"/>
      <c r="B28" s="239"/>
      <c r="C28" s="244">
        <f>D5*F5*10</f>
        <v>10000000</v>
      </c>
      <c r="D28" s="248"/>
      <c r="E28" s="249"/>
      <c r="F28" s="249"/>
      <c r="G28" s="26"/>
      <c r="I28" s="7"/>
    </row>
    <row r="29" spans="1:9" x14ac:dyDescent="0.2">
      <c r="A29" s="239"/>
      <c r="B29" s="239"/>
      <c r="C29" s="244">
        <f>D6*F6*10</f>
        <v>12500000</v>
      </c>
      <c r="D29" s="248"/>
      <c r="E29" s="249"/>
      <c r="F29" s="249"/>
      <c r="G29" s="26"/>
      <c r="I29" s="7"/>
    </row>
    <row r="30" spans="1:9" x14ac:dyDescent="0.2">
      <c r="A30" s="239"/>
      <c r="B30" s="239"/>
      <c r="C30" s="244">
        <v>108000</v>
      </c>
      <c r="D30" s="248"/>
      <c r="E30" s="249"/>
      <c r="F30" s="249"/>
      <c r="G30" s="26"/>
      <c r="I30" s="7"/>
    </row>
    <row r="31" spans="1:9" x14ac:dyDescent="0.2">
      <c r="A31" s="239"/>
      <c r="B31" s="239"/>
      <c r="C31" s="244">
        <v>20000</v>
      </c>
      <c r="D31" s="248"/>
      <c r="E31" s="249"/>
      <c r="F31" s="249"/>
      <c r="G31" s="26"/>
      <c r="I31" s="7"/>
    </row>
    <row r="32" spans="1:9" x14ac:dyDescent="0.2">
      <c r="A32" s="239"/>
      <c r="B32" s="239"/>
      <c r="C32" s="244">
        <v>20000</v>
      </c>
      <c r="D32" s="248"/>
      <c r="E32" s="249"/>
      <c r="F32" s="249"/>
      <c r="G32" s="26"/>
      <c r="I32" s="7"/>
    </row>
    <row r="33" spans="1:9" x14ac:dyDescent="0.2">
      <c r="A33" s="239"/>
      <c r="B33" s="239"/>
      <c r="C33" s="244">
        <v>20000</v>
      </c>
      <c r="D33" s="248"/>
      <c r="E33" s="249"/>
      <c r="F33" s="249"/>
      <c r="G33" s="26"/>
      <c r="I33" s="7"/>
    </row>
    <row r="34" spans="1:9" x14ac:dyDescent="0.2">
      <c r="A34" s="239"/>
      <c r="B34" s="239"/>
      <c r="C34" s="244">
        <v>20000</v>
      </c>
      <c r="D34" s="248"/>
      <c r="E34" s="249"/>
      <c r="F34" s="249"/>
      <c r="G34" s="26"/>
      <c r="I34" s="7"/>
    </row>
    <row r="35" spans="1:9" x14ac:dyDescent="0.2">
      <c r="A35" s="239"/>
      <c r="B35" s="239"/>
      <c r="C35" s="244">
        <v>20000</v>
      </c>
      <c r="D35" s="248"/>
      <c r="E35" s="249"/>
      <c r="F35" s="249"/>
      <c r="G35" s="26"/>
      <c r="I35" s="7"/>
    </row>
    <row r="36" spans="1:9" x14ac:dyDescent="0.2">
      <c r="A36" s="239"/>
      <c r="B36" s="239"/>
      <c r="C36" s="244">
        <v>20000</v>
      </c>
      <c r="D36" s="248"/>
      <c r="E36" s="249"/>
      <c r="F36" s="249"/>
      <c r="G36" s="26"/>
      <c r="I36" s="7"/>
    </row>
    <row r="37" spans="1:9" x14ac:dyDescent="0.2">
      <c r="A37" s="239"/>
      <c r="B37" s="239"/>
      <c r="C37" s="244">
        <f>D14*F14*2</f>
        <v>74800</v>
      </c>
      <c r="D37" s="248"/>
      <c r="E37" s="249"/>
      <c r="F37" s="249"/>
      <c r="G37" s="26"/>
      <c r="I37" s="7"/>
    </row>
    <row r="38" spans="1:9" x14ac:dyDescent="0.2">
      <c r="A38" s="239"/>
      <c r="B38" s="239"/>
      <c r="C38" s="244">
        <v>28500</v>
      </c>
      <c r="D38" s="248"/>
      <c r="E38" s="249"/>
      <c r="F38" s="249"/>
      <c r="G38" s="26"/>
      <c r="I38" s="7"/>
    </row>
    <row r="39" spans="1:9" x14ac:dyDescent="0.2">
      <c r="A39" s="239"/>
      <c r="B39" s="239"/>
      <c r="C39" s="244">
        <v>28500</v>
      </c>
      <c r="D39" s="248"/>
      <c r="E39" s="249"/>
      <c r="F39" s="249"/>
      <c r="G39" s="26"/>
      <c r="I39" s="7"/>
    </row>
    <row r="40" spans="1:9" x14ac:dyDescent="0.2">
      <c r="A40" s="239"/>
      <c r="B40" s="239"/>
      <c r="C40" s="244">
        <v>28500</v>
      </c>
      <c r="D40" s="248"/>
      <c r="E40" s="249"/>
      <c r="F40" s="249"/>
      <c r="G40" s="26"/>
      <c r="I40" s="7"/>
    </row>
    <row r="41" spans="1:9" x14ac:dyDescent="0.2">
      <c r="A41" s="239"/>
      <c r="B41" s="239"/>
      <c r="C41" s="244">
        <v>28500</v>
      </c>
      <c r="D41" s="248"/>
      <c r="E41" s="249"/>
      <c r="F41" s="249"/>
      <c r="G41" s="26"/>
      <c r="I41" s="7"/>
    </row>
    <row r="42" spans="1:9" x14ac:dyDescent="0.2">
      <c r="A42" s="239"/>
      <c r="B42" s="239"/>
      <c r="C42" s="244">
        <v>28500</v>
      </c>
      <c r="D42" s="248"/>
      <c r="E42" s="249"/>
      <c r="F42" s="249"/>
      <c r="G42" s="26"/>
      <c r="I42" s="7"/>
    </row>
    <row r="43" spans="1:9" x14ac:dyDescent="0.2">
      <c r="A43" s="239"/>
      <c r="B43" s="239"/>
      <c r="C43" s="246">
        <f>SUM(C28:C42)</f>
        <v>22945300</v>
      </c>
      <c r="D43" s="248"/>
      <c r="E43" s="249"/>
      <c r="F43" s="249"/>
      <c r="G43" s="26"/>
      <c r="I43" s="7"/>
    </row>
    <row r="44" spans="1:9" ht="40.799999999999997" x14ac:dyDescent="0.2">
      <c r="A44" s="239"/>
      <c r="B44" s="239"/>
      <c r="C44" s="238" t="s">
        <v>275</v>
      </c>
      <c r="D44" s="248"/>
      <c r="E44" s="249"/>
      <c r="F44" s="249"/>
      <c r="G44" s="26"/>
      <c r="I44" s="7"/>
    </row>
    <row r="45" spans="1:9" x14ac:dyDescent="0.2">
      <c r="A45" s="239"/>
      <c r="B45" s="239"/>
      <c r="C45" s="244">
        <f>D22*F22*5</f>
        <v>13500</v>
      </c>
      <c r="D45" s="248"/>
      <c r="E45" s="249"/>
      <c r="F45" s="249"/>
      <c r="G45" s="26"/>
      <c r="I45" s="7"/>
    </row>
    <row r="46" spans="1:9" x14ac:dyDescent="0.2">
      <c r="A46" s="239"/>
      <c r="B46" s="239"/>
      <c r="C46" s="244">
        <f>D23*F23*5</f>
        <v>5750</v>
      </c>
      <c r="D46" s="248"/>
      <c r="E46" s="249"/>
      <c r="F46" s="249"/>
      <c r="G46" s="26"/>
      <c r="I46" s="7"/>
    </row>
    <row r="47" spans="1:9" x14ac:dyDescent="0.2">
      <c r="A47" s="239"/>
      <c r="B47" s="239"/>
      <c r="C47" s="244">
        <f>D24*F24*5</f>
        <v>6900</v>
      </c>
      <c r="D47" s="248"/>
      <c r="E47" s="249"/>
      <c r="F47" s="249"/>
      <c r="G47" s="26"/>
      <c r="I47" s="7"/>
    </row>
    <row r="48" spans="1:9" x14ac:dyDescent="0.2">
      <c r="A48" s="239"/>
      <c r="B48" s="239"/>
      <c r="C48" s="244">
        <f>D25*F25*5</f>
        <v>31000</v>
      </c>
      <c r="D48" s="248"/>
      <c r="E48" s="249"/>
      <c r="F48" s="249"/>
      <c r="G48" s="26"/>
      <c r="I48" s="7"/>
    </row>
    <row r="49" spans="1:9" x14ac:dyDescent="0.2">
      <c r="A49" s="239"/>
      <c r="B49" s="239"/>
      <c r="C49" s="246">
        <f>SUM(C45:C48)</f>
        <v>57150</v>
      </c>
      <c r="D49" s="248"/>
      <c r="E49" s="249"/>
      <c r="F49" s="249"/>
      <c r="G49" s="26"/>
      <c r="I49" s="7"/>
    </row>
    <row r="50" spans="1:9" s="188" customFormat="1" ht="20.399999999999999" x14ac:dyDescent="0.3">
      <c r="A50" s="214">
        <v>10</v>
      </c>
      <c r="B50" s="214" t="s">
        <v>286</v>
      </c>
      <c r="C50" s="215" t="s">
        <v>174</v>
      </c>
      <c r="D50" s="216" t="s">
        <v>175</v>
      </c>
      <c r="E50" s="217" t="s">
        <v>176</v>
      </c>
      <c r="F50" s="217" t="s">
        <v>177</v>
      </c>
      <c r="G50" s="216" t="s">
        <v>178</v>
      </c>
      <c r="I50" s="216"/>
    </row>
    <row r="51" spans="1:9" x14ac:dyDescent="0.2">
      <c r="A51" s="8"/>
      <c r="B51" s="8"/>
      <c r="C51" s="5" t="s">
        <v>179</v>
      </c>
      <c r="D51" s="7">
        <v>450</v>
      </c>
      <c r="E51" s="14" t="s">
        <v>180</v>
      </c>
      <c r="F51" s="12">
        <v>120</v>
      </c>
      <c r="G51" s="7">
        <f t="shared" ref="G51:G61" si="0">D51*F51</f>
        <v>54000</v>
      </c>
      <c r="I51" s="7"/>
    </row>
    <row r="52" spans="1:9" x14ac:dyDescent="0.2">
      <c r="A52" s="8"/>
      <c r="B52" s="8"/>
      <c r="C52" s="5" t="s">
        <v>181</v>
      </c>
      <c r="D52" s="7">
        <v>890</v>
      </c>
      <c r="E52" s="14" t="s">
        <v>180</v>
      </c>
      <c r="F52" s="12">
        <v>115</v>
      </c>
      <c r="G52" s="7">
        <f t="shared" si="0"/>
        <v>102350</v>
      </c>
      <c r="I52" s="7"/>
    </row>
    <row r="53" spans="1:9" x14ac:dyDescent="0.2">
      <c r="A53" s="8"/>
      <c r="B53" s="8"/>
      <c r="C53" s="5" t="s">
        <v>182</v>
      </c>
      <c r="D53" s="7">
        <v>800</v>
      </c>
      <c r="E53" s="14" t="s">
        <v>180</v>
      </c>
      <c r="F53" s="12">
        <v>52</v>
      </c>
      <c r="G53" s="7">
        <f t="shared" si="0"/>
        <v>41600</v>
      </c>
      <c r="I53" s="7"/>
    </row>
    <row r="54" spans="1:9" x14ac:dyDescent="0.2">
      <c r="A54" s="8"/>
      <c r="B54" s="8"/>
      <c r="C54" s="5" t="s">
        <v>183</v>
      </c>
      <c r="D54" s="7">
        <v>630</v>
      </c>
      <c r="E54" s="14" t="s">
        <v>180</v>
      </c>
      <c r="F54" s="12">
        <v>32</v>
      </c>
      <c r="G54" s="7">
        <f t="shared" si="0"/>
        <v>20160</v>
      </c>
      <c r="I54" s="7"/>
    </row>
    <row r="55" spans="1:9" x14ac:dyDescent="0.2">
      <c r="A55" s="8"/>
      <c r="B55" s="8"/>
      <c r="C55" s="5" t="s">
        <v>184</v>
      </c>
      <c r="D55" s="7">
        <v>40000</v>
      </c>
      <c r="E55" s="14" t="s">
        <v>180</v>
      </c>
      <c r="F55" s="12">
        <v>100</v>
      </c>
      <c r="G55" s="7">
        <f t="shared" si="0"/>
        <v>4000000</v>
      </c>
      <c r="I55" s="7"/>
    </row>
    <row r="56" spans="1:9" x14ac:dyDescent="0.2">
      <c r="A56" s="8"/>
      <c r="B56" s="8"/>
      <c r="C56" s="5" t="s">
        <v>185</v>
      </c>
      <c r="D56" s="7">
        <v>999</v>
      </c>
      <c r="E56" s="14" t="s">
        <v>180</v>
      </c>
      <c r="F56" s="12">
        <v>200</v>
      </c>
      <c r="G56" s="7">
        <f t="shared" si="0"/>
        <v>199800</v>
      </c>
      <c r="I56" s="7"/>
    </row>
    <row r="57" spans="1:9" x14ac:dyDescent="0.2">
      <c r="A57" s="8"/>
      <c r="B57" s="8"/>
      <c r="C57" s="5" t="s">
        <v>186</v>
      </c>
      <c r="D57" s="7">
        <v>8700</v>
      </c>
      <c r="E57" s="14" t="s">
        <v>180</v>
      </c>
      <c r="F57" s="12">
        <v>50</v>
      </c>
      <c r="G57" s="7">
        <f t="shared" si="0"/>
        <v>435000</v>
      </c>
      <c r="I57" s="7"/>
    </row>
    <row r="58" spans="1:9" x14ac:dyDescent="0.2">
      <c r="A58" s="8"/>
      <c r="B58" s="8"/>
      <c r="C58" s="5" t="s">
        <v>187</v>
      </c>
      <c r="D58" s="7">
        <v>10000</v>
      </c>
      <c r="E58" s="14" t="s">
        <v>180</v>
      </c>
      <c r="F58" s="12">
        <v>60</v>
      </c>
      <c r="G58" s="7">
        <f t="shared" si="0"/>
        <v>600000</v>
      </c>
      <c r="I58" s="7"/>
    </row>
    <row r="59" spans="1:9" x14ac:dyDescent="0.2">
      <c r="A59" s="8"/>
      <c r="B59" s="8"/>
      <c r="C59" s="5" t="s">
        <v>188</v>
      </c>
      <c r="D59" s="7">
        <v>65000</v>
      </c>
      <c r="E59" s="14" t="s">
        <v>180</v>
      </c>
      <c r="F59" s="12">
        <v>45</v>
      </c>
      <c r="G59" s="7">
        <f t="shared" si="0"/>
        <v>2925000</v>
      </c>
      <c r="I59" s="7"/>
    </row>
    <row r="60" spans="1:9" x14ac:dyDescent="0.2">
      <c r="A60" s="8"/>
      <c r="B60" s="8"/>
      <c r="C60" s="5" t="s">
        <v>189</v>
      </c>
      <c r="D60" s="7">
        <v>4500</v>
      </c>
      <c r="E60" s="14" t="s">
        <v>180</v>
      </c>
      <c r="F60" s="12">
        <v>89</v>
      </c>
      <c r="G60" s="7">
        <f t="shared" si="0"/>
        <v>400500</v>
      </c>
      <c r="I60" s="7"/>
    </row>
    <row r="61" spans="1:9" x14ac:dyDescent="0.2">
      <c r="A61" s="8"/>
      <c r="B61" s="8"/>
      <c r="C61" s="5" t="s">
        <v>190</v>
      </c>
      <c r="D61" s="7">
        <v>890</v>
      </c>
      <c r="E61" s="14" t="s">
        <v>180</v>
      </c>
      <c r="F61" s="12">
        <v>98</v>
      </c>
      <c r="G61" s="7">
        <f t="shared" si="0"/>
        <v>87220</v>
      </c>
      <c r="I61" s="7"/>
    </row>
    <row r="62" spans="1:9" x14ac:dyDescent="0.2">
      <c r="A62" s="8"/>
      <c r="B62" s="8"/>
      <c r="C62" s="5" t="s">
        <v>168</v>
      </c>
      <c r="D62" s="7"/>
      <c r="E62" s="14"/>
      <c r="F62" s="12"/>
      <c r="G62" s="212">
        <f>SUM(G51:G61)</f>
        <v>8865630</v>
      </c>
      <c r="I62" s="7">
        <f>G62</f>
        <v>8865630</v>
      </c>
    </row>
    <row r="63" spans="1:9" x14ac:dyDescent="0.2">
      <c r="A63" s="8"/>
      <c r="B63" s="253"/>
      <c r="C63" s="218"/>
      <c r="I63" s="7"/>
    </row>
    <row r="64" spans="1:9" ht="20.399999999999999" x14ac:dyDescent="0.2">
      <c r="A64" s="8">
        <v>20</v>
      </c>
      <c r="B64" s="254" t="s">
        <v>286</v>
      </c>
      <c r="C64" s="219" t="s">
        <v>11</v>
      </c>
      <c r="D64" s="216" t="s">
        <v>175</v>
      </c>
      <c r="E64" s="217" t="s">
        <v>176</v>
      </c>
      <c r="F64" s="217" t="s">
        <v>177</v>
      </c>
      <c r="G64" s="216" t="s">
        <v>178</v>
      </c>
      <c r="I64" s="7"/>
    </row>
    <row r="65" spans="1:13" x14ac:dyDescent="0.2">
      <c r="A65" s="8"/>
      <c r="B65" s="8"/>
      <c r="C65" s="5" t="s">
        <v>191</v>
      </c>
      <c r="D65" s="7">
        <v>3</v>
      </c>
      <c r="E65" s="14" t="s">
        <v>180</v>
      </c>
      <c r="F65" s="7">
        <v>260000</v>
      </c>
      <c r="G65" s="7">
        <f>D65*F65</f>
        <v>780000</v>
      </c>
      <c r="I65" s="7"/>
    </row>
    <row r="66" spans="1:13" x14ac:dyDescent="0.2">
      <c r="A66" s="8"/>
      <c r="B66" s="8"/>
      <c r="C66" s="5" t="s">
        <v>192</v>
      </c>
      <c r="D66" s="7">
        <v>8</v>
      </c>
      <c r="E66" s="14" t="s">
        <v>180</v>
      </c>
      <c r="F66" s="7">
        <v>200000</v>
      </c>
      <c r="G66" s="7">
        <f>D66*F66</f>
        <v>1600000</v>
      </c>
      <c r="I66" s="7"/>
    </row>
    <row r="67" spans="1:13" x14ac:dyDescent="0.2">
      <c r="A67" s="8"/>
      <c r="B67" s="8"/>
      <c r="C67" s="5" t="s">
        <v>193</v>
      </c>
      <c r="D67" s="7">
        <v>7</v>
      </c>
      <c r="E67" s="14" t="s">
        <v>180</v>
      </c>
      <c r="F67" s="7">
        <v>150000</v>
      </c>
      <c r="G67" s="7">
        <f>D67*F67</f>
        <v>1050000</v>
      </c>
      <c r="I67" s="7"/>
    </row>
    <row r="68" spans="1:13" x14ac:dyDescent="0.2">
      <c r="A68" s="8"/>
      <c r="B68" s="8"/>
      <c r="C68" s="5" t="s">
        <v>168</v>
      </c>
      <c r="D68" s="7"/>
      <c r="E68" s="14"/>
      <c r="F68" s="7"/>
      <c r="G68" s="212">
        <f>SUM(G65:G67)</f>
        <v>3430000</v>
      </c>
      <c r="I68" s="7">
        <f>G68</f>
        <v>3430000</v>
      </c>
    </row>
    <row r="69" spans="1:13" x14ac:dyDescent="0.2">
      <c r="A69" s="220"/>
      <c r="B69" s="255"/>
      <c r="C69" s="221"/>
      <c r="D69" s="208"/>
      <c r="E69" s="222"/>
      <c r="F69" s="208"/>
      <c r="G69" s="223"/>
      <c r="I69" s="7"/>
    </row>
    <row r="70" spans="1:13" x14ac:dyDescent="0.2">
      <c r="A70" s="8">
        <v>43</v>
      </c>
      <c r="B70" s="254" t="s">
        <v>286</v>
      </c>
      <c r="C70" s="5" t="s">
        <v>12</v>
      </c>
      <c r="D70" s="216" t="s">
        <v>175</v>
      </c>
      <c r="E70" s="217" t="s">
        <v>176</v>
      </c>
      <c r="F70" s="217" t="s">
        <v>177</v>
      </c>
      <c r="G70" s="216" t="s">
        <v>178</v>
      </c>
      <c r="I70" s="7"/>
      <c r="M70" s="211"/>
    </row>
    <row r="71" spans="1:13" x14ac:dyDescent="0.2">
      <c r="A71" s="8"/>
      <c r="B71" s="8"/>
      <c r="C71" s="5" t="s">
        <v>194</v>
      </c>
      <c r="D71" s="7">
        <v>5</v>
      </c>
      <c r="E71" s="14" t="s">
        <v>180</v>
      </c>
      <c r="F71" s="7">
        <v>500000</v>
      </c>
      <c r="G71" s="7">
        <f>D71*F71</f>
        <v>2500000</v>
      </c>
      <c r="I71" s="7"/>
    </row>
    <row r="72" spans="1:13" x14ac:dyDescent="0.2">
      <c r="A72" s="8"/>
      <c r="B72" s="8"/>
      <c r="C72" s="5" t="s">
        <v>195</v>
      </c>
      <c r="D72" s="7">
        <v>6</v>
      </c>
      <c r="E72" s="14" t="s">
        <v>180</v>
      </c>
      <c r="F72" s="7">
        <v>450000</v>
      </c>
      <c r="G72" s="7">
        <f>D72*F72</f>
        <v>2700000</v>
      </c>
      <c r="I72" s="7"/>
    </row>
    <row r="73" spans="1:13" x14ac:dyDescent="0.2">
      <c r="A73" s="8"/>
      <c r="B73" s="8"/>
      <c r="C73" s="5" t="s">
        <v>196</v>
      </c>
      <c r="D73" s="7">
        <v>20</v>
      </c>
      <c r="E73" s="14" t="s">
        <v>180</v>
      </c>
      <c r="F73" s="7">
        <v>360000</v>
      </c>
      <c r="G73" s="7">
        <f>D73*F73</f>
        <v>7200000</v>
      </c>
      <c r="I73" s="7"/>
    </row>
    <row r="74" spans="1:13" x14ac:dyDescent="0.2">
      <c r="A74" s="8"/>
      <c r="B74" s="8"/>
      <c r="C74" s="5" t="s">
        <v>197</v>
      </c>
      <c r="D74" s="7">
        <v>30</v>
      </c>
      <c r="E74" s="14" t="s">
        <v>180</v>
      </c>
      <c r="F74" s="7">
        <v>320000</v>
      </c>
      <c r="G74" s="7">
        <f>D74*F74</f>
        <v>9600000</v>
      </c>
      <c r="I74" s="7"/>
    </row>
    <row r="75" spans="1:13" x14ac:dyDescent="0.2">
      <c r="A75" s="224"/>
      <c r="B75" s="224"/>
      <c r="C75" s="5" t="s">
        <v>168</v>
      </c>
      <c r="D75" s="7"/>
      <c r="E75" s="7"/>
      <c r="F75" s="12"/>
      <c r="G75" s="212">
        <f>SUM(G71:G74)</f>
        <v>22000000</v>
      </c>
      <c r="I75" s="7">
        <f>G75</f>
        <v>22000000</v>
      </c>
    </row>
    <row r="76" spans="1:13" x14ac:dyDescent="0.2">
      <c r="A76" s="8"/>
      <c r="B76" s="8"/>
      <c r="C76" s="5"/>
      <c r="D76" s="7"/>
      <c r="E76" s="7"/>
      <c r="F76" s="12"/>
      <c r="G76" s="7"/>
      <c r="I76" s="7"/>
    </row>
    <row r="77" spans="1:13" x14ac:dyDescent="0.2">
      <c r="A77" s="8">
        <v>51</v>
      </c>
      <c r="B77" s="254" t="s">
        <v>286</v>
      </c>
      <c r="C77" s="5" t="s">
        <v>14</v>
      </c>
      <c r="D77" s="7"/>
      <c r="E77" s="217" t="s">
        <v>176</v>
      </c>
      <c r="F77" s="12"/>
      <c r="G77" s="7"/>
      <c r="I77" s="7"/>
    </row>
    <row r="78" spans="1:13" x14ac:dyDescent="0.2">
      <c r="A78" s="224"/>
      <c r="B78" s="224"/>
      <c r="C78" s="5" t="s">
        <v>168</v>
      </c>
      <c r="D78" s="7"/>
      <c r="E78" s="14" t="s">
        <v>198</v>
      </c>
      <c r="F78" s="12"/>
      <c r="G78" s="212">
        <v>31200000</v>
      </c>
      <c r="I78" s="7">
        <f>G78</f>
        <v>31200000</v>
      </c>
    </row>
    <row r="79" spans="1:13" x14ac:dyDescent="0.2">
      <c r="A79" s="8"/>
      <c r="B79" s="256"/>
      <c r="C79" s="213"/>
      <c r="I79" s="7"/>
    </row>
    <row r="80" spans="1:13" s="188" customFormat="1" ht="30.6" x14ac:dyDescent="0.3">
      <c r="A80" s="214" t="s">
        <v>15</v>
      </c>
      <c r="B80" s="254" t="s">
        <v>286</v>
      </c>
      <c r="C80" s="215" t="s">
        <v>289</v>
      </c>
      <c r="D80" s="216" t="s">
        <v>199</v>
      </c>
      <c r="E80" s="217" t="s">
        <v>176</v>
      </c>
      <c r="F80" s="217"/>
      <c r="G80" s="216" t="s">
        <v>178</v>
      </c>
      <c r="I80" s="216"/>
    </row>
    <row r="81" spans="1:9" x14ac:dyDescent="0.2">
      <c r="A81" s="8"/>
      <c r="B81" s="8"/>
      <c r="C81" s="5" t="s">
        <v>200</v>
      </c>
      <c r="D81" s="225" t="s">
        <v>201</v>
      </c>
      <c r="E81" s="14" t="s">
        <v>198</v>
      </c>
      <c r="F81" s="12"/>
      <c r="G81" s="7">
        <f>D51*5</f>
        <v>2250</v>
      </c>
      <c r="I81" s="7"/>
    </row>
    <row r="82" spans="1:9" x14ac:dyDescent="0.2">
      <c r="A82" s="8"/>
      <c r="B82" s="8"/>
      <c r="C82" s="5" t="s">
        <v>202</v>
      </c>
      <c r="D82" s="225" t="s">
        <v>203</v>
      </c>
      <c r="E82" s="14" t="s">
        <v>198</v>
      </c>
      <c r="F82" s="12"/>
      <c r="G82" s="7">
        <f>D52*5</f>
        <v>4450</v>
      </c>
      <c r="I82" s="7"/>
    </row>
    <row r="83" spans="1:9" x14ac:dyDescent="0.2">
      <c r="A83" s="8"/>
      <c r="B83" s="8"/>
      <c r="C83" s="5" t="s">
        <v>204</v>
      </c>
      <c r="D83" s="225" t="s">
        <v>205</v>
      </c>
      <c r="E83" s="14" t="s">
        <v>198</v>
      </c>
      <c r="F83" s="12"/>
      <c r="G83" s="7">
        <f>D53*5</f>
        <v>4000</v>
      </c>
      <c r="I83" s="7"/>
    </row>
    <row r="84" spans="1:9" x14ac:dyDescent="0.2">
      <c r="A84" s="8"/>
      <c r="B84" s="8"/>
      <c r="C84" s="5" t="s">
        <v>168</v>
      </c>
      <c r="D84" s="7"/>
      <c r="E84" s="14"/>
      <c r="F84" s="12"/>
      <c r="G84" s="212">
        <f>SUM(G81:G83)</f>
        <v>10700</v>
      </c>
      <c r="I84" s="7">
        <f>G84</f>
        <v>10700</v>
      </c>
    </row>
    <row r="85" spans="1:9" x14ac:dyDescent="0.2">
      <c r="A85" s="8"/>
      <c r="B85" s="253"/>
      <c r="C85" s="218"/>
      <c r="D85" s="208"/>
      <c r="E85" s="222"/>
      <c r="F85" s="205"/>
      <c r="G85" s="208"/>
      <c r="I85" s="7"/>
    </row>
    <row r="86" spans="1:9" s="188" customFormat="1" ht="30.6" x14ac:dyDescent="0.3">
      <c r="A86" s="214" t="s">
        <v>17</v>
      </c>
      <c r="B86" s="257" t="s">
        <v>287</v>
      </c>
      <c r="C86" s="226" t="s">
        <v>18</v>
      </c>
      <c r="D86" s="216" t="s">
        <v>199</v>
      </c>
      <c r="E86" s="217" t="s">
        <v>176</v>
      </c>
      <c r="F86" s="217"/>
      <c r="G86" s="216" t="s">
        <v>178</v>
      </c>
      <c r="I86" s="216"/>
    </row>
    <row r="87" spans="1:9" x14ac:dyDescent="0.2">
      <c r="A87" s="227"/>
      <c r="B87" s="227"/>
      <c r="C87" s="5" t="s">
        <v>206</v>
      </c>
      <c r="D87" s="225" t="s">
        <v>207</v>
      </c>
      <c r="E87" s="14" t="s">
        <v>198</v>
      </c>
      <c r="F87" s="12"/>
      <c r="G87" s="7">
        <f>D54*5</f>
        <v>3150</v>
      </c>
      <c r="I87" s="7"/>
    </row>
    <row r="88" spans="1:9" x14ac:dyDescent="0.2">
      <c r="A88" s="227"/>
      <c r="B88" s="227"/>
      <c r="C88" s="5" t="s">
        <v>208</v>
      </c>
      <c r="D88" s="225" t="s">
        <v>209</v>
      </c>
      <c r="E88" s="14" t="s">
        <v>198</v>
      </c>
      <c r="F88" s="12"/>
      <c r="G88" s="7">
        <f>D55*5</f>
        <v>200000</v>
      </c>
      <c r="I88" s="7"/>
    </row>
    <row r="89" spans="1:9" x14ac:dyDescent="0.2">
      <c r="A89" s="227"/>
      <c r="B89" s="227"/>
      <c r="C89" s="5" t="s">
        <v>210</v>
      </c>
      <c r="D89" s="225" t="s">
        <v>211</v>
      </c>
      <c r="E89" s="14" t="s">
        <v>198</v>
      </c>
      <c r="F89" s="12"/>
      <c r="G89" s="7">
        <f>D56*5</f>
        <v>4995</v>
      </c>
      <c r="I89" s="7"/>
    </row>
    <row r="90" spans="1:9" x14ac:dyDescent="0.2">
      <c r="A90" s="227"/>
      <c r="B90" s="227"/>
      <c r="C90" s="5" t="s">
        <v>168</v>
      </c>
      <c r="D90" s="212"/>
      <c r="E90" s="228"/>
      <c r="F90" s="228"/>
      <c r="G90" s="212">
        <f>SUM(G87:G89)</f>
        <v>208145</v>
      </c>
      <c r="I90" s="7">
        <f>-G90</f>
        <v>-208145</v>
      </c>
    </row>
    <row r="91" spans="1:9" x14ac:dyDescent="0.2">
      <c r="A91" s="227"/>
      <c r="B91" s="227"/>
      <c r="C91" s="209"/>
      <c r="I91" s="7"/>
    </row>
    <row r="92" spans="1:9" ht="30.6" x14ac:dyDescent="0.2">
      <c r="A92" s="8" t="s">
        <v>19</v>
      </c>
      <c r="B92" s="257" t="s">
        <v>287</v>
      </c>
      <c r="C92" s="5" t="s">
        <v>288</v>
      </c>
      <c r="D92" s="216" t="s">
        <v>199</v>
      </c>
      <c r="E92" s="217" t="s">
        <v>176</v>
      </c>
      <c r="F92" s="217"/>
      <c r="G92" s="216" t="s">
        <v>178</v>
      </c>
      <c r="I92" s="7"/>
    </row>
    <row r="93" spans="1:9" x14ac:dyDescent="0.2">
      <c r="A93" s="227"/>
      <c r="B93" s="227"/>
      <c r="C93" s="5" t="s">
        <v>212</v>
      </c>
      <c r="D93" s="225" t="s">
        <v>213</v>
      </c>
      <c r="E93" s="14" t="s">
        <v>198</v>
      </c>
      <c r="F93" s="12"/>
      <c r="G93" s="7">
        <f>F71*1.2*1.5</f>
        <v>900000</v>
      </c>
      <c r="I93" s="7"/>
    </row>
    <row r="94" spans="1:9" x14ac:dyDescent="0.2">
      <c r="A94" s="227"/>
      <c r="B94" s="227"/>
      <c r="C94" s="5" t="s">
        <v>214</v>
      </c>
      <c r="D94" s="225" t="s">
        <v>215</v>
      </c>
      <c r="E94" s="14" t="s">
        <v>198</v>
      </c>
      <c r="F94" s="12"/>
      <c r="G94" s="7">
        <f>F72*1.2*1.5</f>
        <v>810000</v>
      </c>
      <c r="I94" s="7"/>
    </row>
    <row r="95" spans="1:9" x14ac:dyDescent="0.2">
      <c r="A95" s="227"/>
      <c r="B95" s="227"/>
      <c r="C95" s="5" t="s">
        <v>168</v>
      </c>
      <c r="D95" s="7"/>
      <c r="E95" s="12"/>
      <c r="F95" s="12"/>
      <c r="G95" s="212">
        <f>SUM(G93:G94)</f>
        <v>1710000</v>
      </c>
      <c r="I95" s="7">
        <f>-G95</f>
        <v>-1710000</v>
      </c>
    </row>
    <row r="96" spans="1:9" x14ac:dyDescent="0.2">
      <c r="A96" s="227"/>
      <c r="B96" s="227"/>
      <c r="C96" s="209"/>
      <c r="I96" s="7"/>
    </row>
    <row r="97" spans="1:12" ht="30.6" x14ac:dyDescent="0.2">
      <c r="A97" s="8" t="s">
        <v>21</v>
      </c>
      <c r="B97" s="262" t="s">
        <v>290</v>
      </c>
      <c r="C97" s="221" t="s">
        <v>20</v>
      </c>
      <c r="D97" s="216" t="s">
        <v>199</v>
      </c>
      <c r="E97" s="217" t="s">
        <v>176</v>
      </c>
      <c r="F97" s="217"/>
      <c r="G97" s="216" t="s">
        <v>178</v>
      </c>
      <c r="I97" s="7"/>
    </row>
    <row r="98" spans="1:12" x14ac:dyDescent="0.2">
      <c r="A98" s="227"/>
      <c r="B98" s="227"/>
      <c r="C98" s="5" t="s">
        <v>216</v>
      </c>
      <c r="D98" s="225" t="s">
        <v>217</v>
      </c>
      <c r="E98" s="14" t="s">
        <v>198</v>
      </c>
      <c r="F98" s="12"/>
      <c r="G98" s="7">
        <f>F72*3*1.2*5</f>
        <v>8100000</v>
      </c>
      <c r="I98" s="7"/>
    </row>
    <row r="99" spans="1:12" x14ac:dyDescent="0.2">
      <c r="A99" s="227"/>
      <c r="B99" s="227"/>
      <c r="C99" s="5" t="s">
        <v>218</v>
      </c>
      <c r="D99" s="225" t="s">
        <v>219</v>
      </c>
      <c r="E99" s="14" t="s">
        <v>198</v>
      </c>
      <c r="F99" s="12"/>
      <c r="G99" s="7">
        <f>F73*3*1.2*5</f>
        <v>6480000</v>
      </c>
      <c r="I99" s="7"/>
    </row>
    <row r="100" spans="1:12" x14ac:dyDescent="0.2">
      <c r="C100" s="5" t="s">
        <v>220</v>
      </c>
      <c r="D100" s="225" t="s">
        <v>221</v>
      </c>
      <c r="E100" s="14" t="s">
        <v>198</v>
      </c>
      <c r="F100" s="12"/>
      <c r="G100" s="7">
        <f>F74*3*1.2*5</f>
        <v>5760000</v>
      </c>
      <c r="I100" s="7"/>
    </row>
    <row r="101" spans="1:12" x14ac:dyDescent="0.2">
      <c r="C101" s="229" t="s">
        <v>168</v>
      </c>
      <c r="D101" s="7"/>
      <c r="E101" s="12"/>
      <c r="F101" s="12"/>
      <c r="G101" s="212">
        <f>SUM(G98:G100)</f>
        <v>20340000</v>
      </c>
      <c r="I101" s="7">
        <f>G101</f>
        <v>20340000</v>
      </c>
    </row>
    <row r="102" spans="1:12" x14ac:dyDescent="0.2">
      <c r="I102" s="7"/>
    </row>
    <row r="103" spans="1:12" ht="20.399999999999999" x14ac:dyDescent="0.2">
      <c r="A103" s="14">
        <v>68</v>
      </c>
      <c r="B103" s="261" t="s">
        <v>290</v>
      </c>
      <c r="C103" s="15" t="s">
        <v>23</v>
      </c>
      <c r="D103" s="7"/>
      <c r="E103" s="12"/>
      <c r="F103" s="12"/>
      <c r="G103" s="7">
        <f>G105*0.13</f>
        <v>650000</v>
      </c>
      <c r="I103" s="7">
        <f>-G103</f>
        <v>-650000</v>
      </c>
      <c r="L103" s="211"/>
    </row>
    <row r="104" spans="1:12" ht="40.799999999999997" x14ac:dyDescent="0.2">
      <c r="A104" s="8">
        <v>69</v>
      </c>
      <c r="B104" s="261" t="s">
        <v>290</v>
      </c>
      <c r="C104" s="5" t="s">
        <v>26</v>
      </c>
      <c r="D104" s="7"/>
      <c r="E104" s="12"/>
      <c r="F104" s="12"/>
      <c r="G104" s="7">
        <f>G105*0.3+97126</f>
        <v>1597126</v>
      </c>
      <c r="I104" s="7">
        <f>-G104</f>
        <v>-1597126</v>
      </c>
    </row>
    <row r="105" spans="1:12" ht="30.6" x14ac:dyDescent="0.2">
      <c r="A105" s="8">
        <v>70</v>
      </c>
      <c r="B105" s="261" t="s">
        <v>290</v>
      </c>
      <c r="C105" s="18" t="s">
        <v>27</v>
      </c>
      <c r="D105" s="212"/>
      <c r="E105" s="228"/>
      <c r="F105" s="228"/>
      <c r="G105" s="212">
        <f>G106+G143</f>
        <v>5000000</v>
      </c>
      <c r="I105" s="7">
        <v>-5000000</v>
      </c>
    </row>
    <row r="106" spans="1:12" ht="20.399999999999999" x14ac:dyDescent="0.2">
      <c r="A106" s="8"/>
      <c r="B106" s="8"/>
      <c r="C106" s="18" t="s">
        <v>222</v>
      </c>
      <c r="D106" s="212"/>
      <c r="E106" s="228"/>
      <c r="F106" s="228"/>
      <c r="G106" s="212">
        <f>SUM(G107:G142)</f>
        <v>3890000</v>
      </c>
      <c r="I106" s="7"/>
    </row>
    <row r="107" spans="1:12" x14ac:dyDescent="0.2">
      <c r="A107" s="8"/>
      <c r="B107" s="8"/>
      <c r="C107" s="5" t="s">
        <v>223</v>
      </c>
      <c r="D107" s="7"/>
      <c r="E107" s="12"/>
      <c r="F107" s="12"/>
      <c r="G107" s="7">
        <v>170000</v>
      </c>
      <c r="I107" s="7"/>
    </row>
    <row r="108" spans="1:12" x14ac:dyDescent="0.2">
      <c r="A108" s="8"/>
      <c r="B108" s="8"/>
      <c r="C108" s="5" t="s">
        <v>224</v>
      </c>
      <c r="D108" s="7"/>
      <c r="E108" s="12"/>
      <c r="F108" s="12"/>
      <c r="G108" s="7">
        <v>160000</v>
      </c>
      <c r="I108" s="7"/>
    </row>
    <row r="109" spans="1:12" x14ac:dyDescent="0.2">
      <c r="A109" s="8"/>
      <c r="B109" s="8"/>
      <c r="C109" s="5" t="s">
        <v>225</v>
      </c>
      <c r="D109" s="7"/>
      <c r="E109" s="12"/>
      <c r="F109" s="12"/>
      <c r="G109" s="7">
        <v>150000</v>
      </c>
      <c r="I109" s="7"/>
    </row>
    <row r="110" spans="1:12" x14ac:dyDescent="0.2">
      <c r="A110" s="8"/>
      <c r="B110" s="8"/>
      <c r="C110" s="5" t="s">
        <v>226</v>
      </c>
      <c r="D110" s="7"/>
      <c r="E110" s="12"/>
      <c r="F110" s="12"/>
      <c r="G110" s="7">
        <v>150000</v>
      </c>
      <c r="I110" s="7"/>
    </row>
    <row r="111" spans="1:12" x14ac:dyDescent="0.2">
      <c r="A111" s="8"/>
      <c r="B111" s="8"/>
      <c r="C111" s="5" t="s">
        <v>227</v>
      </c>
      <c r="D111" s="7"/>
      <c r="E111" s="12"/>
      <c r="F111" s="12"/>
      <c r="G111" s="7">
        <v>145000</v>
      </c>
      <c r="I111" s="7"/>
    </row>
    <row r="112" spans="1:12" x14ac:dyDescent="0.2">
      <c r="A112" s="8"/>
      <c r="B112" s="8"/>
      <c r="C112" s="5" t="s">
        <v>228</v>
      </c>
      <c r="D112" s="7"/>
      <c r="E112" s="12"/>
      <c r="F112" s="12"/>
      <c r="G112" s="7">
        <v>145000</v>
      </c>
      <c r="I112" s="7"/>
    </row>
    <row r="113" spans="1:9" x14ac:dyDescent="0.2">
      <c r="A113" s="8"/>
      <c r="B113" s="8"/>
      <c r="C113" s="5" t="s">
        <v>229</v>
      </c>
      <c r="D113" s="7"/>
      <c r="E113" s="12"/>
      <c r="F113" s="12"/>
      <c r="G113" s="7">
        <v>130000</v>
      </c>
      <c r="I113" s="7"/>
    </row>
    <row r="114" spans="1:9" x14ac:dyDescent="0.2">
      <c r="A114" s="8"/>
      <c r="B114" s="8"/>
      <c r="C114" s="5" t="s">
        <v>230</v>
      </c>
      <c r="D114" s="7"/>
      <c r="E114" s="12"/>
      <c r="F114" s="12"/>
      <c r="G114" s="7">
        <v>130000</v>
      </c>
      <c r="I114" s="7"/>
    </row>
    <row r="115" spans="1:9" x14ac:dyDescent="0.2">
      <c r="A115" s="8"/>
      <c r="B115" s="8"/>
      <c r="C115" s="5" t="s">
        <v>231</v>
      </c>
      <c r="D115" s="7"/>
      <c r="E115" s="12"/>
      <c r="F115" s="12"/>
      <c r="G115" s="7">
        <v>130000</v>
      </c>
      <c r="I115" s="7"/>
    </row>
    <row r="116" spans="1:9" x14ac:dyDescent="0.2">
      <c r="A116" s="8"/>
      <c r="B116" s="8"/>
      <c r="C116" s="5" t="s">
        <v>232</v>
      </c>
      <c r="D116" s="7"/>
      <c r="E116" s="12"/>
      <c r="F116" s="12"/>
      <c r="G116" s="7">
        <v>120000</v>
      </c>
      <c r="I116" s="7"/>
    </row>
    <row r="117" spans="1:9" x14ac:dyDescent="0.2">
      <c r="A117" s="8"/>
      <c r="B117" s="8"/>
      <c r="C117" s="5" t="s">
        <v>233</v>
      </c>
      <c r="D117" s="7"/>
      <c r="E117" s="12"/>
      <c r="F117" s="12"/>
      <c r="G117" s="7">
        <v>120000</v>
      </c>
      <c r="I117" s="7"/>
    </row>
    <row r="118" spans="1:9" x14ac:dyDescent="0.2">
      <c r="A118" s="8"/>
      <c r="B118" s="8"/>
      <c r="C118" s="5" t="s">
        <v>234</v>
      </c>
      <c r="D118" s="7"/>
      <c r="E118" s="12"/>
      <c r="F118" s="12"/>
      <c r="G118" s="7">
        <v>120000</v>
      </c>
      <c r="I118" s="7"/>
    </row>
    <row r="119" spans="1:9" x14ac:dyDescent="0.2">
      <c r="A119" s="8"/>
      <c r="B119" s="8"/>
      <c r="C119" s="5" t="s">
        <v>235</v>
      </c>
      <c r="D119" s="7"/>
      <c r="E119" s="12"/>
      <c r="F119" s="12"/>
      <c r="G119" s="7">
        <v>100000</v>
      </c>
      <c r="I119" s="7"/>
    </row>
    <row r="120" spans="1:9" x14ac:dyDescent="0.2">
      <c r="A120" s="8"/>
      <c r="B120" s="8"/>
      <c r="C120" s="5" t="s">
        <v>236</v>
      </c>
      <c r="D120" s="7"/>
      <c r="E120" s="12"/>
      <c r="F120" s="12"/>
      <c r="G120" s="7">
        <v>100000</v>
      </c>
      <c r="I120" s="7"/>
    </row>
    <row r="121" spans="1:9" x14ac:dyDescent="0.2">
      <c r="A121" s="8"/>
      <c r="B121" s="8"/>
      <c r="C121" s="5" t="s">
        <v>237</v>
      </c>
      <c r="D121" s="7"/>
      <c r="E121" s="12"/>
      <c r="F121" s="12"/>
      <c r="G121" s="7">
        <v>95000</v>
      </c>
      <c r="I121" s="7"/>
    </row>
    <row r="122" spans="1:9" x14ac:dyDescent="0.2">
      <c r="A122" s="8"/>
      <c r="B122" s="8"/>
      <c r="C122" s="5" t="s">
        <v>238</v>
      </c>
      <c r="D122" s="7"/>
      <c r="E122" s="12"/>
      <c r="F122" s="12"/>
      <c r="G122" s="7">
        <v>95000</v>
      </c>
      <c r="I122" s="7"/>
    </row>
    <row r="123" spans="1:9" x14ac:dyDescent="0.2">
      <c r="A123" s="8"/>
      <c r="B123" s="8"/>
      <c r="C123" s="5" t="s">
        <v>239</v>
      </c>
      <c r="D123" s="7"/>
      <c r="E123" s="12"/>
      <c r="F123" s="12"/>
      <c r="G123" s="7">
        <v>95000</v>
      </c>
      <c r="I123" s="7"/>
    </row>
    <row r="124" spans="1:9" x14ac:dyDescent="0.2">
      <c r="A124" s="8"/>
      <c r="B124" s="8"/>
      <c r="C124" s="5" t="s">
        <v>240</v>
      </c>
      <c r="D124" s="7"/>
      <c r="E124" s="12"/>
      <c r="F124" s="12"/>
      <c r="G124" s="7">
        <v>95000</v>
      </c>
      <c r="I124" s="7"/>
    </row>
    <row r="125" spans="1:9" x14ac:dyDescent="0.2">
      <c r="A125" s="8"/>
      <c r="B125" s="8"/>
      <c r="C125" s="5" t="s">
        <v>241</v>
      </c>
      <c r="D125" s="7"/>
      <c r="E125" s="12"/>
      <c r="F125" s="12"/>
      <c r="G125" s="7">
        <v>95000</v>
      </c>
      <c r="I125" s="7"/>
    </row>
    <row r="126" spans="1:9" x14ac:dyDescent="0.2">
      <c r="A126" s="8"/>
      <c r="B126" s="8"/>
      <c r="C126" s="5" t="s">
        <v>242</v>
      </c>
      <c r="D126" s="7"/>
      <c r="E126" s="12"/>
      <c r="F126" s="12"/>
      <c r="G126" s="7">
        <v>95000</v>
      </c>
      <c r="I126" s="7"/>
    </row>
    <row r="127" spans="1:9" x14ac:dyDescent="0.2">
      <c r="A127" s="8"/>
      <c r="B127" s="8"/>
      <c r="C127" s="5" t="s">
        <v>243</v>
      </c>
      <c r="D127" s="7"/>
      <c r="E127" s="12"/>
      <c r="F127" s="12"/>
      <c r="G127" s="7">
        <v>95000</v>
      </c>
      <c r="I127" s="7"/>
    </row>
    <row r="128" spans="1:9" x14ac:dyDescent="0.2">
      <c r="A128" s="8"/>
      <c r="B128" s="8"/>
      <c r="C128" s="5" t="s">
        <v>244</v>
      </c>
      <c r="D128" s="7"/>
      <c r="E128" s="12"/>
      <c r="F128" s="12"/>
      <c r="G128" s="7">
        <v>95000</v>
      </c>
      <c r="I128" s="7"/>
    </row>
    <row r="129" spans="1:9" x14ac:dyDescent="0.2">
      <c r="A129" s="8"/>
      <c r="B129" s="8"/>
      <c r="C129" s="5" t="s">
        <v>245</v>
      </c>
      <c r="D129" s="7"/>
      <c r="E129" s="12"/>
      <c r="F129" s="12"/>
      <c r="G129" s="7">
        <v>95000</v>
      </c>
      <c r="I129" s="7"/>
    </row>
    <row r="130" spans="1:9" x14ac:dyDescent="0.2">
      <c r="A130" s="8"/>
      <c r="B130" s="8"/>
      <c r="C130" s="5" t="s">
        <v>246</v>
      </c>
      <c r="D130" s="7"/>
      <c r="E130" s="12"/>
      <c r="F130" s="12"/>
      <c r="G130" s="7">
        <v>95000</v>
      </c>
      <c r="I130" s="7"/>
    </row>
    <row r="131" spans="1:9" x14ac:dyDescent="0.2">
      <c r="A131" s="8"/>
      <c r="B131" s="8"/>
      <c r="C131" s="5" t="s">
        <v>247</v>
      </c>
      <c r="D131" s="7"/>
      <c r="E131" s="12"/>
      <c r="F131" s="12"/>
      <c r="G131" s="7">
        <v>95000</v>
      </c>
      <c r="I131" s="7"/>
    </row>
    <row r="132" spans="1:9" x14ac:dyDescent="0.2">
      <c r="A132" s="8"/>
      <c r="B132" s="8"/>
      <c r="C132" s="5" t="s">
        <v>248</v>
      </c>
      <c r="D132" s="7"/>
      <c r="E132" s="12"/>
      <c r="F132" s="12"/>
      <c r="G132" s="7">
        <v>95000</v>
      </c>
      <c r="I132" s="7"/>
    </row>
    <row r="133" spans="1:9" x14ac:dyDescent="0.2">
      <c r="A133" s="8"/>
      <c r="B133" s="8"/>
      <c r="C133" s="5" t="s">
        <v>249</v>
      </c>
      <c r="D133" s="7"/>
      <c r="E133" s="12"/>
      <c r="F133" s="12"/>
      <c r="G133" s="7">
        <v>95000</v>
      </c>
      <c r="I133" s="7"/>
    </row>
    <row r="134" spans="1:9" x14ac:dyDescent="0.2">
      <c r="A134" s="8"/>
      <c r="B134" s="8"/>
      <c r="C134" s="5" t="s">
        <v>250</v>
      </c>
      <c r="D134" s="7"/>
      <c r="E134" s="12"/>
      <c r="F134" s="12"/>
      <c r="G134" s="7">
        <v>95000</v>
      </c>
      <c r="I134" s="7"/>
    </row>
    <row r="135" spans="1:9" x14ac:dyDescent="0.2">
      <c r="A135" s="8"/>
      <c r="B135" s="8"/>
      <c r="C135" s="5" t="s">
        <v>251</v>
      </c>
      <c r="D135" s="7"/>
      <c r="E135" s="12"/>
      <c r="F135" s="12"/>
      <c r="G135" s="7">
        <v>90000</v>
      </c>
      <c r="I135" s="7"/>
    </row>
    <row r="136" spans="1:9" x14ac:dyDescent="0.2">
      <c r="A136" s="8"/>
      <c r="B136" s="8"/>
      <c r="C136" s="5" t="s">
        <v>252</v>
      </c>
      <c r="D136" s="7"/>
      <c r="E136" s="12"/>
      <c r="F136" s="12"/>
      <c r="G136" s="7">
        <v>90000</v>
      </c>
      <c r="I136" s="7"/>
    </row>
    <row r="137" spans="1:9" x14ac:dyDescent="0.2">
      <c r="A137" s="8"/>
      <c r="B137" s="8"/>
      <c r="C137" s="5" t="s">
        <v>253</v>
      </c>
      <c r="D137" s="7"/>
      <c r="E137" s="12"/>
      <c r="F137" s="12"/>
      <c r="G137" s="7">
        <v>90000</v>
      </c>
      <c r="I137" s="7"/>
    </row>
    <row r="138" spans="1:9" x14ac:dyDescent="0.2">
      <c r="A138" s="8"/>
      <c r="B138" s="8"/>
      <c r="C138" s="5" t="s">
        <v>254</v>
      </c>
      <c r="D138" s="7"/>
      <c r="E138" s="12"/>
      <c r="F138" s="12"/>
      <c r="G138" s="7">
        <v>90000</v>
      </c>
      <c r="I138" s="7"/>
    </row>
    <row r="139" spans="1:9" x14ac:dyDescent="0.2">
      <c r="A139" s="8"/>
      <c r="B139" s="8"/>
      <c r="C139" s="5" t="s">
        <v>255</v>
      </c>
      <c r="D139" s="7"/>
      <c r="E139" s="12"/>
      <c r="F139" s="12"/>
      <c r="G139" s="7">
        <v>90000</v>
      </c>
      <c r="I139" s="7"/>
    </row>
    <row r="140" spans="1:9" x14ac:dyDescent="0.2">
      <c r="A140" s="8"/>
      <c r="B140" s="8"/>
      <c r="C140" s="5" t="s">
        <v>256</v>
      </c>
      <c r="D140" s="7"/>
      <c r="E140" s="12"/>
      <c r="F140" s="12"/>
      <c r="G140" s="7">
        <v>80000</v>
      </c>
      <c r="I140" s="7"/>
    </row>
    <row r="141" spans="1:9" x14ac:dyDescent="0.2">
      <c r="A141" s="8"/>
      <c r="B141" s="8"/>
      <c r="C141" s="5" t="s">
        <v>257</v>
      </c>
      <c r="D141" s="7"/>
      <c r="E141" s="12"/>
      <c r="F141" s="12"/>
      <c r="G141" s="7">
        <v>80000</v>
      </c>
      <c r="I141" s="7"/>
    </row>
    <row r="142" spans="1:9" x14ac:dyDescent="0.2">
      <c r="A142" s="8"/>
      <c r="B142" s="8"/>
      <c r="C142" s="5" t="s">
        <v>258</v>
      </c>
      <c r="D142" s="7"/>
      <c r="E142" s="12"/>
      <c r="F142" s="12"/>
      <c r="G142" s="7">
        <v>80000</v>
      </c>
      <c r="I142" s="7"/>
    </row>
    <row r="143" spans="1:9" x14ac:dyDescent="0.2">
      <c r="A143" s="8"/>
      <c r="B143" s="8"/>
      <c r="C143" s="18" t="s">
        <v>259</v>
      </c>
      <c r="D143" s="212"/>
      <c r="E143" s="228"/>
      <c r="F143" s="228"/>
      <c r="G143" s="212">
        <f>SUM(G144:G153)</f>
        <v>1110000</v>
      </c>
      <c r="I143" s="7"/>
    </row>
    <row r="144" spans="1:9" x14ac:dyDescent="0.2">
      <c r="A144" s="8"/>
      <c r="B144" s="8"/>
      <c r="C144" s="5" t="s">
        <v>260</v>
      </c>
      <c r="D144" s="7"/>
      <c r="E144" s="12"/>
      <c r="F144" s="12"/>
      <c r="G144" s="7">
        <v>200000</v>
      </c>
      <c r="I144" s="7"/>
    </row>
    <row r="145" spans="1:11" x14ac:dyDescent="0.2">
      <c r="A145" s="8"/>
      <c r="B145" s="8"/>
      <c r="C145" s="5" t="s">
        <v>261</v>
      </c>
      <c r="D145" s="7"/>
      <c r="E145" s="12"/>
      <c r="F145" s="12"/>
      <c r="G145" s="7">
        <v>140000</v>
      </c>
      <c r="I145" s="7"/>
    </row>
    <row r="146" spans="1:11" x14ac:dyDescent="0.2">
      <c r="A146" s="8"/>
      <c r="B146" s="8"/>
      <c r="C146" s="5" t="s">
        <v>262</v>
      </c>
      <c r="D146" s="7"/>
      <c r="E146" s="12"/>
      <c r="F146" s="12"/>
      <c r="G146" s="7">
        <v>130000</v>
      </c>
      <c r="I146" s="7"/>
    </row>
    <row r="147" spans="1:11" x14ac:dyDescent="0.2">
      <c r="A147" s="8"/>
      <c r="B147" s="8"/>
      <c r="C147" s="5" t="s">
        <v>263</v>
      </c>
      <c r="D147" s="7"/>
      <c r="E147" s="12"/>
      <c r="F147" s="12"/>
      <c r="G147" s="7">
        <v>100000</v>
      </c>
      <c r="I147" s="7"/>
    </row>
    <row r="148" spans="1:11" x14ac:dyDescent="0.2">
      <c r="A148" s="8"/>
      <c r="B148" s="8"/>
      <c r="C148" s="5" t="s">
        <v>264</v>
      </c>
      <c r="D148" s="7"/>
      <c r="E148" s="12"/>
      <c r="F148" s="12"/>
      <c r="G148" s="7">
        <v>90000</v>
      </c>
      <c r="I148" s="7"/>
    </row>
    <row r="149" spans="1:11" x14ac:dyDescent="0.2">
      <c r="A149" s="8"/>
      <c r="B149" s="8"/>
      <c r="C149" s="5" t="s">
        <v>265</v>
      </c>
      <c r="D149" s="7"/>
      <c r="E149" s="12"/>
      <c r="F149" s="12"/>
      <c r="G149" s="7">
        <v>90000</v>
      </c>
      <c r="I149" s="7"/>
    </row>
    <row r="150" spans="1:11" x14ac:dyDescent="0.2">
      <c r="A150" s="12"/>
      <c r="B150" s="12"/>
      <c r="C150" s="5" t="s">
        <v>266</v>
      </c>
      <c r="D150" s="12"/>
      <c r="E150" s="12"/>
      <c r="F150" s="12"/>
      <c r="G150" s="7">
        <v>90000</v>
      </c>
      <c r="I150" s="7"/>
    </row>
    <row r="151" spans="1:11" x14ac:dyDescent="0.2">
      <c r="A151" s="12"/>
      <c r="B151" s="12"/>
      <c r="C151" s="5" t="s">
        <v>267</v>
      </c>
      <c r="D151" s="12"/>
      <c r="E151" s="12"/>
      <c r="F151" s="12"/>
      <c r="G151" s="7">
        <v>90000</v>
      </c>
      <c r="I151" s="7"/>
    </row>
    <row r="152" spans="1:11" x14ac:dyDescent="0.2">
      <c r="A152" s="12"/>
      <c r="B152" s="12"/>
      <c r="C152" s="5" t="s">
        <v>268</v>
      </c>
      <c r="D152" s="12"/>
      <c r="E152" s="12"/>
      <c r="F152" s="12"/>
      <c r="G152" s="7">
        <v>90000</v>
      </c>
      <c r="I152" s="7"/>
    </row>
    <row r="153" spans="1:11" x14ac:dyDescent="0.2">
      <c r="A153" s="12"/>
      <c r="B153" s="12"/>
      <c r="C153" s="5" t="s">
        <v>269</v>
      </c>
      <c r="D153" s="12"/>
      <c r="E153" s="12"/>
      <c r="F153" s="12"/>
      <c r="G153" s="7">
        <v>90000</v>
      </c>
      <c r="I153" s="7"/>
    </row>
    <row r="154" spans="1:11" x14ac:dyDescent="0.2">
      <c r="A154" s="230">
        <v>80</v>
      </c>
      <c r="B154" s="230" t="s">
        <v>287</v>
      </c>
      <c r="C154" s="5" t="s">
        <v>28</v>
      </c>
      <c r="D154" s="212"/>
      <c r="E154" s="228"/>
      <c r="F154" s="228"/>
      <c r="G154" s="212">
        <v>10000000</v>
      </c>
      <c r="I154" s="7">
        <f>-G154</f>
        <v>-10000000</v>
      </c>
    </row>
    <row r="155" spans="1:11" ht="40.799999999999997" x14ac:dyDescent="0.2">
      <c r="A155" s="230">
        <v>84</v>
      </c>
      <c r="B155" s="263" t="s">
        <v>291</v>
      </c>
      <c r="C155" s="5" t="s">
        <v>29</v>
      </c>
      <c r="D155" s="212"/>
      <c r="E155" s="228"/>
      <c r="F155" s="228"/>
      <c r="G155" s="212">
        <v>122079609</v>
      </c>
      <c r="H155" s="251"/>
      <c r="I155" s="212">
        <f>-G155</f>
        <v>-122079609</v>
      </c>
    </row>
    <row r="156" spans="1:11" ht="30.6" x14ac:dyDescent="0.2">
      <c r="A156" s="230">
        <v>99</v>
      </c>
      <c r="B156" s="263" t="s">
        <v>291</v>
      </c>
      <c r="C156" s="5" t="s">
        <v>270</v>
      </c>
      <c r="D156" s="212"/>
      <c r="E156" s="228"/>
      <c r="F156" s="228"/>
      <c r="G156" s="212"/>
      <c r="H156" s="231"/>
      <c r="I156" s="212"/>
    </row>
    <row r="157" spans="1:11" x14ac:dyDescent="0.2">
      <c r="I157" s="211">
        <f>SUM(I4:I156)</f>
        <v>0</v>
      </c>
    </row>
    <row r="158" spans="1:11" x14ac:dyDescent="0.2">
      <c r="K158" s="211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L81"/>
  <sheetViews>
    <sheetView tabSelected="1" topLeftCell="A2" zoomScale="120" zoomScaleNormal="120" workbookViewId="0">
      <selection activeCell="H3" sqref="H3"/>
    </sheetView>
  </sheetViews>
  <sheetFormatPr defaultColWidth="8.88671875" defaultRowHeight="10.199999999999999" x14ac:dyDescent="0.2"/>
  <cols>
    <col min="1" max="1" width="3.5546875" style="26" customWidth="1"/>
    <col min="2" max="2" width="8.88671875" style="26"/>
    <col min="3" max="3" width="26.33203125" style="26" customWidth="1"/>
    <col min="4" max="4" width="8.88671875" style="26"/>
    <col min="5" max="5" width="8.88671875" style="27"/>
    <col min="6" max="6" width="10" style="27" customWidth="1"/>
    <col min="7" max="7" width="11.33203125" style="27" customWidth="1"/>
    <col min="8" max="8" width="11" style="27" customWidth="1"/>
    <col min="9" max="9" width="10.88671875" style="27" customWidth="1"/>
    <col min="10" max="10" width="10.109375" style="27" customWidth="1"/>
    <col min="11" max="11" width="9.88671875" style="26" bestFit="1" customWidth="1"/>
    <col min="12" max="16384" width="8.88671875" style="26"/>
  </cols>
  <sheetData>
    <row r="1" spans="2:12" x14ac:dyDescent="0.2">
      <c r="K1" s="28"/>
    </row>
    <row r="2" spans="2:12" s="188" customFormat="1" ht="81.599999999999994" x14ac:dyDescent="0.3">
      <c r="B2" s="1" t="s">
        <v>0</v>
      </c>
      <c r="C2" s="2" t="s">
        <v>1</v>
      </c>
      <c r="D2" s="3" t="s">
        <v>2</v>
      </c>
      <c r="E2" s="21" t="s">
        <v>282</v>
      </c>
      <c r="F2" s="23" t="s">
        <v>297</v>
      </c>
      <c r="G2" s="23" t="s">
        <v>298</v>
      </c>
      <c r="H2" s="23" t="s">
        <v>299</v>
      </c>
      <c r="I2" s="23" t="s">
        <v>300</v>
      </c>
      <c r="J2" s="23"/>
      <c r="K2" s="187" t="s">
        <v>37</v>
      </c>
    </row>
    <row r="3" spans="2:12" ht="40.799999999999997" x14ac:dyDescent="0.2">
      <c r="B3" s="1"/>
      <c r="C3" s="2"/>
      <c r="D3" s="2"/>
      <c r="E3" s="22"/>
      <c r="F3" s="23" t="s">
        <v>296</v>
      </c>
      <c r="G3" s="23" t="s">
        <v>296</v>
      </c>
      <c r="H3" s="23" t="s">
        <v>301</v>
      </c>
      <c r="I3" s="23" t="s">
        <v>36</v>
      </c>
      <c r="K3" s="12"/>
    </row>
    <row r="4" spans="2:12" x14ac:dyDescent="0.2">
      <c r="B4" s="4" t="s">
        <v>284</v>
      </c>
      <c r="C4" s="264" t="s">
        <v>283</v>
      </c>
      <c r="D4" s="6" t="s">
        <v>5</v>
      </c>
      <c r="E4" s="22"/>
      <c r="F4" s="23"/>
      <c r="G4" s="23"/>
      <c r="H4" s="24"/>
      <c r="I4" s="23"/>
      <c r="J4" s="23"/>
      <c r="K4" s="7">
        <f t="shared" ref="K4:K27" si="0">SUM(E4:J4)</f>
        <v>0</v>
      </c>
    </row>
    <row r="5" spans="2:12" x14ac:dyDescent="0.2">
      <c r="B5" s="4" t="s">
        <v>3</v>
      </c>
      <c r="C5" s="5" t="s">
        <v>4</v>
      </c>
      <c r="D5" s="6" t="s">
        <v>5</v>
      </c>
      <c r="E5" s="9">
        <f>'Начальные остатки'!I19</f>
        <v>78401000</v>
      </c>
      <c r="F5" s="10"/>
      <c r="G5" s="10"/>
      <c r="H5" s="25"/>
      <c r="I5" s="10"/>
      <c r="J5" s="10"/>
      <c r="K5" s="7">
        <f t="shared" si="0"/>
        <v>78401000</v>
      </c>
      <c r="L5" s="211"/>
    </row>
    <row r="6" spans="2:12" x14ac:dyDescent="0.2">
      <c r="B6" s="4" t="s">
        <v>6</v>
      </c>
      <c r="C6" s="5" t="s">
        <v>7</v>
      </c>
      <c r="D6" s="6" t="s">
        <v>8</v>
      </c>
      <c r="E6" s="9">
        <f>'Начальные остатки'!I20</f>
        <v>-23002450</v>
      </c>
      <c r="F6" s="10"/>
      <c r="G6" s="10"/>
      <c r="H6" s="25"/>
      <c r="I6" s="10"/>
      <c r="J6" s="10"/>
      <c r="K6" s="7">
        <f t="shared" si="0"/>
        <v>-23002450</v>
      </c>
      <c r="L6" s="211"/>
    </row>
    <row r="7" spans="2:12" x14ac:dyDescent="0.2">
      <c r="B7" s="8">
        <v>10</v>
      </c>
      <c r="C7" s="5" t="s">
        <v>9</v>
      </c>
      <c r="D7" s="6" t="s">
        <v>5</v>
      </c>
      <c r="E7" s="9">
        <f>'Начальные остатки'!I62</f>
        <v>8865630</v>
      </c>
      <c r="F7" s="10">
        <v>-218</v>
      </c>
      <c r="G7" s="10"/>
      <c r="H7" s="25"/>
      <c r="I7" s="10"/>
      <c r="J7" s="10"/>
      <c r="K7" s="7">
        <f t="shared" si="0"/>
        <v>8865412</v>
      </c>
      <c r="L7" s="211"/>
    </row>
    <row r="8" spans="2:12" ht="20.399999999999999" x14ac:dyDescent="0.2">
      <c r="B8" s="8">
        <v>19</v>
      </c>
      <c r="C8" s="5" t="s">
        <v>10</v>
      </c>
      <c r="D8" s="6"/>
      <c r="E8" s="9">
        <v>0</v>
      </c>
      <c r="F8" s="10"/>
      <c r="G8" s="10"/>
      <c r="H8" s="25"/>
      <c r="I8" s="10"/>
      <c r="J8" s="10"/>
      <c r="K8" s="7">
        <f t="shared" si="0"/>
        <v>0</v>
      </c>
      <c r="L8" s="211"/>
    </row>
    <row r="9" spans="2:12" x14ac:dyDescent="0.2">
      <c r="B9" s="8">
        <v>20</v>
      </c>
      <c r="C9" s="5" t="s">
        <v>11</v>
      </c>
      <c r="D9" s="6" t="s">
        <v>5</v>
      </c>
      <c r="E9" s="9">
        <f>'Начальные остатки'!I68</f>
        <v>3430000</v>
      </c>
      <c r="F9" s="10">
        <v>218</v>
      </c>
      <c r="G9" s="10">
        <v>-218</v>
      </c>
      <c r="H9" s="25"/>
      <c r="I9" s="10"/>
      <c r="J9" s="10"/>
      <c r="K9" s="7">
        <f t="shared" si="0"/>
        <v>3430000</v>
      </c>
      <c r="L9" s="211"/>
    </row>
    <row r="10" spans="2:12" x14ac:dyDescent="0.2">
      <c r="B10" s="8">
        <v>43</v>
      </c>
      <c r="C10" s="5" t="s">
        <v>12</v>
      </c>
      <c r="D10" s="6" t="s">
        <v>5</v>
      </c>
      <c r="E10" s="9">
        <f>'Начальные остатки'!I75</f>
        <v>22000000</v>
      </c>
      <c r="F10" s="10"/>
      <c r="G10" s="10"/>
      <c r="H10" s="25"/>
      <c r="I10" s="10"/>
      <c r="J10" s="10"/>
      <c r="K10" s="7">
        <f t="shared" si="0"/>
        <v>22000000</v>
      </c>
      <c r="L10" s="211"/>
    </row>
    <row r="11" spans="2:12" x14ac:dyDescent="0.2">
      <c r="B11" s="8">
        <v>44</v>
      </c>
      <c r="C11" s="11" t="s">
        <v>13</v>
      </c>
      <c r="D11" s="6" t="s">
        <v>5</v>
      </c>
      <c r="E11" s="9">
        <v>0</v>
      </c>
      <c r="F11" s="10"/>
      <c r="H11" s="25"/>
      <c r="I11" s="10"/>
      <c r="J11" s="10"/>
      <c r="K11" s="7">
        <f t="shared" si="0"/>
        <v>0</v>
      </c>
      <c r="L11" s="211"/>
    </row>
    <row r="12" spans="2:12" x14ac:dyDescent="0.2">
      <c r="B12" s="8">
        <v>51</v>
      </c>
      <c r="C12" s="5" t="s">
        <v>14</v>
      </c>
      <c r="D12" s="6" t="s">
        <v>5</v>
      </c>
      <c r="E12" s="9">
        <f>'Начальные остатки'!I78</f>
        <v>31200000</v>
      </c>
      <c r="F12" s="10"/>
      <c r="G12" s="10"/>
      <c r="H12" s="25"/>
      <c r="I12" s="10">
        <v>8600000</v>
      </c>
      <c r="J12" s="10"/>
      <c r="K12" s="7">
        <f t="shared" si="0"/>
        <v>39800000</v>
      </c>
      <c r="L12" s="211"/>
    </row>
    <row r="13" spans="2:12" ht="20.399999999999999" x14ac:dyDescent="0.2">
      <c r="B13" s="8" t="s">
        <v>17</v>
      </c>
      <c r="C13" s="5" t="s">
        <v>293</v>
      </c>
      <c r="D13" s="6" t="s">
        <v>5</v>
      </c>
      <c r="E13" s="9">
        <f>'Начальные остатки'!I84</f>
        <v>10700</v>
      </c>
      <c r="F13" s="10"/>
      <c r="H13" s="25"/>
      <c r="I13" s="10"/>
      <c r="J13" s="10"/>
      <c r="K13" s="7">
        <f t="shared" si="0"/>
        <v>10700</v>
      </c>
      <c r="L13" s="211"/>
    </row>
    <row r="14" spans="2:12" ht="20.399999999999999" x14ac:dyDescent="0.2">
      <c r="B14" s="8" t="s">
        <v>15</v>
      </c>
      <c r="C14" s="5" t="s">
        <v>18</v>
      </c>
      <c r="D14" s="6" t="s">
        <v>16</v>
      </c>
      <c r="E14" s="9">
        <f>'Начальные остатки'!I90</f>
        <v>-208145</v>
      </c>
      <c r="F14" s="10"/>
      <c r="G14" s="10"/>
      <c r="H14" s="25"/>
      <c r="I14" s="10"/>
      <c r="J14" s="10"/>
      <c r="K14" s="7">
        <f t="shared" si="0"/>
        <v>-208145</v>
      </c>
      <c r="L14" s="211"/>
    </row>
    <row r="15" spans="2:12" ht="20.399999999999999" x14ac:dyDescent="0.2">
      <c r="B15" s="8" t="s">
        <v>21</v>
      </c>
      <c r="C15" s="5" t="s">
        <v>292</v>
      </c>
      <c r="D15" s="6" t="s">
        <v>8</v>
      </c>
      <c r="E15" s="9">
        <f>'Начальные остатки'!I95</f>
        <v>-1710000</v>
      </c>
      <c r="F15" s="252"/>
      <c r="G15" s="10"/>
      <c r="H15" s="252"/>
      <c r="J15" s="10"/>
      <c r="K15" s="7">
        <f t="shared" si="0"/>
        <v>-1710000</v>
      </c>
      <c r="L15" s="211"/>
    </row>
    <row r="16" spans="2:12" x14ac:dyDescent="0.2">
      <c r="B16" s="8" t="s">
        <v>19</v>
      </c>
      <c r="C16" s="5" t="s">
        <v>20</v>
      </c>
      <c r="D16" s="6" t="s">
        <v>16</v>
      </c>
      <c r="E16" s="9">
        <f>'Начальные остатки'!I101</f>
        <v>20340000</v>
      </c>
      <c r="G16" s="10"/>
      <c r="H16" s="25">
        <v>500000</v>
      </c>
      <c r="I16" s="10">
        <v>-8600000</v>
      </c>
      <c r="J16" s="10"/>
      <c r="K16" s="7">
        <f t="shared" si="0"/>
        <v>12240000</v>
      </c>
      <c r="L16" s="211"/>
    </row>
    <row r="17" spans="2:12" x14ac:dyDescent="0.2">
      <c r="B17" s="8" t="s">
        <v>22</v>
      </c>
      <c r="C17" s="5" t="s">
        <v>23</v>
      </c>
      <c r="D17" s="6" t="s">
        <v>16</v>
      </c>
      <c r="E17" s="9">
        <f>'Начальные остатки'!I103</f>
        <v>-650000</v>
      </c>
      <c r="F17" s="10"/>
      <c r="G17" s="10"/>
      <c r="H17" s="25"/>
      <c r="I17" s="10"/>
      <c r="J17" s="10"/>
      <c r="K17" s="7">
        <f t="shared" si="0"/>
        <v>-650000</v>
      </c>
      <c r="L17" s="211"/>
    </row>
    <row r="18" spans="2:12" x14ac:dyDescent="0.2">
      <c r="B18" s="8" t="s">
        <v>24</v>
      </c>
      <c r="C18" s="5" t="s">
        <v>25</v>
      </c>
      <c r="D18" s="6"/>
      <c r="E18" s="9">
        <v>0</v>
      </c>
      <c r="F18" s="10"/>
      <c r="G18" s="10"/>
      <c r="H18" s="25">
        <v>-83333.33</v>
      </c>
      <c r="I18" s="10"/>
      <c r="J18" s="10"/>
      <c r="K18" s="7">
        <f t="shared" si="0"/>
        <v>-83333.33</v>
      </c>
      <c r="L18" s="211"/>
    </row>
    <row r="19" spans="2:12" ht="20.399999999999999" x14ac:dyDescent="0.2">
      <c r="B19" s="8">
        <v>69</v>
      </c>
      <c r="C19" s="5" t="s">
        <v>26</v>
      </c>
      <c r="D19" s="6" t="s">
        <v>16</v>
      </c>
      <c r="E19" s="9">
        <f>'Начальные остатки'!I104</f>
        <v>-1597126</v>
      </c>
      <c r="F19" s="10"/>
      <c r="G19" s="10"/>
      <c r="H19" s="25"/>
      <c r="I19" s="10"/>
      <c r="J19" s="10"/>
      <c r="K19" s="7">
        <f t="shared" si="0"/>
        <v>-1597126</v>
      </c>
      <c r="L19" s="211"/>
    </row>
    <row r="20" spans="2:12" x14ac:dyDescent="0.2">
      <c r="B20" s="8">
        <v>70</v>
      </c>
      <c r="C20" s="5" t="s">
        <v>27</v>
      </c>
      <c r="D20" s="6" t="s">
        <v>16</v>
      </c>
      <c r="E20" s="9">
        <f>'Начальные остатки'!I105</f>
        <v>-5000000</v>
      </c>
      <c r="F20" s="10"/>
      <c r="G20" s="10"/>
      <c r="H20" s="25"/>
      <c r="I20" s="10"/>
      <c r="J20" s="10"/>
      <c r="K20" s="7">
        <f t="shared" si="0"/>
        <v>-5000000</v>
      </c>
      <c r="L20" s="211"/>
    </row>
    <row r="21" spans="2:12" x14ac:dyDescent="0.2">
      <c r="B21" s="8">
        <v>80</v>
      </c>
      <c r="C21" s="5" t="s">
        <v>28</v>
      </c>
      <c r="D21" s="6" t="s">
        <v>8</v>
      </c>
      <c r="E21" s="9">
        <f>'Начальные остатки'!I154</f>
        <v>-10000000</v>
      </c>
      <c r="F21" s="10"/>
      <c r="G21" s="10"/>
      <c r="H21" s="25"/>
      <c r="I21" s="10"/>
      <c r="J21" s="10"/>
      <c r="K21" s="7">
        <f t="shared" si="0"/>
        <v>-10000000</v>
      </c>
      <c r="L21" s="211"/>
    </row>
    <row r="22" spans="2:12" ht="20.399999999999999" x14ac:dyDescent="0.2">
      <c r="B22" s="8">
        <v>84</v>
      </c>
      <c r="C22" s="5" t="s">
        <v>29</v>
      </c>
      <c r="D22" s="6" t="s">
        <v>8</v>
      </c>
      <c r="E22" s="9">
        <f>'Начальные остатки'!I155</f>
        <v>-122079609</v>
      </c>
      <c r="F22" s="10"/>
      <c r="G22" s="10"/>
      <c r="H22" s="25"/>
      <c r="I22" s="10"/>
      <c r="J22" s="10"/>
      <c r="K22" s="7">
        <f t="shared" si="0"/>
        <v>-122079609</v>
      </c>
      <c r="L22" s="211"/>
    </row>
    <row r="23" spans="2:12" x14ac:dyDescent="0.2">
      <c r="B23" s="8" t="s">
        <v>30</v>
      </c>
      <c r="C23" s="5" t="s">
        <v>31</v>
      </c>
      <c r="D23" s="6" t="s">
        <v>8</v>
      </c>
      <c r="E23" s="9">
        <v>0</v>
      </c>
      <c r="F23" s="10"/>
      <c r="G23" s="10"/>
      <c r="H23" s="25">
        <f>-H16</f>
        <v>-500000</v>
      </c>
      <c r="I23" s="10"/>
      <c r="J23" s="10"/>
      <c r="K23" s="7">
        <f t="shared" si="0"/>
        <v>-500000</v>
      </c>
      <c r="L23" s="211"/>
    </row>
    <row r="24" spans="2:12" x14ac:dyDescent="0.2">
      <c r="B24" s="13" t="s">
        <v>32</v>
      </c>
      <c r="C24" s="5" t="s">
        <v>33</v>
      </c>
      <c r="D24" s="6" t="s">
        <v>5</v>
      </c>
      <c r="E24" s="9">
        <v>0</v>
      </c>
      <c r="F24" s="10"/>
      <c r="G24" s="10">
        <f>-G9</f>
        <v>218</v>
      </c>
      <c r="H24" s="25"/>
      <c r="I24" s="10"/>
      <c r="J24" s="10"/>
      <c r="K24" s="7">
        <f t="shared" si="0"/>
        <v>218</v>
      </c>
      <c r="L24" s="211"/>
    </row>
    <row r="25" spans="2:12" x14ac:dyDescent="0.2">
      <c r="B25" s="14" t="s">
        <v>34</v>
      </c>
      <c r="C25" s="15" t="s">
        <v>25</v>
      </c>
      <c r="D25" s="16" t="s">
        <v>5</v>
      </c>
      <c r="E25" s="10">
        <v>0</v>
      </c>
      <c r="F25" s="10"/>
      <c r="G25" s="10"/>
      <c r="H25" s="25">
        <f>-H18</f>
        <v>83333.33</v>
      </c>
      <c r="I25" s="10"/>
      <c r="J25" s="10"/>
      <c r="K25" s="7">
        <f t="shared" si="0"/>
        <v>83333.33</v>
      </c>
      <c r="L25" s="211"/>
    </row>
    <row r="26" spans="2:12" x14ac:dyDescent="0.2">
      <c r="B26" s="14" t="s">
        <v>294</v>
      </c>
      <c r="C26" s="15" t="s">
        <v>126</v>
      </c>
      <c r="D26" s="16"/>
      <c r="E26" s="10"/>
      <c r="F26" s="10"/>
      <c r="G26" s="10"/>
      <c r="H26" s="25"/>
      <c r="I26" s="10"/>
      <c r="J26" s="10"/>
      <c r="K26" s="7">
        <f t="shared" si="0"/>
        <v>0</v>
      </c>
    </row>
    <row r="27" spans="2:12" x14ac:dyDescent="0.2">
      <c r="B27" s="14" t="s">
        <v>295</v>
      </c>
      <c r="C27" s="15" t="s">
        <v>127</v>
      </c>
      <c r="D27" s="16"/>
      <c r="E27" s="10"/>
      <c r="F27" s="10"/>
      <c r="G27" s="10"/>
      <c r="H27" s="25"/>
      <c r="I27" s="10"/>
      <c r="J27" s="10"/>
      <c r="K27" s="7">
        <f t="shared" si="0"/>
        <v>0</v>
      </c>
    </row>
    <row r="28" spans="2:12" x14ac:dyDescent="0.2">
      <c r="B28" s="17"/>
      <c r="C28" s="18" t="s">
        <v>35</v>
      </c>
      <c r="D28" s="19"/>
      <c r="E28" s="20">
        <f>SUM(E5:E25)</f>
        <v>0</v>
      </c>
      <c r="F28" s="20">
        <f t="shared" ref="F28:K28" si="1">SUM(F5:F25)</f>
        <v>0</v>
      </c>
      <c r="G28" s="20">
        <f t="shared" si="1"/>
        <v>0</v>
      </c>
      <c r="H28" s="20">
        <f>SUM(H5:H25)</f>
        <v>0</v>
      </c>
      <c r="I28" s="20">
        <f t="shared" si="1"/>
        <v>0</v>
      </c>
      <c r="J28" s="20">
        <f t="shared" si="1"/>
        <v>0</v>
      </c>
      <c r="K28" s="20">
        <f t="shared" si="1"/>
        <v>-1.3111275620758533E-8</v>
      </c>
    </row>
    <row r="32" spans="2:12" x14ac:dyDescent="0.2">
      <c r="B32" s="265" t="s">
        <v>272</v>
      </c>
      <c r="C32" s="266"/>
      <c r="D32" s="266"/>
      <c r="E32" s="267"/>
      <c r="F32" s="267"/>
      <c r="G32" s="267"/>
      <c r="H32" s="267"/>
      <c r="I32" s="267"/>
      <c r="J32" s="267"/>
      <c r="K32" s="266"/>
      <c r="L32" s="266"/>
    </row>
    <row r="33" spans="2:12" x14ac:dyDescent="0.2">
      <c r="B33" s="266"/>
      <c r="C33" s="266"/>
      <c r="D33" s="266"/>
      <c r="E33" s="267"/>
      <c r="F33" s="267"/>
      <c r="G33" s="267"/>
      <c r="H33" s="267"/>
      <c r="I33" s="267"/>
      <c r="J33" s="267"/>
      <c r="K33" s="266"/>
      <c r="L33" s="266"/>
    </row>
    <row r="34" spans="2:12" x14ac:dyDescent="0.2">
      <c r="B34" s="266"/>
      <c r="C34" s="266"/>
      <c r="D34" s="266"/>
      <c r="E34" s="267"/>
      <c r="F34" s="267"/>
      <c r="G34" s="267"/>
      <c r="H34" s="267"/>
      <c r="I34" s="267"/>
      <c r="J34" s="267"/>
      <c r="K34" s="266"/>
      <c r="L34" s="266"/>
    </row>
    <row r="35" spans="2:12" x14ac:dyDescent="0.2">
      <c r="B35" s="266"/>
      <c r="C35" s="266"/>
      <c r="D35" s="266"/>
      <c r="E35" s="267"/>
      <c r="F35" s="267"/>
      <c r="G35" s="267"/>
      <c r="H35" s="267"/>
      <c r="I35" s="267"/>
      <c r="J35" s="267"/>
      <c r="K35" s="266"/>
      <c r="L35" s="266"/>
    </row>
    <row r="36" spans="2:12" x14ac:dyDescent="0.2">
      <c r="B36" s="266"/>
      <c r="C36" s="266"/>
      <c r="D36" s="266"/>
      <c r="E36" s="267"/>
      <c r="F36" s="267"/>
      <c r="G36" s="267"/>
      <c r="H36" s="267"/>
      <c r="I36" s="267"/>
      <c r="J36" s="267"/>
      <c r="K36" s="266"/>
      <c r="L36" s="266"/>
    </row>
    <row r="37" spans="2:12" x14ac:dyDescent="0.2">
      <c r="B37" s="266"/>
      <c r="C37" s="266"/>
      <c r="D37" s="266"/>
      <c r="E37" s="267"/>
      <c r="F37" s="267"/>
      <c r="G37" s="267"/>
      <c r="H37" s="267"/>
      <c r="I37" s="267"/>
      <c r="J37" s="267"/>
      <c r="K37" s="266"/>
      <c r="L37" s="266"/>
    </row>
    <row r="38" spans="2:12" x14ac:dyDescent="0.2">
      <c r="B38" s="266"/>
      <c r="C38" s="266"/>
      <c r="D38" s="266"/>
      <c r="E38" s="267"/>
      <c r="F38" s="267"/>
      <c r="G38" s="267"/>
      <c r="H38" s="267"/>
      <c r="I38" s="267"/>
      <c r="J38" s="267"/>
      <c r="K38" s="266"/>
      <c r="L38" s="266"/>
    </row>
    <row r="39" spans="2:12" x14ac:dyDescent="0.2">
      <c r="B39" s="266"/>
      <c r="C39" s="266"/>
      <c r="D39" s="266"/>
      <c r="E39" s="267"/>
      <c r="F39" s="267"/>
      <c r="G39" s="267"/>
      <c r="H39" s="267"/>
      <c r="I39" s="267"/>
      <c r="J39" s="267"/>
      <c r="K39" s="266"/>
      <c r="L39" s="266"/>
    </row>
    <row r="40" spans="2:12" x14ac:dyDescent="0.2">
      <c r="B40" s="266"/>
      <c r="C40" s="266"/>
      <c r="D40" s="266"/>
      <c r="E40" s="267"/>
      <c r="F40" s="267"/>
      <c r="G40" s="267"/>
      <c r="H40" s="267"/>
      <c r="I40" s="267"/>
      <c r="J40" s="267"/>
      <c r="K40" s="266"/>
      <c r="L40" s="266"/>
    </row>
    <row r="41" spans="2:12" x14ac:dyDescent="0.2">
      <c r="B41" s="266"/>
      <c r="C41" s="266"/>
      <c r="D41" s="266"/>
      <c r="E41" s="267"/>
      <c r="F41" s="267"/>
      <c r="G41" s="267"/>
      <c r="H41" s="267"/>
      <c r="I41" s="267"/>
      <c r="J41" s="267"/>
      <c r="K41" s="266"/>
      <c r="L41" s="266"/>
    </row>
    <row r="42" spans="2:12" x14ac:dyDescent="0.2">
      <c r="B42" s="266"/>
      <c r="C42" s="266"/>
      <c r="D42" s="266"/>
      <c r="E42" s="267"/>
      <c r="F42" s="267"/>
      <c r="G42" s="267"/>
      <c r="H42" s="267"/>
      <c r="I42" s="267"/>
      <c r="J42" s="267"/>
      <c r="K42" s="266"/>
      <c r="L42" s="266"/>
    </row>
    <row r="43" spans="2:12" x14ac:dyDescent="0.2">
      <c r="B43" s="266"/>
      <c r="C43" s="266"/>
      <c r="D43" s="266"/>
      <c r="E43" s="267"/>
      <c r="F43" s="267"/>
      <c r="G43" s="267"/>
      <c r="H43" s="267"/>
      <c r="I43" s="267"/>
      <c r="J43" s="267"/>
      <c r="K43" s="266"/>
      <c r="L43" s="266"/>
    </row>
    <row r="44" spans="2:12" x14ac:dyDescent="0.2">
      <c r="B44" s="266"/>
      <c r="C44" s="266"/>
      <c r="D44" s="266"/>
      <c r="E44" s="267"/>
      <c r="F44" s="267"/>
      <c r="G44" s="267"/>
      <c r="H44" s="267"/>
      <c r="I44" s="267"/>
      <c r="J44" s="267"/>
      <c r="K44" s="266"/>
      <c r="L44" s="266"/>
    </row>
    <row r="45" spans="2:12" x14ac:dyDescent="0.2">
      <c r="B45" s="266"/>
      <c r="C45" s="266"/>
      <c r="D45" s="266"/>
      <c r="E45" s="267"/>
      <c r="F45" s="267"/>
      <c r="G45" s="267"/>
      <c r="H45" s="267"/>
      <c r="I45" s="267"/>
      <c r="J45" s="267"/>
      <c r="K45" s="266"/>
      <c r="L45" s="266"/>
    </row>
    <row r="46" spans="2:12" x14ac:dyDescent="0.2">
      <c r="B46" s="266"/>
      <c r="C46" s="266"/>
      <c r="D46" s="266"/>
      <c r="E46" s="267"/>
      <c r="F46" s="267"/>
      <c r="G46" s="267"/>
      <c r="H46" s="267"/>
      <c r="I46" s="267"/>
      <c r="J46" s="267"/>
      <c r="K46" s="266"/>
      <c r="L46" s="266"/>
    </row>
    <row r="47" spans="2:12" x14ac:dyDescent="0.2">
      <c r="B47" s="266"/>
      <c r="C47" s="266"/>
      <c r="D47" s="266"/>
      <c r="E47" s="267"/>
      <c r="F47" s="267"/>
      <c r="G47" s="267"/>
      <c r="H47" s="267"/>
      <c r="I47" s="267"/>
      <c r="J47" s="267"/>
      <c r="K47" s="266"/>
      <c r="L47" s="266"/>
    </row>
    <row r="48" spans="2:12" x14ac:dyDescent="0.2">
      <c r="B48" s="266"/>
      <c r="C48" s="266"/>
      <c r="D48" s="266"/>
      <c r="E48" s="267"/>
      <c r="F48" s="267"/>
      <c r="G48" s="267"/>
      <c r="H48" s="267"/>
      <c r="I48" s="267"/>
      <c r="J48" s="267"/>
      <c r="K48" s="266"/>
      <c r="L48" s="266"/>
    </row>
    <row r="49" spans="2:12" x14ac:dyDescent="0.2">
      <c r="B49" s="266"/>
      <c r="C49" s="266"/>
      <c r="D49" s="266"/>
      <c r="E49" s="267"/>
      <c r="F49" s="267"/>
      <c r="G49" s="267"/>
      <c r="H49" s="267"/>
      <c r="I49" s="267"/>
      <c r="J49" s="267"/>
      <c r="K49" s="266"/>
      <c r="L49" s="266"/>
    </row>
    <row r="50" spans="2:12" x14ac:dyDescent="0.2">
      <c r="B50" s="266"/>
      <c r="C50" s="266"/>
      <c r="D50" s="266"/>
      <c r="E50" s="267"/>
      <c r="F50" s="267"/>
      <c r="G50" s="267"/>
      <c r="H50" s="267"/>
      <c r="I50" s="267"/>
      <c r="J50" s="267"/>
      <c r="K50" s="266"/>
      <c r="L50" s="266"/>
    </row>
    <row r="51" spans="2:12" x14ac:dyDescent="0.2">
      <c r="B51" s="266"/>
      <c r="C51" s="266"/>
      <c r="D51" s="266"/>
      <c r="E51" s="267"/>
      <c r="F51" s="267"/>
      <c r="G51" s="267"/>
      <c r="H51" s="267"/>
      <c r="I51" s="267"/>
      <c r="J51" s="267"/>
      <c r="K51" s="266"/>
      <c r="L51" s="266"/>
    </row>
    <row r="52" spans="2:12" x14ac:dyDescent="0.2">
      <c r="B52" s="266"/>
      <c r="C52" s="266"/>
      <c r="D52" s="266"/>
      <c r="E52" s="267"/>
      <c r="F52" s="267"/>
      <c r="G52" s="267"/>
      <c r="H52" s="267"/>
      <c r="I52" s="267"/>
      <c r="J52" s="267"/>
      <c r="K52" s="266"/>
      <c r="L52" s="266"/>
    </row>
    <row r="53" spans="2:12" x14ac:dyDescent="0.2">
      <c r="B53" s="266"/>
      <c r="C53" s="266"/>
      <c r="D53" s="266"/>
      <c r="E53" s="267"/>
      <c r="F53" s="267"/>
      <c r="G53" s="267"/>
      <c r="H53" s="267"/>
      <c r="I53" s="267"/>
      <c r="J53" s="267"/>
      <c r="K53" s="266"/>
      <c r="L53" s="266"/>
    </row>
    <row r="54" spans="2:12" x14ac:dyDescent="0.2">
      <c r="B54" s="266"/>
      <c r="C54" s="266"/>
      <c r="D54" s="266"/>
      <c r="E54" s="267"/>
      <c r="F54" s="267"/>
      <c r="G54" s="267"/>
      <c r="H54" s="267"/>
      <c r="I54" s="267"/>
      <c r="J54" s="267"/>
      <c r="K54" s="266"/>
      <c r="L54" s="266"/>
    </row>
    <row r="55" spans="2:12" x14ac:dyDescent="0.2">
      <c r="B55" s="266"/>
      <c r="C55" s="266"/>
      <c r="D55" s="266"/>
      <c r="E55" s="267"/>
      <c r="F55" s="267"/>
      <c r="G55" s="267"/>
      <c r="H55" s="267"/>
      <c r="I55" s="267"/>
      <c r="J55" s="267"/>
      <c r="K55" s="266"/>
      <c r="L55" s="266"/>
    </row>
    <row r="56" spans="2:12" ht="67.95" customHeight="1" x14ac:dyDescent="0.2">
      <c r="B56" s="266"/>
      <c r="C56" s="266"/>
      <c r="D56" s="266"/>
      <c r="E56" s="267"/>
      <c r="F56" s="267"/>
      <c r="G56" s="267"/>
      <c r="H56" s="267"/>
      <c r="I56" s="267"/>
      <c r="J56" s="267"/>
      <c r="K56" s="266"/>
      <c r="L56" s="266"/>
    </row>
    <row r="57" spans="2:12" x14ac:dyDescent="0.2">
      <c r="B57" s="265"/>
      <c r="C57" s="266"/>
      <c r="D57" s="266"/>
      <c r="E57" s="267"/>
      <c r="F57" s="267"/>
      <c r="G57" s="267"/>
      <c r="H57" s="267"/>
      <c r="I57" s="267"/>
      <c r="J57" s="267"/>
      <c r="K57" s="266"/>
      <c r="L57" s="266"/>
    </row>
    <row r="58" spans="2:12" x14ac:dyDescent="0.2">
      <c r="B58" s="266"/>
      <c r="C58" s="266"/>
      <c r="D58" s="266"/>
      <c r="E58" s="267"/>
      <c r="F58" s="267"/>
      <c r="G58" s="267"/>
      <c r="H58" s="267"/>
      <c r="I58" s="267"/>
      <c r="J58" s="267"/>
      <c r="K58" s="266"/>
      <c r="L58" s="266"/>
    </row>
    <row r="59" spans="2:12" x14ac:dyDescent="0.2">
      <c r="B59" s="266"/>
      <c r="C59" s="266"/>
      <c r="D59" s="266"/>
      <c r="E59" s="267"/>
      <c r="F59" s="267"/>
      <c r="G59" s="267"/>
      <c r="H59" s="267"/>
      <c r="I59" s="267"/>
      <c r="J59" s="267"/>
      <c r="K59" s="266"/>
      <c r="L59" s="266"/>
    </row>
    <row r="60" spans="2:12" x14ac:dyDescent="0.2">
      <c r="B60" s="266"/>
      <c r="C60" s="266"/>
      <c r="D60" s="266"/>
      <c r="E60" s="267"/>
      <c r="F60" s="267"/>
      <c r="G60" s="267"/>
      <c r="H60" s="267"/>
      <c r="I60" s="267"/>
      <c r="J60" s="267"/>
      <c r="K60" s="266"/>
      <c r="L60" s="266"/>
    </row>
    <row r="61" spans="2:12" x14ac:dyDescent="0.2">
      <c r="B61" s="266"/>
      <c r="C61" s="266"/>
      <c r="D61" s="266"/>
      <c r="E61" s="267"/>
      <c r="F61" s="267"/>
      <c r="G61" s="267"/>
      <c r="H61" s="267"/>
      <c r="I61" s="267"/>
      <c r="J61" s="267"/>
      <c r="K61" s="266"/>
      <c r="L61" s="266"/>
    </row>
    <row r="62" spans="2:12" x14ac:dyDescent="0.2">
      <c r="B62" s="266"/>
      <c r="C62" s="266"/>
      <c r="D62" s="266"/>
      <c r="E62" s="267"/>
      <c r="F62" s="267"/>
      <c r="G62" s="267"/>
      <c r="H62" s="267"/>
      <c r="I62" s="267"/>
      <c r="J62" s="267"/>
      <c r="K62" s="266"/>
      <c r="L62" s="266"/>
    </row>
    <row r="63" spans="2:12" x14ac:dyDescent="0.2">
      <c r="B63" s="266"/>
      <c r="C63" s="266"/>
      <c r="D63" s="266"/>
      <c r="E63" s="267"/>
      <c r="F63" s="267"/>
      <c r="G63" s="267"/>
      <c r="H63" s="267"/>
      <c r="I63" s="267"/>
      <c r="J63" s="267"/>
      <c r="K63" s="266"/>
      <c r="L63" s="266"/>
    </row>
    <row r="64" spans="2:12" x14ac:dyDescent="0.2">
      <c r="B64" s="266"/>
      <c r="C64" s="266"/>
      <c r="D64" s="266"/>
      <c r="E64" s="267"/>
      <c r="F64" s="267"/>
      <c r="G64" s="267"/>
      <c r="H64" s="267"/>
      <c r="I64" s="267"/>
      <c r="J64" s="267"/>
      <c r="K64" s="266"/>
      <c r="L64" s="266"/>
    </row>
    <row r="65" spans="2:12" x14ac:dyDescent="0.2">
      <c r="B65" s="266"/>
      <c r="C65" s="266"/>
      <c r="D65" s="266"/>
      <c r="E65" s="267"/>
      <c r="F65" s="267"/>
      <c r="G65" s="267"/>
      <c r="H65" s="267"/>
      <c r="I65" s="267"/>
      <c r="J65" s="267"/>
      <c r="K65" s="266"/>
      <c r="L65" s="266"/>
    </row>
    <row r="66" spans="2:12" x14ac:dyDescent="0.2">
      <c r="B66" s="266"/>
      <c r="C66" s="266"/>
      <c r="D66" s="266"/>
      <c r="E66" s="267"/>
      <c r="F66" s="267"/>
      <c r="G66" s="267"/>
      <c r="H66" s="267"/>
      <c r="I66" s="267"/>
      <c r="J66" s="267"/>
      <c r="K66" s="266"/>
      <c r="L66" s="266"/>
    </row>
    <row r="67" spans="2:12" x14ac:dyDescent="0.2">
      <c r="B67" s="266"/>
      <c r="C67" s="266"/>
      <c r="D67" s="266"/>
      <c r="E67" s="267"/>
      <c r="F67" s="267"/>
      <c r="G67" s="267"/>
      <c r="H67" s="267"/>
      <c r="I67" s="267"/>
      <c r="J67" s="267"/>
      <c r="K67" s="266"/>
      <c r="L67" s="266"/>
    </row>
    <row r="68" spans="2:12" x14ac:dyDescent="0.2">
      <c r="B68" s="266"/>
      <c r="C68" s="266"/>
      <c r="D68" s="266"/>
      <c r="E68" s="267"/>
      <c r="F68" s="267"/>
      <c r="G68" s="267"/>
      <c r="H68" s="267"/>
      <c r="I68" s="267"/>
      <c r="J68" s="267"/>
      <c r="K68" s="266"/>
      <c r="L68" s="266"/>
    </row>
    <row r="69" spans="2:12" x14ac:dyDescent="0.2">
      <c r="B69" s="266"/>
      <c r="C69" s="266"/>
      <c r="D69" s="266"/>
      <c r="E69" s="267"/>
      <c r="F69" s="267"/>
      <c r="G69" s="267"/>
      <c r="H69" s="267"/>
      <c r="I69" s="267"/>
      <c r="J69" s="267"/>
      <c r="K69" s="266"/>
      <c r="L69" s="266"/>
    </row>
    <row r="70" spans="2:12" x14ac:dyDescent="0.2">
      <c r="B70" s="266"/>
      <c r="C70" s="266"/>
      <c r="D70" s="266"/>
      <c r="E70" s="267"/>
      <c r="F70" s="267"/>
      <c r="G70" s="267"/>
      <c r="H70" s="267"/>
      <c r="I70" s="267"/>
      <c r="J70" s="267"/>
      <c r="K70" s="266"/>
      <c r="L70" s="266"/>
    </row>
    <row r="71" spans="2:12" x14ac:dyDescent="0.2">
      <c r="B71" s="266"/>
      <c r="C71" s="266"/>
      <c r="D71" s="266"/>
      <c r="E71" s="267"/>
      <c r="F71" s="267"/>
      <c r="G71" s="267"/>
      <c r="H71" s="267"/>
      <c r="I71" s="267"/>
      <c r="J71" s="267"/>
      <c r="K71" s="266"/>
      <c r="L71" s="266"/>
    </row>
    <row r="72" spans="2:12" x14ac:dyDescent="0.2">
      <c r="B72" s="266"/>
      <c r="C72" s="266"/>
      <c r="D72" s="266"/>
      <c r="E72" s="267"/>
      <c r="F72" s="267"/>
      <c r="G72" s="267"/>
      <c r="H72" s="267"/>
      <c r="I72" s="267"/>
      <c r="J72" s="267"/>
      <c r="K72" s="266"/>
      <c r="L72" s="266"/>
    </row>
    <row r="73" spans="2:12" x14ac:dyDescent="0.2">
      <c r="B73" s="266"/>
      <c r="C73" s="266"/>
      <c r="D73" s="266"/>
      <c r="E73" s="267"/>
      <c r="F73" s="267"/>
      <c r="G73" s="267"/>
      <c r="H73" s="267"/>
      <c r="I73" s="267"/>
      <c r="J73" s="267"/>
      <c r="K73" s="266"/>
      <c r="L73" s="266"/>
    </row>
    <row r="74" spans="2:12" x14ac:dyDescent="0.2">
      <c r="B74" s="266"/>
      <c r="C74" s="266"/>
      <c r="D74" s="266"/>
      <c r="E74" s="267"/>
      <c r="F74" s="267"/>
      <c r="G74" s="267"/>
      <c r="H74" s="267"/>
      <c r="I74" s="267"/>
      <c r="J74" s="267"/>
      <c r="K74" s="266"/>
      <c r="L74" s="266"/>
    </row>
    <row r="75" spans="2:12" x14ac:dyDescent="0.2">
      <c r="B75" s="266"/>
      <c r="C75" s="266"/>
      <c r="D75" s="266"/>
      <c r="E75" s="267"/>
      <c r="F75" s="267"/>
      <c r="G75" s="267"/>
      <c r="H75" s="267"/>
      <c r="I75" s="267"/>
      <c r="J75" s="267"/>
      <c r="K75" s="266"/>
      <c r="L75" s="266"/>
    </row>
    <row r="76" spans="2:12" x14ac:dyDescent="0.2">
      <c r="B76" s="266"/>
      <c r="C76" s="266"/>
      <c r="D76" s="266"/>
      <c r="E76" s="267"/>
      <c r="F76" s="267"/>
      <c r="G76" s="267"/>
      <c r="H76" s="267"/>
      <c r="I76" s="267"/>
      <c r="J76" s="267"/>
      <c r="K76" s="266"/>
      <c r="L76" s="266"/>
    </row>
    <row r="77" spans="2:12" x14ac:dyDescent="0.2">
      <c r="B77" s="266"/>
      <c r="C77" s="266"/>
      <c r="D77" s="266"/>
      <c r="E77" s="267"/>
      <c r="F77" s="267"/>
      <c r="G77" s="267"/>
      <c r="H77" s="267"/>
      <c r="I77" s="267"/>
      <c r="J77" s="267"/>
      <c r="K77" s="266"/>
      <c r="L77" s="266"/>
    </row>
    <row r="78" spans="2:12" x14ac:dyDescent="0.2">
      <c r="B78" s="266"/>
      <c r="C78" s="266"/>
      <c r="D78" s="266"/>
      <c r="E78" s="267"/>
      <c r="F78" s="267"/>
      <c r="G78" s="267"/>
      <c r="H78" s="267"/>
      <c r="I78" s="267"/>
      <c r="J78" s="267"/>
      <c r="K78" s="266"/>
      <c r="L78" s="266"/>
    </row>
    <row r="79" spans="2:12" x14ac:dyDescent="0.2">
      <c r="B79" s="266"/>
      <c r="C79" s="266"/>
      <c r="D79" s="266"/>
      <c r="E79" s="267"/>
      <c r="F79" s="267"/>
      <c r="G79" s="267"/>
      <c r="H79" s="267"/>
      <c r="I79" s="267"/>
      <c r="J79" s="267"/>
      <c r="K79" s="266"/>
      <c r="L79" s="266"/>
    </row>
    <row r="80" spans="2:12" x14ac:dyDescent="0.2">
      <c r="B80" s="266"/>
      <c r="C80" s="266"/>
      <c r="D80" s="266"/>
      <c r="E80" s="267"/>
      <c r="F80" s="267"/>
      <c r="G80" s="267"/>
      <c r="H80" s="267"/>
      <c r="I80" s="267"/>
      <c r="J80" s="267"/>
      <c r="K80" s="266"/>
      <c r="L80" s="266"/>
    </row>
    <row r="81" spans="2:12" x14ac:dyDescent="0.2">
      <c r="B81" s="266"/>
      <c r="C81" s="266"/>
      <c r="D81" s="266"/>
      <c r="E81" s="267"/>
      <c r="F81" s="267"/>
      <c r="G81" s="267"/>
      <c r="H81" s="267"/>
      <c r="I81" s="267"/>
      <c r="J81" s="267"/>
      <c r="K81" s="266"/>
      <c r="L81" s="266"/>
    </row>
  </sheetData>
  <autoFilter ref="B2:K28" xr:uid="{00000000-0009-0000-0000-000003000000}"/>
  <mergeCells count="2">
    <mergeCell ref="B32:L56"/>
    <mergeCell ref="B57:L81"/>
  </mergeCells>
  <phoneticPr fontId="21" type="noConversion"/>
  <pageMargins left="0.27559055118110237" right="0.15748031496062992" top="0.74803149606299213" bottom="0.74803149606299213" header="0.31496062992125984" footer="0.31496062992125984"/>
  <pageSetup paperSize="9" scale="77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16"/>
  <sheetViews>
    <sheetView topLeftCell="B73" zoomScale="110" zoomScaleNormal="110" workbookViewId="0">
      <selection activeCell="E60" sqref="E60"/>
    </sheetView>
  </sheetViews>
  <sheetFormatPr defaultColWidth="0.88671875" defaultRowHeight="13.2" x14ac:dyDescent="0.25"/>
  <cols>
    <col min="1" max="1" width="9.5546875" style="30" customWidth="1"/>
    <col min="2" max="2" width="48.6640625" style="30" customWidth="1"/>
    <col min="3" max="3" width="10" style="30" customWidth="1"/>
    <col min="4" max="6" width="11.88671875" style="30" customWidth="1"/>
    <col min="7" max="7" width="2.6640625" style="30" customWidth="1"/>
    <col min="8" max="28" width="12.33203125" style="30" customWidth="1"/>
    <col min="29" max="16384" width="0.88671875" style="30"/>
  </cols>
  <sheetData>
    <row r="1" spans="1:8" ht="13.8" x14ac:dyDescent="0.25">
      <c r="A1" s="326" t="s">
        <v>38</v>
      </c>
      <c r="B1" s="326"/>
      <c r="C1" s="326"/>
      <c r="D1" s="326"/>
      <c r="E1" s="326"/>
      <c r="F1" s="29"/>
    </row>
    <row r="2" spans="1:8" s="31" customFormat="1" ht="14.4" thickBot="1" x14ac:dyDescent="0.3">
      <c r="A2" s="326"/>
      <c r="B2" s="326"/>
      <c r="C2" s="326"/>
      <c r="D2" s="326"/>
      <c r="E2" s="326"/>
      <c r="F2" s="29"/>
    </row>
    <row r="3" spans="1:8" s="33" customFormat="1" ht="14.4" thickBot="1" x14ac:dyDescent="0.3">
      <c r="A3" s="327" t="s">
        <v>278</v>
      </c>
      <c r="B3" s="327"/>
      <c r="C3" s="327"/>
      <c r="D3" s="327"/>
      <c r="E3" s="328"/>
      <c r="F3" s="32" t="s">
        <v>39</v>
      </c>
    </row>
    <row r="4" spans="1:8" s="33" customFormat="1" ht="11.4" x14ac:dyDescent="0.2">
      <c r="A4" s="329"/>
      <c r="B4" s="329"/>
      <c r="C4" s="329"/>
      <c r="D4" s="329"/>
      <c r="E4" s="34" t="s">
        <v>40</v>
      </c>
      <c r="F4" s="35"/>
    </row>
    <row r="5" spans="1:8" s="33" customFormat="1" ht="11.4" x14ac:dyDescent="0.2">
      <c r="A5" s="329"/>
      <c r="B5" s="329"/>
      <c r="C5" s="329"/>
      <c r="D5" s="329"/>
      <c r="E5" s="34" t="s">
        <v>41</v>
      </c>
      <c r="F5" s="36">
        <v>45322</v>
      </c>
    </row>
    <row r="6" spans="1:8" s="33" customFormat="1" ht="11.4" x14ac:dyDescent="0.2">
      <c r="A6" s="325" t="s">
        <v>42</v>
      </c>
      <c r="B6" s="325"/>
      <c r="C6" s="325"/>
      <c r="D6" s="325"/>
      <c r="E6" s="37" t="s">
        <v>43</v>
      </c>
      <c r="F6" s="38"/>
    </row>
    <row r="7" spans="1:8" s="33" customFormat="1" ht="11.4" x14ac:dyDescent="0.2">
      <c r="A7" s="325" t="s">
        <v>44</v>
      </c>
      <c r="B7" s="325"/>
      <c r="C7" s="325"/>
      <c r="D7" s="325"/>
      <c r="E7" s="37" t="s">
        <v>45</v>
      </c>
      <c r="F7" s="38"/>
    </row>
    <row r="8" spans="1:8" s="33" customFormat="1" ht="11.4" x14ac:dyDescent="0.2">
      <c r="A8" s="325" t="s">
        <v>46</v>
      </c>
      <c r="B8" s="325"/>
      <c r="C8" s="325"/>
      <c r="D8" s="325"/>
      <c r="E8" s="37" t="s">
        <v>47</v>
      </c>
      <c r="F8" s="38"/>
    </row>
    <row r="9" spans="1:8" s="33" customFormat="1" ht="11.4" x14ac:dyDescent="0.2">
      <c r="A9" s="325" t="s">
        <v>48</v>
      </c>
      <c r="B9" s="325"/>
      <c r="C9" s="325"/>
      <c r="D9" s="325"/>
      <c r="E9" s="39" t="s">
        <v>49</v>
      </c>
      <c r="F9" s="38"/>
    </row>
    <row r="10" spans="1:8" s="33" customFormat="1" ht="12" thickBot="1" x14ac:dyDescent="0.25">
      <c r="A10" s="325" t="s">
        <v>50</v>
      </c>
      <c r="B10" s="325"/>
      <c r="C10" s="325"/>
      <c r="D10" s="325"/>
      <c r="E10" s="40" t="s">
        <v>51</v>
      </c>
      <c r="F10" s="41"/>
    </row>
    <row r="11" spans="1:8" s="33" customFormat="1" ht="11.4" x14ac:dyDescent="0.2">
      <c r="A11" s="42" t="s">
        <v>52</v>
      </c>
      <c r="B11" s="42"/>
      <c r="C11" s="42"/>
      <c r="D11" s="42"/>
      <c r="E11" s="42"/>
      <c r="F11" s="42"/>
    </row>
    <row r="12" spans="1:8" x14ac:dyDescent="0.25">
      <c r="A12" s="296" t="s">
        <v>53</v>
      </c>
      <c r="B12" s="299" t="s">
        <v>54</v>
      </c>
      <c r="C12" s="302" t="s">
        <v>55</v>
      </c>
      <c r="D12" s="305" t="s">
        <v>279</v>
      </c>
      <c r="E12" s="305" t="s">
        <v>276</v>
      </c>
      <c r="F12" s="307"/>
    </row>
    <row r="13" spans="1:8" x14ac:dyDescent="0.25">
      <c r="A13" s="297"/>
      <c r="B13" s="300"/>
      <c r="C13" s="303"/>
      <c r="D13" s="305"/>
      <c r="E13" s="305"/>
      <c r="F13" s="307"/>
    </row>
    <row r="14" spans="1:8" ht="13.8" thickBot="1" x14ac:dyDescent="0.3">
      <c r="A14" s="298"/>
      <c r="B14" s="301"/>
      <c r="C14" s="304"/>
      <c r="D14" s="317"/>
      <c r="E14" s="317"/>
      <c r="F14" s="318"/>
    </row>
    <row r="15" spans="1:8" s="48" customFormat="1" ht="13.8" thickBot="1" x14ac:dyDescent="0.35">
      <c r="A15" s="43">
        <v>1</v>
      </c>
      <c r="B15" s="44">
        <v>2</v>
      </c>
      <c r="C15" s="45">
        <v>3</v>
      </c>
      <c r="D15" s="46">
        <v>4</v>
      </c>
      <c r="E15" s="46">
        <v>5</v>
      </c>
      <c r="F15" s="47">
        <v>6</v>
      </c>
    </row>
    <row r="16" spans="1:8" x14ac:dyDescent="0.25">
      <c r="A16" s="309"/>
      <c r="B16" s="319" t="s">
        <v>56</v>
      </c>
      <c r="C16" s="313"/>
      <c r="D16" s="49"/>
      <c r="E16" s="321"/>
      <c r="F16" s="323"/>
      <c r="H16" s="186"/>
    </row>
    <row r="17" spans="1:9" x14ac:dyDescent="0.25">
      <c r="A17" s="310"/>
      <c r="B17" s="320"/>
      <c r="C17" s="314"/>
      <c r="D17" s="50"/>
      <c r="E17" s="322"/>
      <c r="F17" s="324"/>
      <c r="H17" s="186"/>
    </row>
    <row r="18" spans="1:9" ht="14.4" x14ac:dyDescent="0.3">
      <c r="A18" s="51" t="s">
        <v>57</v>
      </c>
      <c r="B18" s="52" t="s">
        <v>58</v>
      </c>
      <c r="C18" s="53">
        <v>1110</v>
      </c>
      <c r="D18" s="54">
        <v>0</v>
      </c>
      <c r="E18" s="55"/>
      <c r="F18" s="56"/>
      <c r="H18" s="186"/>
    </row>
    <row r="19" spans="1:9" ht="14.4" x14ac:dyDescent="0.3">
      <c r="A19" s="57"/>
      <c r="B19" s="58" t="s">
        <v>59</v>
      </c>
      <c r="C19" s="59">
        <v>1120</v>
      </c>
      <c r="D19" s="54">
        <v>0</v>
      </c>
      <c r="E19" s="55"/>
      <c r="F19" s="56"/>
      <c r="H19" s="186"/>
    </row>
    <row r="20" spans="1:9" ht="14.4" x14ac:dyDescent="0.3">
      <c r="A20" s="57"/>
      <c r="B20" s="58" t="s">
        <v>60</v>
      </c>
      <c r="C20" s="59">
        <v>1130</v>
      </c>
      <c r="D20" s="54">
        <v>0</v>
      </c>
      <c r="E20" s="55"/>
      <c r="F20" s="56"/>
      <c r="H20" s="186"/>
    </row>
    <row r="21" spans="1:9" ht="14.4" x14ac:dyDescent="0.3">
      <c r="A21" s="57"/>
      <c r="B21" s="58" t="s">
        <v>61</v>
      </c>
      <c r="C21" s="59">
        <v>1140</v>
      </c>
      <c r="D21" s="54">
        <v>0</v>
      </c>
      <c r="E21" s="55"/>
      <c r="F21" s="56"/>
      <c r="H21" s="186"/>
    </row>
    <row r="22" spans="1:9" ht="14.4" x14ac:dyDescent="0.3">
      <c r="A22" s="57" t="s">
        <v>62</v>
      </c>
      <c r="B22" s="58" t="s">
        <v>4</v>
      </c>
      <c r="C22" s="59">
        <v>1150</v>
      </c>
      <c r="D22" s="54">
        <f>'ОСВ проводки'!K5+'ОСВ проводки'!K6</f>
        <v>55398550</v>
      </c>
      <c r="E22" s="55">
        <f>'ОСВ проводки'!E5+'ОСВ проводки'!E6</f>
        <v>55398550</v>
      </c>
      <c r="F22" s="56"/>
      <c r="G22" s="60"/>
      <c r="H22" s="186"/>
    </row>
    <row r="23" spans="1:9" ht="14.4" x14ac:dyDescent="0.3">
      <c r="A23" s="57"/>
      <c r="B23" s="61" t="s">
        <v>63</v>
      </c>
      <c r="C23" s="59">
        <v>1160</v>
      </c>
      <c r="D23" s="54">
        <v>0</v>
      </c>
      <c r="E23" s="55"/>
      <c r="F23" s="56"/>
      <c r="G23" s="60"/>
      <c r="H23" s="186"/>
    </row>
    <row r="24" spans="1:9" ht="14.4" x14ac:dyDescent="0.3">
      <c r="A24" s="57"/>
      <c r="B24" s="58" t="s">
        <v>64</v>
      </c>
      <c r="C24" s="59">
        <v>1170</v>
      </c>
      <c r="D24" s="54">
        <v>0</v>
      </c>
      <c r="E24" s="55"/>
      <c r="F24" s="56"/>
      <c r="G24" s="60"/>
      <c r="H24" s="186"/>
    </row>
    <row r="25" spans="1:9" ht="14.4" x14ac:dyDescent="0.3">
      <c r="A25" s="57" t="s">
        <v>65</v>
      </c>
      <c r="B25" s="58" t="s">
        <v>66</v>
      </c>
      <c r="C25" s="59">
        <v>1180</v>
      </c>
      <c r="D25" s="54">
        <v>0</v>
      </c>
      <c r="E25" s="55"/>
      <c r="F25" s="56"/>
      <c r="G25" s="60"/>
      <c r="H25" s="186"/>
    </row>
    <row r="26" spans="1:9" s="48" customFormat="1" ht="14.4" x14ac:dyDescent="0.3">
      <c r="A26" s="62" t="s">
        <v>67</v>
      </c>
      <c r="B26" s="63" t="s">
        <v>68</v>
      </c>
      <c r="C26" s="64">
        <v>1190</v>
      </c>
      <c r="D26" s="65"/>
      <c r="E26" s="66"/>
      <c r="F26" s="67"/>
      <c r="G26" s="68"/>
      <c r="H26" s="186"/>
      <c r="I26" s="30"/>
    </row>
    <row r="27" spans="1:9" s="48" customFormat="1" ht="15" thickBot="1" x14ac:dyDescent="0.35">
      <c r="A27" s="62" t="s">
        <v>69</v>
      </c>
      <c r="B27" s="69" t="s">
        <v>70</v>
      </c>
      <c r="C27" s="70">
        <v>1195</v>
      </c>
      <c r="D27" s="71">
        <v>0</v>
      </c>
      <c r="E27" s="72"/>
      <c r="F27" s="73"/>
      <c r="G27" s="68"/>
      <c r="H27" s="186"/>
      <c r="I27" s="30"/>
    </row>
    <row r="28" spans="1:9" s="81" customFormat="1" ht="13.8" thickBot="1" x14ac:dyDescent="0.3">
      <c r="A28" s="74"/>
      <c r="B28" s="75" t="s">
        <v>71</v>
      </c>
      <c r="C28" s="76">
        <v>1100</v>
      </c>
      <c r="D28" s="77">
        <f>SUM(D18:D27)</f>
        <v>55398550</v>
      </c>
      <c r="E28" s="78">
        <f>SUM(E16:E27)</f>
        <v>55398550</v>
      </c>
      <c r="F28" s="79">
        <f>SUM(F16:F27)</f>
        <v>0</v>
      </c>
      <c r="G28" s="80"/>
      <c r="H28" s="186"/>
      <c r="I28" s="30"/>
    </row>
    <row r="29" spans="1:9" ht="14.4" x14ac:dyDescent="0.3">
      <c r="A29" s="82"/>
      <c r="B29" s="83" t="s">
        <v>72</v>
      </c>
      <c r="C29" s="84"/>
      <c r="D29" s="85"/>
      <c r="E29" s="86"/>
      <c r="F29" s="87"/>
      <c r="G29" s="60"/>
      <c r="H29" s="186"/>
    </row>
    <row r="30" spans="1:9" ht="14.4" x14ac:dyDescent="0.3">
      <c r="A30" s="51" t="s">
        <v>73</v>
      </c>
      <c r="B30" s="88" t="s">
        <v>74</v>
      </c>
      <c r="C30" s="53">
        <v>1210</v>
      </c>
      <c r="D30" s="54">
        <f>'ОСВ проводки'!E7+'ОСВ проводки'!E9+'ОСВ проводки'!E10+'ОСВ проводки'!E11</f>
        <v>34295630</v>
      </c>
      <c r="E30" s="55">
        <f>'ОСВ проводки'!K7+'ОСВ проводки'!K9+'ОСВ проводки'!K10+'ОСВ проводки'!K11</f>
        <v>34295412</v>
      </c>
      <c r="F30" s="56"/>
      <c r="G30" s="60"/>
      <c r="H30" s="186"/>
    </row>
    <row r="31" spans="1:9" ht="27" x14ac:dyDescent="0.3">
      <c r="A31" s="57"/>
      <c r="B31" s="61" t="s">
        <v>10</v>
      </c>
      <c r="C31" s="59">
        <v>1220</v>
      </c>
      <c r="D31" s="54">
        <f>'ОСВ проводки'!E8</f>
        <v>0</v>
      </c>
      <c r="E31" s="55">
        <f>'ОСВ проводки'!K8</f>
        <v>0</v>
      </c>
      <c r="F31" s="56"/>
      <c r="G31" s="60"/>
      <c r="H31" s="186"/>
    </row>
    <row r="32" spans="1:9" ht="14.4" x14ac:dyDescent="0.3">
      <c r="A32" s="57" t="s">
        <v>75</v>
      </c>
      <c r="B32" s="61" t="s">
        <v>76</v>
      </c>
      <c r="C32" s="59">
        <v>1230</v>
      </c>
      <c r="D32" s="54">
        <f>'ОСВ проводки'!E13+'ОСВ проводки'!E16</f>
        <v>20350700</v>
      </c>
      <c r="E32" s="55">
        <f>'ОСВ проводки'!K13+'ОСВ проводки'!K16</f>
        <v>12250700</v>
      </c>
      <c r="F32" s="56"/>
      <c r="G32" s="60"/>
      <c r="H32" s="186"/>
    </row>
    <row r="33" spans="1:9" ht="27" x14ac:dyDescent="0.3">
      <c r="A33" s="57"/>
      <c r="B33" s="61" t="s">
        <v>77</v>
      </c>
      <c r="C33" s="59">
        <v>1240</v>
      </c>
      <c r="D33" s="54">
        <v>0</v>
      </c>
      <c r="E33" s="55"/>
      <c r="F33" s="56"/>
      <c r="G33" s="60"/>
      <c r="H33" s="186"/>
    </row>
    <row r="34" spans="1:9" ht="14.4" x14ac:dyDescent="0.3">
      <c r="A34" s="57" t="s">
        <v>78</v>
      </c>
      <c r="B34" s="61" t="s">
        <v>79</v>
      </c>
      <c r="C34" s="59">
        <v>1250</v>
      </c>
      <c r="D34" s="54">
        <f>'ОСВ проводки'!E12</f>
        <v>31200000</v>
      </c>
      <c r="E34" s="55">
        <f>'ОСВ проводки'!K12</f>
        <v>39800000</v>
      </c>
      <c r="F34" s="56"/>
      <c r="H34" s="186"/>
    </row>
    <row r="35" spans="1:9" s="48" customFormat="1" ht="14.4" x14ac:dyDescent="0.3">
      <c r="A35" s="62"/>
      <c r="B35" s="89" t="s">
        <v>80</v>
      </c>
      <c r="C35" s="90">
        <v>1260</v>
      </c>
      <c r="D35" s="65"/>
      <c r="E35" s="66"/>
      <c r="F35" s="67"/>
      <c r="H35" s="186"/>
      <c r="I35" s="30"/>
    </row>
    <row r="36" spans="1:9" s="97" customFormat="1" ht="13.8" thickBot="1" x14ac:dyDescent="0.3">
      <c r="A36" s="91"/>
      <c r="B36" s="92" t="s">
        <v>81</v>
      </c>
      <c r="C36" s="93">
        <v>1200</v>
      </c>
      <c r="D36" s="94">
        <f>SUM(D30:D35)</f>
        <v>85846330</v>
      </c>
      <c r="E36" s="95">
        <f>SUM(E29:E35)</f>
        <v>86346112</v>
      </c>
      <c r="F36" s="96">
        <f>SUM(F29:F35)</f>
        <v>0</v>
      </c>
      <c r="H36" s="186"/>
      <c r="I36" s="30"/>
    </row>
    <row r="37" spans="1:9" s="81" customFormat="1" ht="13.8" thickBot="1" x14ac:dyDescent="0.3">
      <c r="A37" s="74"/>
      <c r="B37" s="98" t="s">
        <v>82</v>
      </c>
      <c r="C37" s="76">
        <v>1600</v>
      </c>
      <c r="D37" s="99">
        <f>D28+D36</f>
        <v>141244880</v>
      </c>
      <c r="E37" s="78">
        <f>E28+E36</f>
        <v>141744662</v>
      </c>
      <c r="F37" s="79">
        <f>F28+F36</f>
        <v>0</v>
      </c>
      <c r="H37" s="186"/>
      <c r="I37" s="30"/>
    </row>
    <row r="38" spans="1:9" s="33" customFormat="1" x14ac:dyDescent="0.25">
      <c r="A38" s="295"/>
      <c r="B38" s="295"/>
      <c r="C38" s="295"/>
      <c r="D38" s="295"/>
      <c r="E38" s="295"/>
      <c r="F38" s="295"/>
      <c r="H38" s="186"/>
      <c r="I38" s="30"/>
    </row>
    <row r="39" spans="1:9" x14ac:dyDescent="0.25">
      <c r="A39" s="296" t="s">
        <v>53</v>
      </c>
      <c r="B39" s="299" t="s">
        <v>54</v>
      </c>
      <c r="C39" s="302" t="s">
        <v>83</v>
      </c>
      <c r="D39" s="305" t="str">
        <f>D12</f>
        <v>На 01 января 2024 (начальные остатки)</v>
      </c>
      <c r="E39" s="305" t="str">
        <f t="shared" ref="E39:F39" si="0">E12</f>
        <v>Остатки после проводок по примеру</v>
      </c>
      <c r="F39" s="307">
        <f t="shared" si="0"/>
        <v>0</v>
      </c>
      <c r="H39" s="186"/>
    </row>
    <row r="40" spans="1:9" x14ac:dyDescent="0.25">
      <c r="A40" s="297"/>
      <c r="B40" s="300"/>
      <c r="C40" s="303"/>
      <c r="D40" s="305"/>
      <c r="E40" s="305"/>
      <c r="F40" s="307"/>
      <c r="H40" s="186"/>
    </row>
    <row r="41" spans="1:9" ht="13.8" thickBot="1" x14ac:dyDescent="0.3">
      <c r="A41" s="298"/>
      <c r="B41" s="301"/>
      <c r="C41" s="304"/>
      <c r="D41" s="306"/>
      <c r="E41" s="306"/>
      <c r="F41" s="308"/>
      <c r="H41" s="186"/>
    </row>
    <row r="42" spans="1:9" s="48" customFormat="1" ht="13.8" thickBot="1" x14ac:dyDescent="0.3">
      <c r="A42" s="43">
        <v>1</v>
      </c>
      <c r="B42" s="44">
        <v>2</v>
      </c>
      <c r="C42" s="45">
        <v>3</v>
      </c>
      <c r="D42" s="46">
        <v>4</v>
      </c>
      <c r="E42" s="46">
        <v>5</v>
      </c>
      <c r="F42" s="47">
        <v>6</v>
      </c>
      <c r="H42" s="186"/>
      <c r="I42" s="30"/>
    </row>
    <row r="43" spans="1:9" x14ac:dyDescent="0.25">
      <c r="A43" s="309"/>
      <c r="B43" s="311" t="s">
        <v>84</v>
      </c>
      <c r="C43" s="313"/>
      <c r="D43" s="293"/>
      <c r="E43" s="315"/>
      <c r="F43" s="293"/>
      <c r="H43" s="186"/>
    </row>
    <row r="44" spans="1:9" x14ac:dyDescent="0.25">
      <c r="A44" s="310"/>
      <c r="B44" s="312"/>
      <c r="C44" s="314"/>
      <c r="D44" s="294"/>
      <c r="E44" s="316"/>
      <c r="F44" s="294"/>
      <c r="H44" s="186"/>
    </row>
    <row r="45" spans="1:9" ht="14.4" x14ac:dyDescent="0.3">
      <c r="A45" s="51" t="s">
        <v>85</v>
      </c>
      <c r="B45" s="88" t="s">
        <v>28</v>
      </c>
      <c r="C45" s="53">
        <v>1310</v>
      </c>
      <c r="D45" s="56">
        <f>-'ОСВ проводки'!E21</f>
        <v>10000000</v>
      </c>
      <c r="E45" s="55">
        <f>-'ОСВ проводки'!K21</f>
        <v>10000000</v>
      </c>
      <c r="F45" s="56"/>
      <c r="H45" s="186"/>
    </row>
    <row r="46" spans="1:9" ht="14.4" x14ac:dyDescent="0.3">
      <c r="A46" s="57"/>
      <c r="B46" s="61" t="s">
        <v>86</v>
      </c>
      <c r="C46" s="59">
        <v>1320</v>
      </c>
      <c r="D46" s="54">
        <v>0</v>
      </c>
      <c r="E46" s="66"/>
      <c r="F46" s="67"/>
      <c r="H46" s="186"/>
    </row>
    <row r="47" spans="1:9" ht="14.4" x14ac:dyDescent="0.3">
      <c r="A47" s="57"/>
      <c r="B47" s="58" t="s">
        <v>87</v>
      </c>
      <c r="C47" s="59">
        <v>1340</v>
      </c>
      <c r="D47" s="54">
        <v>0</v>
      </c>
      <c r="E47" s="55"/>
      <c r="F47" s="56"/>
      <c r="H47" s="186"/>
    </row>
    <row r="48" spans="1:9" ht="14.4" x14ac:dyDescent="0.3">
      <c r="A48" s="57" t="s">
        <v>85</v>
      </c>
      <c r="B48" s="58" t="s">
        <v>88</v>
      </c>
      <c r="C48" s="100">
        <v>1350</v>
      </c>
      <c r="D48" s="54">
        <v>0</v>
      </c>
      <c r="E48" s="66"/>
      <c r="F48" s="67"/>
      <c r="H48" s="186"/>
    </row>
    <row r="49" spans="1:10" ht="14.4" x14ac:dyDescent="0.3">
      <c r="A49" s="57"/>
      <c r="B49" s="58" t="s">
        <v>89</v>
      </c>
      <c r="C49" s="100">
        <v>1360</v>
      </c>
      <c r="D49" s="54">
        <v>0</v>
      </c>
      <c r="E49" s="55"/>
      <c r="F49" s="56"/>
      <c r="H49" s="186"/>
    </row>
    <row r="50" spans="1:10" s="48" customFormat="1" ht="15" thickBot="1" x14ac:dyDescent="0.35">
      <c r="A50" s="62"/>
      <c r="B50" s="101" t="s">
        <v>29</v>
      </c>
      <c r="C50" s="102">
        <v>1370</v>
      </c>
      <c r="D50" s="103">
        <f>-'ОСВ проводки'!E22</f>
        <v>122079609</v>
      </c>
      <c r="E50" s="103">
        <f>-('ОСВ проводки'!K22+'ОСВ проводки'!K11+'ОСВ проводки'!K23+'ОСВ проводки'!K24+'ОСВ проводки'!K25)</f>
        <v>122496057.67</v>
      </c>
      <c r="F50" s="104"/>
      <c r="H50" s="186"/>
      <c r="I50" s="30"/>
      <c r="J50" s="68"/>
    </row>
    <row r="51" spans="1:10" s="81" customFormat="1" ht="13.8" thickBot="1" x14ac:dyDescent="0.3">
      <c r="A51" s="74"/>
      <c r="B51" s="75" t="s">
        <v>90</v>
      </c>
      <c r="C51" s="105">
        <v>1300</v>
      </c>
      <c r="D51" s="106">
        <f>SUM(D45:D50)</f>
        <v>132079609</v>
      </c>
      <c r="E51" s="107">
        <f>SUM(E45:E50)</f>
        <v>132496057.67</v>
      </c>
      <c r="F51" s="106">
        <f>SUM(F45:F50)</f>
        <v>0</v>
      </c>
      <c r="H51" s="186"/>
      <c r="I51" s="30"/>
    </row>
    <row r="52" spans="1:10" x14ac:dyDescent="0.25">
      <c r="A52" s="82"/>
      <c r="B52" s="83" t="s">
        <v>91</v>
      </c>
      <c r="C52" s="108"/>
      <c r="D52" s="109"/>
      <c r="E52" s="110"/>
      <c r="F52" s="111"/>
      <c r="H52" s="186"/>
    </row>
    <row r="53" spans="1:10" ht="14.4" x14ac:dyDescent="0.3">
      <c r="A53" s="51"/>
      <c r="B53" s="88" t="s">
        <v>92</v>
      </c>
      <c r="C53" s="112">
        <v>1410</v>
      </c>
      <c r="D53" s="56"/>
      <c r="E53" s="113"/>
      <c r="F53" s="114"/>
      <c r="H53" s="186"/>
    </row>
    <row r="54" spans="1:10" ht="14.4" x14ac:dyDescent="0.3">
      <c r="A54" s="57" t="s">
        <v>65</v>
      </c>
      <c r="B54" s="61" t="s">
        <v>93</v>
      </c>
      <c r="C54" s="100">
        <v>1420</v>
      </c>
      <c r="D54" s="115">
        <v>0</v>
      </c>
      <c r="E54" s="113"/>
      <c r="F54" s="114"/>
      <c r="H54" s="186"/>
    </row>
    <row r="55" spans="1:10" ht="14.4" x14ac:dyDescent="0.3">
      <c r="A55" s="57"/>
      <c r="B55" s="61" t="s">
        <v>94</v>
      </c>
      <c r="C55" s="59">
        <v>1430</v>
      </c>
      <c r="D55" s="115">
        <v>0</v>
      </c>
      <c r="E55" s="55"/>
      <c r="F55" s="56"/>
      <c r="H55" s="186"/>
    </row>
    <row r="56" spans="1:10" s="48" customFormat="1" ht="15" thickBot="1" x14ac:dyDescent="0.35">
      <c r="A56" s="62"/>
      <c r="B56" s="101" t="s">
        <v>95</v>
      </c>
      <c r="C56" s="116">
        <v>1450</v>
      </c>
      <c r="D56" s="117">
        <v>0</v>
      </c>
      <c r="E56" s="118"/>
      <c r="F56" s="119"/>
      <c r="H56" s="186"/>
      <c r="I56" s="30"/>
    </row>
    <row r="57" spans="1:10" s="81" customFormat="1" ht="13.8" thickBot="1" x14ac:dyDescent="0.3">
      <c r="A57" s="74"/>
      <c r="B57" s="92" t="s">
        <v>96</v>
      </c>
      <c r="C57" s="76">
        <v>1400</v>
      </c>
      <c r="D57" s="120">
        <f>D54</f>
        <v>0</v>
      </c>
      <c r="E57" s="121">
        <f>E54</f>
        <v>0</v>
      </c>
      <c r="F57" s="120">
        <f>F54</f>
        <v>0</v>
      </c>
      <c r="H57" s="186"/>
      <c r="I57" s="30"/>
    </row>
    <row r="58" spans="1:10" x14ac:dyDescent="0.25">
      <c r="A58" s="82"/>
      <c r="B58" s="83" t="s">
        <v>97</v>
      </c>
      <c r="C58" s="122"/>
      <c r="D58" s="109"/>
      <c r="E58" s="123"/>
      <c r="F58" s="109"/>
      <c r="H58" s="186"/>
    </row>
    <row r="59" spans="1:10" ht="14.4" x14ac:dyDescent="0.3">
      <c r="A59" s="51" t="s">
        <v>98</v>
      </c>
      <c r="B59" s="88" t="s">
        <v>92</v>
      </c>
      <c r="C59" s="53">
        <v>1510</v>
      </c>
      <c r="D59" s="115">
        <v>0</v>
      </c>
      <c r="E59" s="55"/>
      <c r="F59" s="56"/>
      <c r="H59" s="186"/>
    </row>
    <row r="60" spans="1:10" ht="14.4" x14ac:dyDescent="0.3">
      <c r="A60" s="57" t="s">
        <v>75</v>
      </c>
      <c r="B60" s="61" t="s">
        <v>99</v>
      </c>
      <c r="C60" s="59">
        <v>1520</v>
      </c>
      <c r="D60" s="56">
        <f>-('ОСВ проводки'!E14+'ОСВ проводки'!E15+'ОСВ проводки'!E17+'ОСВ проводки'!E19+'ОСВ проводки'!E20)</f>
        <v>9165271</v>
      </c>
      <c r="E60" s="55">
        <f>-('ОСВ проводки'!K14+'ОСВ проводки'!K15+'ОСВ проводки'!K17+'ОСВ проводки'!K18+'ОСВ проводки'!K19+'ОСВ проводки'!K20)</f>
        <v>9248604.3300000001</v>
      </c>
      <c r="F60" s="56"/>
      <c r="H60" s="186"/>
    </row>
    <row r="61" spans="1:10" ht="14.4" x14ac:dyDescent="0.3">
      <c r="A61" s="57"/>
      <c r="B61" s="61" t="s">
        <v>100</v>
      </c>
      <c r="C61" s="59">
        <v>1530</v>
      </c>
      <c r="D61" s="115">
        <v>0</v>
      </c>
      <c r="E61" s="55"/>
      <c r="F61" s="56"/>
      <c r="H61" s="186"/>
    </row>
    <row r="62" spans="1:10" ht="14.4" x14ac:dyDescent="0.3">
      <c r="A62" s="57" t="s">
        <v>101</v>
      </c>
      <c r="B62" s="61" t="s">
        <v>94</v>
      </c>
      <c r="C62" s="59">
        <v>1540</v>
      </c>
      <c r="D62" s="115">
        <v>0</v>
      </c>
      <c r="E62" s="55"/>
      <c r="F62" s="56"/>
      <c r="H62" s="186"/>
    </row>
    <row r="63" spans="1:10" s="48" customFormat="1" ht="15" thickBot="1" x14ac:dyDescent="0.35">
      <c r="A63" s="62"/>
      <c r="B63" s="101" t="s">
        <v>95</v>
      </c>
      <c r="C63" s="124">
        <v>1550</v>
      </c>
      <c r="D63" s="115">
        <v>0</v>
      </c>
      <c r="E63" s="118"/>
      <c r="F63" s="119"/>
      <c r="H63" s="186"/>
      <c r="I63" s="30"/>
    </row>
    <row r="64" spans="1:10" s="97" customFormat="1" ht="13.8" thickBot="1" x14ac:dyDescent="0.3">
      <c r="A64" s="91"/>
      <c r="B64" s="92" t="s">
        <v>102</v>
      </c>
      <c r="C64" s="125">
        <v>1500</v>
      </c>
      <c r="D64" s="121">
        <f>SUM(D59:D63)</f>
        <v>9165271</v>
      </c>
      <c r="E64" s="121">
        <f>SUM(E59:E63)</f>
        <v>9248604.3300000001</v>
      </c>
      <c r="F64" s="120">
        <f>SUM(F59:F63)</f>
        <v>0</v>
      </c>
      <c r="H64" s="186"/>
      <c r="I64" s="30"/>
    </row>
    <row r="65" spans="1:9" s="81" customFormat="1" ht="13.8" thickBot="1" x14ac:dyDescent="0.3">
      <c r="A65" s="126"/>
      <c r="B65" s="127" t="s">
        <v>82</v>
      </c>
      <c r="C65" s="128">
        <v>1700</v>
      </c>
      <c r="D65" s="129">
        <f>D51+D57+D64</f>
        <v>141244880</v>
      </c>
      <c r="E65" s="129">
        <f>E51+E57+E64</f>
        <v>141744662</v>
      </c>
      <c r="F65" s="130">
        <f>F51+F57+F64</f>
        <v>0</v>
      </c>
      <c r="H65" s="186"/>
      <c r="I65" s="30"/>
    </row>
    <row r="66" spans="1:9" x14ac:dyDescent="0.25">
      <c r="A66" s="268" t="s">
        <v>103</v>
      </c>
      <c r="B66" s="268"/>
      <c r="C66" s="268"/>
      <c r="D66" s="268"/>
      <c r="E66" s="268"/>
      <c r="F66" s="268"/>
    </row>
    <row r="67" spans="1:9" x14ac:dyDescent="0.25">
      <c r="A67" s="287"/>
      <c r="B67" s="287"/>
      <c r="C67" s="287"/>
      <c r="D67" s="287"/>
      <c r="E67" s="287"/>
      <c r="F67" s="287"/>
    </row>
    <row r="68" spans="1:9" x14ac:dyDescent="0.25">
      <c r="A68" s="131"/>
      <c r="B68" s="131"/>
      <c r="C68" s="131"/>
      <c r="D68" s="132">
        <f>D65-D37</f>
        <v>0</v>
      </c>
      <c r="E68" s="132">
        <f>E65-E37</f>
        <v>0</v>
      </c>
      <c r="F68" s="132">
        <f>D65-D37</f>
        <v>0</v>
      </c>
    </row>
    <row r="69" spans="1:9" ht="14.4" thickBot="1" x14ac:dyDescent="0.3">
      <c r="A69" s="288" t="s">
        <v>104</v>
      </c>
      <c r="B69" s="288"/>
      <c r="C69" s="288"/>
      <c r="D69" s="288"/>
      <c r="E69" s="133"/>
    </row>
    <row r="70" spans="1:9" ht="14.4" thickBot="1" x14ac:dyDescent="0.3">
      <c r="A70" s="289" t="s">
        <v>280</v>
      </c>
      <c r="B70" s="289"/>
      <c r="C70" s="289"/>
      <c r="D70" s="289"/>
      <c r="E70" s="134" t="s">
        <v>39</v>
      </c>
    </row>
    <row r="71" spans="1:9" ht="23.4" x14ac:dyDescent="0.25">
      <c r="A71" s="290"/>
      <c r="B71" s="290"/>
      <c r="C71" s="290"/>
      <c r="D71" s="135" t="s">
        <v>40</v>
      </c>
      <c r="E71" s="136"/>
    </row>
    <row r="72" spans="1:9" ht="23.4" x14ac:dyDescent="0.25">
      <c r="A72" s="290"/>
      <c r="B72" s="290"/>
      <c r="C72" s="290"/>
      <c r="D72" s="135" t="s">
        <v>41</v>
      </c>
      <c r="E72" s="137"/>
    </row>
    <row r="73" spans="1:9" x14ac:dyDescent="0.25">
      <c r="A73" s="282" t="s">
        <v>105</v>
      </c>
      <c r="B73" s="282"/>
      <c r="C73" s="282"/>
      <c r="D73" s="135" t="s">
        <v>106</v>
      </c>
      <c r="E73" s="138"/>
    </row>
    <row r="74" spans="1:9" x14ac:dyDescent="0.25">
      <c r="A74" s="282" t="s">
        <v>44</v>
      </c>
      <c r="B74" s="282"/>
      <c r="C74" s="282"/>
      <c r="D74" s="135" t="s">
        <v>107</v>
      </c>
      <c r="E74" s="138"/>
    </row>
    <row r="75" spans="1:9" x14ac:dyDescent="0.25">
      <c r="A75" s="282" t="s">
        <v>108</v>
      </c>
      <c r="B75" s="282"/>
      <c r="C75" s="282"/>
      <c r="D75" s="135" t="s">
        <v>109</v>
      </c>
      <c r="E75" s="291"/>
    </row>
    <row r="76" spans="1:9" x14ac:dyDescent="0.25">
      <c r="A76" s="282"/>
      <c r="B76" s="282"/>
      <c r="C76" s="282"/>
      <c r="D76" s="135"/>
      <c r="E76" s="292">
        <f>'[1] 1 '!F82</f>
        <v>0</v>
      </c>
    </row>
    <row r="77" spans="1:9" ht="34.200000000000003" x14ac:dyDescent="0.25">
      <c r="A77" s="282" t="s">
        <v>110</v>
      </c>
      <c r="B77" s="282"/>
      <c r="C77" s="282"/>
      <c r="D77" s="139" t="s">
        <v>49</v>
      </c>
      <c r="E77" s="140"/>
    </row>
    <row r="78" spans="1:9" ht="13.8" thickBot="1" x14ac:dyDescent="0.3">
      <c r="A78" s="282" t="s">
        <v>50</v>
      </c>
      <c r="B78" s="282"/>
      <c r="C78" s="282"/>
      <c r="D78" s="141" t="s">
        <v>111</v>
      </c>
      <c r="E78" s="142"/>
    </row>
    <row r="79" spans="1:9" x14ac:dyDescent="0.25">
      <c r="A79" s="283"/>
      <c r="B79" s="283"/>
      <c r="C79" s="283"/>
      <c r="D79" s="283"/>
      <c r="E79" s="283"/>
    </row>
    <row r="80" spans="1:9" x14ac:dyDescent="0.25">
      <c r="A80" s="273" t="s">
        <v>53</v>
      </c>
      <c r="B80" s="276" t="s">
        <v>54</v>
      </c>
      <c r="C80" s="273" t="s">
        <v>112</v>
      </c>
      <c r="D80" s="276" t="s">
        <v>281</v>
      </c>
      <c r="E80" s="276"/>
    </row>
    <row r="81" spans="1:5" x14ac:dyDescent="0.25">
      <c r="A81" s="274"/>
      <c r="B81" s="277"/>
      <c r="C81" s="284"/>
      <c r="D81" s="277"/>
      <c r="E81" s="277"/>
    </row>
    <row r="82" spans="1:5" ht="13.8" thickBot="1" x14ac:dyDescent="0.3">
      <c r="A82" s="274"/>
      <c r="B82" s="278"/>
      <c r="C82" s="285"/>
      <c r="D82" s="286"/>
      <c r="E82" s="286"/>
    </row>
    <row r="83" spans="1:5" ht="13.8" thickBot="1" x14ac:dyDescent="0.3">
      <c r="A83" s="143">
        <v>1</v>
      </c>
      <c r="B83" s="144">
        <v>2</v>
      </c>
      <c r="C83" s="145">
        <v>3</v>
      </c>
      <c r="D83" s="146">
        <v>4</v>
      </c>
      <c r="E83" s="146">
        <v>5</v>
      </c>
    </row>
    <row r="84" spans="1:5" ht="14.4" x14ac:dyDescent="0.3">
      <c r="A84" s="147" t="s">
        <v>113</v>
      </c>
      <c r="B84" s="148" t="s">
        <v>114</v>
      </c>
      <c r="C84" s="149">
        <v>2110</v>
      </c>
      <c r="D84" s="150">
        <f>-'ОСВ проводки'!K23-'ОСВ проводки'!K25</f>
        <v>416666.67</v>
      </c>
      <c r="E84" s="150"/>
    </row>
    <row r="85" spans="1:5" ht="14.4" x14ac:dyDescent="0.3">
      <c r="A85" s="147" t="s">
        <v>113</v>
      </c>
      <c r="B85" s="148" t="s">
        <v>115</v>
      </c>
      <c r="C85" s="151">
        <v>2120</v>
      </c>
      <c r="D85" s="152">
        <f>'ОСВ проводки'!K24</f>
        <v>218</v>
      </c>
      <c r="E85" s="152"/>
    </row>
    <row r="86" spans="1:5" ht="14.4" x14ac:dyDescent="0.3">
      <c r="A86" s="147" t="s">
        <v>113</v>
      </c>
      <c r="B86" s="148" t="s">
        <v>116</v>
      </c>
      <c r="C86" s="151">
        <v>2100</v>
      </c>
      <c r="D86" s="153">
        <f>D84-D85</f>
        <v>416448.67</v>
      </c>
      <c r="E86" s="153"/>
    </row>
    <row r="87" spans="1:5" ht="14.4" x14ac:dyDescent="0.3">
      <c r="A87" s="147" t="s">
        <v>113</v>
      </c>
      <c r="B87" s="148" t="s">
        <v>117</v>
      </c>
      <c r="C87" s="151">
        <v>2210</v>
      </c>
      <c r="D87" s="152">
        <v>0</v>
      </c>
      <c r="E87" s="152"/>
    </row>
    <row r="88" spans="1:5" ht="14.4" x14ac:dyDescent="0.3">
      <c r="A88" s="147" t="s">
        <v>113</v>
      </c>
      <c r="B88" s="148" t="s">
        <v>118</v>
      </c>
      <c r="C88" s="151">
        <v>2220</v>
      </c>
      <c r="D88" s="152"/>
      <c r="E88" s="152"/>
    </row>
    <row r="89" spans="1:5" ht="14.4" x14ac:dyDescent="0.3">
      <c r="A89" s="147"/>
      <c r="B89" s="148" t="s">
        <v>119</v>
      </c>
      <c r="C89" s="151">
        <v>2200</v>
      </c>
      <c r="D89" s="153">
        <f>D86-D87-D88</f>
        <v>416448.67</v>
      </c>
      <c r="E89" s="153"/>
    </row>
    <row r="90" spans="1:5" ht="14.4" x14ac:dyDescent="0.3">
      <c r="A90" s="147"/>
      <c r="B90" s="148" t="s">
        <v>120</v>
      </c>
      <c r="C90" s="151">
        <v>2310</v>
      </c>
      <c r="D90" s="154"/>
      <c r="E90" s="154"/>
    </row>
    <row r="91" spans="1:5" ht="14.4" x14ac:dyDescent="0.3">
      <c r="A91" s="147" t="s">
        <v>121</v>
      </c>
      <c r="B91" s="148" t="s">
        <v>122</v>
      </c>
      <c r="C91" s="151">
        <v>2320</v>
      </c>
      <c r="D91" s="154">
        <v>0</v>
      </c>
      <c r="E91" s="154"/>
    </row>
    <row r="92" spans="1:5" ht="14.4" x14ac:dyDescent="0.3">
      <c r="A92" s="147" t="s">
        <v>123</v>
      </c>
      <c r="B92" s="148" t="s">
        <v>124</v>
      </c>
      <c r="C92" s="151">
        <v>2330</v>
      </c>
      <c r="D92" s="152">
        <v>0</v>
      </c>
      <c r="E92" s="152"/>
    </row>
    <row r="93" spans="1:5" ht="14.4" x14ac:dyDescent="0.3">
      <c r="A93" s="147" t="s">
        <v>125</v>
      </c>
      <c r="B93" s="148" t="s">
        <v>126</v>
      </c>
      <c r="C93" s="151">
        <v>2340</v>
      </c>
      <c r="D93" s="154">
        <f>'ОСВ проводки'!K26</f>
        <v>0</v>
      </c>
      <c r="E93" s="154"/>
    </row>
    <row r="94" spans="1:5" ht="14.4" x14ac:dyDescent="0.3">
      <c r="A94" s="147" t="s">
        <v>125</v>
      </c>
      <c r="B94" s="148" t="s">
        <v>127</v>
      </c>
      <c r="C94" s="151">
        <v>2350</v>
      </c>
      <c r="D94" s="153">
        <f>'ОСВ проводки'!K27</f>
        <v>0</v>
      </c>
      <c r="E94" s="153"/>
    </row>
    <row r="95" spans="1:5" ht="14.4" x14ac:dyDescent="0.3">
      <c r="A95" s="147" t="s">
        <v>128</v>
      </c>
      <c r="B95" s="148" t="s">
        <v>129</v>
      </c>
      <c r="C95" s="151">
        <v>2300</v>
      </c>
      <c r="D95" s="153">
        <f>D89+D93+D94</f>
        <v>416448.67</v>
      </c>
      <c r="E95" s="153"/>
    </row>
    <row r="96" spans="1:5" ht="14.4" x14ac:dyDescent="0.3">
      <c r="A96" s="147"/>
      <c r="B96" s="148" t="s">
        <v>130</v>
      </c>
      <c r="C96" s="151">
        <v>2410</v>
      </c>
      <c r="D96" s="152">
        <v>0</v>
      </c>
      <c r="E96" s="152"/>
    </row>
    <row r="97" spans="1:5" ht="14.4" x14ac:dyDescent="0.3">
      <c r="A97" s="147" t="s">
        <v>128</v>
      </c>
      <c r="B97" s="148" t="s">
        <v>131</v>
      </c>
      <c r="C97" s="151">
        <v>2421</v>
      </c>
      <c r="D97" s="155">
        <v>0</v>
      </c>
      <c r="E97" s="155"/>
    </row>
    <row r="98" spans="1:5" ht="14.4" x14ac:dyDescent="0.3">
      <c r="A98" s="147"/>
      <c r="B98" s="148" t="s">
        <v>132</v>
      </c>
      <c r="C98" s="151">
        <v>2430</v>
      </c>
      <c r="D98" s="155">
        <v>0</v>
      </c>
      <c r="E98" s="155"/>
    </row>
    <row r="99" spans="1:5" ht="14.4" x14ac:dyDescent="0.3">
      <c r="A99" s="147" t="s">
        <v>128</v>
      </c>
      <c r="B99" s="148" t="s">
        <v>133</v>
      </c>
      <c r="C99" s="151">
        <v>2450</v>
      </c>
      <c r="D99" s="155">
        <v>0</v>
      </c>
      <c r="E99" s="155"/>
    </row>
    <row r="100" spans="1:5" ht="14.4" x14ac:dyDescent="0.3">
      <c r="A100" s="156"/>
      <c r="B100" s="157" t="s">
        <v>134</v>
      </c>
      <c r="C100" s="158">
        <v>2460</v>
      </c>
      <c r="D100" s="155"/>
      <c r="E100" s="155"/>
    </row>
    <row r="101" spans="1:5" ht="15" thickBot="1" x14ac:dyDescent="0.35">
      <c r="A101" s="147" t="s">
        <v>128</v>
      </c>
      <c r="B101" s="157" t="s">
        <v>135</v>
      </c>
      <c r="C101" s="159">
        <v>2400</v>
      </c>
      <c r="D101" s="160">
        <f>D95</f>
        <v>416448.67</v>
      </c>
      <c r="E101" s="160"/>
    </row>
    <row r="102" spans="1:5" x14ac:dyDescent="0.25">
      <c r="A102" s="271"/>
      <c r="B102" s="271"/>
      <c r="C102" s="271"/>
      <c r="D102" s="271"/>
      <c r="E102" s="271"/>
    </row>
    <row r="103" spans="1:5" x14ac:dyDescent="0.25">
      <c r="A103" s="272"/>
      <c r="B103" s="272"/>
      <c r="C103" s="272"/>
      <c r="D103" s="272"/>
      <c r="E103" s="272"/>
    </row>
    <row r="104" spans="1:5" x14ac:dyDescent="0.25">
      <c r="A104" s="273" t="s">
        <v>53</v>
      </c>
      <c r="B104" s="276" t="s">
        <v>54</v>
      </c>
      <c r="C104" s="279" t="s">
        <v>112</v>
      </c>
      <c r="D104" s="281" t="str">
        <f>D80</f>
        <v>За 2024 г.</v>
      </c>
      <c r="E104" s="281"/>
    </row>
    <row r="105" spans="1:5" x14ac:dyDescent="0.25">
      <c r="A105" s="274"/>
      <c r="B105" s="277"/>
      <c r="C105" s="280"/>
      <c r="D105" s="281"/>
      <c r="E105" s="281"/>
    </row>
    <row r="106" spans="1:5" x14ac:dyDescent="0.25">
      <c r="A106" s="275"/>
      <c r="B106" s="278"/>
      <c r="C106" s="280"/>
      <c r="D106" s="281"/>
      <c r="E106" s="281"/>
    </row>
    <row r="107" spans="1:5" ht="13.8" thickBot="1" x14ac:dyDescent="0.3">
      <c r="A107" s="143">
        <v>1</v>
      </c>
      <c r="B107" s="144">
        <v>2</v>
      </c>
      <c r="C107" s="145">
        <v>3</v>
      </c>
      <c r="D107" s="161">
        <v>4</v>
      </c>
      <c r="E107" s="162">
        <v>5</v>
      </c>
    </row>
    <row r="108" spans="1:5" x14ac:dyDescent="0.25">
      <c r="A108" s="163"/>
      <c r="B108" s="164" t="s">
        <v>136</v>
      </c>
      <c r="C108" s="165"/>
      <c r="D108" s="166"/>
      <c r="E108" s="167"/>
    </row>
    <row r="109" spans="1:5" ht="27" x14ac:dyDescent="0.3">
      <c r="A109" s="168"/>
      <c r="B109" s="169" t="s">
        <v>137</v>
      </c>
      <c r="C109" s="170">
        <v>2510</v>
      </c>
      <c r="D109" s="171">
        <v>0</v>
      </c>
      <c r="E109" s="172">
        <v>0</v>
      </c>
    </row>
    <row r="110" spans="1:5" ht="27" x14ac:dyDescent="0.3">
      <c r="A110" s="168"/>
      <c r="B110" s="173" t="s">
        <v>138</v>
      </c>
      <c r="C110" s="170">
        <v>2520</v>
      </c>
      <c r="D110" s="174">
        <v>0</v>
      </c>
      <c r="E110" s="155">
        <v>0</v>
      </c>
    </row>
    <row r="111" spans="1:5" ht="14.4" x14ac:dyDescent="0.3">
      <c r="A111" s="175"/>
      <c r="B111" s="173" t="s">
        <v>139</v>
      </c>
      <c r="C111" s="176">
        <v>2500</v>
      </c>
      <c r="D111" s="177">
        <f>D101</f>
        <v>416448.67</v>
      </c>
      <c r="E111" s="178"/>
    </row>
    <row r="112" spans="1:5" x14ac:dyDescent="0.25">
      <c r="A112" s="175"/>
      <c r="B112" s="173" t="s">
        <v>140</v>
      </c>
      <c r="C112" s="176">
        <v>2900</v>
      </c>
      <c r="D112" s="179">
        <v>0</v>
      </c>
      <c r="E112" s="180">
        <v>0</v>
      </c>
    </row>
    <row r="113" spans="1:6" ht="13.8" thickBot="1" x14ac:dyDescent="0.3">
      <c r="A113" s="181"/>
      <c r="B113" s="182" t="s">
        <v>141</v>
      </c>
      <c r="C113" s="183">
        <v>2910</v>
      </c>
      <c r="D113" s="184">
        <v>0</v>
      </c>
      <c r="E113" s="185">
        <v>0</v>
      </c>
    </row>
    <row r="114" spans="1:6" x14ac:dyDescent="0.25">
      <c r="A114" s="268" t="s">
        <v>103</v>
      </c>
      <c r="B114" s="268"/>
      <c r="C114" s="268"/>
      <c r="D114" s="268"/>
      <c r="E114" s="268"/>
      <c r="F114" s="268"/>
    </row>
    <row r="115" spans="1:6" x14ac:dyDescent="0.25">
      <c r="A115" s="269"/>
      <c r="B115" s="269"/>
      <c r="C115" s="269"/>
      <c r="D115" s="269"/>
      <c r="E115" s="269"/>
    </row>
    <row r="116" spans="1:6" x14ac:dyDescent="0.25">
      <c r="A116" s="270"/>
      <c r="B116" s="270"/>
      <c r="C116" s="270"/>
      <c r="D116" s="270"/>
      <c r="E116" s="270"/>
    </row>
  </sheetData>
  <mergeCells count="61">
    <mergeCell ref="A7:D7"/>
    <mergeCell ref="A1:E2"/>
    <mergeCell ref="A3:E3"/>
    <mergeCell ref="A4:D4"/>
    <mergeCell ref="A5:D5"/>
    <mergeCell ref="A6:D6"/>
    <mergeCell ref="A8:D8"/>
    <mergeCell ref="A9:D9"/>
    <mergeCell ref="A10:D10"/>
    <mergeCell ref="A12:A14"/>
    <mergeCell ref="B12:B14"/>
    <mergeCell ref="C12:C14"/>
    <mergeCell ref="D12:D14"/>
    <mergeCell ref="E12:E14"/>
    <mergeCell ref="F12:F14"/>
    <mergeCell ref="A16:A17"/>
    <mergeCell ref="B16:B17"/>
    <mergeCell ref="C16:C17"/>
    <mergeCell ref="E16:E17"/>
    <mergeCell ref="F16:F17"/>
    <mergeCell ref="F43:F44"/>
    <mergeCell ref="A38:F38"/>
    <mergeCell ref="A39:A41"/>
    <mergeCell ref="B39:B41"/>
    <mergeCell ref="C39:C41"/>
    <mergeCell ref="D39:D41"/>
    <mergeCell ref="E39:E41"/>
    <mergeCell ref="F39:F41"/>
    <mergeCell ref="A43:A44"/>
    <mergeCell ref="B43:B44"/>
    <mergeCell ref="C43:C44"/>
    <mergeCell ref="D43:D44"/>
    <mergeCell ref="E43:E44"/>
    <mergeCell ref="A77:C77"/>
    <mergeCell ref="A66:F66"/>
    <mergeCell ref="A67:F67"/>
    <mergeCell ref="A69:D69"/>
    <mergeCell ref="A70:D70"/>
    <mergeCell ref="A71:C71"/>
    <mergeCell ref="A72:C72"/>
    <mergeCell ref="A73:C73"/>
    <mergeCell ref="A74:C74"/>
    <mergeCell ref="A75:C75"/>
    <mergeCell ref="E75:E76"/>
    <mergeCell ref="A76:C76"/>
    <mergeCell ref="A78:C78"/>
    <mergeCell ref="A79:E79"/>
    <mergeCell ref="A80:A82"/>
    <mergeCell ref="B80:B82"/>
    <mergeCell ref="C80:C82"/>
    <mergeCell ref="D80:D82"/>
    <mergeCell ref="E80:E82"/>
    <mergeCell ref="A114:F114"/>
    <mergeCell ref="A115:E115"/>
    <mergeCell ref="A116:E116"/>
    <mergeCell ref="A102:E103"/>
    <mergeCell ref="A104:A106"/>
    <mergeCell ref="B104:B106"/>
    <mergeCell ref="C104:C106"/>
    <mergeCell ref="D104:D106"/>
    <mergeCell ref="E104:E106"/>
  </mergeCells>
  <pageMargins left="0.70866141732283472" right="0.70866141732283472" top="0.74803149606299213" bottom="0.74803149606299213" header="0.31496062992125984" footer="0.31496062992125984"/>
  <pageSetup paperSize="9" scale="84" fitToHeight="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Бизнес-процессы</vt:lpstr>
      <vt:lpstr>Алгоритм</vt:lpstr>
      <vt:lpstr>Начальные остатки</vt:lpstr>
      <vt:lpstr>ОСВ проводки</vt:lpstr>
      <vt:lpstr>Бухгалтерская отчетность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Andrew Monakow</cp:lastModifiedBy>
  <cp:lastPrinted>2025-04-14T15:59:22Z</cp:lastPrinted>
  <dcterms:created xsi:type="dcterms:W3CDTF">2022-09-07T12:07:04Z</dcterms:created>
  <dcterms:modified xsi:type="dcterms:W3CDTF">2025-04-17T10:23:58Z</dcterms:modified>
</cp:coreProperties>
</file>