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ml.chartshapes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ables/table7.xml" ContentType="application/vnd.openxmlformats-officedocument.spreadsheetml.table+xml"/>
  <Override PartName="/xl/drawings/drawing3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ables/table17.xml" ContentType="application/vnd.openxmlformats-officedocument.spreadsheetml.table+xml"/>
  <Override PartName="/xl/queryTables/queryTable1.xml" ContentType="application/vnd.openxmlformats-officedocument.spreadsheetml.queryTable+xml"/>
  <Override PartName="/xl/tables/table18.xml" ContentType="application/vnd.openxmlformats-officedocument.spreadsheetml.table+xml"/>
  <Override PartName="/xl/queryTables/queryTable2.xml" ContentType="application/vnd.openxmlformats-officedocument.spreadsheetml.queryTable+xml"/>
  <Override PartName="/xl/tables/table19.xml" ContentType="application/vnd.openxmlformats-officedocument.spreadsheetml.table+xml"/>
  <Override PartName="/xl/queryTables/queryTable3.xml" ContentType="application/vnd.openxmlformats-officedocument.spreadsheetml.queryTable+xml"/>
  <Override PartName="/xl/tables/table20.xml" ContentType="application/vnd.openxmlformats-officedocument.spreadsheetml.table+xml"/>
  <Override PartName="/xl/queryTables/queryTable4.xml" ContentType="application/vnd.openxmlformats-officedocument.spreadsheetml.queryTable+xml"/>
  <Override PartName="/xl/tables/table21.xml" ContentType="application/vnd.openxmlformats-officedocument.spreadsheetml.table+xml"/>
  <Override PartName="/xl/queryTables/queryTable5.xml" ContentType="application/vnd.openxmlformats-officedocument.spreadsheetml.queryTable+xml"/>
  <Override PartName="/xl/tables/table22.xml" ContentType="application/vnd.openxmlformats-officedocument.spreadsheetml.table+xml"/>
  <Override PartName="/xl/queryTables/queryTable6.xml" ContentType="application/vnd.openxmlformats-officedocument.spreadsheetml.queryTable+xml"/>
  <Override PartName="/xl/tables/table23.xml" ContentType="application/vnd.openxmlformats-officedocument.spreadsheetml.table+xml"/>
  <Override PartName="/xl/queryTables/queryTable7.xml" ContentType="application/vnd.openxmlformats-officedocument.spreadsheetml.queryTable+xml"/>
  <Override PartName="/xl/tables/table24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cks\Documents\GitHub\Cat_Isotopes\data\"/>
    </mc:Choice>
  </mc:AlternateContent>
  <xr:revisionPtr revIDLastSave="0" documentId="13_ncr:1_{A615084E-1265-451A-B720-1CA83B40BDF1}" xr6:coauthVersionLast="45" xr6:coauthVersionMax="45" xr10:uidLastSave="{00000000-0000-0000-0000-000000000000}"/>
  <bookViews>
    <workbookView xWindow="-120" yWindow="-120" windowWidth="29040" windowHeight="15840" tabRatio="605" activeTab="2" xr2:uid="{8D05CF22-2D86-4541-8279-1155ABB17B61}"/>
  </bookViews>
  <sheets>
    <sheet name="Everything" sheetId="21" r:id="rId1"/>
    <sheet name="Masterlist_samples" sheetId="18" r:id="rId2"/>
    <sheet name="Jack_samples" sheetId="1" r:id="rId3"/>
    <sheet name="Foreign examples" sheetId="23" r:id="rId4"/>
    <sheet name="Stuart Black Modern" sheetId="20" r:id="rId5"/>
    <sheet name="Robbie Macdonald Modern" sheetId="22" r:id="rId6"/>
    <sheet name="Collagen Yeild sheet" sheetId="3" state="hidden" r:id="rId7"/>
    <sheet name="EX_Run1" sheetId="11" state="hidden" r:id="rId8"/>
    <sheet name="EX_Run2" sheetId="12" state="hidden" r:id="rId9"/>
    <sheet name="EX_Run3" sheetId="13" state="hidden" r:id="rId10"/>
    <sheet name="EX_Run4" sheetId="14" state="hidden" r:id="rId11"/>
    <sheet name="EX_Run5" sheetId="15" state="hidden" r:id="rId12"/>
    <sheet name="EX_Run6" sheetId="16" state="hidden" r:id="rId13"/>
    <sheet name="EX_Run7" sheetId="17" state="hidden" r:id="rId14"/>
  </sheets>
  <externalReferences>
    <externalReference r:id="rId15"/>
  </externalReferences>
  <definedNames>
    <definedName name="ExternalData_1" localSheetId="6" hidden="1">'Collagen Yeild sheet'!$A$1:$B$1001</definedName>
    <definedName name="ExternalData_2" localSheetId="7" hidden="1">EX_Run1!$A$1:$H$1001</definedName>
    <definedName name="ExternalData_3" localSheetId="8" hidden="1">EX_Run2!$A$1:$C$1001</definedName>
    <definedName name="ExternalData_4" localSheetId="9" hidden="1">EX_Run3!$A$1:$C$1001</definedName>
    <definedName name="ExternalData_5" localSheetId="10" hidden="1">EX_Run4!$A$1:$C$1001</definedName>
    <definedName name="ExternalData_6" localSheetId="11" hidden="1">EX_Run5!$A$1:$C$1001</definedName>
    <definedName name="ExternalData_7" localSheetId="12" hidden="1">EX_Run6!$A$1:$C$1001</definedName>
    <definedName name="ExternalData_8" localSheetId="13" hidden="1">EX_Run7!$A$1:$C$1001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X_RUN1_d4c72353-c831-43af-9401-20fbd1d9c38c" name="EX_RUN1" connection="Query - EX_RUN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3" i="22" l="1"/>
  <c r="AL4" i="22"/>
  <c r="AL5" i="22"/>
  <c r="AL6" i="22"/>
  <c r="AL7" i="22"/>
  <c r="AL8" i="22"/>
  <c r="AL9" i="22"/>
  <c r="AL10" i="22"/>
  <c r="AL11" i="22"/>
  <c r="AL12" i="22"/>
  <c r="AL13" i="22"/>
  <c r="AL14" i="22"/>
  <c r="AL15" i="22"/>
  <c r="AL16" i="22"/>
  <c r="AL17" i="22"/>
  <c r="AL18" i="22"/>
  <c r="AL19" i="22"/>
  <c r="AL20" i="22"/>
  <c r="AL21" i="22"/>
  <c r="AL22" i="22"/>
  <c r="AL23" i="22"/>
  <c r="AL24" i="22"/>
  <c r="AL25" i="22"/>
  <c r="AL26" i="22"/>
  <c r="AL27" i="22"/>
  <c r="AL28" i="22"/>
  <c r="AL29" i="22"/>
  <c r="AL30" i="22"/>
  <c r="AL31" i="22"/>
  <c r="AL32" i="22"/>
  <c r="AL33" i="22"/>
  <c r="AL34" i="22"/>
  <c r="AL35" i="22"/>
  <c r="AL36" i="22"/>
  <c r="AL37" i="22"/>
  <c r="AL38" i="22"/>
  <c r="AL39" i="22"/>
  <c r="AL40" i="22"/>
  <c r="AL41" i="22"/>
  <c r="AL42" i="22"/>
  <c r="AL43" i="22"/>
  <c r="AL44" i="22"/>
  <c r="AL45" i="22"/>
  <c r="AL46" i="22"/>
  <c r="AL47" i="22"/>
  <c r="AL48" i="22"/>
  <c r="AL49" i="22"/>
  <c r="AL50" i="22"/>
  <c r="AL51" i="22"/>
  <c r="AL52" i="22"/>
  <c r="AL53" i="22"/>
  <c r="AL54" i="22"/>
  <c r="AL55" i="22"/>
  <c r="AL56" i="22"/>
  <c r="AL57" i="22"/>
  <c r="AL58" i="22"/>
  <c r="AL59" i="22"/>
  <c r="AL60" i="22"/>
  <c r="AK3" i="22"/>
  <c r="AK4" i="22"/>
  <c r="AK5" i="22"/>
  <c r="AK6" i="22"/>
  <c r="AK7" i="22"/>
  <c r="AK8" i="22"/>
  <c r="AK9" i="22"/>
  <c r="AK10" i="22"/>
  <c r="AK11" i="22"/>
  <c r="AK12" i="22"/>
  <c r="AK13" i="22"/>
  <c r="AK14" i="22"/>
  <c r="AK15" i="22"/>
  <c r="AK16" i="22"/>
  <c r="AK17" i="22"/>
  <c r="AK18" i="22"/>
  <c r="AK19" i="22"/>
  <c r="AK20" i="22"/>
  <c r="AK21" i="22"/>
  <c r="AK22" i="22"/>
  <c r="AK23" i="22"/>
  <c r="AK24" i="22"/>
  <c r="AK25" i="22"/>
  <c r="AK26" i="22"/>
  <c r="AK27" i="22"/>
  <c r="AK28" i="22"/>
  <c r="AK29" i="22"/>
  <c r="AK30" i="22"/>
  <c r="AK31" i="22"/>
  <c r="AK32" i="22"/>
  <c r="AK33" i="22"/>
  <c r="AK34" i="22"/>
  <c r="AK35" i="22"/>
  <c r="AK36" i="22"/>
  <c r="AK37" i="22"/>
  <c r="AK38" i="22"/>
  <c r="AK39" i="22"/>
  <c r="AK40" i="22"/>
  <c r="AK41" i="22"/>
  <c r="AK42" i="22"/>
  <c r="AK43" i="22"/>
  <c r="AK44" i="22"/>
  <c r="AK45" i="22"/>
  <c r="AK46" i="22"/>
  <c r="AK47" i="22"/>
  <c r="AK48" i="22"/>
  <c r="AK49" i="22"/>
  <c r="AK50" i="22"/>
  <c r="AK51" i="22"/>
  <c r="AK52" i="22"/>
  <c r="AK53" i="22"/>
  <c r="AK54" i="22"/>
  <c r="AK55" i="22"/>
  <c r="AK56" i="22"/>
  <c r="AK57" i="22"/>
  <c r="AK58" i="22"/>
  <c r="AK59" i="22"/>
  <c r="AK60" i="22"/>
  <c r="AL2" i="22"/>
  <c r="AK2" i="22"/>
  <c r="AH3" i="22"/>
  <c r="AH4" i="22"/>
  <c r="AH5" i="22"/>
  <c r="AH6" i="22"/>
  <c r="AH7" i="22"/>
  <c r="AH8" i="22"/>
  <c r="AH9" i="22"/>
  <c r="AH10" i="22"/>
  <c r="AH11" i="22"/>
  <c r="AH12" i="22"/>
  <c r="AH13" i="22"/>
  <c r="AH14" i="22"/>
  <c r="AH15" i="22"/>
  <c r="AH16" i="22"/>
  <c r="AH17" i="22"/>
  <c r="AH18" i="22"/>
  <c r="AH19" i="22"/>
  <c r="AH20" i="22"/>
  <c r="AH21" i="22"/>
  <c r="AH22" i="22"/>
  <c r="AH23" i="22"/>
  <c r="AH24" i="22"/>
  <c r="AH25" i="22"/>
  <c r="AH26" i="22"/>
  <c r="AH27" i="22"/>
  <c r="AH28" i="22"/>
  <c r="AH29" i="22"/>
  <c r="AH30" i="22"/>
  <c r="AH31" i="22"/>
  <c r="AH32" i="22"/>
  <c r="AH33" i="22"/>
  <c r="AH34" i="22"/>
  <c r="AH35" i="22"/>
  <c r="AH36" i="22"/>
  <c r="AH37" i="22"/>
  <c r="AH38" i="22"/>
  <c r="AH39" i="22"/>
  <c r="AH40" i="22"/>
  <c r="AH41" i="22"/>
  <c r="AH42" i="22"/>
  <c r="AH43" i="22"/>
  <c r="AH44" i="22"/>
  <c r="AH45" i="22"/>
  <c r="AH46" i="22"/>
  <c r="AH47" i="22"/>
  <c r="AH48" i="22"/>
  <c r="AH49" i="22"/>
  <c r="AH50" i="22"/>
  <c r="AH51" i="22"/>
  <c r="AH52" i="22"/>
  <c r="AH53" i="22"/>
  <c r="AH54" i="22"/>
  <c r="AH55" i="22"/>
  <c r="AH56" i="22"/>
  <c r="AH57" i="22"/>
  <c r="AH58" i="22"/>
  <c r="AH59" i="22"/>
  <c r="AH60" i="22"/>
  <c r="AH61" i="22"/>
  <c r="AH62" i="22"/>
  <c r="AH63" i="22"/>
  <c r="AH64" i="22"/>
  <c r="AH65" i="22"/>
  <c r="AH66" i="22"/>
  <c r="AH67" i="22"/>
  <c r="AH68" i="22"/>
  <c r="AH69" i="22"/>
  <c r="AH70" i="22"/>
  <c r="AH71" i="22"/>
  <c r="AH72" i="22"/>
  <c r="AH73" i="22"/>
  <c r="AH74" i="22"/>
  <c r="AH75" i="22"/>
  <c r="AH76" i="22"/>
  <c r="AH77" i="22"/>
  <c r="AH78" i="22"/>
  <c r="AH79" i="22"/>
  <c r="AH80" i="22"/>
  <c r="AH81" i="22"/>
  <c r="AH82" i="22"/>
  <c r="AH83" i="22"/>
  <c r="AH84" i="22"/>
  <c r="AH85" i="22"/>
  <c r="AH86" i="22"/>
  <c r="AH87" i="22"/>
  <c r="AH88" i="22"/>
  <c r="AH89" i="22"/>
  <c r="AH90" i="22"/>
  <c r="AH91" i="22"/>
  <c r="AH92" i="22"/>
  <c r="AH93" i="22"/>
  <c r="AH94" i="22"/>
  <c r="AH95" i="22"/>
  <c r="AH96" i="22"/>
  <c r="AH97" i="22"/>
  <c r="AH98" i="22"/>
  <c r="AH99" i="22"/>
  <c r="AH100" i="22"/>
  <c r="AH101" i="22"/>
  <c r="AH102" i="22"/>
  <c r="AH103" i="22"/>
  <c r="AH104" i="22"/>
  <c r="AH105" i="22"/>
  <c r="AH106" i="22"/>
  <c r="AH107" i="22"/>
  <c r="AH108" i="22"/>
  <c r="AH109" i="22"/>
  <c r="AH110" i="22"/>
  <c r="AH111" i="22"/>
  <c r="AH112" i="22"/>
  <c r="AH113" i="22"/>
  <c r="AH114" i="22"/>
  <c r="AH115" i="22"/>
  <c r="AH116" i="22"/>
  <c r="AH117" i="22"/>
  <c r="AH118" i="22"/>
  <c r="AH119" i="22"/>
  <c r="AG3" i="22"/>
  <c r="AG4" i="22"/>
  <c r="AG5" i="22"/>
  <c r="AG6" i="22"/>
  <c r="AG7" i="22"/>
  <c r="AG8" i="22"/>
  <c r="AG9" i="22"/>
  <c r="AG10" i="22"/>
  <c r="AG11" i="22"/>
  <c r="AG12" i="22"/>
  <c r="AG13" i="22"/>
  <c r="AG14" i="22"/>
  <c r="AG15" i="22"/>
  <c r="AG16" i="22"/>
  <c r="AG17" i="22"/>
  <c r="AG18" i="22"/>
  <c r="AG19" i="22"/>
  <c r="AG20" i="22"/>
  <c r="AG21" i="22"/>
  <c r="AG22" i="22"/>
  <c r="AG23" i="22"/>
  <c r="AG24" i="22"/>
  <c r="AG25" i="22"/>
  <c r="AG26" i="22"/>
  <c r="AG27" i="22"/>
  <c r="AG28" i="22"/>
  <c r="AG29" i="22"/>
  <c r="AG30" i="22"/>
  <c r="AG31" i="22"/>
  <c r="AG32" i="22"/>
  <c r="AG33" i="22"/>
  <c r="AG34" i="22"/>
  <c r="AG35" i="22"/>
  <c r="AG36" i="22"/>
  <c r="AG37" i="22"/>
  <c r="AG38" i="22"/>
  <c r="AG39" i="22"/>
  <c r="AG40" i="22"/>
  <c r="AG41" i="22"/>
  <c r="AG42" i="22"/>
  <c r="AG43" i="22"/>
  <c r="AG44" i="22"/>
  <c r="AG45" i="22"/>
  <c r="AG46" i="22"/>
  <c r="AG47" i="22"/>
  <c r="AG48" i="22"/>
  <c r="AG49" i="22"/>
  <c r="AG50" i="22"/>
  <c r="AG51" i="22"/>
  <c r="AG52" i="22"/>
  <c r="AG53" i="22"/>
  <c r="AG54" i="22"/>
  <c r="AG55" i="22"/>
  <c r="AG56" i="22"/>
  <c r="AG57" i="22"/>
  <c r="AG58" i="22"/>
  <c r="AG59" i="22"/>
  <c r="AG60" i="22"/>
  <c r="AG61" i="22"/>
  <c r="AG62" i="22"/>
  <c r="AG63" i="22"/>
  <c r="AG64" i="22"/>
  <c r="AG65" i="22"/>
  <c r="AG66" i="22"/>
  <c r="AG67" i="22"/>
  <c r="AG68" i="22"/>
  <c r="AG69" i="22"/>
  <c r="AG70" i="22"/>
  <c r="AG71" i="22"/>
  <c r="AG72" i="22"/>
  <c r="AG73" i="22"/>
  <c r="AG74" i="22"/>
  <c r="AG75" i="22"/>
  <c r="AG76" i="22"/>
  <c r="AG77" i="22"/>
  <c r="AG78" i="22"/>
  <c r="AG79" i="22"/>
  <c r="AG80" i="22"/>
  <c r="AG81" i="22"/>
  <c r="AG82" i="22"/>
  <c r="AG83" i="22"/>
  <c r="AG84" i="22"/>
  <c r="AG85" i="22"/>
  <c r="AG86" i="22"/>
  <c r="AG87" i="22"/>
  <c r="AG88" i="22"/>
  <c r="AG89" i="22"/>
  <c r="AG90" i="22"/>
  <c r="AG91" i="22"/>
  <c r="AG92" i="22"/>
  <c r="AG93" i="22"/>
  <c r="AG94" i="22"/>
  <c r="AG95" i="22"/>
  <c r="AG96" i="22"/>
  <c r="AG97" i="22"/>
  <c r="AG98" i="22"/>
  <c r="AG99" i="22"/>
  <c r="AG100" i="22"/>
  <c r="AG101" i="22"/>
  <c r="AG102" i="22"/>
  <c r="AG103" i="22"/>
  <c r="AG104" i="22"/>
  <c r="AG105" i="22"/>
  <c r="AG106" i="22"/>
  <c r="AG107" i="22"/>
  <c r="AG108" i="22"/>
  <c r="AG109" i="22"/>
  <c r="AG110" i="22"/>
  <c r="AG111" i="22"/>
  <c r="AG112" i="22"/>
  <c r="AG113" i="22"/>
  <c r="AG114" i="22"/>
  <c r="AG115" i="22"/>
  <c r="AG116" i="22"/>
  <c r="AG117" i="22"/>
  <c r="AG118" i="22"/>
  <c r="AG119" i="22"/>
  <c r="AH2" i="22"/>
  <c r="AG2" i="22"/>
  <c r="K116" i="21" l="1"/>
  <c r="J116" i="21"/>
  <c r="L48" i="21"/>
  <c r="K48" i="21"/>
  <c r="L37" i="21"/>
  <c r="K37" i="21"/>
  <c r="L18" i="21"/>
  <c r="K18" i="21"/>
  <c r="L7" i="21"/>
  <c r="K7" i="21"/>
  <c r="L2" i="21"/>
  <c r="K2" i="21"/>
  <c r="AA3" i="22" l="1"/>
  <c r="AA4" i="22"/>
  <c r="AA5" i="22"/>
  <c r="AA6" i="22"/>
  <c r="AA7" i="22"/>
  <c r="AA8" i="22"/>
  <c r="AA9" i="22"/>
  <c r="AA10" i="22"/>
  <c r="AA11" i="22"/>
  <c r="AA12" i="22"/>
  <c r="AA13" i="22"/>
  <c r="AA14" i="22"/>
  <c r="AA15" i="22"/>
  <c r="AA16" i="22"/>
  <c r="AA17" i="22"/>
  <c r="AA18" i="22"/>
  <c r="AA19" i="22"/>
  <c r="AA20" i="22"/>
  <c r="AA21" i="22"/>
  <c r="AA22" i="22"/>
  <c r="AA23" i="22"/>
  <c r="AA24" i="22"/>
  <c r="AA25" i="22"/>
  <c r="AA26" i="22"/>
  <c r="AA27" i="22"/>
  <c r="AA28" i="22"/>
  <c r="AA29" i="22"/>
  <c r="AA30" i="22"/>
  <c r="AA31" i="22"/>
  <c r="AA32" i="22"/>
  <c r="AA33" i="22"/>
  <c r="AA34" i="22"/>
  <c r="AA35" i="22"/>
  <c r="AA36" i="22"/>
  <c r="AA37" i="22"/>
  <c r="AA38" i="22"/>
  <c r="AA39" i="22"/>
  <c r="AA40" i="22"/>
  <c r="AA41" i="22"/>
  <c r="AA42" i="22"/>
  <c r="AA43" i="22"/>
  <c r="AA44" i="22"/>
  <c r="AA45" i="22"/>
  <c r="AA46" i="22"/>
  <c r="AA47" i="22"/>
  <c r="AA48" i="22"/>
  <c r="AA49" i="22"/>
  <c r="AA50" i="22"/>
  <c r="AA51" i="22"/>
  <c r="AA52" i="22"/>
  <c r="AA53" i="22"/>
  <c r="AA54" i="22"/>
  <c r="AA55" i="22"/>
  <c r="AA56" i="22"/>
  <c r="AA57" i="22"/>
  <c r="AA58" i="22"/>
  <c r="AA59" i="22"/>
  <c r="AA60" i="22"/>
  <c r="AA61" i="22"/>
  <c r="BU228" i="21" l="1"/>
  <c r="BT228" i="21"/>
  <c r="BU227" i="21"/>
  <c r="BT227" i="21"/>
  <c r="BU226" i="21"/>
  <c r="BT226" i="21"/>
  <c r="BU225" i="21"/>
  <c r="BT225" i="21"/>
  <c r="BU224" i="21"/>
  <c r="BT224" i="21"/>
  <c r="BU223" i="21"/>
  <c r="BT223" i="21"/>
  <c r="BU222" i="21"/>
  <c r="BT222" i="21"/>
  <c r="BU221" i="21"/>
  <c r="BT221" i="21"/>
  <c r="BU220" i="21"/>
  <c r="BT220" i="21"/>
  <c r="BU219" i="21"/>
  <c r="BT219" i="21"/>
  <c r="BU218" i="21"/>
  <c r="BT218" i="21"/>
  <c r="BU217" i="21"/>
  <c r="BT217" i="21"/>
  <c r="BU216" i="21"/>
  <c r="BT216" i="21"/>
  <c r="BU215" i="21"/>
  <c r="BT215" i="21"/>
  <c r="BU214" i="21"/>
  <c r="BT214" i="21"/>
  <c r="BU213" i="21"/>
  <c r="BT213" i="21"/>
  <c r="BU212" i="21"/>
  <c r="BT212" i="21"/>
  <c r="BU211" i="21"/>
  <c r="BT211" i="21"/>
  <c r="BU210" i="21"/>
  <c r="BT210" i="21"/>
  <c r="BU209" i="21"/>
  <c r="BT209" i="21"/>
  <c r="BU208" i="21"/>
  <c r="BT208" i="21"/>
  <c r="BU207" i="21"/>
  <c r="BT207" i="21"/>
  <c r="BU206" i="21"/>
  <c r="BT206" i="21"/>
  <c r="BU205" i="21"/>
  <c r="BT205" i="21"/>
  <c r="BU204" i="21"/>
  <c r="BT204" i="21"/>
  <c r="BU203" i="21"/>
  <c r="BT203" i="21"/>
  <c r="BU202" i="21"/>
  <c r="BT202" i="21"/>
  <c r="BU201" i="21"/>
  <c r="BT201" i="21"/>
  <c r="BU200" i="21"/>
  <c r="BT200" i="21"/>
  <c r="BU199" i="21"/>
  <c r="BT199" i="21"/>
  <c r="BU198" i="21"/>
  <c r="BT198" i="21"/>
  <c r="BU197" i="21"/>
  <c r="BT197" i="21"/>
  <c r="BU196" i="21"/>
  <c r="BT196" i="21"/>
  <c r="BU195" i="21"/>
  <c r="BT195" i="21"/>
  <c r="BU194" i="21"/>
  <c r="BT194" i="21"/>
  <c r="BU193" i="21"/>
  <c r="BT193" i="21"/>
  <c r="BU192" i="21"/>
  <c r="BT192" i="21"/>
  <c r="BU191" i="21"/>
  <c r="BT191" i="21"/>
  <c r="BU190" i="21"/>
  <c r="BT190" i="21"/>
  <c r="BU189" i="21"/>
  <c r="BT189" i="21"/>
  <c r="BU188" i="21"/>
  <c r="BT188" i="21"/>
  <c r="BU187" i="21"/>
  <c r="BT187" i="21"/>
  <c r="BU186" i="21"/>
  <c r="BT186" i="21"/>
  <c r="BU185" i="21"/>
  <c r="BT185" i="21"/>
  <c r="BU184" i="21"/>
  <c r="BT184" i="21"/>
  <c r="BU183" i="21"/>
  <c r="BT183" i="21"/>
  <c r="BU182" i="21"/>
  <c r="BT182" i="21"/>
  <c r="BU181" i="21"/>
  <c r="BT181" i="21"/>
  <c r="BU180" i="21"/>
  <c r="BT180" i="21"/>
  <c r="BU179" i="21"/>
  <c r="BT179" i="21"/>
  <c r="BU178" i="21"/>
  <c r="BT178" i="21"/>
  <c r="BU177" i="21"/>
  <c r="BT177" i="21"/>
  <c r="BU176" i="21"/>
  <c r="BT176" i="21"/>
  <c r="BU175" i="21"/>
  <c r="BT175" i="21"/>
  <c r="BU174" i="21"/>
  <c r="BT174" i="21"/>
  <c r="BU173" i="21"/>
  <c r="BT173" i="21"/>
  <c r="BU172" i="21"/>
  <c r="BT172" i="21"/>
  <c r="BU171" i="21"/>
  <c r="BT171" i="21"/>
  <c r="BU170" i="21"/>
  <c r="BT170" i="21"/>
  <c r="CE169" i="21"/>
  <c r="CD169" i="21"/>
  <c r="BU169" i="21"/>
  <c r="BT169" i="21"/>
  <c r="CE168" i="21"/>
  <c r="CD168" i="21"/>
  <c r="BU168" i="21"/>
  <c r="BT168" i="21"/>
  <c r="CE167" i="21"/>
  <c r="CD167" i="21"/>
  <c r="BU167" i="21"/>
  <c r="BT167" i="21"/>
  <c r="CE166" i="21"/>
  <c r="CD166" i="21"/>
  <c r="BU166" i="21"/>
  <c r="BT166" i="21"/>
  <c r="CE165" i="21"/>
  <c r="CD165" i="21"/>
  <c r="BU165" i="21"/>
  <c r="BT165" i="21"/>
  <c r="CE164" i="21"/>
  <c r="CD164" i="21"/>
  <c r="BU164" i="21"/>
  <c r="BT164" i="21"/>
  <c r="CE163" i="21"/>
  <c r="CD163" i="21"/>
  <c r="BU163" i="21"/>
  <c r="BT163" i="21"/>
  <c r="CE162" i="21"/>
  <c r="CD162" i="21"/>
  <c r="BU162" i="21"/>
  <c r="BT162" i="21"/>
  <c r="CE161" i="21"/>
  <c r="CD161" i="21"/>
  <c r="BU161" i="21"/>
  <c r="BT161" i="21"/>
  <c r="CE160" i="21"/>
  <c r="CD160" i="21"/>
  <c r="BU160" i="21"/>
  <c r="BT160" i="21"/>
  <c r="CE159" i="21"/>
  <c r="CD159" i="21"/>
  <c r="BU159" i="21"/>
  <c r="BT159" i="21"/>
  <c r="CE158" i="21"/>
  <c r="CD158" i="21"/>
  <c r="BU158" i="21"/>
  <c r="BT158" i="21"/>
  <c r="CE157" i="21"/>
  <c r="CD157" i="21"/>
  <c r="BU157" i="21"/>
  <c r="BT157" i="21"/>
  <c r="CE156" i="21"/>
  <c r="CD156" i="21"/>
  <c r="BU156" i="21"/>
  <c r="BT156" i="21"/>
  <c r="CE155" i="21"/>
  <c r="CD155" i="21"/>
  <c r="BU155" i="21"/>
  <c r="BT155" i="21"/>
  <c r="CE154" i="21"/>
  <c r="CD154" i="21"/>
  <c r="BU154" i="21"/>
  <c r="BT154" i="21"/>
  <c r="CE153" i="21"/>
  <c r="CD153" i="21"/>
  <c r="BU153" i="21"/>
  <c r="BT153" i="21"/>
  <c r="BK153" i="21"/>
  <c r="BJ153" i="21"/>
  <c r="CE152" i="21"/>
  <c r="CD152" i="21"/>
  <c r="BU152" i="21"/>
  <c r="BT152" i="21"/>
  <c r="BK152" i="21"/>
  <c r="BJ152" i="21"/>
  <c r="CE151" i="21"/>
  <c r="CD151" i="21"/>
  <c r="BU151" i="21"/>
  <c r="BT151" i="21"/>
  <c r="BK151" i="21"/>
  <c r="BJ151" i="21"/>
  <c r="CE150" i="21"/>
  <c r="CD150" i="21"/>
  <c r="BU150" i="21"/>
  <c r="BT150" i="21"/>
  <c r="BK150" i="21"/>
  <c r="BJ150" i="21"/>
  <c r="CE149" i="21"/>
  <c r="CD149" i="21"/>
  <c r="BU149" i="21"/>
  <c r="BT149" i="21"/>
  <c r="BK149" i="21"/>
  <c r="BJ149" i="21"/>
  <c r="CE148" i="21"/>
  <c r="CD148" i="21"/>
  <c r="BU148" i="21"/>
  <c r="BT148" i="21"/>
  <c r="BK148" i="21"/>
  <c r="BJ148" i="21"/>
  <c r="CE147" i="21"/>
  <c r="CD147" i="21"/>
  <c r="BU147" i="21"/>
  <c r="BT147" i="21"/>
  <c r="BK147" i="21"/>
  <c r="BJ147" i="21"/>
  <c r="CE146" i="21"/>
  <c r="CD146" i="21"/>
  <c r="BU146" i="21"/>
  <c r="BT146" i="21"/>
  <c r="BK146" i="21"/>
  <c r="BJ146" i="21"/>
  <c r="CE145" i="21"/>
  <c r="CD145" i="21"/>
  <c r="BU145" i="21"/>
  <c r="BT145" i="21"/>
  <c r="BK145" i="21"/>
  <c r="BJ145" i="21"/>
  <c r="CE144" i="21"/>
  <c r="CD144" i="21"/>
  <c r="BU144" i="21"/>
  <c r="BT144" i="21"/>
  <c r="BK144" i="21"/>
  <c r="BJ144" i="21"/>
  <c r="CE143" i="21"/>
  <c r="CD143" i="21"/>
  <c r="BU143" i="21"/>
  <c r="BT143" i="21"/>
  <c r="BK143" i="21"/>
  <c r="BJ143" i="21"/>
  <c r="CE142" i="21"/>
  <c r="CD142" i="21"/>
  <c r="BU142" i="21"/>
  <c r="BT142" i="21"/>
  <c r="BK142" i="21"/>
  <c r="BJ142" i="21"/>
  <c r="CE141" i="21"/>
  <c r="CD141" i="21"/>
  <c r="BU141" i="21"/>
  <c r="BT141" i="21"/>
  <c r="BK141" i="21"/>
  <c r="BJ141" i="21"/>
  <c r="CE140" i="21"/>
  <c r="CD140" i="21"/>
  <c r="BU140" i="21"/>
  <c r="BT140" i="21"/>
  <c r="BK140" i="21"/>
  <c r="BJ140" i="21"/>
  <c r="CE139" i="21"/>
  <c r="CD139" i="21"/>
  <c r="BU139" i="21"/>
  <c r="BT139" i="21"/>
  <c r="BK139" i="21"/>
  <c r="BJ139" i="21"/>
  <c r="CE138" i="21"/>
  <c r="CD138" i="21"/>
  <c r="BU138" i="21"/>
  <c r="BT138" i="21"/>
  <c r="BK138" i="21"/>
  <c r="BJ138" i="21"/>
  <c r="CE137" i="21"/>
  <c r="CD137" i="21"/>
  <c r="BU137" i="21"/>
  <c r="BT137" i="21"/>
  <c r="BK137" i="21"/>
  <c r="BJ137" i="21"/>
  <c r="CE136" i="21"/>
  <c r="CD136" i="21"/>
  <c r="BU136" i="21"/>
  <c r="BT136" i="21"/>
  <c r="BK136" i="21"/>
  <c r="BJ136" i="21"/>
  <c r="CE135" i="21"/>
  <c r="CD135" i="21"/>
  <c r="BU135" i="21"/>
  <c r="BT135" i="21"/>
  <c r="BK135" i="21"/>
  <c r="BJ135" i="21"/>
  <c r="CE134" i="21"/>
  <c r="CD134" i="21"/>
  <c r="BU134" i="21"/>
  <c r="BT134" i="21"/>
  <c r="BK134" i="21"/>
  <c r="BJ134" i="21"/>
  <c r="CE133" i="21"/>
  <c r="CD133" i="21"/>
  <c r="BU133" i="21"/>
  <c r="BT133" i="21"/>
  <c r="BK133" i="21"/>
  <c r="BJ133" i="21"/>
  <c r="CE132" i="21"/>
  <c r="CD132" i="21"/>
  <c r="BU132" i="21"/>
  <c r="BT132" i="21"/>
  <c r="BK132" i="21"/>
  <c r="BJ132" i="21"/>
  <c r="CE131" i="21"/>
  <c r="CD131" i="21"/>
  <c r="BU131" i="21"/>
  <c r="BT131" i="21"/>
  <c r="BK131" i="21"/>
  <c r="BJ131" i="21"/>
  <c r="CE130" i="21"/>
  <c r="CD130" i="21"/>
  <c r="BU130" i="21"/>
  <c r="BT130" i="21"/>
  <c r="BK130" i="21"/>
  <c r="BJ130" i="21"/>
  <c r="CE129" i="21"/>
  <c r="CD129" i="21"/>
  <c r="BU129" i="21"/>
  <c r="BT129" i="21"/>
  <c r="BK129" i="21"/>
  <c r="BJ129" i="21"/>
  <c r="CE128" i="21"/>
  <c r="CD128" i="21"/>
  <c r="BU128" i="21"/>
  <c r="BT128" i="21"/>
  <c r="BK128" i="21"/>
  <c r="BJ128" i="21"/>
  <c r="CE127" i="21"/>
  <c r="CD127" i="21"/>
  <c r="BU127" i="21"/>
  <c r="BT127" i="21"/>
  <c r="BK127" i="21"/>
  <c r="BJ127" i="21"/>
  <c r="CE126" i="21"/>
  <c r="CD126" i="21"/>
  <c r="BU126" i="21"/>
  <c r="BT126" i="21"/>
  <c r="BK126" i="21"/>
  <c r="BJ126" i="21"/>
  <c r="CE125" i="21"/>
  <c r="CD125" i="21"/>
  <c r="BU125" i="21"/>
  <c r="BT125" i="21"/>
  <c r="BK125" i="21"/>
  <c r="BJ125" i="21"/>
  <c r="CE124" i="21"/>
  <c r="CD124" i="21"/>
  <c r="BU124" i="21"/>
  <c r="BT124" i="21"/>
  <c r="BK124" i="21"/>
  <c r="BJ124" i="21"/>
  <c r="CE123" i="21"/>
  <c r="CD123" i="21"/>
  <c r="BU123" i="21"/>
  <c r="BT123" i="21"/>
  <c r="BK123" i="21"/>
  <c r="BJ123" i="21"/>
  <c r="CE122" i="21"/>
  <c r="CD122" i="21"/>
  <c r="BU122" i="21"/>
  <c r="BT122" i="21"/>
  <c r="BK122" i="21"/>
  <c r="BJ122" i="21"/>
  <c r="CE121" i="21"/>
  <c r="CD121" i="21"/>
  <c r="BU121" i="21"/>
  <c r="BT121" i="21"/>
  <c r="BK121" i="21"/>
  <c r="BJ121" i="21"/>
  <c r="CE120" i="21"/>
  <c r="CD120" i="21"/>
  <c r="BU120" i="21"/>
  <c r="BT120" i="21"/>
  <c r="BK120" i="21"/>
  <c r="BJ120" i="21"/>
  <c r="CE119" i="21"/>
  <c r="CD119" i="21"/>
  <c r="BU119" i="21"/>
  <c r="BT119" i="21"/>
  <c r="BK119" i="21"/>
  <c r="BJ119" i="21"/>
  <c r="CE118" i="21"/>
  <c r="CD118" i="21"/>
  <c r="BU118" i="21"/>
  <c r="BT118" i="21"/>
  <c r="BK118" i="21"/>
  <c r="BJ118" i="21"/>
  <c r="CE117" i="21"/>
  <c r="CD117" i="21"/>
  <c r="BU117" i="21"/>
  <c r="BT117" i="21"/>
  <c r="BK117" i="21"/>
  <c r="BJ117" i="21"/>
  <c r="CE116" i="21"/>
  <c r="CD116" i="21"/>
  <c r="BU116" i="21"/>
  <c r="BT116" i="21"/>
  <c r="BK116" i="21"/>
  <c r="BJ116" i="21"/>
  <c r="CE115" i="21"/>
  <c r="CD115" i="21"/>
  <c r="BU115" i="21"/>
  <c r="BT115" i="21"/>
  <c r="BK115" i="21"/>
  <c r="BJ115" i="21"/>
  <c r="CE114" i="21"/>
  <c r="CD114" i="21"/>
  <c r="BU114" i="21"/>
  <c r="BT114" i="21"/>
  <c r="BK114" i="21"/>
  <c r="BJ114" i="21"/>
  <c r="CE113" i="21"/>
  <c r="CD113" i="21"/>
  <c r="BU113" i="21"/>
  <c r="BT113" i="21"/>
  <c r="BK113" i="21"/>
  <c r="BJ113" i="21"/>
  <c r="CE112" i="21"/>
  <c r="CD112" i="21"/>
  <c r="BU112" i="21"/>
  <c r="BT112" i="21"/>
  <c r="BK112" i="21"/>
  <c r="BJ112" i="21"/>
  <c r="CE111" i="21"/>
  <c r="CD111" i="21"/>
  <c r="BU111" i="21"/>
  <c r="BT111" i="21"/>
  <c r="BK111" i="21"/>
  <c r="BJ111" i="21"/>
  <c r="AG213" i="21"/>
  <c r="AF213" i="21"/>
  <c r="AG212" i="21"/>
  <c r="AF212" i="21"/>
  <c r="AG211" i="21"/>
  <c r="AF211" i="21"/>
  <c r="AG210" i="21"/>
  <c r="AF210" i="21"/>
  <c r="AG209" i="21"/>
  <c r="AF209" i="21"/>
  <c r="AG208" i="21"/>
  <c r="AF208" i="21"/>
  <c r="AG207" i="21"/>
  <c r="AF207" i="21"/>
  <c r="AG206" i="21"/>
  <c r="AF206" i="21"/>
  <c r="AG205" i="21"/>
  <c r="AF205" i="21"/>
  <c r="AG204" i="21"/>
  <c r="AF204" i="21"/>
  <c r="AG203" i="21"/>
  <c r="AF203" i="21"/>
  <c r="AG202" i="21"/>
  <c r="AF202" i="21"/>
  <c r="AG201" i="21"/>
  <c r="AF201" i="21"/>
  <c r="AG200" i="21"/>
  <c r="AF200" i="21"/>
  <c r="AG199" i="21"/>
  <c r="AF199" i="21"/>
  <c r="AG198" i="21"/>
  <c r="AF198" i="21"/>
  <c r="AG197" i="21"/>
  <c r="AF197" i="21"/>
  <c r="AG196" i="21"/>
  <c r="AF196" i="21"/>
  <c r="AG195" i="21"/>
  <c r="AF195" i="21"/>
  <c r="AG194" i="21"/>
  <c r="AF194" i="21"/>
  <c r="AG193" i="21"/>
  <c r="AF193" i="21"/>
  <c r="AG192" i="21"/>
  <c r="AF192" i="21"/>
  <c r="AG191" i="21"/>
  <c r="AF191" i="21"/>
  <c r="AG190" i="21"/>
  <c r="AF190" i="21"/>
  <c r="AG189" i="21"/>
  <c r="AF189" i="21"/>
  <c r="AG188" i="21"/>
  <c r="AF188" i="21"/>
  <c r="AG187" i="21"/>
  <c r="AF187" i="21"/>
  <c r="AG186" i="21"/>
  <c r="AF186" i="21"/>
  <c r="AG185" i="21"/>
  <c r="AF185" i="21"/>
  <c r="AG184" i="21"/>
  <c r="AF184" i="21"/>
  <c r="AG183" i="21"/>
  <c r="AF183" i="21"/>
  <c r="AG182" i="21"/>
  <c r="AF182" i="21"/>
  <c r="AG181" i="21"/>
  <c r="AF181" i="21"/>
  <c r="AG180" i="21"/>
  <c r="AF180" i="21"/>
  <c r="AG179" i="21"/>
  <c r="AF179" i="21"/>
  <c r="AG178" i="21"/>
  <c r="AF178" i="21"/>
  <c r="AG177" i="21"/>
  <c r="AF177" i="21"/>
  <c r="AG176" i="21"/>
  <c r="AF176" i="21"/>
  <c r="AG175" i="21"/>
  <c r="AF175" i="21"/>
  <c r="AG174" i="21"/>
  <c r="AF174" i="21"/>
  <c r="AG173" i="21"/>
  <c r="AF173" i="21"/>
  <c r="AG172" i="21"/>
  <c r="AF172" i="21"/>
  <c r="AG171" i="21"/>
  <c r="AF171" i="21"/>
  <c r="AG170" i="21"/>
  <c r="AF170" i="21"/>
  <c r="AG169" i="21"/>
  <c r="AF169" i="21"/>
  <c r="AG168" i="21"/>
  <c r="AF168" i="21"/>
  <c r="AG167" i="21"/>
  <c r="AF167" i="21"/>
  <c r="AG166" i="21"/>
  <c r="AF166" i="21"/>
  <c r="AG165" i="21"/>
  <c r="AF165" i="21"/>
  <c r="AG164" i="21"/>
  <c r="AF164" i="21"/>
  <c r="AG163" i="21"/>
  <c r="AF163" i="21"/>
  <c r="AG162" i="21"/>
  <c r="AF162" i="21"/>
  <c r="AG161" i="21"/>
  <c r="AF161" i="21"/>
  <c r="AG160" i="21"/>
  <c r="AF160" i="21"/>
  <c r="AG159" i="21"/>
  <c r="AF159" i="21"/>
  <c r="AG158" i="21"/>
  <c r="AF158" i="21"/>
  <c r="AG157" i="21"/>
  <c r="AF157" i="21"/>
  <c r="AG156" i="21"/>
  <c r="AF156" i="21"/>
  <c r="AG155" i="21"/>
  <c r="AF155" i="21"/>
  <c r="AG154" i="21"/>
  <c r="AF154" i="21"/>
  <c r="AG153" i="21"/>
  <c r="AF153" i="21"/>
  <c r="AG152" i="21"/>
  <c r="AF152" i="21"/>
  <c r="AG151" i="21"/>
  <c r="AF151" i="21"/>
  <c r="AG150" i="21"/>
  <c r="AF150" i="21"/>
  <c r="AG149" i="21"/>
  <c r="AF149" i="21"/>
  <c r="AG148" i="21"/>
  <c r="AF148" i="21"/>
  <c r="AG147" i="21"/>
  <c r="AF147" i="21"/>
  <c r="AG146" i="21"/>
  <c r="AF146" i="21"/>
  <c r="AG145" i="21"/>
  <c r="AF145" i="21"/>
  <c r="AG144" i="21"/>
  <c r="AF144" i="21"/>
  <c r="AG143" i="21"/>
  <c r="AF143" i="21"/>
  <c r="AG142" i="21"/>
  <c r="AF142" i="21"/>
  <c r="AG141" i="21"/>
  <c r="AF141" i="21"/>
  <c r="AG140" i="21"/>
  <c r="AF140" i="21"/>
  <c r="AG139" i="21"/>
  <c r="AF139" i="21"/>
  <c r="AG138" i="21"/>
  <c r="AF138" i="21"/>
  <c r="AG137" i="21"/>
  <c r="AF137" i="21"/>
  <c r="AG136" i="21"/>
  <c r="AF136" i="21"/>
  <c r="AG135" i="21"/>
  <c r="AF135" i="21"/>
  <c r="AG134" i="21"/>
  <c r="AF134" i="21"/>
  <c r="AG133" i="21"/>
  <c r="AF133" i="21"/>
  <c r="AG132" i="21"/>
  <c r="AF132" i="21"/>
  <c r="AG131" i="21"/>
  <c r="AF131" i="21"/>
  <c r="AG130" i="21"/>
  <c r="AF130" i="21"/>
  <c r="AG129" i="21"/>
  <c r="AF129" i="21"/>
  <c r="AG128" i="21"/>
  <c r="AF128" i="21"/>
  <c r="AG127" i="21"/>
  <c r="AF127" i="21"/>
  <c r="AG126" i="21"/>
  <c r="AF126" i="21"/>
  <c r="AG125" i="21"/>
  <c r="AF125" i="21"/>
  <c r="AG124" i="21"/>
  <c r="AF124" i="21"/>
  <c r="AG123" i="21"/>
  <c r="AF123" i="21"/>
  <c r="AG122" i="21"/>
  <c r="AF122" i="21"/>
  <c r="AG121" i="21"/>
  <c r="AF121" i="21"/>
  <c r="AG120" i="21"/>
  <c r="AF120" i="21"/>
  <c r="AG119" i="21"/>
  <c r="AF119" i="21"/>
  <c r="AG118" i="21"/>
  <c r="AF118" i="21"/>
  <c r="AG117" i="21"/>
  <c r="AF117" i="21"/>
  <c r="AG116" i="21"/>
  <c r="AF116" i="21"/>
  <c r="AG115" i="21"/>
  <c r="AF115" i="21"/>
  <c r="AG114" i="21"/>
  <c r="AF114" i="21"/>
  <c r="AG113" i="21"/>
  <c r="AF113" i="21"/>
  <c r="AG112" i="21"/>
  <c r="AF112" i="21"/>
  <c r="AG111" i="21"/>
  <c r="AF111" i="21"/>
  <c r="AG110" i="21"/>
  <c r="AF110" i="21"/>
  <c r="AG109" i="21"/>
  <c r="AF109" i="21"/>
  <c r="BK155" i="21" l="1"/>
  <c r="AG215" i="21"/>
  <c r="AF215" i="21"/>
  <c r="BU231" i="21"/>
  <c r="BK156" i="21"/>
  <c r="CD172" i="21"/>
  <c r="CE171" i="21"/>
  <c r="AG216" i="21"/>
  <c r="BJ156" i="21"/>
  <c r="BT231" i="21"/>
  <c r="AF216" i="21"/>
  <c r="CD171" i="21"/>
  <c r="BJ155" i="21"/>
  <c r="CE172" i="21"/>
  <c r="BT230" i="21"/>
  <c r="BU230" i="21"/>
  <c r="M13" i="1"/>
  <c r="I2" i="20"/>
  <c r="I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Q3" i="22"/>
  <c r="Q4" i="22"/>
  <c r="Q5" i="22"/>
  <c r="Q6" i="22"/>
  <c r="Q7" i="22"/>
  <c r="Q8" i="22"/>
  <c r="Q9" i="22"/>
  <c r="Q10" i="22"/>
  <c r="Q11" i="22"/>
  <c r="Q12" i="22"/>
  <c r="Q13" i="22"/>
  <c r="Q14" i="22"/>
  <c r="Q15" i="22"/>
  <c r="Q16" i="22"/>
  <c r="Q17" i="22"/>
  <c r="Q18" i="22"/>
  <c r="Q19" i="22"/>
  <c r="Q20" i="22"/>
  <c r="Q21" i="22"/>
  <c r="Q22" i="22"/>
  <c r="Q23" i="22"/>
  <c r="Q24" i="22"/>
  <c r="Q25" i="22"/>
  <c r="Q26" i="22"/>
  <c r="Q27" i="22"/>
  <c r="Q28" i="22"/>
  <c r="Q29" i="22"/>
  <c r="Q30" i="22"/>
  <c r="Q31" i="22"/>
  <c r="Q32" i="22"/>
  <c r="Q33" i="22"/>
  <c r="Q34" i="22"/>
  <c r="Q35" i="22"/>
  <c r="Q36" i="22"/>
  <c r="Q37" i="22"/>
  <c r="Q38" i="22"/>
  <c r="Q39" i="22"/>
  <c r="Q40" i="22"/>
  <c r="Q41" i="22"/>
  <c r="Q42" i="22"/>
  <c r="Q43" i="22"/>
  <c r="Q44" i="22"/>
  <c r="Q45" i="22"/>
  <c r="Q46" i="22"/>
  <c r="Q47" i="22"/>
  <c r="Q48" i="22"/>
  <c r="Q49" i="22"/>
  <c r="Q50" i="22"/>
  <c r="Q51" i="22"/>
  <c r="Q52" i="22"/>
  <c r="Q53" i="22"/>
  <c r="Q54" i="22"/>
  <c r="Q55" i="22"/>
  <c r="Q56" i="22"/>
  <c r="Q57" i="22"/>
  <c r="Q58" i="22"/>
  <c r="Q59" i="22"/>
  <c r="Q60" i="22"/>
  <c r="Q61" i="22"/>
  <c r="Q62" i="22"/>
  <c r="Q63" i="22"/>
  <c r="Q64" i="22"/>
  <c r="Q65" i="22"/>
  <c r="Q66" i="22"/>
  <c r="Q67" i="22"/>
  <c r="Q68" i="22"/>
  <c r="Q69" i="22"/>
  <c r="Q70" i="22"/>
  <c r="Q71" i="22"/>
  <c r="Q72" i="22"/>
  <c r="Q73" i="22"/>
  <c r="Q74" i="22"/>
  <c r="Q75" i="22"/>
  <c r="Q76" i="22"/>
  <c r="Q77" i="22"/>
  <c r="Q78" i="22"/>
  <c r="Q79" i="22"/>
  <c r="Q80" i="22"/>
  <c r="Q81" i="22"/>
  <c r="Q82" i="22"/>
  <c r="Q83" i="22"/>
  <c r="Q84" i="22"/>
  <c r="Q85" i="22"/>
  <c r="Q86" i="22"/>
  <c r="Q87" i="22"/>
  <c r="Q88" i="22"/>
  <c r="Q89" i="22"/>
  <c r="Q90" i="22"/>
  <c r="Q91" i="22"/>
  <c r="Q92" i="22"/>
  <c r="Q93" i="22"/>
  <c r="Q94" i="22"/>
  <c r="Q95" i="22"/>
  <c r="Q96" i="22"/>
  <c r="Q97" i="22"/>
  <c r="Q98" i="22"/>
  <c r="Q99" i="22"/>
  <c r="Q100" i="22"/>
  <c r="Q101" i="22"/>
  <c r="Q102" i="22"/>
  <c r="Q103" i="22"/>
  <c r="Q104" i="22"/>
  <c r="Q105" i="22"/>
  <c r="Q106" i="22"/>
  <c r="Q107" i="22"/>
  <c r="Q108" i="22"/>
  <c r="Q109" i="22"/>
  <c r="Q110" i="22"/>
  <c r="Q111" i="22"/>
  <c r="Q112" i="22"/>
  <c r="Q113" i="22"/>
  <c r="Q114" i="22"/>
  <c r="Q115" i="22"/>
  <c r="Q116" i="22"/>
  <c r="Q117" i="22"/>
  <c r="Q118" i="22"/>
  <c r="Q119" i="22"/>
  <c r="Q120" i="22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L49" i="21" l="1"/>
  <c r="P15" i="21" s="1"/>
  <c r="K49" i="21"/>
  <c r="O15" i="21" s="1"/>
  <c r="L19" i="21"/>
  <c r="P12" i="21" s="1"/>
  <c r="L38" i="21"/>
  <c r="P14" i="21" s="1"/>
  <c r="K38" i="21"/>
  <c r="O14" i="21" s="1"/>
  <c r="L25" i="21"/>
  <c r="P13" i="21" s="1"/>
  <c r="K25" i="21"/>
  <c r="O13" i="21" s="1"/>
  <c r="K19" i="21"/>
  <c r="O12" i="21" s="1"/>
  <c r="L8" i="21"/>
  <c r="P11" i="21" s="1"/>
  <c r="K8" i="21"/>
  <c r="O11" i="21" s="1"/>
  <c r="L3" i="21"/>
  <c r="P10" i="21" s="1"/>
  <c r="K3" i="21"/>
  <c r="O10" i="21" s="1"/>
  <c r="P7" i="21"/>
  <c r="D115" i="21" s="1"/>
  <c r="L24" i="21"/>
  <c r="P6" i="21" s="1"/>
  <c r="D114" i="21" s="1"/>
  <c r="P5" i="21"/>
  <c r="D113" i="21" s="1"/>
  <c r="P4" i="21"/>
  <c r="D112" i="21" s="1"/>
  <c r="P3" i="21"/>
  <c r="D111" i="21" s="1"/>
  <c r="O7" i="21"/>
  <c r="C115" i="21" s="1"/>
  <c r="K24" i="21"/>
  <c r="O6" i="21" s="1"/>
  <c r="C114" i="21" s="1"/>
  <c r="O5" i="21"/>
  <c r="C113" i="21" s="1"/>
  <c r="O4" i="21"/>
  <c r="C112" i="21" s="1"/>
  <c r="O3" i="21"/>
  <c r="C111" i="21" s="1"/>
  <c r="AB64" i="22"/>
  <c r="AA64" i="22"/>
  <c r="AB63" i="22"/>
  <c r="AA63" i="22"/>
  <c r="R123" i="22"/>
  <c r="Q123" i="22"/>
  <c r="R122" i="22"/>
  <c r="Q122" i="22"/>
  <c r="H48" i="22"/>
  <c r="G48" i="22"/>
  <c r="H47" i="22"/>
  <c r="G47" i="22"/>
  <c r="AB3" i="22"/>
  <c r="AB4" i="22"/>
  <c r="AB5" i="22"/>
  <c r="AB6" i="22"/>
  <c r="AB7" i="22"/>
  <c r="AB8" i="22"/>
  <c r="AB9" i="22"/>
  <c r="AB10" i="22"/>
  <c r="AB11" i="22"/>
  <c r="AB12" i="22"/>
  <c r="AB13" i="22"/>
  <c r="AB14" i="22"/>
  <c r="AB15" i="22"/>
  <c r="AB16" i="22"/>
  <c r="AB17" i="22"/>
  <c r="AB18" i="22"/>
  <c r="AB19" i="22"/>
  <c r="AB20" i="22"/>
  <c r="AB21" i="22"/>
  <c r="AB22" i="22"/>
  <c r="AB23" i="22"/>
  <c r="AB24" i="22"/>
  <c r="AB25" i="22"/>
  <c r="AB26" i="22"/>
  <c r="AB27" i="22"/>
  <c r="AB28" i="22"/>
  <c r="AB29" i="22"/>
  <c r="AB30" i="22"/>
  <c r="AB31" i="22"/>
  <c r="AB32" i="22"/>
  <c r="AB33" i="22"/>
  <c r="AB34" i="22"/>
  <c r="AB35" i="22"/>
  <c r="AB36" i="22"/>
  <c r="AB37" i="22"/>
  <c r="AB38" i="22"/>
  <c r="AB39" i="22"/>
  <c r="AB40" i="22"/>
  <c r="AB41" i="22"/>
  <c r="AB42" i="22"/>
  <c r="AB43" i="22"/>
  <c r="AB44" i="22"/>
  <c r="AB45" i="22"/>
  <c r="AB46" i="22"/>
  <c r="AB47" i="22"/>
  <c r="AB48" i="22"/>
  <c r="AB49" i="22"/>
  <c r="AB50" i="22"/>
  <c r="AB51" i="22"/>
  <c r="AB52" i="22"/>
  <c r="AB53" i="22"/>
  <c r="AB54" i="22"/>
  <c r="AB55" i="22"/>
  <c r="AB56" i="22"/>
  <c r="AB57" i="22"/>
  <c r="AB58" i="22"/>
  <c r="AB59" i="22"/>
  <c r="AB60" i="22"/>
  <c r="AB61" i="22"/>
  <c r="R3" i="22"/>
  <c r="R4" i="22"/>
  <c r="R5" i="22"/>
  <c r="R6" i="22"/>
  <c r="R7" i="22"/>
  <c r="R8" i="22"/>
  <c r="R9" i="22"/>
  <c r="R10" i="22"/>
  <c r="R11" i="22"/>
  <c r="R12" i="22"/>
  <c r="R13" i="22"/>
  <c r="R14" i="22"/>
  <c r="R15" i="22"/>
  <c r="R16" i="22"/>
  <c r="R17" i="22"/>
  <c r="R18" i="22"/>
  <c r="R19" i="22"/>
  <c r="R20" i="22"/>
  <c r="R21" i="22"/>
  <c r="R22" i="22"/>
  <c r="R23" i="22"/>
  <c r="R24" i="22"/>
  <c r="R25" i="22"/>
  <c r="R26" i="22"/>
  <c r="R27" i="22"/>
  <c r="R28" i="22"/>
  <c r="R29" i="22"/>
  <c r="R30" i="22"/>
  <c r="R31" i="22"/>
  <c r="R32" i="22"/>
  <c r="R33" i="22"/>
  <c r="R34" i="22"/>
  <c r="R35" i="22"/>
  <c r="R36" i="22"/>
  <c r="R37" i="22"/>
  <c r="R38" i="22"/>
  <c r="R39" i="22"/>
  <c r="R40" i="22"/>
  <c r="R41" i="22"/>
  <c r="R42" i="22"/>
  <c r="R43" i="22"/>
  <c r="R44" i="22"/>
  <c r="R45" i="22"/>
  <c r="R46" i="22"/>
  <c r="R47" i="22"/>
  <c r="R48" i="22"/>
  <c r="R49" i="22"/>
  <c r="R50" i="22"/>
  <c r="R51" i="22"/>
  <c r="R52" i="22"/>
  <c r="R53" i="22"/>
  <c r="R54" i="22"/>
  <c r="R55" i="22"/>
  <c r="R56" i="22"/>
  <c r="R57" i="22"/>
  <c r="R58" i="22"/>
  <c r="R59" i="22"/>
  <c r="R60" i="22"/>
  <c r="R61" i="22"/>
  <c r="R62" i="22"/>
  <c r="R63" i="22"/>
  <c r="R64" i="22"/>
  <c r="R65" i="22"/>
  <c r="R66" i="22"/>
  <c r="R67" i="22"/>
  <c r="R68" i="22"/>
  <c r="R69" i="22"/>
  <c r="R70" i="22"/>
  <c r="R71" i="22"/>
  <c r="R72" i="22"/>
  <c r="R73" i="22"/>
  <c r="R74" i="22"/>
  <c r="R75" i="22"/>
  <c r="R76" i="22"/>
  <c r="R77" i="22"/>
  <c r="R78" i="22"/>
  <c r="R79" i="22"/>
  <c r="R80" i="22"/>
  <c r="R81" i="22"/>
  <c r="R82" i="22"/>
  <c r="R83" i="22"/>
  <c r="R84" i="22"/>
  <c r="R85" i="22"/>
  <c r="R86" i="22"/>
  <c r="R87" i="22"/>
  <c r="R88" i="22"/>
  <c r="R89" i="22"/>
  <c r="R90" i="22"/>
  <c r="R91" i="22"/>
  <c r="R92" i="22"/>
  <c r="R93" i="22"/>
  <c r="R94" i="22"/>
  <c r="R95" i="22"/>
  <c r="R96" i="22"/>
  <c r="R97" i="22"/>
  <c r="R98" i="22"/>
  <c r="R99" i="22"/>
  <c r="R100" i="22"/>
  <c r="R101" i="22"/>
  <c r="R102" i="22"/>
  <c r="R103" i="22"/>
  <c r="R104" i="22"/>
  <c r="R105" i="22"/>
  <c r="R106" i="22"/>
  <c r="R107" i="22"/>
  <c r="R108" i="22"/>
  <c r="R109" i="22"/>
  <c r="R110" i="22"/>
  <c r="R111" i="22"/>
  <c r="R112" i="22"/>
  <c r="R113" i="22"/>
  <c r="R114" i="22"/>
  <c r="R115" i="22"/>
  <c r="R116" i="22"/>
  <c r="R117" i="22"/>
  <c r="R118" i="22"/>
  <c r="R119" i="22"/>
  <c r="R120" i="22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J108" i="20" l="1"/>
  <c r="I108" i="20"/>
  <c r="J109" i="20"/>
  <c r="I109" i="20"/>
  <c r="J2" i="20"/>
  <c r="J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U97" i="1" l="1"/>
  <c r="U98" i="1"/>
  <c r="U99" i="1"/>
  <c r="U100" i="1"/>
  <c r="U101" i="1"/>
  <c r="U102" i="1"/>
  <c r="U103" i="1"/>
  <c r="U104" i="1"/>
  <c r="U105" i="1"/>
  <c r="U106" i="1"/>
  <c r="U107" i="1"/>
  <c r="U108" i="1"/>
  <c r="U109" i="1"/>
  <c r="U16" i="1" l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7" i="1"/>
  <c r="U31" i="1"/>
  <c r="U8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12" i="1"/>
  <c r="U68" i="1"/>
  <c r="U69" i="1"/>
  <c r="U70" i="1"/>
  <c r="U14" i="1"/>
  <c r="U71" i="1"/>
  <c r="U72" i="1"/>
  <c r="U73" i="1"/>
  <c r="U74" i="1"/>
  <c r="U15" i="1"/>
  <c r="U75" i="1"/>
  <c r="U76" i="1"/>
  <c r="U77" i="1"/>
  <c r="U10" i="1"/>
  <c r="U78" i="1"/>
  <c r="U11" i="1"/>
  <c r="U79" i="1"/>
  <c r="U13" i="1"/>
  <c r="U80" i="1"/>
  <c r="U81" i="1"/>
  <c r="U82" i="1"/>
  <c r="U83" i="1"/>
  <c r="U84" i="1"/>
  <c r="U85" i="1"/>
  <c r="U86" i="1"/>
  <c r="U3" i="1"/>
  <c r="U2" i="1"/>
  <c r="U87" i="1"/>
  <c r="U88" i="1"/>
  <c r="U89" i="1"/>
  <c r="U90" i="1"/>
  <c r="U91" i="1"/>
  <c r="U92" i="1"/>
  <c r="U5" i="1"/>
  <c r="U4" i="1"/>
  <c r="U93" i="1"/>
  <c r="U9" i="1"/>
  <c r="U94" i="1"/>
  <c r="U95" i="1"/>
  <c r="U6" i="1"/>
  <c r="U9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F9AD5D-C19D-4236-B678-49BC11AEDCA9}" keepAlive="1" name="Query - Collagen Yeilds" description="Connection to the 'Collagen Yeilds' query in the workbook." type="5" refreshedVersion="6" background="1" saveData="1">
    <dbPr connection="Provider=Microsoft.Mashup.OleDb.1;Data Source=$Workbook$;Location=&quot;Collagen Yeilds&quot;;Extended Properties=&quot;&quot;" command="SELECT * FROM [Collagen Yeilds]"/>
  </connection>
  <connection id="2" xr16:uid="{912025CB-A8EF-4611-97A8-41A62E8FE113}" name="Query - EX_RUN1" description="Connection to the 'EX_RUN1' query in the workbook." type="100" refreshedVersion="6" minRefreshableVersion="5">
    <extLst>
      <ext xmlns:x15="http://schemas.microsoft.com/office/spreadsheetml/2010/11/main" uri="{DE250136-89BD-433C-8126-D09CA5730AF9}">
        <x15:connection id="27906e52-720e-41a4-9853-0694ee582c5e"/>
      </ext>
    </extLst>
  </connection>
  <connection id="3" xr16:uid="{6AE39793-560B-47D2-AA32-08066DC53A07}" keepAlive="1" name="Query - EX_RUN1 (2)" description="Connection to the 'EX_RUN1 (2)' query in the workbook." type="5" refreshedVersion="6" background="1" saveData="1">
    <dbPr connection="Provider=Microsoft.Mashup.OleDb.1;Data Source=$Workbook$;Location=&quot;EX_RUN1 (2)&quot;;Extended Properties=&quot;&quot;" command="SELECT * FROM [EX_RUN1 (2)]"/>
  </connection>
  <connection id="4" xr16:uid="{7F5E077C-CD78-4E48-B22E-AAB159633C8C}" keepAlive="1" name="Query - EX_RUN2" description="Connection to the 'EX_RUN2' query in the workbook." type="5" refreshedVersion="6" background="1" saveData="1">
    <dbPr connection="Provider=Microsoft.Mashup.OleDb.1;Data Source=$Workbook$;Location=EX_RUN2;Extended Properties=" command="SELECT * FROM [EX_RUN2]"/>
  </connection>
  <connection id="5" xr16:uid="{F13671A3-FF32-4582-A268-01C6029FCD77}" keepAlive="1" name="Query - EX_RUN3" description="Connection to the 'EX_RUN3' query in the workbook." type="5" refreshedVersion="6" background="1" saveData="1">
    <dbPr connection="Provider=Microsoft.Mashup.OleDb.1;Data Source=$Workbook$;Location=EX_RUN3;Extended Properties=" command="SELECT * FROM [EX_RUN3]"/>
  </connection>
  <connection id="6" xr16:uid="{33D32123-373C-4C4B-A0A3-8334666C41B8}" keepAlive="1" name="Query - EX_RUN4" description="Connection to the 'EX_RUN4' query in the workbook." type="5" refreshedVersion="6" background="1" saveData="1">
    <dbPr connection="Provider=Microsoft.Mashup.OleDb.1;Data Source=$Workbook$;Location=EX_RUN4;Extended Properties=" command="SELECT * FROM [EX_RUN4]"/>
  </connection>
  <connection id="7" xr16:uid="{C3DAD4A6-DE5C-4BF9-9D56-473EBF5EAE08}" keepAlive="1" name="Query - EX_RUN5" description="Connection to the 'EX_RUN5' query in the workbook." type="5" refreshedVersion="6" background="1" saveData="1">
    <dbPr connection="Provider=Microsoft.Mashup.OleDb.1;Data Source=$Workbook$;Location=EX_RUN5;Extended Properties=" command="SELECT * FROM [EX_RUN5]"/>
  </connection>
  <connection id="8" xr16:uid="{DA83AB44-52F0-4D14-8CF9-62D28E882BA9}" keepAlive="1" name="Query - EX_RUN6" description="Connection to the 'EX_RUN6' query in the workbook." type="5" refreshedVersion="6" background="1" saveData="1">
    <dbPr connection="Provider=Microsoft.Mashup.OleDb.1;Data Source=$Workbook$;Location=EX_RUN6;Extended Properties=" command="SELECT * FROM [EX_RUN6]"/>
  </connection>
  <connection id="9" xr16:uid="{921988CC-9BCD-43E5-B88C-922685F1E69B}" keepAlive="1" name="Query - EX_RUN7" description="Connection to the 'EX_RUN7' query in the workbook." type="5" refreshedVersion="6" background="1" saveData="1">
    <dbPr connection="Provider=Microsoft.Mashup.OleDb.1;Data Source=$Workbook$;Location=EX_RUN7;Extended Properties=" command="SELECT * FROM [EX_RUN7]"/>
  </connection>
  <connection id="10" xr16:uid="{3408CC9E-FF07-441B-B02E-EBD12018853D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  <connection id="11" xr16:uid="{22EE54AC-33B0-40C3-AA69-EC8D8E161F06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<sst xmlns="http://schemas.openxmlformats.org/spreadsheetml/2006/main" count="5384" uniqueCount="1008">
  <si>
    <t>Date Start</t>
  </si>
  <si>
    <t>Prep finished?</t>
  </si>
  <si>
    <t>Collagen %</t>
  </si>
  <si>
    <t>Site</t>
  </si>
  <si>
    <t>Country</t>
  </si>
  <si>
    <t>Period</t>
  </si>
  <si>
    <t>Date?</t>
  </si>
  <si>
    <t>Notes</t>
  </si>
  <si>
    <t>Site code</t>
  </si>
  <si>
    <t>Skeletal Element</t>
  </si>
  <si>
    <t>Species assigned? (Jamieson)</t>
  </si>
  <si>
    <t>D01</t>
  </si>
  <si>
    <t>D013243-4</t>
  </si>
  <si>
    <t>D013239-40</t>
  </si>
  <si>
    <t>D013217-8</t>
  </si>
  <si>
    <t>D013258</t>
  </si>
  <si>
    <t>D013237-8</t>
  </si>
  <si>
    <t>D013246</t>
  </si>
  <si>
    <t>D013213</t>
  </si>
  <si>
    <t>D013221-2</t>
  </si>
  <si>
    <t>D013241</t>
  </si>
  <si>
    <t>D013233</t>
  </si>
  <si>
    <t>D013242</t>
  </si>
  <si>
    <t>D013250-5</t>
  </si>
  <si>
    <t>D013235</t>
  </si>
  <si>
    <t>D013293</t>
  </si>
  <si>
    <t>D013220</t>
  </si>
  <si>
    <t>D013223-4</t>
  </si>
  <si>
    <t>D013257</t>
  </si>
  <si>
    <t>D013229</t>
  </si>
  <si>
    <t>D013226</t>
  </si>
  <si>
    <t>D013247-9</t>
  </si>
  <si>
    <t>D013236</t>
  </si>
  <si>
    <t>D013234</t>
  </si>
  <si>
    <t>D013219</t>
  </si>
  <si>
    <t>D013228</t>
  </si>
  <si>
    <t>D013259</t>
  </si>
  <si>
    <t>D013225</t>
  </si>
  <si>
    <t>D013211</t>
  </si>
  <si>
    <t>D014054</t>
  </si>
  <si>
    <t>D014057</t>
  </si>
  <si>
    <t>D014033</t>
  </si>
  <si>
    <t>D014045</t>
  </si>
  <si>
    <t>D014058</t>
  </si>
  <si>
    <t>D014052</t>
  </si>
  <si>
    <t>D014053</t>
  </si>
  <si>
    <t>D014051</t>
  </si>
  <si>
    <t>D014050</t>
  </si>
  <si>
    <t>D014059</t>
  </si>
  <si>
    <t>D014046</t>
  </si>
  <si>
    <t>D01327219</t>
  </si>
  <si>
    <t>D013269</t>
  </si>
  <si>
    <t>D013270</t>
  </si>
  <si>
    <t>D013266</t>
  </si>
  <si>
    <t>D013271</t>
  </si>
  <si>
    <t>D013274</t>
  </si>
  <si>
    <t>D013268</t>
  </si>
  <si>
    <t>D013273</t>
  </si>
  <si>
    <t>D013267</t>
  </si>
  <si>
    <t>D013695</t>
  </si>
  <si>
    <t>D013694</t>
  </si>
  <si>
    <t>KC1</t>
  </si>
  <si>
    <t>KC2</t>
  </si>
  <si>
    <t>KC3</t>
  </si>
  <si>
    <t>KC4</t>
  </si>
  <si>
    <t>KC5</t>
  </si>
  <si>
    <t>KC6</t>
  </si>
  <si>
    <t>KC7</t>
  </si>
  <si>
    <t>KC8</t>
  </si>
  <si>
    <t>D013774</t>
  </si>
  <si>
    <t>D013771</t>
  </si>
  <si>
    <t>D013776</t>
  </si>
  <si>
    <t>D013775</t>
  </si>
  <si>
    <t>D013770</t>
  </si>
  <si>
    <t>D013772</t>
  </si>
  <si>
    <t>D013782</t>
  </si>
  <si>
    <t>D013260</t>
  </si>
  <si>
    <t>D013261</t>
  </si>
  <si>
    <t>D013262</t>
  </si>
  <si>
    <t>D013263</t>
  </si>
  <si>
    <t>D013264</t>
  </si>
  <si>
    <t>D013265</t>
  </si>
  <si>
    <t>D013292</t>
  </si>
  <si>
    <t>D013283</t>
  </si>
  <si>
    <t>D013284</t>
  </si>
  <si>
    <t>D013285</t>
  </si>
  <si>
    <t>D013786</t>
  </si>
  <si>
    <t>D013279</t>
  </si>
  <si>
    <t>D013280</t>
  </si>
  <si>
    <t>D013278</t>
  </si>
  <si>
    <t>D013780</t>
  </si>
  <si>
    <t>D013779</t>
  </si>
  <si>
    <t>D013287</t>
  </si>
  <si>
    <t>D013288</t>
  </si>
  <si>
    <t>D013289</t>
  </si>
  <si>
    <t>BAL0004</t>
  </si>
  <si>
    <t>D013785</t>
  </si>
  <si>
    <t>D013783</t>
  </si>
  <si>
    <t>D013784</t>
  </si>
  <si>
    <t>D013290</t>
  </si>
  <si>
    <t>D014101</t>
  </si>
  <si>
    <t>D014102</t>
  </si>
  <si>
    <t>D014103</t>
  </si>
  <si>
    <t>D014104</t>
  </si>
  <si>
    <t>D014105</t>
  </si>
  <si>
    <t>D014106</t>
  </si>
  <si>
    <t>D014107</t>
  </si>
  <si>
    <t>D014108</t>
  </si>
  <si>
    <t>Lyminge</t>
  </si>
  <si>
    <t>Guildford Castle</t>
  </si>
  <si>
    <t>Witter Place</t>
  </si>
  <si>
    <t>Fishbourne</t>
  </si>
  <si>
    <t>Kilton Castle</t>
  </si>
  <si>
    <t>Greyhound Yard</t>
  </si>
  <si>
    <t>Lincoln Castle</t>
  </si>
  <si>
    <t>Waggers</t>
  </si>
  <si>
    <t>Bamburgh Castle</t>
  </si>
  <si>
    <t>Hod Hill</t>
  </si>
  <si>
    <t>Gussage All Saints</t>
  </si>
  <si>
    <t>Baldock</t>
  </si>
  <si>
    <t>Quarry Field</t>
  </si>
  <si>
    <t>Whitcombe</t>
  </si>
  <si>
    <t>Ashton</t>
  </si>
  <si>
    <t>LYM12</t>
  </si>
  <si>
    <t>Lum08(106)</t>
  </si>
  <si>
    <t>Lym08(232)</t>
  </si>
  <si>
    <t>Lym08(243)</t>
  </si>
  <si>
    <t>Lym08(273)</t>
  </si>
  <si>
    <t>Lym08(546)</t>
  </si>
  <si>
    <t>Lym08(580)</t>
  </si>
  <si>
    <t>Lym08(645)</t>
  </si>
  <si>
    <t>Lum08(652)</t>
  </si>
  <si>
    <t>Lym08(658)</t>
  </si>
  <si>
    <t>Lym08(715)</t>
  </si>
  <si>
    <t>Lum08(715)</t>
  </si>
  <si>
    <t>Lym09(1037)</t>
  </si>
  <si>
    <t>Lym09(1091)</t>
  </si>
  <si>
    <t>Lym09(1095)</t>
  </si>
  <si>
    <t>Lym09(1101)</t>
  </si>
  <si>
    <t>Lym09(1333)</t>
  </si>
  <si>
    <t>Lym09(1360)</t>
  </si>
  <si>
    <t>Lym09(1449)</t>
  </si>
  <si>
    <t>Lym09(1502)</t>
  </si>
  <si>
    <t>Lum09(1571)</t>
  </si>
  <si>
    <t>Lum09(1600)</t>
  </si>
  <si>
    <t>Lym09(1664)</t>
  </si>
  <si>
    <t>LCNCC0001</t>
  </si>
  <si>
    <t>LCNCC0002</t>
  </si>
  <si>
    <t>LCNCC0003</t>
  </si>
  <si>
    <t>LCNCC0004</t>
  </si>
  <si>
    <t>LCNCC0005</t>
  </si>
  <si>
    <t>LCNCC0006</t>
  </si>
  <si>
    <t>WPU0002</t>
  </si>
  <si>
    <t>WP0001</t>
  </si>
  <si>
    <t>WP0006</t>
  </si>
  <si>
    <t>WD1800002</t>
  </si>
  <si>
    <t>WP83830001</t>
  </si>
  <si>
    <t>E5810005</t>
  </si>
  <si>
    <t>E5810015</t>
  </si>
  <si>
    <t>E58170009</t>
  </si>
  <si>
    <t>GAS0001</t>
  </si>
  <si>
    <t>CRT0001</t>
  </si>
  <si>
    <t>CRT0002</t>
  </si>
  <si>
    <t>BC09 0001</t>
  </si>
  <si>
    <t>BC040001</t>
  </si>
  <si>
    <t>BC03150001</t>
  </si>
  <si>
    <t>ACR 0001</t>
  </si>
  <si>
    <t>Lym08(233)</t>
  </si>
  <si>
    <t>CHCFB:FBE02/CB405</t>
  </si>
  <si>
    <t>CHCFB:FBE02/CB406</t>
  </si>
  <si>
    <t>QF 634</t>
  </si>
  <si>
    <t>GCP 92 383</t>
  </si>
  <si>
    <t>AG21367</t>
  </si>
  <si>
    <t>LP89</t>
  </si>
  <si>
    <t>GCP 93 621</t>
  </si>
  <si>
    <t>GCP92 396</t>
  </si>
  <si>
    <t>GCP90 116</t>
  </si>
  <si>
    <t>AG21559</t>
  </si>
  <si>
    <t>AG21366</t>
  </si>
  <si>
    <t>AG21418</t>
  </si>
  <si>
    <t>AG21560</t>
  </si>
  <si>
    <t>England</t>
  </si>
  <si>
    <t>Caistor Roman Town</t>
  </si>
  <si>
    <t>BC013287</t>
  </si>
  <si>
    <t>Roman</t>
  </si>
  <si>
    <t>Anglo-Saxon</t>
  </si>
  <si>
    <t>Medieval</t>
  </si>
  <si>
    <t>Post-Medieval</t>
  </si>
  <si>
    <t>16th/17th</t>
  </si>
  <si>
    <t>5th-7th</t>
  </si>
  <si>
    <t>8th-9th</t>
  </si>
  <si>
    <t>Iron Age</t>
  </si>
  <si>
    <t>Modern</t>
  </si>
  <si>
    <t>Felis sylvestris lybica</t>
  </si>
  <si>
    <t>Felis catus</t>
  </si>
  <si>
    <t>Felis sylvestris sylvestris</t>
  </si>
  <si>
    <t>tibia</t>
  </si>
  <si>
    <t>femur</t>
  </si>
  <si>
    <t>mandible</t>
  </si>
  <si>
    <t>juvenile skeleton</t>
  </si>
  <si>
    <t>humerus</t>
  </si>
  <si>
    <t>skull</t>
  </si>
  <si>
    <t xml:space="preserve">skeleton </t>
  </si>
  <si>
    <t>metapodial</t>
  </si>
  <si>
    <t>various</t>
  </si>
  <si>
    <t>pelvis</t>
  </si>
  <si>
    <t>radius</t>
  </si>
  <si>
    <t>ulna</t>
  </si>
  <si>
    <t>mandible whole</t>
  </si>
  <si>
    <t>D013230-1</t>
  </si>
  <si>
    <t>D013214-6</t>
  </si>
  <si>
    <t>D014901</t>
  </si>
  <si>
    <t>D014902</t>
  </si>
  <si>
    <t>D014903</t>
  </si>
  <si>
    <t>Lum08(656)</t>
  </si>
  <si>
    <t>Lum08(70)</t>
  </si>
  <si>
    <t>Whitehall Farm</t>
  </si>
  <si>
    <t>Date Demin. Finished</t>
  </si>
  <si>
    <t>Tube Weight (mg)</t>
  </si>
  <si>
    <t>Collagen Weight (mg)</t>
  </si>
  <si>
    <t>Starting Weight (mg)</t>
  </si>
  <si>
    <t>Sample ID (D01 - Number)</t>
  </si>
  <si>
    <t>Sample No.</t>
  </si>
  <si>
    <t>Assc. - 2nd/3rd cent.</t>
  </si>
  <si>
    <t>Sample ID</t>
  </si>
  <si>
    <t>Data from?</t>
  </si>
  <si>
    <r>
      <t>δ</t>
    </r>
    <r>
      <rPr>
        <b/>
        <vertAlign val="superscript"/>
        <sz val="12"/>
        <color theme="1"/>
        <rFont val="Calibri"/>
        <family val="2"/>
        <scheme val="minor"/>
      </rPr>
      <t>13</t>
    </r>
    <r>
      <rPr>
        <b/>
        <sz val="12"/>
        <color theme="1"/>
        <rFont val="Calibri"/>
        <family val="2"/>
        <scheme val="minor"/>
      </rPr>
      <t>C</t>
    </r>
    <r>
      <rPr>
        <b/>
        <sz val="12"/>
        <color theme="1"/>
        <rFont val="Times New Roman"/>
        <family val="1"/>
      </rPr>
      <t>‰</t>
    </r>
  </si>
  <si>
    <t>δ15N‰</t>
  </si>
  <si>
    <t>Date (C14 or period)</t>
  </si>
  <si>
    <t>????</t>
  </si>
  <si>
    <t>Roman world paper</t>
  </si>
  <si>
    <t>D013277</t>
  </si>
  <si>
    <t>Danebury</t>
  </si>
  <si>
    <t>Naomi email</t>
  </si>
  <si>
    <t>2257±21 BP</t>
  </si>
  <si>
    <t>D013778</t>
  </si>
  <si>
    <t>Naomi Email</t>
  </si>
  <si>
    <t>2125±17BP</t>
  </si>
  <si>
    <t>Species</t>
  </si>
  <si>
    <t>Sylvestris?</t>
  </si>
  <si>
    <t>Catus?</t>
  </si>
  <si>
    <t>D013691</t>
  </si>
  <si>
    <t>D013692</t>
  </si>
  <si>
    <t>2038±16BP</t>
  </si>
  <si>
    <t>1950±17BP</t>
  </si>
  <si>
    <t>D013275</t>
  </si>
  <si>
    <t>D013276</t>
  </si>
  <si>
    <t>Owslebury</t>
  </si>
  <si>
    <t>1247±16BP</t>
  </si>
  <si>
    <t>1847±16BP</t>
  </si>
  <si>
    <t>Sample</t>
  </si>
  <si>
    <t>% Collagen Yeild</t>
  </si>
  <si>
    <t>BAL004</t>
  </si>
  <si>
    <t xml:space="preserve">DO14046 </t>
  </si>
  <si>
    <t xml:space="preserve">DO13211 </t>
  </si>
  <si>
    <t xml:space="preserve">DO13213 </t>
  </si>
  <si>
    <t xml:space="preserve">DO13217-8 </t>
  </si>
  <si>
    <t xml:space="preserve">DO13219 </t>
  </si>
  <si>
    <t xml:space="preserve">DO13220 </t>
  </si>
  <si>
    <t xml:space="preserve">DO13221-2 </t>
  </si>
  <si>
    <t xml:space="preserve">DO13223-4 </t>
  </si>
  <si>
    <t xml:space="preserve">DO13225 </t>
  </si>
  <si>
    <t xml:space="preserve">DO13226 </t>
  </si>
  <si>
    <t xml:space="preserve">DO13228 </t>
  </si>
  <si>
    <t xml:space="preserve">DO13229 </t>
  </si>
  <si>
    <t xml:space="preserve">DO13230-1 </t>
  </si>
  <si>
    <t xml:space="preserve">DO13233 </t>
  </si>
  <si>
    <t xml:space="preserve">DO13234 </t>
  </si>
  <si>
    <t xml:space="preserve">DO13235 </t>
  </si>
  <si>
    <t xml:space="preserve">DO13236 </t>
  </si>
  <si>
    <t xml:space="preserve">DO13237-8 </t>
  </si>
  <si>
    <t xml:space="preserve">DO13239-40 </t>
  </si>
  <si>
    <t xml:space="preserve">DO13241 </t>
  </si>
  <si>
    <t xml:space="preserve">DO13242 </t>
  </si>
  <si>
    <t xml:space="preserve">DO13243-4 </t>
  </si>
  <si>
    <t xml:space="preserve">DO13246 </t>
  </si>
  <si>
    <t xml:space="preserve">DO13247-9 </t>
  </si>
  <si>
    <t xml:space="preserve">DO13250-5 </t>
  </si>
  <si>
    <t xml:space="preserve">DO13257 </t>
  </si>
  <si>
    <t xml:space="preserve">DO13258 </t>
  </si>
  <si>
    <t xml:space="preserve">DO13259 </t>
  </si>
  <si>
    <t xml:space="preserve">DO13260 </t>
  </si>
  <si>
    <t xml:space="preserve">DO13261 </t>
  </si>
  <si>
    <t xml:space="preserve">DO13262 </t>
  </si>
  <si>
    <t xml:space="preserve">DO13263 </t>
  </si>
  <si>
    <t xml:space="preserve">DO13264 </t>
  </si>
  <si>
    <t xml:space="preserve">DO13265 </t>
  </si>
  <si>
    <t xml:space="preserve">DO13266 </t>
  </si>
  <si>
    <t xml:space="preserve">DO13267 </t>
  </si>
  <si>
    <t xml:space="preserve">DO13268 </t>
  </si>
  <si>
    <t xml:space="preserve">DO13269 </t>
  </si>
  <si>
    <t xml:space="preserve">DO13270 </t>
  </si>
  <si>
    <t xml:space="preserve">DO13271 </t>
  </si>
  <si>
    <t xml:space="preserve">DO1327219 </t>
  </si>
  <si>
    <t xml:space="preserve">DO13273 </t>
  </si>
  <si>
    <t xml:space="preserve">DO13274 </t>
  </si>
  <si>
    <t xml:space="preserve">DO13278 </t>
  </si>
  <si>
    <t xml:space="preserve">DO13279 </t>
  </si>
  <si>
    <t xml:space="preserve">DO13283 </t>
  </si>
  <si>
    <t xml:space="preserve">DO13284 </t>
  </si>
  <si>
    <t xml:space="preserve">DO13285 </t>
  </si>
  <si>
    <t xml:space="preserve">DO13287 </t>
  </si>
  <si>
    <t xml:space="preserve">DO13288 </t>
  </si>
  <si>
    <t xml:space="preserve">DO13289 </t>
  </si>
  <si>
    <t xml:space="preserve">DO13290 </t>
  </si>
  <si>
    <t xml:space="preserve">DO13292 </t>
  </si>
  <si>
    <t xml:space="preserve">DO13293 </t>
  </si>
  <si>
    <t xml:space="preserve">DO13694 </t>
  </si>
  <si>
    <t xml:space="preserve">DO13695 </t>
  </si>
  <si>
    <t xml:space="preserve">DO13770 </t>
  </si>
  <si>
    <t xml:space="preserve">DO13771 </t>
  </si>
  <si>
    <t xml:space="preserve">DO13772 </t>
  </si>
  <si>
    <t xml:space="preserve">DO13774 </t>
  </si>
  <si>
    <t xml:space="preserve">DO13775 </t>
  </si>
  <si>
    <t xml:space="preserve">DO13776 </t>
  </si>
  <si>
    <t xml:space="preserve">DO13779 </t>
  </si>
  <si>
    <t xml:space="preserve">DO13780 </t>
  </si>
  <si>
    <t xml:space="preserve">DO13782 </t>
  </si>
  <si>
    <t xml:space="preserve">DO13783 </t>
  </si>
  <si>
    <t xml:space="preserve">DO13784 </t>
  </si>
  <si>
    <t xml:space="preserve">DO13786 </t>
  </si>
  <si>
    <t xml:space="preserve">DO14033 </t>
  </si>
  <si>
    <t xml:space="preserve">DO14045 </t>
  </si>
  <si>
    <t xml:space="preserve">DO14050 </t>
  </si>
  <si>
    <t xml:space="preserve">DO14051 </t>
  </si>
  <si>
    <t xml:space="preserve">DO14052 </t>
  </si>
  <si>
    <t xml:space="preserve">DO14053 </t>
  </si>
  <si>
    <t xml:space="preserve">DO14054 </t>
  </si>
  <si>
    <t xml:space="preserve">DO14057 </t>
  </si>
  <si>
    <t xml:space="preserve">DO14058 </t>
  </si>
  <si>
    <t xml:space="preserve">DO14059 </t>
  </si>
  <si>
    <t xml:space="preserve">DO14901 </t>
  </si>
  <si>
    <t xml:space="preserve">DO14902 </t>
  </si>
  <si>
    <t xml:space="preserve">DO14903 </t>
  </si>
  <si>
    <t>FBE02/CHCHB</t>
  </si>
  <si>
    <t xml:space="preserve">KC1 </t>
  </si>
  <si>
    <t xml:space="preserve">KC2 </t>
  </si>
  <si>
    <t xml:space="preserve">KC3 </t>
  </si>
  <si>
    <t xml:space="preserve">KC4 </t>
  </si>
  <si>
    <t xml:space="preserve">KC5 </t>
  </si>
  <si>
    <t xml:space="preserve">KC6 </t>
  </si>
  <si>
    <t xml:space="preserve">KC7 </t>
  </si>
  <si>
    <t xml:space="preserve">KC8 </t>
  </si>
  <si>
    <t>Weight (mg)</t>
  </si>
  <si>
    <t>Column4</t>
  </si>
  <si>
    <t>Column5</t>
  </si>
  <si>
    <t>Column6</t>
  </si>
  <si>
    <t>Column7</t>
  </si>
  <si>
    <t>Column8</t>
  </si>
  <si>
    <t>A1</t>
  </si>
  <si>
    <t>Blank</t>
  </si>
  <si>
    <t>A2</t>
  </si>
  <si>
    <t>A3</t>
  </si>
  <si>
    <t>A4</t>
  </si>
  <si>
    <t>IAEA CH-7</t>
  </si>
  <si>
    <t>A5</t>
  </si>
  <si>
    <t>USGS 56</t>
  </si>
  <si>
    <t>A6</t>
  </si>
  <si>
    <t>USGS 54</t>
  </si>
  <si>
    <t>A7</t>
  </si>
  <si>
    <t>IAEA 601</t>
  </si>
  <si>
    <t>A8</t>
  </si>
  <si>
    <t>IAEA 602</t>
  </si>
  <si>
    <t>A9</t>
  </si>
  <si>
    <t>DO14050A</t>
  </si>
  <si>
    <t>A10</t>
  </si>
  <si>
    <t>DO14050B</t>
  </si>
  <si>
    <t>A11</t>
  </si>
  <si>
    <t>DO14050C</t>
  </si>
  <si>
    <t>A12</t>
  </si>
  <si>
    <t>DO1327219A</t>
  </si>
  <si>
    <t>B1</t>
  </si>
  <si>
    <t>DO1327219B</t>
  </si>
  <si>
    <t>B2</t>
  </si>
  <si>
    <t>B3</t>
  </si>
  <si>
    <t>B4</t>
  </si>
  <si>
    <t>DO1327219C</t>
  </si>
  <si>
    <t>B5</t>
  </si>
  <si>
    <t>DO14059A</t>
  </si>
  <si>
    <t>B6</t>
  </si>
  <si>
    <t>DO14059B</t>
  </si>
  <si>
    <t>B7</t>
  </si>
  <si>
    <t>DO14059C</t>
  </si>
  <si>
    <t>B8</t>
  </si>
  <si>
    <t>DO13257A</t>
  </si>
  <si>
    <t>B9</t>
  </si>
  <si>
    <t>B10</t>
  </si>
  <si>
    <t>B11</t>
  </si>
  <si>
    <t>DO13257B</t>
  </si>
  <si>
    <t>B12</t>
  </si>
  <si>
    <t>DO13257C</t>
  </si>
  <si>
    <t>C1</t>
  </si>
  <si>
    <t>DO13293A</t>
  </si>
  <si>
    <t>C2</t>
  </si>
  <si>
    <t>DO13293B</t>
  </si>
  <si>
    <t>C3</t>
  </si>
  <si>
    <t>DO13293C</t>
  </si>
  <si>
    <t>C4</t>
  </si>
  <si>
    <t>C5</t>
  </si>
  <si>
    <t>IAEA COL</t>
  </si>
  <si>
    <t>C6</t>
  </si>
  <si>
    <t>DO14057A</t>
  </si>
  <si>
    <t>C7</t>
  </si>
  <si>
    <t>DO14057B</t>
  </si>
  <si>
    <t>C8</t>
  </si>
  <si>
    <t>DO14057C</t>
  </si>
  <si>
    <t>C9</t>
  </si>
  <si>
    <t>DO13225A</t>
  </si>
  <si>
    <t>C10</t>
  </si>
  <si>
    <t>DO13225B</t>
  </si>
  <si>
    <t>C11</t>
  </si>
  <si>
    <t>C12</t>
  </si>
  <si>
    <t>D1</t>
  </si>
  <si>
    <t>D2</t>
  </si>
  <si>
    <t>D3</t>
  </si>
  <si>
    <t>D4</t>
  </si>
  <si>
    <t>DO13225C</t>
  </si>
  <si>
    <t>D5</t>
  </si>
  <si>
    <t>DO13243-4A</t>
  </si>
  <si>
    <t>D6</t>
  </si>
  <si>
    <t>DO13243-4B</t>
  </si>
  <si>
    <t>D7</t>
  </si>
  <si>
    <t>DO13243-4C</t>
  </si>
  <si>
    <t>D8</t>
  </si>
  <si>
    <t>DO14045A</t>
  </si>
  <si>
    <t>D9</t>
  </si>
  <si>
    <t>D10</t>
  </si>
  <si>
    <t>D11</t>
  </si>
  <si>
    <t>DO14045B</t>
  </si>
  <si>
    <t>D12</t>
  </si>
  <si>
    <t>DO14045C</t>
  </si>
  <si>
    <t>E1</t>
  </si>
  <si>
    <t>DO14051A</t>
  </si>
  <si>
    <t>E2</t>
  </si>
  <si>
    <t>DO14051B</t>
  </si>
  <si>
    <t>E3</t>
  </si>
  <si>
    <t>DO14051C</t>
  </si>
  <si>
    <t>E4</t>
  </si>
  <si>
    <t>E5</t>
  </si>
  <si>
    <t>E6</t>
  </si>
  <si>
    <t>DO14058A</t>
  </si>
  <si>
    <t>E7</t>
  </si>
  <si>
    <t>DO14058B</t>
  </si>
  <si>
    <t>E8</t>
  </si>
  <si>
    <t>DO14058C</t>
  </si>
  <si>
    <t>E9</t>
  </si>
  <si>
    <t>DO13211A</t>
  </si>
  <si>
    <t>E10</t>
  </si>
  <si>
    <t>DO13211B</t>
  </si>
  <si>
    <t>E11</t>
  </si>
  <si>
    <t>E12</t>
  </si>
  <si>
    <t>METHR</t>
  </si>
  <si>
    <t>F1</t>
  </si>
  <si>
    <t>DO13211C</t>
  </si>
  <si>
    <t>F2</t>
  </si>
  <si>
    <t>DO13259A</t>
  </si>
  <si>
    <t>F3</t>
  </si>
  <si>
    <t>DO13259B</t>
  </si>
  <si>
    <t>F4</t>
  </si>
  <si>
    <t>DO13259C</t>
  </si>
  <si>
    <t>F5</t>
  </si>
  <si>
    <t>DO13269A</t>
  </si>
  <si>
    <t>F6</t>
  </si>
  <si>
    <t>F7</t>
  </si>
  <si>
    <t>F8</t>
  </si>
  <si>
    <t>F9</t>
  </si>
  <si>
    <t>F10</t>
  </si>
  <si>
    <t>DO13269B</t>
  </si>
  <si>
    <t>DO13269C</t>
  </si>
  <si>
    <t>DO14054A</t>
  </si>
  <si>
    <t>DO14054B</t>
  </si>
  <si>
    <t>DO14054C</t>
  </si>
  <si>
    <t>DO13237-8A</t>
  </si>
  <si>
    <t>DO13237-8B</t>
  </si>
  <si>
    <t>DO13237-8C</t>
  </si>
  <si>
    <t>DO13247-9A</t>
  </si>
  <si>
    <t>DO13247-9B</t>
  </si>
  <si>
    <t>DO13247-9C</t>
  </si>
  <si>
    <t>DO13220A</t>
  </si>
  <si>
    <t>DO13220B</t>
  </si>
  <si>
    <t>DO13220C</t>
  </si>
  <si>
    <t>DO13219A</t>
  </si>
  <si>
    <t>DO13219B</t>
  </si>
  <si>
    <t>DO13219C</t>
  </si>
  <si>
    <t>DO13770A</t>
  </si>
  <si>
    <t>DO13770B</t>
  </si>
  <si>
    <t>DO13770C</t>
  </si>
  <si>
    <t>KC1A</t>
  </si>
  <si>
    <t>KC1B</t>
  </si>
  <si>
    <t>KC1C</t>
  </si>
  <si>
    <t>DO13217-8A</t>
  </si>
  <si>
    <t>DO13217-8B</t>
  </si>
  <si>
    <t>DO13217-8C</t>
  </si>
  <si>
    <t>DO13246A</t>
  </si>
  <si>
    <t>DO13246B</t>
  </si>
  <si>
    <t>DO13246C</t>
  </si>
  <si>
    <t>DO14033A</t>
  </si>
  <si>
    <t>DO14033B</t>
  </si>
  <si>
    <t>DO14033C</t>
  </si>
  <si>
    <t>KC6A</t>
  </si>
  <si>
    <t>KC6B</t>
  </si>
  <si>
    <t>KC6C</t>
  </si>
  <si>
    <t>DO13771A</t>
  </si>
  <si>
    <t>DO13771B</t>
  </si>
  <si>
    <t>DO13771C</t>
  </si>
  <si>
    <t>DO14903A</t>
  </si>
  <si>
    <t>DO14903B</t>
  </si>
  <si>
    <t>DO14903C</t>
  </si>
  <si>
    <t>KC7A</t>
  </si>
  <si>
    <t>KC7B</t>
  </si>
  <si>
    <t>KC7C</t>
  </si>
  <si>
    <t>DO13694A</t>
  </si>
  <si>
    <t>DO13694B</t>
  </si>
  <si>
    <t>DO13694C</t>
  </si>
  <si>
    <t>DO13267A</t>
  </si>
  <si>
    <t>DO13267B</t>
  </si>
  <si>
    <t>DO13267C</t>
  </si>
  <si>
    <t>DO13285A</t>
  </si>
  <si>
    <t>DO13285B</t>
  </si>
  <si>
    <t>DO13285C</t>
  </si>
  <si>
    <t>DO13221-2A</t>
  </si>
  <si>
    <t>DO13221-2B</t>
  </si>
  <si>
    <t>DO13221-2C</t>
  </si>
  <si>
    <t>DO13278A</t>
  </si>
  <si>
    <t>DO13278B</t>
  </si>
  <si>
    <t>DO13278C</t>
  </si>
  <si>
    <t>DO13288A</t>
  </si>
  <si>
    <t>DO13288B</t>
  </si>
  <si>
    <t>DO13288C</t>
  </si>
  <si>
    <t>DO13271A</t>
  </si>
  <si>
    <t>DO13271B</t>
  </si>
  <si>
    <t>DO13271C</t>
  </si>
  <si>
    <t>DO13270A</t>
  </si>
  <si>
    <t>DO13270B</t>
  </si>
  <si>
    <t>DO13270C</t>
  </si>
  <si>
    <t>DO13236A</t>
  </si>
  <si>
    <t>DO13236B</t>
  </si>
  <si>
    <t>DO13236C</t>
  </si>
  <si>
    <t>DO13783A</t>
  </si>
  <si>
    <t>DO13783B</t>
  </si>
  <si>
    <t>DO13783C</t>
  </si>
  <si>
    <t>DO13226A</t>
  </si>
  <si>
    <t>DO13226B</t>
  </si>
  <si>
    <t>DO13226C</t>
  </si>
  <si>
    <t>DO13234A</t>
  </si>
  <si>
    <t>DO13234B</t>
  </si>
  <si>
    <t>DO13234C</t>
  </si>
  <si>
    <t>DO13264A</t>
  </si>
  <si>
    <t>DO13264B</t>
  </si>
  <si>
    <t>DO13264C</t>
  </si>
  <si>
    <t>DO13223-4A</t>
  </si>
  <si>
    <t>DO13223-4B</t>
  </si>
  <si>
    <t>DO13223-4C</t>
  </si>
  <si>
    <t>DO13262A</t>
  </si>
  <si>
    <t>DO13262B</t>
  </si>
  <si>
    <t>DO13262C</t>
  </si>
  <si>
    <t>DO13784A</t>
  </si>
  <si>
    <t>DO13784B</t>
  </si>
  <si>
    <t>DO13784C</t>
  </si>
  <si>
    <t>DO13292A</t>
  </si>
  <si>
    <t>DO13292B</t>
  </si>
  <si>
    <t>DO13292C</t>
  </si>
  <si>
    <t>DO13229A</t>
  </si>
  <si>
    <t>DO13229B</t>
  </si>
  <si>
    <t>DO13229C</t>
  </si>
  <si>
    <t>DO13290A</t>
  </si>
  <si>
    <t>DO13290B</t>
  </si>
  <si>
    <t>DO13290C</t>
  </si>
  <si>
    <t>DO13774A</t>
  </si>
  <si>
    <t>DO13774B</t>
  </si>
  <si>
    <t>DO13774C</t>
  </si>
  <si>
    <t>DO14902A</t>
  </si>
  <si>
    <t>DO14902B</t>
  </si>
  <si>
    <t>DO14902C</t>
  </si>
  <si>
    <t>KC5A</t>
  </si>
  <si>
    <t>KC5B</t>
  </si>
  <si>
    <t>KC5C</t>
  </si>
  <si>
    <t>DO13779A</t>
  </si>
  <si>
    <t>DO13779B</t>
  </si>
  <si>
    <t>DO13779C</t>
  </si>
  <si>
    <t>DO13230-1A</t>
  </si>
  <si>
    <t>DO13230-1B</t>
  </si>
  <si>
    <t>DO13230-1C</t>
  </si>
  <si>
    <t>DO13780A</t>
  </si>
  <si>
    <t>DO13780B</t>
  </si>
  <si>
    <t>DO13780C</t>
  </si>
  <si>
    <t>DO13772A</t>
  </si>
  <si>
    <t>DO13772B</t>
  </si>
  <si>
    <t>DO13772C</t>
  </si>
  <si>
    <t>DO13261A</t>
  </si>
  <si>
    <t>DO13261B</t>
  </si>
  <si>
    <t>DO13261C</t>
  </si>
  <si>
    <t>DO13273A</t>
  </si>
  <si>
    <t>DO13273B</t>
  </si>
  <si>
    <t>DO13273C</t>
  </si>
  <si>
    <t>KC3A</t>
  </si>
  <si>
    <t>KC3B</t>
  </si>
  <si>
    <t>KC3C</t>
  </si>
  <si>
    <t>DO13235A</t>
  </si>
  <si>
    <t>DO13235B</t>
  </si>
  <si>
    <t>DO13235C</t>
  </si>
  <si>
    <t>DO13258A</t>
  </si>
  <si>
    <t>USGS 43</t>
  </si>
  <si>
    <t>DO13258B</t>
  </si>
  <si>
    <t>DO13258C</t>
  </si>
  <si>
    <t>DO13782A</t>
  </si>
  <si>
    <t>DO13782B</t>
  </si>
  <si>
    <t>DO13782C</t>
  </si>
  <si>
    <t>DO13287A</t>
  </si>
  <si>
    <t>DO13287B</t>
  </si>
  <si>
    <t>DO13287C</t>
  </si>
  <si>
    <t>DO13274A</t>
  </si>
  <si>
    <t>DO13274B</t>
  </si>
  <si>
    <t>DO13274C</t>
  </si>
  <si>
    <t>DO13283A</t>
  </si>
  <si>
    <t>DO13283B</t>
  </si>
  <si>
    <t>DO13283C</t>
  </si>
  <si>
    <t>KC4A</t>
  </si>
  <si>
    <t>KC4B</t>
  </si>
  <si>
    <t>KC4C</t>
  </si>
  <si>
    <t>DO13213A</t>
  </si>
  <si>
    <t>DO13213B</t>
  </si>
  <si>
    <t>DO13213C</t>
  </si>
  <si>
    <t>DO13786A</t>
  </si>
  <si>
    <t>DO13786B</t>
  </si>
  <si>
    <t>DO13786C</t>
  </si>
  <si>
    <t>DO13242A</t>
  </si>
  <si>
    <t>DO13242B</t>
  </si>
  <si>
    <t>DO13242C</t>
  </si>
  <si>
    <t>DO13695A</t>
  </si>
  <si>
    <t>DO13695B</t>
  </si>
  <si>
    <t>DO13695C</t>
  </si>
  <si>
    <t>DO13268A</t>
  </si>
  <si>
    <t>DO13268B</t>
  </si>
  <si>
    <t>DO13268C</t>
  </si>
  <si>
    <t>DO13239-40A</t>
  </si>
  <si>
    <t>DO13239-40B</t>
  </si>
  <si>
    <t>DO13239-40C</t>
  </si>
  <si>
    <t>DO13228A</t>
  </si>
  <si>
    <t>DO13228B</t>
  </si>
  <si>
    <t>DO13228C</t>
  </si>
  <si>
    <t>DO13265A</t>
  </si>
  <si>
    <t>DO13265B</t>
  </si>
  <si>
    <t>DO13265C</t>
  </si>
  <si>
    <t>DO13233A</t>
  </si>
  <si>
    <t>DO13233B</t>
  </si>
  <si>
    <t>DO13233C</t>
  </si>
  <si>
    <t>D014046A</t>
  </si>
  <si>
    <t>D014046B</t>
  </si>
  <si>
    <t>D014046C</t>
  </si>
  <si>
    <t>DO13250-5A</t>
  </si>
  <si>
    <t>DO13250-5B</t>
  </si>
  <si>
    <t>DO13250-5C</t>
  </si>
  <si>
    <t>DO13263A</t>
  </si>
  <si>
    <t>DO13263B</t>
  </si>
  <si>
    <t>DO13263C</t>
  </si>
  <si>
    <t>DO13241A</t>
  </si>
  <si>
    <t>DO13241B</t>
  </si>
  <si>
    <t>DO13241C</t>
  </si>
  <si>
    <t>KC2A</t>
  </si>
  <si>
    <t>KC2B</t>
  </si>
  <si>
    <t>KC2C</t>
  </si>
  <si>
    <t>DO13284A</t>
  </si>
  <si>
    <t>DO13284B</t>
  </si>
  <si>
    <t>DO13284C</t>
  </si>
  <si>
    <t>DO14052A</t>
  </si>
  <si>
    <t>DO14052B</t>
  </si>
  <si>
    <t>DO14052C</t>
  </si>
  <si>
    <t>DO13266A</t>
  </si>
  <si>
    <t>DO13266B</t>
  </si>
  <si>
    <t>DO13266C</t>
  </si>
  <si>
    <t>DO14053A</t>
  </si>
  <si>
    <t>DO14053B</t>
  </si>
  <si>
    <t>DO14053C</t>
  </si>
  <si>
    <t>DO14901A</t>
  </si>
  <si>
    <t>DO14901B</t>
  </si>
  <si>
    <t>DO14901C</t>
  </si>
  <si>
    <t>KC8A</t>
  </si>
  <si>
    <t>KC8B</t>
  </si>
  <si>
    <t>KC8C</t>
  </si>
  <si>
    <t>DO13260A</t>
  </si>
  <si>
    <t>DO13260B</t>
  </si>
  <si>
    <t>DO13260C</t>
  </si>
  <si>
    <t>FBE02CHCHBA</t>
  </si>
  <si>
    <t>FBE02CHCHBB</t>
  </si>
  <si>
    <t>FBE02CHCHBC</t>
  </si>
  <si>
    <t>DO13776A</t>
  </si>
  <si>
    <t>DO13776B</t>
  </si>
  <si>
    <t>DO13776C</t>
  </si>
  <si>
    <t>BAL004A</t>
  </si>
  <si>
    <t>BAL004B</t>
  </si>
  <si>
    <t>BAL004C</t>
  </si>
  <si>
    <t>DO13279A</t>
  </si>
  <si>
    <t>DO13279B</t>
  </si>
  <si>
    <t>DO13279C</t>
  </si>
  <si>
    <t>DO13289A</t>
  </si>
  <si>
    <t>DO13289B</t>
  </si>
  <si>
    <t>DO13289C</t>
  </si>
  <si>
    <t>DO13775A</t>
  </si>
  <si>
    <t>DO13775B</t>
  </si>
  <si>
    <t>DO13775C</t>
  </si>
  <si>
    <t>DO13785A</t>
  </si>
  <si>
    <t>DO13785B</t>
  </si>
  <si>
    <t>DO13214-6A</t>
  </si>
  <si>
    <t>DO13214-6B</t>
  </si>
  <si>
    <t xml:space="preserve">Well </t>
  </si>
  <si>
    <t>Duplicate samples with different percentages - one is 13.30 the other is 9.147</t>
  </si>
  <si>
    <t>DO13214-6</t>
  </si>
  <si>
    <t>DO13280</t>
  </si>
  <si>
    <t>DO13785</t>
  </si>
  <si>
    <t>D013777</t>
  </si>
  <si>
    <t>BAL0001</t>
  </si>
  <si>
    <t>BAL0002</t>
  </si>
  <si>
    <t>BAL0006</t>
  </si>
  <si>
    <t>BAL0007</t>
  </si>
  <si>
    <t>BAL0008</t>
  </si>
  <si>
    <t>BAL0012</t>
  </si>
  <si>
    <t>BAL0017</t>
  </si>
  <si>
    <t>BAL0018</t>
  </si>
  <si>
    <t>BAL0019</t>
  </si>
  <si>
    <t>D014048</t>
  </si>
  <si>
    <t>GCP94917</t>
  </si>
  <si>
    <t>JACK</t>
  </si>
  <si>
    <t>LP89 1220</t>
  </si>
  <si>
    <t>phalange</t>
  </si>
  <si>
    <t>scapula</t>
  </si>
  <si>
    <t>FBE02/CHCHB402(1031)</t>
  </si>
  <si>
    <t>Date</t>
  </si>
  <si>
    <t>Element</t>
  </si>
  <si>
    <t>δ13C‰</t>
  </si>
  <si>
    <t>ACR0001</t>
  </si>
  <si>
    <t>Secondary code</t>
  </si>
  <si>
    <t>Sample Number</t>
  </si>
  <si>
    <t>DO1 Code</t>
  </si>
  <si>
    <t>BAL005</t>
  </si>
  <si>
    <t>BAL0011</t>
  </si>
  <si>
    <t>Metatarsal, L2</t>
  </si>
  <si>
    <t>D014055</t>
  </si>
  <si>
    <t>Mandible, R</t>
  </si>
  <si>
    <t>Unstratified</t>
  </si>
  <si>
    <t>F. s. Lybica (J)</t>
  </si>
  <si>
    <t>BC14 0003</t>
  </si>
  <si>
    <t>BC0315 0001</t>
  </si>
  <si>
    <t>BC02 0001</t>
  </si>
  <si>
    <t>BC04 0001</t>
  </si>
  <si>
    <t>Ulna</t>
  </si>
  <si>
    <t>Femur, R</t>
  </si>
  <si>
    <t>D013282</t>
  </si>
  <si>
    <t>D013281</t>
  </si>
  <si>
    <t>CRT003</t>
  </si>
  <si>
    <t>Pelvis</t>
  </si>
  <si>
    <t>Samples 9, 10, 11 likely same individual</t>
  </si>
  <si>
    <t>Pelvis, L</t>
  </si>
  <si>
    <t>CAS0003</t>
  </si>
  <si>
    <t>AM006</t>
  </si>
  <si>
    <t>CAS0008</t>
  </si>
  <si>
    <t>Femur</t>
  </si>
  <si>
    <t>Metacarpal</t>
  </si>
  <si>
    <t>F. s. Lybica (H)</t>
  </si>
  <si>
    <t>DAB0001 (AM001)</t>
  </si>
  <si>
    <t>AM003</t>
  </si>
  <si>
    <r>
      <t xml:space="preserve">2257 </t>
    </r>
    <r>
      <rPr>
        <sz val="11"/>
        <color theme="1"/>
        <rFont val="Calibri"/>
        <family val="2"/>
      </rPr>
      <t>±</t>
    </r>
    <r>
      <rPr>
        <sz val="11"/>
        <color theme="1"/>
        <rFont val="Arial"/>
        <family val="2"/>
      </rPr>
      <t xml:space="preserve"> 21BP</t>
    </r>
  </si>
  <si>
    <t>Distal Humerus</t>
  </si>
  <si>
    <t>Mandible</t>
  </si>
  <si>
    <t>F. s. Sylvestris (H&amp;J)</t>
  </si>
  <si>
    <t>Specimen seems to have dissapeared (Juvenile)</t>
  </si>
  <si>
    <t>Gussage-All-Saints</t>
  </si>
  <si>
    <t>Tibia</t>
  </si>
  <si>
    <t>16/17th cent.</t>
  </si>
  <si>
    <t>LCNC0002</t>
  </si>
  <si>
    <t>LCNC0005</t>
  </si>
  <si>
    <t>Fused bone so adult</t>
  </si>
  <si>
    <t>Lym08(197)</t>
  </si>
  <si>
    <t>OX31749</t>
  </si>
  <si>
    <t>Lym08(656)</t>
  </si>
  <si>
    <t>F. s. Lybica (Metrics)</t>
  </si>
  <si>
    <t>D013272</t>
  </si>
  <si>
    <t>E5810013</t>
  </si>
  <si>
    <t>WP83883 0001</t>
  </si>
  <si>
    <t>WP180 0002</t>
  </si>
  <si>
    <t>WPV002</t>
  </si>
  <si>
    <t>E5817 0010</t>
  </si>
  <si>
    <t>E5817 0009</t>
  </si>
  <si>
    <t>E581 0006</t>
  </si>
  <si>
    <t>E581 0017</t>
  </si>
  <si>
    <t>Tibia, L</t>
  </si>
  <si>
    <t>Femur, L</t>
  </si>
  <si>
    <t>Pelvis, R</t>
  </si>
  <si>
    <t>Scapula, L</t>
  </si>
  <si>
    <t>Bottom text</t>
  </si>
  <si>
    <t>OxA-38874</t>
  </si>
  <si>
    <t>F. s. Sylvestris (Naomi)</t>
  </si>
  <si>
    <t>OxA-38875/6</t>
  </si>
  <si>
    <r>
      <t xml:space="preserve">2038 </t>
    </r>
    <r>
      <rPr>
        <sz val="11"/>
        <color theme="1"/>
        <rFont val="Calibri"/>
        <family val="2"/>
      </rPr>
      <t>±</t>
    </r>
    <r>
      <rPr>
        <sz val="10.45"/>
        <color theme="1"/>
        <rFont val="Arial"/>
        <family val="2"/>
      </rPr>
      <t xml:space="preserve"> 16BP</t>
    </r>
  </si>
  <si>
    <t>OxA-38877</t>
  </si>
  <si>
    <r>
      <t xml:space="preserve">1950 </t>
    </r>
    <r>
      <rPr>
        <sz val="11"/>
        <color theme="1"/>
        <rFont val="Calibri"/>
        <family val="2"/>
      </rPr>
      <t>±</t>
    </r>
    <r>
      <rPr>
        <sz val="10.45"/>
        <color theme="1"/>
        <rFont val="Arial"/>
        <family val="2"/>
      </rPr>
      <t xml:space="preserve"> 17BP</t>
    </r>
  </si>
  <si>
    <t>F. Catus (Naomi)</t>
  </si>
  <si>
    <t>OxA-38872</t>
  </si>
  <si>
    <t>OxA-38873</t>
  </si>
  <si>
    <r>
      <t xml:space="preserve">1274 </t>
    </r>
    <r>
      <rPr>
        <sz val="11"/>
        <color theme="1"/>
        <rFont val="Calibri"/>
        <family val="2"/>
      </rPr>
      <t>±</t>
    </r>
    <r>
      <rPr>
        <sz val="10.45"/>
        <color theme="1"/>
        <rFont val="Arial"/>
        <family val="2"/>
      </rPr>
      <t xml:space="preserve"> 16BP</t>
    </r>
  </si>
  <si>
    <r>
      <t xml:space="preserve">1847 </t>
    </r>
    <r>
      <rPr>
        <sz val="11"/>
        <color theme="1"/>
        <rFont val="Calibri"/>
        <family val="2"/>
      </rPr>
      <t>±</t>
    </r>
    <r>
      <rPr>
        <sz val="10.45"/>
        <color theme="1"/>
        <rFont val="Arial"/>
        <family val="2"/>
      </rPr>
      <t xml:space="preserve"> 16BP</t>
    </r>
  </si>
  <si>
    <r>
      <t xml:space="preserve">2125 </t>
    </r>
    <r>
      <rPr>
        <sz val="11"/>
        <color theme="1"/>
        <rFont val="Calibri"/>
        <family val="2"/>
      </rPr>
      <t xml:space="preserve">± </t>
    </r>
    <r>
      <rPr>
        <sz val="11"/>
        <color theme="1"/>
        <rFont val="Arial"/>
        <family val="2"/>
      </rPr>
      <t>17BP</t>
    </r>
  </si>
  <si>
    <t>D013773</t>
  </si>
  <si>
    <t>OxA-39001</t>
  </si>
  <si>
    <r>
      <t xml:space="preserve">1825 </t>
    </r>
    <r>
      <rPr>
        <sz val="11"/>
        <color theme="1"/>
        <rFont val="Calibri"/>
        <family val="2"/>
      </rPr>
      <t>±</t>
    </r>
    <r>
      <rPr>
        <sz val="10.45"/>
        <color theme="1"/>
        <rFont val="Arial"/>
        <family val="2"/>
      </rPr>
      <t xml:space="preserve"> 19BP </t>
    </r>
  </si>
  <si>
    <t>Bishopston</t>
  </si>
  <si>
    <r>
      <t>Using hair to collagen fro O'Connor et al - +1.4</t>
    </r>
    <r>
      <rPr>
        <sz val="11"/>
        <color theme="1"/>
        <rFont val="Calibri"/>
        <family val="2"/>
      </rPr>
      <t>Δ</t>
    </r>
    <r>
      <rPr>
        <sz val="10.45"/>
        <color theme="1"/>
        <rFont val="Arial"/>
        <family val="2"/>
      </rPr>
      <t>C, +0.8</t>
    </r>
    <r>
      <rPr>
        <sz val="10.45"/>
        <color theme="1"/>
        <rFont val="Calibri"/>
        <family val="2"/>
      </rPr>
      <t>Δ</t>
    </r>
    <r>
      <rPr>
        <sz val="9.9499999999999993"/>
        <color theme="1"/>
        <rFont val="Arial"/>
        <family val="2"/>
      </rPr>
      <t>N</t>
    </r>
  </si>
  <si>
    <t>Rural South West</t>
  </si>
  <si>
    <t>F. Catus (Bol paper)</t>
  </si>
  <si>
    <t>Bol-1</t>
  </si>
  <si>
    <t>Bol-2</t>
  </si>
  <si>
    <t>Bol-3</t>
  </si>
  <si>
    <t>Wharram Percy</t>
  </si>
  <si>
    <t>WP-A 5</t>
  </si>
  <si>
    <t>WP-A 9</t>
  </si>
  <si>
    <t>WP-A 12</t>
  </si>
  <si>
    <t>Hierons Species</t>
  </si>
  <si>
    <t>F.s. lybica</t>
  </si>
  <si>
    <t>F.s. ornata</t>
  </si>
  <si>
    <t>Source</t>
  </si>
  <si>
    <t>Fishy Tails (Askew, E)</t>
  </si>
  <si>
    <t>Fishergate</t>
  </si>
  <si>
    <t>FGA25</t>
  </si>
  <si>
    <t>FGA26</t>
  </si>
  <si>
    <t>FGA40</t>
  </si>
  <si>
    <t>FGA27</t>
  </si>
  <si>
    <t>FGA41</t>
  </si>
  <si>
    <t>Muldner &amp; Richards</t>
  </si>
  <si>
    <r>
      <t xml:space="preserve">Richards </t>
    </r>
    <r>
      <rPr>
        <i/>
        <sz val="11"/>
        <color theme="1"/>
        <rFont val="Arial"/>
        <family val="2"/>
      </rPr>
      <t>et al.</t>
    </r>
  </si>
  <si>
    <t>Richards et al.</t>
  </si>
  <si>
    <t>Bols</t>
  </si>
  <si>
    <t xml:space="preserve">Bols </t>
  </si>
  <si>
    <t>Sykes, N. pers com</t>
  </si>
  <si>
    <t>AD685-885</t>
  </si>
  <si>
    <t>AD710-950</t>
  </si>
  <si>
    <t>AD690-890</t>
  </si>
  <si>
    <t>7months to 1year old - complete skele</t>
  </si>
  <si>
    <t>complete skele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</si>
  <si>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</si>
  <si>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Monastic site???, definitely high status</t>
  </si>
  <si>
    <t>δ13C</t>
  </si>
  <si>
    <t>δ15N</t>
  </si>
  <si>
    <t>Reference</t>
  </si>
  <si>
    <t>Stuart Black - Modern</t>
  </si>
  <si>
    <t>FUR</t>
  </si>
  <si>
    <t>Stuart Black</t>
  </si>
  <si>
    <t>+1.4ΔC, +0.8ΔN</t>
  </si>
  <si>
    <t xml:space="preserve">Standard deviation </t>
  </si>
  <si>
    <t>Median</t>
  </si>
  <si>
    <t>1996_045_063</t>
  </si>
  <si>
    <t>Domestic</t>
  </si>
  <si>
    <t>F</t>
  </si>
  <si>
    <t>1996_045_061</t>
  </si>
  <si>
    <t>M</t>
  </si>
  <si>
    <t>1996_045_022</t>
  </si>
  <si>
    <t>1995_278_096</t>
  </si>
  <si>
    <t>1995_278_148</t>
  </si>
  <si>
    <t>1996_045_030</t>
  </si>
  <si>
    <t>1995_278_42</t>
  </si>
  <si>
    <t>1996_045_018</t>
  </si>
  <si>
    <t>1996_045_031</t>
  </si>
  <si>
    <t>1995_278_146</t>
  </si>
  <si>
    <t>Hybrid</t>
  </si>
  <si>
    <t>1995_278_122</t>
  </si>
  <si>
    <t>1995_278_056</t>
  </si>
  <si>
    <t>1995_278_092</t>
  </si>
  <si>
    <t>1995_278_061</t>
  </si>
  <si>
    <t>1995_278_7</t>
  </si>
  <si>
    <t>1995_278_127</t>
  </si>
  <si>
    <t>1995_278_055</t>
  </si>
  <si>
    <t>1995_278_135</t>
  </si>
  <si>
    <t>1995_278_160</t>
  </si>
  <si>
    <t>2005_102_001</t>
  </si>
  <si>
    <t>2000_181_003</t>
  </si>
  <si>
    <t>2000_181_002</t>
  </si>
  <si>
    <t>1996_045_045</t>
  </si>
  <si>
    <t>GH36_12</t>
  </si>
  <si>
    <t>GH39_12</t>
  </si>
  <si>
    <t>1996_045_043</t>
  </si>
  <si>
    <t>2002_223</t>
  </si>
  <si>
    <t>1995_278_138</t>
  </si>
  <si>
    <t>1996_045_073</t>
  </si>
  <si>
    <t>NA</t>
  </si>
  <si>
    <t>1995_278_22</t>
  </si>
  <si>
    <t>1995_278_19</t>
  </si>
  <si>
    <t>1995_278_067</t>
  </si>
  <si>
    <t>1995_278_24</t>
  </si>
  <si>
    <t>1996_045_023</t>
  </si>
  <si>
    <t>1995_278_059</t>
  </si>
  <si>
    <t>1995_278_11</t>
  </si>
  <si>
    <t>1995_278_072</t>
  </si>
  <si>
    <t>1995_278_155</t>
  </si>
  <si>
    <t>1995_278_157</t>
  </si>
  <si>
    <t>PH110_13</t>
  </si>
  <si>
    <t>Wildcat</t>
  </si>
  <si>
    <t>GH1010</t>
  </si>
  <si>
    <t>1947_13_3</t>
  </si>
  <si>
    <t>GH1710</t>
  </si>
  <si>
    <t>1958_8</t>
  </si>
  <si>
    <t>GH08_10</t>
  </si>
  <si>
    <t>1964_29</t>
  </si>
  <si>
    <t>1964_65</t>
  </si>
  <si>
    <t>1959_14</t>
  </si>
  <si>
    <t>1959_13</t>
  </si>
  <si>
    <t>1959_31</t>
  </si>
  <si>
    <t>1945_18</t>
  </si>
  <si>
    <t>1947_13_4</t>
  </si>
  <si>
    <t>1947_13_2_</t>
  </si>
  <si>
    <t>1947_13_1</t>
  </si>
  <si>
    <t>1959_29</t>
  </si>
  <si>
    <t>1904_133</t>
  </si>
  <si>
    <t xml:space="preserve">Wildcat </t>
  </si>
  <si>
    <t>Robbie, Macdonald, National Museum of Scotland data for Domestic, Hybrid and Wild, Original isotopes are for fur so converted here, species may not be accurate but are from museum labels</t>
  </si>
  <si>
    <t>Macdonald ID</t>
  </si>
  <si>
    <t>Sex</t>
  </si>
  <si>
    <t>FUR-δ13C</t>
  </si>
  <si>
    <t>FUR-δ15N</t>
  </si>
  <si>
    <t>Column32</t>
  </si>
  <si>
    <t>Conversion rates, O'Connor et al</t>
  </si>
  <si>
    <t>CON-δ13C</t>
  </si>
  <si>
    <t>CON-δ15N</t>
  </si>
  <si>
    <t>Standard Dev.</t>
  </si>
  <si>
    <t>Iron Age Median</t>
  </si>
  <si>
    <t>Iron Age St Dev.</t>
  </si>
  <si>
    <t>Roman Median</t>
  </si>
  <si>
    <t>Roman St Dev.</t>
  </si>
  <si>
    <t>Anglo-Sax Median</t>
  </si>
  <si>
    <t>Anglo-Sax St Dev.</t>
  </si>
  <si>
    <t>Medieval Median</t>
  </si>
  <si>
    <t>Medieval St Dev.</t>
  </si>
  <si>
    <t>Post-Med Median</t>
  </si>
  <si>
    <t>Post-Med St Dev.</t>
  </si>
  <si>
    <t>Sample N0.</t>
  </si>
  <si>
    <t>Medians</t>
  </si>
  <si>
    <t>Standard Dev.'s</t>
  </si>
  <si>
    <t>Modern St Dev.</t>
  </si>
  <si>
    <t>Modern Median</t>
  </si>
  <si>
    <r>
      <rPr>
        <sz val="11"/>
        <color theme="1"/>
        <rFont val="Calibri"/>
        <family val="2"/>
      </rPr>
      <t>δ</t>
    </r>
    <r>
      <rPr>
        <sz val="7.7"/>
        <color theme="1"/>
        <rFont val="Arial"/>
        <family val="2"/>
      </rPr>
      <t>13</t>
    </r>
    <r>
      <rPr>
        <sz val="11"/>
        <color theme="1"/>
        <rFont val="Arial"/>
        <family val="2"/>
      </rPr>
      <t>C</t>
    </r>
    <r>
      <rPr>
        <sz val="11"/>
        <color theme="1"/>
        <rFont val="Calibri"/>
        <family val="2"/>
      </rPr>
      <t>‰</t>
    </r>
  </si>
  <si>
    <r>
      <rPr>
        <sz val="11"/>
        <color theme="1"/>
        <rFont val="Calibri"/>
        <family val="2"/>
      </rPr>
      <t>δ</t>
    </r>
    <r>
      <rPr>
        <sz val="7.7"/>
        <color theme="1"/>
        <rFont val="Arial"/>
        <family val="2"/>
      </rPr>
      <t>15</t>
    </r>
    <r>
      <rPr>
        <sz val="11"/>
        <color theme="1"/>
        <rFont val="Arial"/>
        <family val="2"/>
      </rPr>
      <t xml:space="preserve">N </t>
    </r>
    <r>
      <rPr>
        <sz val="11"/>
        <color theme="1"/>
        <rFont val="Calibri"/>
        <family val="2"/>
      </rPr>
      <t>‰</t>
    </r>
  </si>
  <si>
    <r>
      <rPr>
        <sz val="11"/>
        <color theme="1"/>
        <rFont val="Calibri"/>
        <family val="2"/>
      </rPr>
      <t>δ</t>
    </r>
    <r>
      <rPr>
        <sz val="14.3"/>
        <color theme="1"/>
        <rFont val="Arial"/>
        <family val="2"/>
      </rPr>
      <t>34S</t>
    </r>
  </si>
  <si>
    <t>Nottingham</t>
  </si>
  <si>
    <t>Subset</t>
  </si>
  <si>
    <t>Med. Or St-Dev</t>
  </si>
  <si>
    <t>d13C</t>
  </si>
  <si>
    <t>d15N</t>
  </si>
  <si>
    <t>Iron Age M-list</t>
  </si>
  <si>
    <t>Roman M-list</t>
  </si>
  <si>
    <t>Anglo-Saxon M-list</t>
  </si>
  <si>
    <t>Medieval M-list</t>
  </si>
  <si>
    <t>Post-med M-list</t>
  </si>
  <si>
    <t>Modern M-list</t>
  </si>
  <si>
    <t>Stuart Modern</t>
  </si>
  <si>
    <t>Macdonald Dom</t>
  </si>
  <si>
    <t>Macdonald Hybrid</t>
  </si>
  <si>
    <t>Macdonald Wildcat</t>
  </si>
  <si>
    <t xml:space="preserve"> </t>
  </si>
  <si>
    <t>Conversion rates, O'Connor et al also Suess effect from Hellevang and Aagaard</t>
  </si>
  <si>
    <t>(+1.4ΔC, +0.8ΔN, +1.7ΔC)</t>
  </si>
  <si>
    <t>Alterations</t>
  </si>
  <si>
    <t>(+1.4ΔC, +0.8ΔN, +2.1C)</t>
  </si>
  <si>
    <t>Carbon</t>
  </si>
  <si>
    <t>Nitrogen</t>
  </si>
  <si>
    <t>Country/Location</t>
  </si>
  <si>
    <t>Besancon East France</t>
  </si>
  <si>
    <t>14th Cent</t>
  </si>
  <si>
    <r>
      <t xml:space="preserve">Bocherens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pg332</t>
    </r>
  </si>
  <si>
    <t>Speicies</t>
  </si>
  <si>
    <t>Catus</t>
  </si>
  <si>
    <r>
      <t xml:space="preserve">Bocherens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pg333</t>
    </r>
  </si>
  <si>
    <t>Ridanas, Settlement on Gotland</t>
  </si>
  <si>
    <t>6-12th Cent.</t>
  </si>
  <si>
    <r>
      <t xml:space="preserve">Kosiba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pg402 - USF-520</t>
    </r>
  </si>
  <si>
    <t>All samples are bone</t>
  </si>
  <si>
    <r>
      <t xml:space="preserve">Van der Sluis </t>
    </r>
    <r>
      <rPr>
        <i/>
        <sz val="11"/>
        <color theme="1"/>
        <rFont val="Calibri"/>
        <family val="2"/>
        <scheme val="minor"/>
      </rPr>
      <t xml:space="preserve"> et al</t>
    </r>
    <r>
      <rPr>
        <sz val="11"/>
        <color theme="1"/>
        <rFont val="Calibri"/>
        <family val="2"/>
        <scheme val="minor"/>
      </rPr>
      <t>. Pg123 - BER-11</t>
    </r>
  </si>
  <si>
    <t>Stavanger churchyard Norway</t>
  </si>
  <si>
    <t>Pre-1272</t>
  </si>
  <si>
    <t>Polet &amp; Katzenberg Pg528</t>
  </si>
  <si>
    <t>Dunes Abbey Belgian coast</t>
  </si>
  <si>
    <t>12-15th cent</t>
  </si>
  <si>
    <t>KITTEN</t>
  </si>
  <si>
    <t>Averages</t>
  </si>
  <si>
    <t>Foreign Examples</t>
  </si>
  <si>
    <t>(+1.4ΔC, +0.8ΔN)</t>
  </si>
  <si>
    <t>Sample Number in line with masterlist</t>
  </si>
  <si>
    <t>Original Sample Numbers</t>
  </si>
  <si>
    <t>Whole</t>
  </si>
  <si>
    <t>St Laurent les Eaux</t>
  </si>
  <si>
    <t>Modern cat nitrogen average</t>
  </si>
  <si>
    <t>Iron Age All</t>
  </si>
  <si>
    <t>Roman All</t>
  </si>
  <si>
    <t>Anglo-Saxon All</t>
  </si>
  <si>
    <t>Medieval All</t>
  </si>
  <si>
    <t>Post-med All</t>
  </si>
  <si>
    <t>Modern Archaeo</t>
  </si>
  <si>
    <t>Modern Carbon Average</t>
  </si>
  <si>
    <t>Besancon, East France,</t>
  </si>
  <si>
    <t>St Laurent les Eaux,</t>
  </si>
  <si>
    <t>Ridanas, Settlement Gotland,</t>
  </si>
  <si>
    <t>Stavanger churchyard, Norway,</t>
  </si>
  <si>
    <t>Dunes Abbey, Belgian coast,</t>
  </si>
  <si>
    <t>FIshbourne</t>
  </si>
  <si>
    <r>
      <t xml:space="preserve">2038 </t>
    </r>
    <r>
      <rPr>
        <sz val="11"/>
        <color theme="1"/>
        <rFont val="Calibri"/>
        <family val="2"/>
      </rPr>
      <t>± 17BP</t>
    </r>
  </si>
  <si>
    <t>F.s. Sylvestris (Naomi)</t>
  </si>
  <si>
    <t>Mcdonald Dom</t>
  </si>
  <si>
    <t>Mcdonald Hybrid</t>
  </si>
  <si>
    <t>Mcdonald Wildcat</t>
  </si>
  <si>
    <t>Jack Processing sample numbers</t>
  </si>
  <si>
    <t>secondary_code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</si>
</sst>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1"/>
      <color rgb="FF9C0006"/>
      <name val="Arial"/>
      <family val="2"/>
    </font>
    <font>
      <sz val="11"/>
      <color theme="1"/>
      <name val="Calibri"/>
      <family val="2"/>
    </font>
    <font>
      <b/>
      <sz val="12"/>
      <color theme="1"/>
      <name val="Times New Roman"/>
      <family val="1"/>
    </font>
    <font>
      <b/>
      <vertAlign val="superscript"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0.45"/>
      <color theme="1"/>
      <name val="Arial"/>
      <family val="2"/>
    </font>
    <font>
      <sz val="10.45"/>
      <color theme="1"/>
      <name val="Calibri"/>
      <family val="2"/>
    </font>
    <font>
      <sz val="9.9499999999999993"/>
      <color theme="1"/>
      <name val="Arial"/>
      <family val="2"/>
    </font>
    <font>
      <i/>
      <sz val="11"/>
      <color theme="1"/>
      <name val="Arial"/>
      <family val="2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6100"/>
      <name val="Calibri"/>
      <family val="2"/>
      <scheme val="minor"/>
    </font>
    <font>
      <sz val="7.7"/>
      <color theme="1"/>
      <name val="Arial"/>
      <family val="2"/>
    </font>
    <font>
      <sz val="14.3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darkVertical">
        <bgColor rgb="FFFF0000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6" fillId="5" borderId="1" applyNumberFormat="0" applyAlignment="0" applyProtection="0"/>
    <xf numFmtId="0" fontId="17" fillId="0" borderId="0" applyNumberFormat="0" applyFill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22" fillId="10" borderId="0" applyNumberFormat="0" applyBorder="0" applyAlignment="0" applyProtection="0"/>
    <xf numFmtId="0" fontId="1" fillId="13" borderId="0"/>
    <xf numFmtId="0" fontId="1" fillId="0" borderId="10"/>
  </cellStyleXfs>
  <cellXfs count="72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 wrapText="1"/>
    </xf>
    <xf numFmtId="0" fontId="6" fillId="2" borderId="0" xfId="1" applyFont="1" applyAlignment="1">
      <alignment horizontal="left"/>
    </xf>
    <xf numFmtId="0" fontId="5" fillId="0" borderId="0" xfId="0" applyFont="1" applyAlignment="1">
      <alignment horizontal="left"/>
    </xf>
    <xf numFmtId="0" fontId="3" fillId="3" borderId="0" xfId="2" applyAlignment="1">
      <alignment horizontal="left"/>
    </xf>
    <xf numFmtId="0" fontId="0" fillId="0" borderId="0" xfId="0" applyFill="1"/>
    <xf numFmtId="0" fontId="2" fillId="2" borderId="0" xfId="1"/>
    <xf numFmtId="14" fontId="5" fillId="0" borderId="0" xfId="0" applyNumberFormat="1" applyFont="1" applyAlignment="1">
      <alignment horizontal="left"/>
    </xf>
    <xf numFmtId="0" fontId="8" fillId="0" borderId="0" xfId="0" applyFont="1"/>
    <xf numFmtId="0" fontId="0" fillId="0" borderId="0" xfId="0" applyNumberFormat="1"/>
    <xf numFmtId="0" fontId="1" fillId="4" borderId="0" xfId="3" applyAlignment="1">
      <alignment horizontal="left"/>
    </xf>
    <xf numFmtId="0" fontId="1" fillId="4" borderId="0" xfId="3" applyBorder="1" applyAlignment="1">
      <alignment horizontal="left"/>
    </xf>
    <xf numFmtId="0" fontId="5" fillId="0" borderId="0" xfId="0" applyFont="1" applyBorder="1" applyAlignment="1">
      <alignment horizontal="left"/>
    </xf>
    <xf numFmtId="0" fontId="1" fillId="4" borderId="2" xfId="3" applyBorder="1" applyAlignment="1">
      <alignment wrapText="1"/>
    </xf>
    <xf numFmtId="0" fontId="1" fillId="4" borderId="2" xfId="3" applyBorder="1" applyAlignment="1">
      <alignment horizontal="center" wrapText="1"/>
    </xf>
    <xf numFmtId="0" fontId="5" fillId="0" borderId="0" xfId="0" applyNumberFormat="1" applyFont="1" applyAlignment="1">
      <alignment horizontal="left"/>
    </xf>
    <xf numFmtId="0" fontId="2" fillId="2" borderId="1" xfId="1" applyBorder="1"/>
    <xf numFmtId="0" fontId="11" fillId="0" borderId="0" xfId="0" applyFont="1"/>
    <xf numFmtId="0" fontId="3" fillId="3" borderId="0" xfId="2" applyBorder="1" applyAlignment="1">
      <alignment horizontal="left"/>
    </xf>
    <xf numFmtId="0" fontId="0" fillId="0" borderId="0" xfId="0" applyBorder="1"/>
    <xf numFmtId="0" fontId="0" fillId="0" borderId="3" xfId="0" applyBorder="1"/>
    <xf numFmtId="0" fontId="20" fillId="0" borderId="2" xfId="0" applyFont="1" applyBorder="1" applyAlignment="1">
      <alignment wrapText="1"/>
    </xf>
    <xf numFmtId="0" fontId="20" fillId="0" borderId="2" xfId="0" applyFont="1" applyBorder="1" applyAlignment="1">
      <alignment horizontal="center" wrapText="1"/>
    </xf>
    <xf numFmtId="0" fontId="21" fillId="0" borderId="2" xfId="0" applyFont="1" applyBorder="1" applyAlignment="1">
      <alignment horizontal="left" wrapText="1"/>
    </xf>
    <xf numFmtId="0" fontId="7" fillId="0" borderId="0" xfId="0" applyFont="1"/>
    <xf numFmtId="0" fontId="21" fillId="0" borderId="4" xfId="0" applyFont="1" applyBorder="1" applyAlignment="1">
      <alignment horizontal="left" wrapText="1"/>
    </xf>
    <xf numFmtId="0" fontId="5" fillId="0" borderId="3" xfId="0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6" fillId="5" borderId="1" xfId="4"/>
    <xf numFmtId="0" fontId="17" fillId="0" borderId="0" xfId="5" applyAlignment="1">
      <alignment horizontal="center"/>
    </xf>
    <xf numFmtId="0" fontId="18" fillId="6" borderId="0" xfId="6" applyAlignment="1">
      <alignment horizontal="left"/>
    </xf>
    <xf numFmtId="0" fontId="18" fillId="7" borderId="0" xfId="7" applyAlignment="1">
      <alignment horizontal="left"/>
    </xf>
    <xf numFmtId="0" fontId="18" fillId="8" borderId="0" xfId="8" applyAlignment="1"/>
    <xf numFmtId="0" fontId="19" fillId="9" borderId="3" xfId="0" applyFont="1" applyFill="1" applyBorder="1"/>
    <xf numFmtId="0" fontId="22" fillId="10" borderId="0" xfId="9" applyAlignment="1">
      <alignment horizontal="left"/>
    </xf>
    <xf numFmtId="0" fontId="22" fillId="10" borderId="0" xfId="9" applyBorder="1" applyAlignment="1">
      <alignment horizontal="left"/>
    </xf>
    <xf numFmtId="0" fontId="3" fillId="3" borderId="0" xfId="2" applyBorder="1"/>
    <xf numFmtId="0" fontId="0" fillId="0" borderId="1" xfId="0" applyBorder="1"/>
    <xf numFmtId="0" fontId="0" fillId="0" borderId="0" xfId="0" applyAlignment="1"/>
    <xf numFmtId="0" fontId="0" fillId="12" borderId="6" xfId="0" applyFont="1" applyFill="1" applyBorder="1"/>
    <xf numFmtId="0" fontId="0" fillId="12" borderId="7" xfId="0" applyFont="1" applyFill="1" applyBorder="1"/>
    <xf numFmtId="0" fontId="5" fillId="0" borderId="3" xfId="0" applyFont="1" applyBorder="1" applyAlignment="1">
      <alignment horizontal="left"/>
    </xf>
    <xf numFmtId="0" fontId="3" fillId="3" borderId="3" xfId="2" applyFont="1" applyFill="1" applyBorder="1" applyAlignment="1">
      <alignment horizontal="left"/>
    </xf>
    <xf numFmtId="0" fontId="2" fillId="2" borderId="3" xfId="1" applyFont="1" applyFill="1" applyBorder="1"/>
    <xf numFmtId="0" fontId="26" fillId="11" borderId="5" xfId="0" applyFont="1" applyFill="1" applyBorder="1"/>
    <xf numFmtId="0" fontId="26" fillId="11" borderId="6" xfId="0" applyFont="1" applyFill="1" applyBorder="1"/>
    <xf numFmtId="0" fontId="26" fillId="11" borderId="7" xfId="0" applyFont="1" applyFill="1" applyBorder="1"/>
    <xf numFmtId="0" fontId="5" fillId="12" borderId="5" xfId="0" applyFont="1" applyFill="1" applyBorder="1"/>
    <xf numFmtId="0" fontId="5" fillId="12" borderId="6" xfId="0" applyFont="1" applyFill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12" borderId="7" xfId="0" applyFont="1" applyFill="1" applyBorder="1"/>
    <xf numFmtId="0" fontId="22" fillId="10" borderId="3" xfId="9" applyFont="1" applyFill="1" applyBorder="1" applyAlignment="1">
      <alignment horizontal="left"/>
    </xf>
    <xf numFmtId="0" fontId="22" fillId="10" borderId="1" xfId="9" applyFont="1" applyFill="1" applyBorder="1" applyAlignment="1">
      <alignment horizontal="left"/>
    </xf>
    <xf numFmtId="0" fontId="19" fillId="9" borderId="9" xfId="0" applyFont="1" applyFill="1" applyBorder="1"/>
    <xf numFmtId="0" fontId="19" fillId="9" borderId="3" xfId="0" applyFont="1" applyFill="1" applyBorder="1" applyAlignment="1">
      <alignment wrapText="1"/>
    </xf>
    <xf numFmtId="0" fontId="2" fillId="2" borderId="3" xfId="1" applyBorder="1"/>
    <xf numFmtId="0" fontId="1" fillId="13" borderId="0" xfId="10"/>
    <xf numFmtId="0" fontId="22" fillId="10" borderId="1" xfId="9" applyBorder="1" applyAlignment="1">
      <alignment horizontal="left"/>
    </xf>
    <xf numFmtId="0" fontId="22" fillId="10" borderId="0" xfId="9"/>
    <xf numFmtId="0" fontId="22" fillId="10" borderId="0" xfId="9" applyBorder="1"/>
    <xf numFmtId="0" fontId="0" fillId="0" borderId="0" xfId="0" applyFill="1" applyBorder="1"/>
    <xf numFmtId="14" fontId="5" fillId="0" borderId="0" xfId="0" applyNumberFormat="1" applyFont="1" applyBorder="1" applyAlignment="1">
      <alignment horizontal="left"/>
    </xf>
    <xf numFmtId="0" fontId="5" fillId="0" borderId="0" xfId="0" applyNumberFormat="1" applyFont="1" applyBorder="1" applyAlignment="1">
      <alignment horizontal="left"/>
    </xf>
    <xf numFmtId="0" fontId="18" fillId="0" borderId="0" xfId="0" applyFont="1"/>
    <xf numFmtId="0" fontId="0" fillId="0" borderId="8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2">
    <cellStyle name="40% - Accent1" xfId="3" builtinId="31"/>
    <cellStyle name="Accent1" xfId="6" builtinId="29"/>
    <cellStyle name="Accent5" xfId="7" builtinId="45"/>
    <cellStyle name="Accent6" xfId="8" builtinId="49"/>
    <cellStyle name="Bad" xfId="1" builtinId="27"/>
    <cellStyle name="Explanatory Text" xfId="5" builtinId="53"/>
    <cellStyle name="Good" xfId="9" builtinId="26"/>
    <cellStyle name="Input" xfId="4" builtinId="20"/>
    <cellStyle name="Neutral" xfId="2" builtinId="28"/>
    <cellStyle name="Normal" xfId="0" builtinId="0"/>
    <cellStyle name="Of interest" xfId="11" xr:uid="{8F0E6B4E-96E8-4EEB-B7F2-7AD7211C9EED}"/>
    <cellStyle name="Style 1" xfId="10" xr:uid="{1AB97137-BA48-409D-AD68-997BA4885ED4}"/>
  </cellStyles>
  <dxfs count="1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0" formatCode="General"/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left" vertical="bottom" textRotation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ill>
        <patternFill>
          <bgColor theme="8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ill>
        <patternFill>
          <bgColor theme="8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/>
      </font>
      <fill>
        <patternFill>
          <bgColor theme="2"/>
        </patternFill>
      </fill>
    </dxf>
    <dxf>
      <font>
        <b/>
        <i/>
      </font>
      <fill>
        <patternFill>
          <bgColor theme="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Custom 01" pivot="0" count="3" xr9:uid="{88C69CCE-7DA3-4F73-A38E-570A10664072}">
      <tableStyleElement type="wholeTable" dxfId="109"/>
      <tableStyleElement type="headerRow" dxfId="108"/>
      <tableStyleElement type="firstColumn" dxfId="107"/>
    </tableStyle>
    <tableStyle name="Table Style 1" pivot="0" count="2" xr9:uid="{58AB3E90-DC9A-4747-893A-043C911069A5}">
      <tableStyleElement type="wholeTable" dxfId="106"/>
      <tableStyleElement type="headerRow" dxfId="105"/>
    </tableStyle>
  </tableStyles>
  <colors>
    <mruColors>
      <color rgb="FFFF00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Median</a:t>
            </a:r>
            <a:r>
              <a:rPr lang="en-GB" baseline="0"/>
              <a:t> </a:t>
            </a:r>
            <a:r>
              <a:rPr lang="el-GR" baseline="0"/>
              <a:t>δ13</a:t>
            </a:r>
            <a:r>
              <a:rPr lang="en-GB" baseline="0"/>
              <a:t>C‰</a:t>
            </a:r>
            <a:r>
              <a:rPr lang="en-GB"/>
              <a:t> for periods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Everything!$O$2</c:f>
              <c:strCache>
                <c:ptCount val="1"/>
                <c:pt idx="0">
                  <c:v>δ13C‰</c:v>
                </c:pt>
              </c:strCache>
            </c:strRef>
          </c:tx>
          <c:marker>
            <c:spPr>
              <a:ln>
                <a:solidFill>
                  <a:schemeClr val="accent1"/>
                </a:solidFill>
              </a:ln>
            </c:spPr>
          </c:marker>
          <c:cat>
            <c:strRef>
              <c:f>Everything!$N$3:$N$7</c:f>
              <c:strCache>
                <c:ptCount val="5"/>
                <c:pt idx="0">
                  <c:v>Iron Age</c:v>
                </c:pt>
                <c:pt idx="1">
                  <c:v>Roman</c:v>
                </c:pt>
                <c:pt idx="2">
                  <c:v>Anglo-Saxon</c:v>
                </c:pt>
                <c:pt idx="3">
                  <c:v>Medieval</c:v>
                </c:pt>
                <c:pt idx="4">
                  <c:v>Post-Medieval</c:v>
                </c:pt>
              </c:strCache>
            </c:strRef>
          </c:cat>
          <c:val>
            <c:numRef>
              <c:f>Everything!$O$3:$O$7</c:f>
              <c:numCache>
                <c:formatCode>General</c:formatCode>
                <c:ptCount val="5"/>
                <c:pt idx="0">
                  <c:v>-20.3</c:v>
                </c:pt>
                <c:pt idx="1">
                  <c:v>-20.329999999999998</c:v>
                </c:pt>
                <c:pt idx="2">
                  <c:v>-19.100000000000001</c:v>
                </c:pt>
                <c:pt idx="3">
                  <c:v>-20.5</c:v>
                </c:pt>
                <c:pt idx="4">
                  <c:v>-20.075000000000003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80-4EE5-B590-46FF43DB4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837488"/>
        <c:axId val="60211008"/>
      </c:lineChart>
      <c:catAx>
        <c:axId val="158183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1008"/>
        <c:crosses val="autoZero"/>
        <c:auto val="1"/>
        <c:lblAlgn val="ctr"/>
        <c:lblOffset val="100"/>
        <c:noMultiLvlLbl val="0"/>
      </c:catAx>
      <c:valAx>
        <c:axId val="60211008"/>
        <c:scaling>
          <c:orientation val="minMax"/>
          <c:max val="-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83748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Foreign Cat examples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'Foreign examples'!$B$2:$C$2</c:f>
              <c:strCache>
                <c:ptCount val="1"/>
                <c:pt idx="0">
                  <c:v>Besancon, East France, 14th Cent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'Foreign examples'!$D$2</c:f>
              <c:numCache>
                <c:formatCode>General</c:formatCode>
                <c:ptCount val="1"/>
                <c:pt idx="0">
                  <c:v>-19.8</c:v>
                </c:pt>
              </c:numCache>
            </c:numRef>
          </c:xVal>
          <c:yVal>
            <c:numRef>
              <c:f>'Foreign examples'!$E$2</c:f>
              <c:numCache>
                <c:formatCode>General</c:formatCode>
                <c:ptCount val="1"/>
                <c:pt idx="0">
                  <c:v>8.8000000000000007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2F-4360-884B-AD1D5A60F4E7}"/>
            </c:ext>
          </c:extLst>
        </c:ser>
        <c:ser>
          <c:idx val="1"/>
          <c:order val="1"/>
          <c:tx>
            <c:v>St Laurent les Eaux Modern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'Foreign examples'!$D$3</c:f>
              <c:numCache>
                <c:formatCode>General</c:formatCode>
                <c:ptCount val="1"/>
                <c:pt idx="0">
                  <c:v>-17.3</c:v>
                </c:pt>
              </c:numCache>
            </c:numRef>
          </c:xVal>
          <c:yVal>
            <c:numRef>
              <c:f>'Foreign examples'!$E$3</c:f>
              <c:numCache>
                <c:formatCode>General</c:formatCode>
                <c:ptCount val="1"/>
                <c:pt idx="0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2F-4360-884B-AD1D5A60F4E7}"/>
            </c:ext>
          </c:extLst>
        </c:ser>
        <c:ser>
          <c:idx val="2"/>
          <c:order val="2"/>
          <c:tx>
            <c:strRef>
              <c:f>'Foreign examples'!$B$4:$C$4</c:f>
              <c:strCache>
                <c:ptCount val="1"/>
                <c:pt idx="0">
                  <c:v>Ridanas, Settlement Gotland, 6-12th Cent.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'Foreign examples'!$D$4</c:f>
              <c:numCache>
                <c:formatCode>General</c:formatCode>
                <c:ptCount val="1"/>
                <c:pt idx="0">
                  <c:v>-17.7</c:v>
                </c:pt>
              </c:numCache>
            </c:numRef>
          </c:xVal>
          <c:yVal>
            <c:numRef>
              <c:f>'Foreign examples'!$E$4</c:f>
              <c:numCache>
                <c:formatCode>General</c:formatCode>
                <c:ptCount val="1"/>
                <c:pt idx="0">
                  <c:v>10.7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2F-4360-884B-AD1D5A60F4E7}"/>
            </c:ext>
          </c:extLst>
        </c:ser>
        <c:ser>
          <c:idx val="3"/>
          <c:order val="3"/>
          <c:tx>
            <c:strRef>
              <c:f>'Foreign examples'!$B$5:$C$5</c:f>
              <c:strCache>
                <c:ptCount val="1"/>
                <c:pt idx="0">
                  <c:v>Stavanger churchyard, Norway, Pre-1272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'Foreign examples'!$D$5</c:f>
              <c:numCache>
                <c:formatCode>General</c:formatCode>
                <c:ptCount val="1"/>
                <c:pt idx="0">
                  <c:v>-19.7</c:v>
                </c:pt>
              </c:numCache>
            </c:numRef>
          </c:xVal>
          <c:yVal>
            <c:numRef>
              <c:f>'Foreign examples'!$E$5</c:f>
              <c:numCache>
                <c:formatCode>General</c:formatCode>
                <c:ptCount val="1"/>
                <c:pt idx="0">
                  <c:v>9.6999999999999993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2F-4360-884B-AD1D5A60F4E7}"/>
            </c:ext>
          </c:extLst>
        </c:ser>
        <c:ser>
          <c:idx val="4"/>
          <c:order val="4"/>
          <c:tx>
            <c:strRef>
              <c:f>'Foreign examples'!$B$6:$C$6</c:f>
              <c:strCache>
                <c:ptCount val="1"/>
                <c:pt idx="0">
                  <c:v>Dunes Abbey, Belgian coast, 12-15th cent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'Foreign examples'!$D$6</c:f>
              <c:numCache>
                <c:formatCode>General</c:formatCode>
                <c:ptCount val="1"/>
                <c:pt idx="0">
                  <c:v>-17.100000000000001</c:v>
                </c:pt>
              </c:numCache>
            </c:numRef>
          </c:xVal>
          <c:yVal>
            <c:numRef>
              <c:f>'Foreign examples'!$E$6</c:f>
              <c:numCache>
                <c:formatCode>General</c:formatCode>
                <c:ptCount val="1"/>
                <c:pt idx="0">
                  <c:v>13.8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2F-4360-884B-AD1D5A60F4E7}"/>
            </c:ext>
          </c:extLst>
        </c:ser>
        <c:ser>
          <c:idx val="5"/>
          <c:order val="5"/>
          <c:tx>
            <c:strRef>
              <c:f>'Foreign examples'!$B$7:$C$7</c:f>
              <c:strCache>
                <c:ptCount val="1"/>
                <c:pt idx="0">
                  <c:v>Dunes Abbey, Belgian coast, 12-15th cent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'Foreign examples'!$D$7</c:f>
              <c:numCache>
                <c:formatCode>General</c:formatCode>
                <c:ptCount val="1"/>
                <c:pt idx="0">
                  <c:v>-18.5</c:v>
                </c:pt>
              </c:numCache>
            </c:numRef>
          </c:xVal>
          <c:yVal>
            <c:numRef>
              <c:f>'Foreign examples'!$E$7</c:f>
              <c:numCache>
                <c:formatCode>General</c:formatCode>
                <c:ptCount val="1"/>
                <c:pt idx="0">
                  <c:v>10.9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2F-4360-884B-AD1D5A60F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596287"/>
        <c:axId val="250774079"/>
      </c:scatterChart>
      <c:valAx>
        <c:axId val="343596287"/>
        <c:scaling>
          <c:orientation val="minMax"/>
          <c:max val="-16"/>
          <c:min val="-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δ</a:t>
                </a:r>
                <a:r>
                  <a:rPr lang="en-GB" sz="1000" b="0" i="0" u="none" strike="noStrike" baseline="30000">
                    <a:effectLst/>
                  </a:rPr>
                  <a:t>13</a:t>
                </a:r>
                <a:r>
                  <a:rPr lang="en-GB" sz="1000" b="0" i="0" u="none" strike="noStrike" baseline="0">
                    <a:effectLst/>
                  </a:rPr>
                  <a:t>C</a:t>
                </a:r>
                <a:endParaRPr lang="en-GB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74079"/>
        <c:crosses val="autoZero"/>
        <c:crossBetween val="midCat"/>
        <c:majorUnit val="1"/>
      </c:valAx>
      <c:valAx>
        <c:axId val="250774079"/>
        <c:scaling>
          <c:orientation val="minMax"/>
          <c:min val="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δ</a:t>
                </a:r>
                <a:r>
                  <a:rPr lang="en-GB" sz="1000" b="0" i="0" u="none" strike="noStrike" baseline="30000">
                    <a:effectLst/>
                  </a:rPr>
                  <a:t>15</a:t>
                </a:r>
                <a:r>
                  <a:rPr lang="en-GB" sz="1000" b="0" i="0" u="none" strike="noStrike" baseline="0">
                    <a:effectLst/>
                  </a:rPr>
                  <a:t>N</a:t>
                </a:r>
                <a:endParaRPr lang="en-GB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596287"/>
        <c:crosses val="max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Domestic cats (University of Reading)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990612407315035E-2"/>
          <c:y val="4.8662555312144702E-2"/>
          <c:w val="0.77638315981980277"/>
          <c:h val="0.89331094437687919"/>
        </c:manualLayout>
      </c:layout>
      <c:scatterChart>
        <c:scatterStyle val="lineMarker"/>
        <c:varyColors val="0"/>
        <c:ser>
          <c:idx val="0"/>
          <c:order val="0"/>
          <c:tx>
            <c:v>University of Reading, Domestic Cats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'Stuart Black Modern'!$I$2:$I$106</c:f>
              <c:numCache>
                <c:formatCode>General</c:formatCode>
                <c:ptCount val="105"/>
                <c:pt idx="0">
                  <c:v>-18.13</c:v>
                </c:pt>
                <c:pt idx="1">
                  <c:v>-13.41</c:v>
                </c:pt>
                <c:pt idx="2">
                  <c:v>-17.239999999999998</c:v>
                </c:pt>
                <c:pt idx="3">
                  <c:v>-14.75</c:v>
                </c:pt>
                <c:pt idx="4">
                  <c:v>-17.57</c:v>
                </c:pt>
                <c:pt idx="5">
                  <c:v>-15.59</c:v>
                </c:pt>
                <c:pt idx="6">
                  <c:v>-14.79</c:v>
                </c:pt>
                <c:pt idx="7">
                  <c:v>-16.920000000000002</c:v>
                </c:pt>
                <c:pt idx="8">
                  <c:v>-16.38</c:v>
                </c:pt>
                <c:pt idx="9">
                  <c:v>-13.239999999999998</c:v>
                </c:pt>
                <c:pt idx="10">
                  <c:v>-16.38</c:v>
                </c:pt>
                <c:pt idx="11">
                  <c:v>-16.25</c:v>
                </c:pt>
                <c:pt idx="12">
                  <c:v>-18.170000000000002</c:v>
                </c:pt>
                <c:pt idx="13">
                  <c:v>-15.07</c:v>
                </c:pt>
                <c:pt idx="14">
                  <c:v>-13.64</c:v>
                </c:pt>
                <c:pt idx="15">
                  <c:v>-16.5</c:v>
                </c:pt>
                <c:pt idx="16">
                  <c:v>-17.63</c:v>
                </c:pt>
                <c:pt idx="17">
                  <c:v>-18.11</c:v>
                </c:pt>
                <c:pt idx="18">
                  <c:v>-18.71</c:v>
                </c:pt>
                <c:pt idx="19">
                  <c:v>-17.59</c:v>
                </c:pt>
                <c:pt idx="20">
                  <c:v>-18.100000000000001</c:v>
                </c:pt>
                <c:pt idx="21">
                  <c:v>-17.98</c:v>
                </c:pt>
                <c:pt idx="22">
                  <c:v>-14.84</c:v>
                </c:pt>
                <c:pt idx="23">
                  <c:v>-18.87</c:v>
                </c:pt>
                <c:pt idx="24">
                  <c:v>-18.170000000000002</c:v>
                </c:pt>
                <c:pt idx="25">
                  <c:v>-15.89</c:v>
                </c:pt>
                <c:pt idx="26">
                  <c:v>-15.440000000000001</c:v>
                </c:pt>
                <c:pt idx="27">
                  <c:v>-14.739999999999998</c:v>
                </c:pt>
                <c:pt idx="28">
                  <c:v>-15.41</c:v>
                </c:pt>
                <c:pt idx="29">
                  <c:v>-17.43</c:v>
                </c:pt>
                <c:pt idx="30">
                  <c:v>-16.3</c:v>
                </c:pt>
                <c:pt idx="31">
                  <c:v>-15.399999999999999</c:v>
                </c:pt>
                <c:pt idx="32">
                  <c:v>-14.170000000000002</c:v>
                </c:pt>
                <c:pt idx="33">
                  <c:v>-17.79</c:v>
                </c:pt>
                <c:pt idx="34">
                  <c:v>-16.579999999999998</c:v>
                </c:pt>
                <c:pt idx="35">
                  <c:v>-16.91</c:v>
                </c:pt>
                <c:pt idx="36">
                  <c:v>-13.559999999999999</c:v>
                </c:pt>
                <c:pt idx="37">
                  <c:v>-16.16</c:v>
                </c:pt>
                <c:pt idx="38">
                  <c:v>-16.28</c:v>
                </c:pt>
                <c:pt idx="39">
                  <c:v>-17.72</c:v>
                </c:pt>
                <c:pt idx="40">
                  <c:v>-14.760000000000002</c:v>
                </c:pt>
                <c:pt idx="41">
                  <c:v>-18.53</c:v>
                </c:pt>
                <c:pt idx="42">
                  <c:v>-17.690000000000001</c:v>
                </c:pt>
                <c:pt idx="43">
                  <c:v>-18.07</c:v>
                </c:pt>
                <c:pt idx="44">
                  <c:v>-17.63</c:v>
                </c:pt>
                <c:pt idx="45">
                  <c:v>-17.98</c:v>
                </c:pt>
                <c:pt idx="46">
                  <c:v>-17.8</c:v>
                </c:pt>
                <c:pt idx="47">
                  <c:v>-17.89</c:v>
                </c:pt>
                <c:pt idx="48">
                  <c:v>-19.03</c:v>
                </c:pt>
                <c:pt idx="49">
                  <c:v>-18.13</c:v>
                </c:pt>
                <c:pt idx="50">
                  <c:v>-17.47</c:v>
                </c:pt>
                <c:pt idx="51">
                  <c:v>-18.46</c:v>
                </c:pt>
                <c:pt idx="52">
                  <c:v>-17.37</c:v>
                </c:pt>
                <c:pt idx="53">
                  <c:v>-17.690000000000001</c:v>
                </c:pt>
                <c:pt idx="54">
                  <c:v>-17.66</c:v>
                </c:pt>
                <c:pt idx="55">
                  <c:v>-18.21</c:v>
                </c:pt>
                <c:pt idx="56">
                  <c:v>-16.239999999999998</c:v>
                </c:pt>
                <c:pt idx="57">
                  <c:v>-15.670000000000002</c:v>
                </c:pt>
                <c:pt idx="58">
                  <c:v>-18.22</c:v>
                </c:pt>
                <c:pt idx="59">
                  <c:v>-18.46</c:v>
                </c:pt>
                <c:pt idx="60">
                  <c:v>-16.07</c:v>
                </c:pt>
                <c:pt idx="61">
                  <c:v>-15.579999999999998</c:v>
                </c:pt>
                <c:pt idx="62">
                  <c:v>-14.920000000000002</c:v>
                </c:pt>
                <c:pt idx="63">
                  <c:v>-15</c:v>
                </c:pt>
                <c:pt idx="64">
                  <c:v>-15.36</c:v>
                </c:pt>
                <c:pt idx="65">
                  <c:v>-19.420000000000002</c:v>
                </c:pt>
                <c:pt idx="66">
                  <c:v>-17.38</c:v>
                </c:pt>
                <c:pt idx="67">
                  <c:v>-17.02</c:v>
                </c:pt>
                <c:pt idx="68">
                  <c:v>-17.52</c:v>
                </c:pt>
                <c:pt idx="69">
                  <c:v>-18.489999999999998</c:v>
                </c:pt>
                <c:pt idx="70">
                  <c:v>-18.66</c:v>
                </c:pt>
                <c:pt idx="71">
                  <c:v>-18.760000000000002</c:v>
                </c:pt>
                <c:pt idx="72">
                  <c:v>-17.350000000000001</c:v>
                </c:pt>
                <c:pt idx="73">
                  <c:v>-17.25</c:v>
                </c:pt>
                <c:pt idx="74">
                  <c:v>-17.96</c:v>
                </c:pt>
                <c:pt idx="75">
                  <c:v>-17.34</c:v>
                </c:pt>
                <c:pt idx="76">
                  <c:v>-17.39</c:v>
                </c:pt>
                <c:pt idx="77">
                  <c:v>-17.47</c:v>
                </c:pt>
                <c:pt idx="78">
                  <c:v>-17.52</c:v>
                </c:pt>
                <c:pt idx="79">
                  <c:v>-17.23</c:v>
                </c:pt>
                <c:pt idx="80">
                  <c:v>-16.329999999999998</c:v>
                </c:pt>
                <c:pt idx="81">
                  <c:v>-16.3</c:v>
                </c:pt>
                <c:pt idx="82">
                  <c:v>-18.829999999999998</c:v>
                </c:pt>
                <c:pt idx="83">
                  <c:v>-18.59</c:v>
                </c:pt>
                <c:pt idx="84">
                  <c:v>-15.66</c:v>
                </c:pt>
                <c:pt idx="85">
                  <c:v>-17.57</c:v>
                </c:pt>
                <c:pt idx="86">
                  <c:v>-16.489999999999998</c:v>
                </c:pt>
                <c:pt idx="87">
                  <c:v>-18.93</c:v>
                </c:pt>
                <c:pt idx="88">
                  <c:v>-18.86</c:v>
                </c:pt>
                <c:pt idx="89">
                  <c:v>-16.43</c:v>
                </c:pt>
                <c:pt idx="90">
                  <c:v>-20.96</c:v>
                </c:pt>
                <c:pt idx="91">
                  <c:v>-18.22</c:v>
                </c:pt>
                <c:pt idx="92">
                  <c:v>-17.82</c:v>
                </c:pt>
                <c:pt idx="93">
                  <c:v>-17.46</c:v>
                </c:pt>
                <c:pt idx="94">
                  <c:v>-17</c:v>
                </c:pt>
                <c:pt idx="95">
                  <c:v>-17.489999999999998</c:v>
                </c:pt>
                <c:pt idx="96">
                  <c:v>-17.53</c:v>
                </c:pt>
                <c:pt idx="97">
                  <c:v>-18.22</c:v>
                </c:pt>
                <c:pt idx="98">
                  <c:v>-18.23</c:v>
                </c:pt>
                <c:pt idx="99">
                  <c:v>-19.079999999999998</c:v>
                </c:pt>
                <c:pt idx="100">
                  <c:v>-18.97</c:v>
                </c:pt>
                <c:pt idx="101">
                  <c:v>-19.88</c:v>
                </c:pt>
                <c:pt idx="102">
                  <c:v>-19</c:v>
                </c:pt>
                <c:pt idx="103">
                  <c:v>-19.100000000000001</c:v>
                </c:pt>
                <c:pt idx="104">
                  <c:v>-21.72</c:v>
                </c:pt>
              </c:numCache>
            </c:numRef>
          </c:xVal>
          <c:yVal>
            <c:numRef>
              <c:f>'Stuart Black Modern'!$J$2:$J$106</c:f>
              <c:numCache>
                <c:formatCode>General</c:formatCode>
                <c:ptCount val="105"/>
                <c:pt idx="0">
                  <c:v>7.59</c:v>
                </c:pt>
                <c:pt idx="1">
                  <c:v>7.68</c:v>
                </c:pt>
                <c:pt idx="2">
                  <c:v>7.6</c:v>
                </c:pt>
                <c:pt idx="3">
                  <c:v>7.8199999999999994</c:v>
                </c:pt>
                <c:pt idx="4">
                  <c:v>7.6099999999999994</c:v>
                </c:pt>
                <c:pt idx="5">
                  <c:v>7.06</c:v>
                </c:pt>
                <c:pt idx="6">
                  <c:v>7.55</c:v>
                </c:pt>
                <c:pt idx="7">
                  <c:v>8.1300000000000008</c:v>
                </c:pt>
                <c:pt idx="8">
                  <c:v>7.09</c:v>
                </c:pt>
                <c:pt idx="9">
                  <c:v>7.79</c:v>
                </c:pt>
                <c:pt idx="10">
                  <c:v>8.31</c:v>
                </c:pt>
                <c:pt idx="11">
                  <c:v>7.53</c:v>
                </c:pt>
                <c:pt idx="12">
                  <c:v>6.87</c:v>
                </c:pt>
                <c:pt idx="13">
                  <c:v>7.04</c:v>
                </c:pt>
                <c:pt idx="14">
                  <c:v>12.610000000000001</c:v>
                </c:pt>
                <c:pt idx="15">
                  <c:v>7.39</c:v>
                </c:pt>
                <c:pt idx="16">
                  <c:v>12.25</c:v>
                </c:pt>
                <c:pt idx="17">
                  <c:v>7.8</c:v>
                </c:pt>
                <c:pt idx="18">
                  <c:v>8.06</c:v>
                </c:pt>
                <c:pt idx="19">
                  <c:v>12.270000000000001</c:v>
                </c:pt>
                <c:pt idx="20">
                  <c:v>7.53</c:v>
                </c:pt>
                <c:pt idx="21">
                  <c:v>7.58</c:v>
                </c:pt>
                <c:pt idx="22">
                  <c:v>7.63</c:v>
                </c:pt>
                <c:pt idx="23">
                  <c:v>7.25</c:v>
                </c:pt>
                <c:pt idx="24">
                  <c:v>7.88</c:v>
                </c:pt>
                <c:pt idx="25">
                  <c:v>8.36</c:v>
                </c:pt>
                <c:pt idx="26">
                  <c:v>7.64</c:v>
                </c:pt>
                <c:pt idx="27">
                  <c:v>7.34</c:v>
                </c:pt>
                <c:pt idx="28">
                  <c:v>8.01</c:v>
                </c:pt>
                <c:pt idx="29">
                  <c:v>6.72</c:v>
                </c:pt>
                <c:pt idx="30">
                  <c:v>8.7900000000000009</c:v>
                </c:pt>
                <c:pt idx="31">
                  <c:v>8.52</c:v>
                </c:pt>
                <c:pt idx="32">
                  <c:v>8.41</c:v>
                </c:pt>
                <c:pt idx="33">
                  <c:v>7.84</c:v>
                </c:pt>
                <c:pt idx="34">
                  <c:v>7.25</c:v>
                </c:pt>
                <c:pt idx="35">
                  <c:v>7.4799999999999995</c:v>
                </c:pt>
                <c:pt idx="36">
                  <c:v>7.5699999999999994</c:v>
                </c:pt>
                <c:pt idx="37">
                  <c:v>7.92</c:v>
                </c:pt>
                <c:pt idx="38">
                  <c:v>7.6099999999999994</c:v>
                </c:pt>
                <c:pt idx="39">
                  <c:v>7.21</c:v>
                </c:pt>
                <c:pt idx="40">
                  <c:v>7.53</c:v>
                </c:pt>
                <c:pt idx="41">
                  <c:v>8.07</c:v>
                </c:pt>
                <c:pt idx="42">
                  <c:v>8.35</c:v>
                </c:pt>
                <c:pt idx="43">
                  <c:v>7.84</c:v>
                </c:pt>
                <c:pt idx="44">
                  <c:v>7.85</c:v>
                </c:pt>
                <c:pt idx="45">
                  <c:v>8.2900000000000009</c:v>
                </c:pt>
                <c:pt idx="46">
                  <c:v>7.63</c:v>
                </c:pt>
                <c:pt idx="47">
                  <c:v>7.6</c:v>
                </c:pt>
                <c:pt idx="48">
                  <c:v>7.93</c:v>
                </c:pt>
                <c:pt idx="49">
                  <c:v>7.56</c:v>
                </c:pt>
                <c:pt idx="50">
                  <c:v>8.64</c:v>
                </c:pt>
                <c:pt idx="51">
                  <c:v>8</c:v>
                </c:pt>
                <c:pt idx="52">
                  <c:v>7.68</c:v>
                </c:pt>
                <c:pt idx="53">
                  <c:v>7.58</c:v>
                </c:pt>
                <c:pt idx="54">
                  <c:v>8.1300000000000008</c:v>
                </c:pt>
                <c:pt idx="55">
                  <c:v>7.92</c:v>
                </c:pt>
                <c:pt idx="56">
                  <c:v>6.83</c:v>
                </c:pt>
                <c:pt idx="57">
                  <c:v>7.21</c:v>
                </c:pt>
                <c:pt idx="58">
                  <c:v>7.95</c:v>
                </c:pt>
                <c:pt idx="59">
                  <c:v>8.19</c:v>
                </c:pt>
                <c:pt idx="60">
                  <c:v>7.71</c:v>
                </c:pt>
                <c:pt idx="61">
                  <c:v>7.66</c:v>
                </c:pt>
                <c:pt idx="62">
                  <c:v>7.58</c:v>
                </c:pt>
                <c:pt idx="63">
                  <c:v>7.5699999999999994</c:v>
                </c:pt>
                <c:pt idx="64">
                  <c:v>7.55</c:v>
                </c:pt>
                <c:pt idx="65">
                  <c:v>6.77</c:v>
                </c:pt>
                <c:pt idx="66">
                  <c:v>8.3800000000000008</c:v>
                </c:pt>
                <c:pt idx="67">
                  <c:v>8.4600000000000009</c:v>
                </c:pt>
                <c:pt idx="68">
                  <c:v>7.95</c:v>
                </c:pt>
                <c:pt idx="69">
                  <c:v>7.2</c:v>
                </c:pt>
                <c:pt idx="70">
                  <c:v>7.39</c:v>
                </c:pt>
                <c:pt idx="71">
                  <c:v>7.75</c:v>
                </c:pt>
                <c:pt idx="72">
                  <c:v>7.52</c:v>
                </c:pt>
                <c:pt idx="73">
                  <c:v>7.51</c:v>
                </c:pt>
                <c:pt idx="74">
                  <c:v>8.0300000000000011</c:v>
                </c:pt>
                <c:pt idx="75">
                  <c:v>7.7</c:v>
                </c:pt>
                <c:pt idx="76">
                  <c:v>7.7299999999999995</c:v>
                </c:pt>
                <c:pt idx="77">
                  <c:v>7.24</c:v>
                </c:pt>
                <c:pt idx="78">
                  <c:v>7.51</c:v>
                </c:pt>
                <c:pt idx="79">
                  <c:v>7.53</c:v>
                </c:pt>
                <c:pt idx="80">
                  <c:v>7.13</c:v>
                </c:pt>
                <c:pt idx="81">
                  <c:v>7.79</c:v>
                </c:pt>
                <c:pt idx="82">
                  <c:v>7.81</c:v>
                </c:pt>
                <c:pt idx="83">
                  <c:v>7.6</c:v>
                </c:pt>
                <c:pt idx="84">
                  <c:v>7.38</c:v>
                </c:pt>
                <c:pt idx="85">
                  <c:v>8.24</c:v>
                </c:pt>
                <c:pt idx="86">
                  <c:v>8.1300000000000008</c:v>
                </c:pt>
                <c:pt idx="87">
                  <c:v>7.1099999999999994</c:v>
                </c:pt>
                <c:pt idx="88">
                  <c:v>7.28</c:v>
                </c:pt>
                <c:pt idx="89">
                  <c:v>10.770000000000001</c:v>
                </c:pt>
                <c:pt idx="90">
                  <c:v>9.5200000000000014</c:v>
                </c:pt>
                <c:pt idx="91">
                  <c:v>8.18</c:v>
                </c:pt>
                <c:pt idx="92">
                  <c:v>8.17</c:v>
                </c:pt>
                <c:pt idx="93">
                  <c:v>8.2000000000000011</c:v>
                </c:pt>
                <c:pt idx="94">
                  <c:v>7.64</c:v>
                </c:pt>
                <c:pt idx="95">
                  <c:v>7.34</c:v>
                </c:pt>
                <c:pt idx="96">
                  <c:v>7.38</c:v>
                </c:pt>
                <c:pt idx="97">
                  <c:v>7.9799999999999995</c:v>
                </c:pt>
                <c:pt idx="98">
                  <c:v>8</c:v>
                </c:pt>
                <c:pt idx="99">
                  <c:v>7.71</c:v>
                </c:pt>
                <c:pt idx="100">
                  <c:v>7.31</c:v>
                </c:pt>
                <c:pt idx="101">
                  <c:v>8.0400000000000009</c:v>
                </c:pt>
                <c:pt idx="102">
                  <c:v>6.8</c:v>
                </c:pt>
                <c:pt idx="103">
                  <c:v>5.31</c:v>
                </c:pt>
                <c:pt idx="104">
                  <c:v>5.45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91-4D29-A4EC-CD2BB73C972E}"/>
            </c:ext>
          </c:extLst>
        </c:ser>
        <c:ser>
          <c:idx val="1"/>
          <c:order val="1"/>
          <c:tx>
            <c:v>Sample Median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chemeClr val="accent2"/>
                </a:solidFill>
              </a:ln>
              <a:effectLst/>
            </c:spPr>
          </c:marker>
          <c:xVal>
            <c:numRef>
              <c:f>'Stuart Black Modern'!$I$108</c:f>
              <c:numCache>
                <c:formatCode>General</c:formatCode>
                <c:ptCount val="1"/>
                <c:pt idx="0">
                  <c:v>-17.489999999999998</c:v>
                </c:pt>
              </c:numCache>
            </c:numRef>
          </c:xVal>
          <c:yVal>
            <c:numRef>
              <c:f>'Stuart Black Modern'!$J$108</c:f>
              <c:numCache>
                <c:formatCode>General</c:formatCode>
                <c:ptCount val="1"/>
                <c:pt idx="0">
                  <c:v>7.66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91-4D29-A4EC-CD2BB73C9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190464"/>
        <c:axId val="60220160"/>
      </c:scatterChart>
      <c:valAx>
        <c:axId val="409190464"/>
        <c:scaling>
          <c:orientation val="minMax"/>
          <c:max val="-11"/>
          <c:min val="-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δ</a:t>
                </a:r>
                <a:r>
                  <a:rPr lang="en-GB" sz="1000" b="0" i="0" u="none" strike="noStrike" baseline="30000">
                    <a:effectLst/>
                  </a:rPr>
                  <a:t>13</a:t>
                </a:r>
                <a:r>
                  <a:rPr lang="en-GB" sz="1000" b="0" i="0" u="none" strike="noStrike" baseline="0">
                    <a:effectLst/>
                  </a:rPr>
                  <a:t>C</a:t>
                </a:r>
                <a:endParaRPr lang="en-GB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0160"/>
        <c:crosses val="autoZero"/>
        <c:crossBetween val="midCat"/>
        <c:majorUnit val="2"/>
      </c:valAx>
      <c:valAx>
        <c:axId val="60220160"/>
        <c:scaling>
          <c:orientation val="minMax"/>
          <c:max val="14"/>
          <c:min val="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δ</a:t>
                </a:r>
                <a:r>
                  <a:rPr lang="en-GB" sz="1000" b="0" i="0" u="none" strike="noStrike" baseline="30000">
                    <a:effectLst/>
                  </a:rPr>
                  <a:t>15</a:t>
                </a:r>
                <a:r>
                  <a:rPr lang="en-GB" sz="1000" b="0" i="0" u="none" strike="noStrike" baseline="0">
                    <a:effectLst/>
                  </a:rPr>
                  <a:t>N</a:t>
                </a:r>
                <a:endParaRPr lang="en-GB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90464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Domestic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Domestic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'Robbie Macdonald Modern'!$G$3:$G$45</c:f>
              <c:numCache>
                <c:formatCode>General</c:formatCode>
                <c:ptCount val="43"/>
                <c:pt idx="0">
                  <c:v>-20.34</c:v>
                </c:pt>
                <c:pt idx="1">
                  <c:v>-20.22</c:v>
                </c:pt>
                <c:pt idx="2">
                  <c:v>-20.46</c:v>
                </c:pt>
                <c:pt idx="3">
                  <c:v>-20.23</c:v>
                </c:pt>
                <c:pt idx="4">
                  <c:v>-21.02</c:v>
                </c:pt>
                <c:pt idx="5">
                  <c:v>-22.02</c:v>
                </c:pt>
                <c:pt idx="6">
                  <c:v>-21.54</c:v>
                </c:pt>
                <c:pt idx="7">
                  <c:v>-21.42</c:v>
                </c:pt>
                <c:pt idx="8">
                  <c:v>-21.4</c:v>
                </c:pt>
                <c:pt idx="9">
                  <c:v>-21.06</c:v>
                </c:pt>
                <c:pt idx="10">
                  <c:v>-21.05</c:v>
                </c:pt>
                <c:pt idx="11">
                  <c:v>-21.11</c:v>
                </c:pt>
                <c:pt idx="12">
                  <c:v>-21.05</c:v>
                </c:pt>
                <c:pt idx="13">
                  <c:v>-21.11</c:v>
                </c:pt>
                <c:pt idx="14">
                  <c:v>-21.02</c:v>
                </c:pt>
                <c:pt idx="15">
                  <c:v>-22.35</c:v>
                </c:pt>
                <c:pt idx="16">
                  <c:v>-22.21</c:v>
                </c:pt>
                <c:pt idx="17">
                  <c:v>-21.95</c:v>
                </c:pt>
                <c:pt idx="18">
                  <c:v>-21.81</c:v>
                </c:pt>
                <c:pt idx="19">
                  <c:v>-21.86</c:v>
                </c:pt>
                <c:pt idx="20">
                  <c:v>-21.7</c:v>
                </c:pt>
                <c:pt idx="21">
                  <c:v>-21.51</c:v>
                </c:pt>
                <c:pt idx="22">
                  <c:v>-20.34</c:v>
                </c:pt>
                <c:pt idx="23">
                  <c:v>-20.29</c:v>
                </c:pt>
                <c:pt idx="24">
                  <c:v>-20.41</c:v>
                </c:pt>
                <c:pt idx="25">
                  <c:v>-20.56</c:v>
                </c:pt>
                <c:pt idx="26">
                  <c:v>-20.61</c:v>
                </c:pt>
                <c:pt idx="27">
                  <c:v>-20.59</c:v>
                </c:pt>
                <c:pt idx="28">
                  <c:v>-16.84</c:v>
                </c:pt>
                <c:pt idx="29">
                  <c:v>-17.23</c:v>
                </c:pt>
                <c:pt idx="30">
                  <c:v>-16.63</c:v>
                </c:pt>
                <c:pt idx="31">
                  <c:v>-16.350000000000001</c:v>
                </c:pt>
                <c:pt idx="32">
                  <c:v>-16.28</c:v>
                </c:pt>
                <c:pt idx="33">
                  <c:v>-16.329999999999998</c:v>
                </c:pt>
                <c:pt idx="34">
                  <c:v>-21.63</c:v>
                </c:pt>
                <c:pt idx="35">
                  <c:v>-20.190000000000001</c:v>
                </c:pt>
                <c:pt idx="36">
                  <c:v>-20.13</c:v>
                </c:pt>
                <c:pt idx="37">
                  <c:v>-21.42</c:v>
                </c:pt>
                <c:pt idx="38">
                  <c:v>-20.85</c:v>
                </c:pt>
                <c:pt idx="39">
                  <c:v>-20.52</c:v>
                </c:pt>
                <c:pt idx="40">
                  <c:v>-20.51</c:v>
                </c:pt>
                <c:pt idx="41">
                  <c:v>-21.26</c:v>
                </c:pt>
                <c:pt idx="42">
                  <c:v>-20.49</c:v>
                </c:pt>
              </c:numCache>
            </c:numRef>
          </c:xVal>
          <c:yVal>
            <c:numRef>
              <c:f>'Robbie Macdonald Modern'!$H$3:$H$45</c:f>
              <c:numCache>
                <c:formatCode>General</c:formatCode>
                <c:ptCount val="43"/>
                <c:pt idx="0">
                  <c:v>7.3</c:v>
                </c:pt>
                <c:pt idx="1">
                  <c:v>6.6</c:v>
                </c:pt>
                <c:pt idx="2">
                  <c:v>6.48</c:v>
                </c:pt>
                <c:pt idx="3">
                  <c:v>6.52</c:v>
                </c:pt>
                <c:pt idx="4">
                  <c:v>8.52</c:v>
                </c:pt>
                <c:pt idx="5">
                  <c:v>8.7899999999999991</c:v>
                </c:pt>
                <c:pt idx="6">
                  <c:v>8.5299999999999994</c:v>
                </c:pt>
                <c:pt idx="7">
                  <c:v>8.1999999999999993</c:v>
                </c:pt>
                <c:pt idx="8">
                  <c:v>8.73</c:v>
                </c:pt>
                <c:pt idx="9">
                  <c:v>8.76</c:v>
                </c:pt>
                <c:pt idx="10">
                  <c:v>8.98</c:v>
                </c:pt>
                <c:pt idx="11">
                  <c:v>8.7100000000000009</c:v>
                </c:pt>
                <c:pt idx="12">
                  <c:v>8.9</c:v>
                </c:pt>
                <c:pt idx="13">
                  <c:v>8.6999999999999993</c:v>
                </c:pt>
                <c:pt idx="14">
                  <c:v>9.0399999999999991</c:v>
                </c:pt>
                <c:pt idx="15">
                  <c:v>8.69</c:v>
                </c:pt>
                <c:pt idx="16">
                  <c:v>8.4600000000000009</c:v>
                </c:pt>
                <c:pt idx="17">
                  <c:v>8.4600000000000009</c:v>
                </c:pt>
                <c:pt idx="18">
                  <c:v>8.9600000000000009</c:v>
                </c:pt>
                <c:pt idx="19">
                  <c:v>8.5500000000000007</c:v>
                </c:pt>
                <c:pt idx="20">
                  <c:v>8.32</c:v>
                </c:pt>
                <c:pt idx="21">
                  <c:v>8.0399999999999991</c:v>
                </c:pt>
                <c:pt idx="22">
                  <c:v>7.69</c:v>
                </c:pt>
                <c:pt idx="23">
                  <c:v>7.48</c:v>
                </c:pt>
                <c:pt idx="24">
                  <c:v>7.4</c:v>
                </c:pt>
                <c:pt idx="25">
                  <c:v>7.45</c:v>
                </c:pt>
                <c:pt idx="26">
                  <c:v>7.66</c:v>
                </c:pt>
                <c:pt idx="27">
                  <c:v>7.94</c:v>
                </c:pt>
                <c:pt idx="28">
                  <c:v>11.39</c:v>
                </c:pt>
                <c:pt idx="29">
                  <c:v>10.73</c:v>
                </c:pt>
                <c:pt idx="30">
                  <c:v>10.94</c:v>
                </c:pt>
                <c:pt idx="31">
                  <c:v>11.41</c:v>
                </c:pt>
                <c:pt idx="32">
                  <c:v>11.76</c:v>
                </c:pt>
                <c:pt idx="33">
                  <c:v>11.59</c:v>
                </c:pt>
                <c:pt idx="34">
                  <c:v>8.08</c:v>
                </c:pt>
                <c:pt idx="35">
                  <c:v>7.99</c:v>
                </c:pt>
                <c:pt idx="36">
                  <c:v>7.16</c:v>
                </c:pt>
                <c:pt idx="37">
                  <c:v>9.51</c:v>
                </c:pt>
                <c:pt idx="38">
                  <c:v>8.69</c:v>
                </c:pt>
                <c:pt idx="39">
                  <c:v>6.28</c:v>
                </c:pt>
                <c:pt idx="40">
                  <c:v>5.87</c:v>
                </c:pt>
                <c:pt idx="41">
                  <c:v>6.63</c:v>
                </c:pt>
                <c:pt idx="42">
                  <c:v>4.83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D-46EC-9B21-C4A35D45B666}"/>
            </c:ext>
          </c:extLst>
        </c:ser>
        <c:ser>
          <c:idx val="1"/>
          <c:order val="1"/>
          <c:tx>
            <c:v>Median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'Robbie Macdonald Modern'!$G$48</c:f>
                <c:numCache>
                  <c:formatCode>General</c:formatCode>
                  <c:ptCount val="1"/>
                  <c:pt idx="0">
                    <c:v>1.6442099999999999</c:v>
                  </c:pt>
                </c:numCache>
              </c:numRef>
            </c:plus>
            <c:minus>
              <c:numRef>
                <c:f>'Robbie Macdonald Modern'!$G$48</c:f>
                <c:numCache>
                  <c:formatCode>General</c:formatCode>
                  <c:ptCount val="1"/>
                  <c:pt idx="0">
                    <c:v>1.6442099999999999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'Robbie Macdonald Modern'!$H$48</c:f>
                <c:numCache>
                  <c:formatCode>General</c:formatCode>
                  <c:ptCount val="1"/>
                  <c:pt idx="0">
                    <c:v>1.51833</c:v>
                  </c:pt>
                </c:numCache>
              </c:numRef>
            </c:plus>
            <c:minus>
              <c:numRef>
                <c:f>'Robbie Macdonald Modern'!$H$48</c:f>
                <c:numCache>
                  <c:formatCode>General</c:formatCode>
                  <c:ptCount val="1"/>
                  <c:pt idx="0">
                    <c:v>1.51833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'Robbie Macdonald Modern'!$G$47</c:f>
              <c:numCache>
                <c:formatCode>General</c:formatCode>
                <c:ptCount val="1"/>
                <c:pt idx="0">
                  <c:v>-20.85</c:v>
                </c:pt>
              </c:numCache>
            </c:numRef>
          </c:xVal>
          <c:yVal>
            <c:numRef>
              <c:f>'Robbie Macdonald Modern'!$H$47</c:f>
              <c:numCache>
                <c:formatCode>General</c:formatCode>
                <c:ptCount val="1"/>
                <c:pt idx="0">
                  <c:v>8.4600000000000009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7D-46EC-9B21-C4A35D45B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046079"/>
        <c:axId val="670931263"/>
      </c:scatterChart>
      <c:valAx>
        <c:axId val="1342046079"/>
        <c:scaling>
          <c:orientation val="minMax"/>
          <c:max val="-16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31263"/>
        <c:crosses val="autoZero"/>
        <c:crossBetween val="midCat"/>
        <c:majorUnit val="1"/>
      </c:valAx>
      <c:valAx>
        <c:axId val="670931263"/>
        <c:scaling>
          <c:orientation val="minMax"/>
          <c:max val="13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4607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Hybrids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545253104302856E-2"/>
          <c:y val="4.5666636252207481E-2"/>
          <c:w val="0.95528186517557279"/>
          <c:h val="0.90239250923333536"/>
        </c:manualLayout>
      </c:layout>
      <c:scatterChart>
        <c:scatterStyle val="lineMarker"/>
        <c:varyColors val="0"/>
        <c:ser>
          <c:idx val="0"/>
          <c:order val="0"/>
          <c:tx>
            <c:v>Hybrids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'Robbie Macdonald Modern'!$Q$3:$Q$120</c:f>
              <c:numCache>
                <c:formatCode>General</c:formatCode>
                <c:ptCount val="118"/>
                <c:pt idx="0">
                  <c:v>-22.01</c:v>
                </c:pt>
                <c:pt idx="1">
                  <c:v>-20.5</c:v>
                </c:pt>
                <c:pt idx="2">
                  <c:v>-20.47</c:v>
                </c:pt>
                <c:pt idx="3">
                  <c:v>-20.45</c:v>
                </c:pt>
                <c:pt idx="4">
                  <c:v>-20.420000000000002</c:v>
                </c:pt>
                <c:pt idx="5">
                  <c:v>-19.53</c:v>
                </c:pt>
                <c:pt idx="6">
                  <c:v>-19.329999999999998</c:v>
                </c:pt>
                <c:pt idx="7">
                  <c:v>-20.74</c:v>
                </c:pt>
                <c:pt idx="8">
                  <c:v>-20.190000000000001</c:v>
                </c:pt>
                <c:pt idx="9">
                  <c:v>-20.69</c:v>
                </c:pt>
                <c:pt idx="10">
                  <c:v>-20.71</c:v>
                </c:pt>
                <c:pt idx="11">
                  <c:v>-20.43</c:v>
                </c:pt>
                <c:pt idx="12">
                  <c:v>-21.09</c:v>
                </c:pt>
                <c:pt idx="13">
                  <c:v>-20.81</c:v>
                </c:pt>
                <c:pt idx="14">
                  <c:v>-22.79</c:v>
                </c:pt>
                <c:pt idx="15">
                  <c:v>-22.53</c:v>
                </c:pt>
                <c:pt idx="16">
                  <c:v>-22.33</c:v>
                </c:pt>
                <c:pt idx="17">
                  <c:v>-21.45</c:v>
                </c:pt>
                <c:pt idx="18">
                  <c:v>-20.38</c:v>
                </c:pt>
                <c:pt idx="19">
                  <c:v>-20.3</c:v>
                </c:pt>
                <c:pt idx="20">
                  <c:v>-20.74</c:v>
                </c:pt>
                <c:pt idx="21">
                  <c:v>-20.96</c:v>
                </c:pt>
                <c:pt idx="22">
                  <c:v>-20.76</c:v>
                </c:pt>
                <c:pt idx="23">
                  <c:v>-21.35</c:v>
                </c:pt>
                <c:pt idx="24">
                  <c:v>-21.69</c:v>
                </c:pt>
                <c:pt idx="25">
                  <c:v>-19.5</c:v>
                </c:pt>
                <c:pt idx="26">
                  <c:v>-19.61</c:v>
                </c:pt>
                <c:pt idx="27">
                  <c:v>-19.86</c:v>
                </c:pt>
                <c:pt idx="28">
                  <c:v>-19.649999999999999</c:v>
                </c:pt>
                <c:pt idx="29">
                  <c:v>-21.07</c:v>
                </c:pt>
                <c:pt idx="30">
                  <c:v>-21.49</c:v>
                </c:pt>
                <c:pt idx="31">
                  <c:v>-21.78</c:v>
                </c:pt>
                <c:pt idx="32">
                  <c:v>-21.77</c:v>
                </c:pt>
                <c:pt idx="33">
                  <c:v>-21.67</c:v>
                </c:pt>
                <c:pt idx="34">
                  <c:v>-20.309999999999999</c:v>
                </c:pt>
                <c:pt idx="35">
                  <c:v>-20.46</c:v>
                </c:pt>
                <c:pt idx="36">
                  <c:v>-21.33</c:v>
                </c:pt>
                <c:pt idx="37">
                  <c:v>-21.33</c:v>
                </c:pt>
                <c:pt idx="38">
                  <c:v>-21.73</c:v>
                </c:pt>
                <c:pt idx="39">
                  <c:v>-21.56</c:v>
                </c:pt>
                <c:pt idx="40">
                  <c:v>-21.92</c:v>
                </c:pt>
                <c:pt idx="41">
                  <c:v>-21.83</c:v>
                </c:pt>
                <c:pt idx="42">
                  <c:v>-21.78</c:v>
                </c:pt>
                <c:pt idx="43">
                  <c:v>-21.99</c:v>
                </c:pt>
                <c:pt idx="44">
                  <c:v>-21.99</c:v>
                </c:pt>
                <c:pt idx="45">
                  <c:v>-22.32</c:v>
                </c:pt>
                <c:pt idx="46">
                  <c:v>-20.75</c:v>
                </c:pt>
                <c:pt idx="47">
                  <c:v>-21.1</c:v>
                </c:pt>
                <c:pt idx="48">
                  <c:v>-21.55</c:v>
                </c:pt>
                <c:pt idx="49">
                  <c:v>-19.079999999999998</c:v>
                </c:pt>
                <c:pt idx="50">
                  <c:v>-18.2</c:v>
                </c:pt>
                <c:pt idx="51">
                  <c:v>-18.73</c:v>
                </c:pt>
                <c:pt idx="52">
                  <c:v>-20.09</c:v>
                </c:pt>
                <c:pt idx="53">
                  <c:v>-20.059999999999999</c:v>
                </c:pt>
                <c:pt idx="54">
                  <c:v>-20.239999999999998</c:v>
                </c:pt>
                <c:pt idx="55">
                  <c:v>-21.12</c:v>
                </c:pt>
                <c:pt idx="56">
                  <c:v>-21.08</c:v>
                </c:pt>
                <c:pt idx="57">
                  <c:v>-20.68</c:v>
                </c:pt>
                <c:pt idx="58">
                  <c:v>-21.5</c:v>
                </c:pt>
                <c:pt idx="59">
                  <c:v>-21.98</c:v>
                </c:pt>
                <c:pt idx="60">
                  <c:v>-21.95</c:v>
                </c:pt>
                <c:pt idx="61">
                  <c:v>-20.7</c:v>
                </c:pt>
                <c:pt idx="62">
                  <c:v>-20.57</c:v>
                </c:pt>
                <c:pt idx="63">
                  <c:v>-20.59</c:v>
                </c:pt>
                <c:pt idx="64">
                  <c:v>-20.8</c:v>
                </c:pt>
                <c:pt idx="65">
                  <c:v>-20.69</c:v>
                </c:pt>
                <c:pt idx="66">
                  <c:v>-21.98</c:v>
                </c:pt>
                <c:pt idx="67">
                  <c:v>-21.39</c:v>
                </c:pt>
                <c:pt idx="68">
                  <c:v>-19.41</c:v>
                </c:pt>
                <c:pt idx="69">
                  <c:v>-19.41</c:v>
                </c:pt>
                <c:pt idx="70">
                  <c:v>-19.329999999999998</c:v>
                </c:pt>
                <c:pt idx="71">
                  <c:v>-20.96</c:v>
                </c:pt>
                <c:pt idx="72">
                  <c:v>-21.77</c:v>
                </c:pt>
                <c:pt idx="73">
                  <c:v>-20.49</c:v>
                </c:pt>
                <c:pt idx="74">
                  <c:v>-20.2</c:v>
                </c:pt>
                <c:pt idx="75">
                  <c:v>-20.68</c:v>
                </c:pt>
                <c:pt idx="76">
                  <c:v>-20.68</c:v>
                </c:pt>
                <c:pt idx="77">
                  <c:v>-21.06</c:v>
                </c:pt>
                <c:pt idx="78">
                  <c:v>-19.420000000000002</c:v>
                </c:pt>
                <c:pt idx="79">
                  <c:v>-19.18</c:v>
                </c:pt>
                <c:pt idx="80">
                  <c:v>-19.05</c:v>
                </c:pt>
                <c:pt idx="81">
                  <c:v>-17.829999999999998</c:v>
                </c:pt>
                <c:pt idx="82">
                  <c:v>-17.72</c:v>
                </c:pt>
                <c:pt idx="83">
                  <c:v>-21.29</c:v>
                </c:pt>
                <c:pt idx="84">
                  <c:v>-21.47</c:v>
                </c:pt>
                <c:pt idx="85">
                  <c:v>-21.33</c:v>
                </c:pt>
                <c:pt idx="86">
                  <c:v>-21.93</c:v>
                </c:pt>
                <c:pt idx="87">
                  <c:v>-21.3</c:v>
                </c:pt>
                <c:pt idx="88">
                  <c:v>-21.2</c:v>
                </c:pt>
                <c:pt idx="89">
                  <c:v>-21.24</c:v>
                </c:pt>
                <c:pt idx="90">
                  <c:v>-19.190000000000001</c:v>
                </c:pt>
                <c:pt idx="91">
                  <c:v>-19.2</c:v>
                </c:pt>
                <c:pt idx="92">
                  <c:v>-19.739999999999998</c:v>
                </c:pt>
                <c:pt idx="93">
                  <c:v>-18.809999999999999</c:v>
                </c:pt>
                <c:pt idx="94">
                  <c:v>-19.5</c:v>
                </c:pt>
                <c:pt idx="95">
                  <c:v>-19.489999999999998</c:v>
                </c:pt>
                <c:pt idx="96">
                  <c:v>-19.77</c:v>
                </c:pt>
                <c:pt idx="97">
                  <c:v>-20.8</c:v>
                </c:pt>
                <c:pt idx="98">
                  <c:v>-20.55</c:v>
                </c:pt>
                <c:pt idx="99">
                  <c:v>-20.83</c:v>
                </c:pt>
                <c:pt idx="100">
                  <c:v>-21.24</c:v>
                </c:pt>
                <c:pt idx="101">
                  <c:v>-21.09</c:v>
                </c:pt>
                <c:pt idx="102">
                  <c:v>-21.33</c:v>
                </c:pt>
                <c:pt idx="103">
                  <c:v>-22.39</c:v>
                </c:pt>
                <c:pt idx="104">
                  <c:v>-20.41</c:v>
                </c:pt>
                <c:pt idx="105">
                  <c:v>-20.7</c:v>
                </c:pt>
                <c:pt idx="106">
                  <c:v>-20.77</c:v>
                </c:pt>
                <c:pt idx="107">
                  <c:v>-20.66</c:v>
                </c:pt>
                <c:pt idx="108">
                  <c:v>-20.37</c:v>
                </c:pt>
                <c:pt idx="109">
                  <c:v>-20.22</c:v>
                </c:pt>
                <c:pt idx="110">
                  <c:v>-20.46</c:v>
                </c:pt>
                <c:pt idx="111">
                  <c:v>-20.67</c:v>
                </c:pt>
                <c:pt idx="112">
                  <c:v>-20.49</c:v>
                </c:pt>
                <c:pt idx="113">
                  <c:v>-20.309999999999999</c:v>
                </c:pt>
                <c:pt idx="114">
                  <c:v>-20.440000000000001</c:v>
                </c:pt>
                <c:pt idx="115">
                  <c:v>-20.53</c:v>
                </c:pt>
                <c:pt idx="116">
                  <c:v>-20.25</c:v>
                </c:pt>
                <c:pt idx="117">
                  <c:v>-20.23</c:v>
                </c:pt>
              </c:numCache>
            </c:numRef>
          </c:xVal>
          <c:yVal>
            <c:numRef>
              <c:f>'Robbie Macdonald Modern'!$R$3:$R$120</c:f>
              <c:numCache>
                <c:formatCode>General</c:formatCode>
                <c:ptCount val="118"/>
                <c:pt idx="0">
                  <c:v>9.07</c:v>
                </c:pt>
                <c:pt idx="1">
                  <c:v>8.36</c:v>
                </c:pt>
                <c:pt idx="2">
                  <c:v>8.0399999999999991</c:v>
                </c:pt>
                <c:pt idx="3">
                  <c:v>8.15</c:v>
                </c:pt>
                <c:pt idx="4">
                  <c:v>9.85</c:v>
                </c:pt>
                <c:pt idx="5">
                  <c:v>9.8000000000000007</c:v>
                </c:pt>
                <c:pt idx="6">
                  <c:v>9.7100000000000009</c:v>
                </c:pt>
                <c:pt idx="7">
                  <c:v>8.93</c:v>
                </c:pt>
                <c:pt idx="8">
                  <c:v>8.82</c:v>
                </c:pt>
                <c:pt idx="9">
                  <c:v>8.51</c:v>
                </c:pt>
                <c:pt idx="10">
                  <c:v>8.7899999999999991</c:v>
                </c:pt>
                <c:pt idx="11">
                  <c:v>8.48</c:v>
                </c:pt>
                <c:pt idx="12">
                  <c:v>8.91</c:v>
                </c:pt>
                <c:pt idx="13">
                  <c:v>8.0299999999999994</c:v>
                </c:pt>
                <c:pt idx="14">
                  <c:v>9.3800000000000008</c:v>
                </c:pt>
                <c:pt idx="15">
                  <c:v>9.35</c:v>
                </c:pt>
                <c:pt idx="16">
                  <c:v>9.4600000000000009</c:v>
                </c:pt>
                <c:pt idx="17">
                  <c:v>10.17</c:v>
                </c:pt>
                <c:pt idx="18">
                  <c:v>7.03</c:v>
                </c:pt>
                <c:pt idx="19">
                  <c:v>7.73</c:v>
                </c:pt>
                <c:pt idx="20">
                  <c:v>7.56</c:v>
                </c:pt>
                <c:pt idx="21">
                  <c:v>9.9600000000000009</c:v>
                </c:pt>
                <c:pt idx="22">
                  <c:v>10.06</c:v>
                </c:pt>
                <c:pt idx="23">
                  <c:v>10.62</c:v>
                </c:pt>
                <c:pt idx="24">
                  <c:v>9.99</c:v>
                </c:pt>
                <c:pt idx="25">
                  <c:v>5.81</c:v>
                </c:pt>
                <c:pt idx="26">
                  <c:v>5.56</c:v>
                </c:pt>
                <c:pt idx="27">
                  <c:v>5.92</c:v>
                </c:pt>
                <c:pt idx="28">
                  <c:v>5.16</c:v>
                </c:pt>
                <c:pt idx="29">
                  <c:v>8.08</c:v>
                </c:pt>
                <c:pt idx="30">
                  <c:v>7.77</c:v>
                </c:pt>
                <c:pt idx="31">
                  <c:v>8.3699999999999992</c:v>
                </c:pt>
                <c:pt idx="32">
                  <c:v>8.83</c:v>
                </c:pt>
                <c:pt idx="33">
                  <c:v>9.81</c:v>
                </c:pt>
                <c:pt idx="34">
                  <c:v>9.3000000000000007</c:v>
                </c:pt>
                <c:pt idx="35">
                  <c:v>9.3000000000000007</c:v>
                </c:pt>
                <c:pt idx="36">
                  <c:v>8.58</c:v>
                </c:pt>
                <c:pt idx="37">
                  <c:v>9.1999999999999993</c:v>
                </c:pt>
                <c:pt idx="38">
                  <c:v>8.65</c:v>
                </c:pt>
                <c:pt idx="39">
                  <c:v>9.07</c:v>
                </c:pt>
                <c:pt idx="40">
                  <c:v>8.1</c:v>
                </c:pt>
                <c:pt idx="41">
                  <c:v>8.1300000000000008</c:v>
                </c:pt>
                <c:pt idx="42">
                  <c:v>8.08</c:v>
                </c:pt>
                <c:pt idx="43">
                  <c:v>10.08</c:v>
                </c:pt>
                <c:pt idx="44">
                  <c:v>9.9</c:v>
                </c:pt>
                <c:pt idx="45">
                  <c:v>10.26</c:v>
                </c:pt>
                <c:pt idx="46">
                  <c:v>7.64</c:v>
                </c:pt>
                <c:pt idx="47">
                  <c:v>7.76</c:v>
                </c:pt>
                <c:pt idx="48">
                  <c:v>7.35</c:v>
                </c:pt>
                <c:pt idx="49">
                  <c:v>7.87</c:v>
                </c:pt>
                <c:pt idx="50">
                  <c:v>7.89</c:v>
                </c:pt>
                <c:pt idx="51">
                  <c:v>8.57</c:v>
                </c:pt>
                <c:pt idx="52">
                  <c:v>8.44</c:v>
                </c:pt>
                <c:pt idx="53">
                  <c:v>8.41</c:v>
                </c:pt>
                <c:pt idx="54">
                  <c:v>8.1300000000000008</c:v>
                </c:pt>
                <c:pt idx="55">
                  <c:v>6.45</c:v>
                </c:pt>
                <c:pt idx="56">
                  <c:v>7.12</c:v>
                </c:pt>
                <c:pt idx="57">
                  <c:v>6.03</c:v>
                </c:pt>
                <c:pt idx="58">
                  <c:v>8.36</c:v>
                </c:pt>
                <c:pt idx="59">
                  <c:v>8.31</c:v>
                </c:pt>
                <c:pt idx="60">
                  <c:v>8.73</c:v>
                </c:pt>
                <c:pt idx="61">
                  <c:v>8.7799999999999994</c:v>
                </c:pt>
                <c:pt idx="62">
                  <c:v>8.56</c:v>
                </c:pt>
                <c:pt idx="63">
                  <c:v>8.9700000000000006</c:v>
                </c:pt>
                <c:pt idx="64">
                  <c:v>6.82</c:v>
                </c:pt>
                <c:pt idx="65">
                  <c:v>7.77</c:v>
                </c:pt>
                <c:pt idx="66">
                  <c:v>8.2899999999999991</c:v>
                </c:pt>
                <c:pt idx="67">
                  <c:v>7.42</c:v>
                </c:pt>
                <c:pt idx="68">
                  <c:v>5.43</c:v>
                </c:pt>
                <c:pt idx="69">
                  <c:v>5.08</c:v>
                </c:pt>
                <c:pt idx="70">
                  <c:v>5.67</c:v>
                </c:pt>
                <c:pt idx="71">
                  <c:v>8.44</c:v>
                </c:pt>
                <c:pt idx="72">
                  <c:v>8.34</c:v>
                </c:pt>
                <c:pt idx="73">
                  <c:v>8.94</c:v>
                </c:pt>
                <c:pt idx="74">
                  <c:v>5.97</c:v>
                </c:pt>
                <c:pt idx="75">
                  <c:v>6.34</c:v>
                </c:pt>
                <c:pt idx="76">
                  <c:v>6.44</c:v>
                </c:pt>
                <c:pt idx="77">
                  <c:v>6.92</c:v>
                </c:pt>
                <c:pt idx="78">
                  <c:v>7.12</c:v>
                </c:pt>
                <c:pt idx="79">
                  <c:v>6.42</c:v>
                </c:pt>
                <c:pt idx="80">
                  <c:v>7.06</c:v>
                </c:pt>
                <c:pt idx="81">
                  <c:v>8.5299999999999994</c:v>
                </c:pt>
                <c:pt idx="82">
                  <c:v>8.0299999999999994</c:v>
                </c:pt>
                <c:pt idx="83">
                  <c:v>8.83</c:v>
                </c:pt>
                <c:pt idx="84">
                  <c:v>9.2200000000000006</c:v>
                </c:pt>
                <c:pt idx="85">
                  <c:v>9.9499999999999993</c:v>
                </c:pt>
                <c:pt idx="86">
                  <c:v>9.61</c:v>
                </c:pt>
                <c:pt idx="87">
                  <c:v>9.83</c:v>
                </c:pt>
                <c:pt idx="88">
                  <c:v>10.039999999999999</c:v>
                </c:pt>
                <c:pt idx="89">
                  <c:v>10.32</c:v>
                </c:pt>
                <c:pt idx="90">
                  <c:v>8.3000000000000007</c:v>
                </c:pt>
                <c:pt idx="91">
                  <c:v>7.8</c:v>
                </c:pt>
                <c:pt idx="92">
                  <c:v>8.26</c:v>
                </c:pt>
                <c:pt idx="93">
                  <c:v>8.85</c:v>
                </c:pt>
                <c:pt idx="94">
                  <c:v>8.5299999999999994</c:v>
                </c:pt>
                <c:pt idx="95">
                  <c:v>8.5299999999999994</c:v>
                </c:pt>
                <c:pt idx="96">
                  <c:v>9.24</c:v>
                </c:pt>
                <c:pt idx="97">
                  <c:v>7.13</c:v>
                </c:pt>
                <c:pt idx="98">
                  <c:v>7.71</c:v>
                </c:pt>
                <c:pt idx="99">
                  <c:v>7.97</c:v>
                </c:pt>
                <c:pt idx="100">
                  <c:v>7.52</c:v>
                </c:pt>
                <c:pt idx="101">
                  <c:v>7.81</c:v>
                </c:pt>
                <c:pt idx="102">
                  <c:v>6.98</c:v>
                </c:pt>
                <c:pt idx="103">
                  <c:v>8.09</c:v>
                </c:pt>
                <c:pt idx="104">
                  <c:v>7.52</c:v>
                </c:pt>
                <c:pt idx="105">
                  <c:v>7.5</c:v>
                </c:pt>
                <c:pt idx="106">
                  <c:v>7.86</c:v>
                </c:pt>
                <c:pt idx="107">
                  <c:v>6.54</c:v>
                </c:pt>
                <c:pt idx="108">
                  <c:v>6.54</c:v>
                </c:pt>
                <c:pt idx="109">
                  <c:v>6.89</c:v>
                </c:pt>
                <c:pt idx="110">
                  <c:v>6.49</c:v>
                </c:pt>
                <c:pt idx="111">
                  <c:v>7.03</c:v>
                </c:pt>
                <c:pt idx="112">
                  <c:v>6.84</c:v>
                </c:pt>
                <c:pt idx="113">
                  <c:v>6.43</c:v>
                </c:pt>
                <c:pt idx="114">
                  <c:v>6.82</c:v>
                </c:pt>
                <c:pt idx="115">
                  <c:v>6.2</c:v>
                </c:pt>
                <c:pt idx="116">
                  <c:v>6.15</c:v>
                </c:pt>
                <c:pt idx="117">
                  <c:v>5.69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97-4242-9C0E-0579514E99EA}"/>
            </c:ext>
          </c:extLst>
        </c:ser>
        <c:ser>
          <c:idx val="1"/>
          <c:order val="1"/>
          <c:tx>
            <c:v>Median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'Robbie Macdonald Modern'!$Q$122</c:f>
              <c:numCache>
                <c:formatCode>General</c:formatCode>
                <c:ptCount val="1"/>
                <c:pt idx="0">
                  <c:v>-20.695</c:v>
                </c:pt>
              </c:numCache>
            </c:numRef>
          </c:xVal>
          <c:yVal>
            <c:numRef>
              <c:f>'Robbie Macdonald Modern'!$R$122</c:f>
              <c:numCache>
                <c:formatCode>General</c:formatCode>
                <c:ptCount val="1"/>
                <c:pt idx="0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97-4242-9C0E-0579514E9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993279"/>
        <c:axId val="1899223807"/>
      </c:scatterChart>
      <c:valAx>
        <c:axId val="1341993279"/>
        <c:scaling>
          <c:orientation val="minMax"/>
          <c:max val="-16"/>
          <c:min val="-2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223807"/>
        <c:crosses val="autoZero"/>
        <c:crossBetween val="midCat"/>
      </c:valAx>
      <c:valAx>
        <c:axId val="1899223807"/>
        <c:scaling>
          <c:orientation val="minMax"/>
          <c:max val="13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99327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d13C-d34S Jack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14E-2"/>
          <c:y val="0.14588003933136676"/>
          <c:w val="0.87389960629921259"/>
          <c:h val="0.76287800308147324"/>
        </c:manualLayout>
      </c:layout>
      <c:scatterChart>
        <c:scatterStyle val="lineMarker"/>
        <c:varyColors val="0"/>
        <c:ser>
          <c:idx val="1"/>
          <c:order val="0"/>
          <c:tx>
            <c:v>Gussage All Staints (Iron Age)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'[1]SD Additions'!$L$11:$L$12</c:f>
              <c:numCache>
                <c:formatCode>General</c:formatCode>
                <c:ptCount val="2"/>
                <c:pt idx="0">
                  <c:v>-21.692870749999997</c:v>
                </c:pt>
                <c:pt idx="1">
                  <c:v>-19.777032950000002</c:v>
                </c:pt>
              </c:numCache>
            </c:numRef>
          </c:xVal>
          <c:yVal>
            <c:numRef>
              <c:f>'[1]SD Additions'!$P$11:$P$12</c:f>
              <c:numCache>
                <c:formatCode>General</c:formatCode>
                <c:ptCount val="2"/>
                <c:pt idx="0">
                  <c:v>9.103543479999999</c:v>
                </c:pt>
                <c:pt idx="1">
                  <c:v>9.6607684000000003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0-412B-8771-0AFF3DFD0A04}"/>
            </c:ext>
          </c:extLst>
        </c:ser>
        <c:ser>
          <c:idx val="0"/>
          <c:order val="1"/>
          <c:tx>
            <c:v>Whitecombe (Roman)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'[1]SD Additions'!$L$13</c:f>
              <c:numCache>
                <c:formatCode>General</c:formatCode>
                <c:ptCount val="1"/>
                <c:pt idx="0">
                  <c:v>-19.122811624999997</c:v>
                </c:pt>
              </c:numCache>
            </c:numRef>
          </c:xVal>
          <c:yVal>
            <c:numRef>
              <c:f>'[1]SD Additions'!$P$13</c:f>
              <c:numCache>
                <c:formatCode>General</c:formatCode>
                <c:ptCount val="1"/>
                <c:pt idx="0">
                  <c:v>8.0074090000000009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40-412B-8771-0AFF3DFD0A04}"/>
            </c:ext>
          </c:extLst>
        </c:ser>
        <c:ser>
          <c:idx val="2"/>
          <c:order val="2"/>
          <c:tx>
            <c:v>Whitehall Farm (Roman)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'[1]SD Additions'!$L$14</c:f>
              <c:numCache>
                <c:formatCode>General</c:formatCode>
                <c:ptCount val="1"/>
                <c:pt idx="0">
                  <c:v>-18.808511299999996</c:v>
                </c:pt>
              </c:numCache>
            </c:numRef>
          </c:xVal>
          <c:yVal>
            <c:numRef>
              <c:f>'[1]SD Additions'!$P$14</c:f>
              <c:numCache>
                <c:formatCode>General</c:formatCode>
                <c:ptCount val="1"/>
                <c:pt idx="0">
                  <c:v>-0.93008851999999997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40-412B-8771-0AFF3DFD0A04}"/>
            </c:ext>
          </c:extLst>
        </c:ser>
        <c:ser>
          <c:idx val="3"/>
          <c:order val="3"/>
          <c:tx>
            <c:v>Lyminge (Anglo Saxon)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'[1]SD Additions'!$L$2:$L$4</c:f>
              <c:numCache>
                <c:formatCode>General</c:formatCode>
                <c:ptCount val="3"/>
                <c:pt idx="0">
                  <c:v>-19.350596675000002</c:v>
                </c:pt>
                <c:pt idx="1">
                  <c:v>-17.200849550000001</c:v>
                </c:pt>
                <c:pt idx="2">
                  <c:v>-18.900612800000001</c:v>
                </c:pt>
              </c:numCache>
            </c:numRef>
          </c:xVal>
          <c:yVal>
            <c:numRef>
              <c:f>'[1]SD Additions'!$P$2:$P$4</c:f>
              <c:numCache>
                <c:formatCode>General</c:formatCode>
                <c:ptCount val="3"/>
                <c:pt idx="0">
                  <c:v>9.5611288600000002</c:v>
                </c:pt>
                <c:pt idx="1">
                  <c:v>10.11739156</c:v>
                </c:pt>
                <c:pt idx="2">
                  <c:v>10.312357240000001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40-412B-8771-0AFF3DFD0A04}"/>
            </c:ext>
          </c:extLst>
        </c:ser>
        <c:ser>
          <c:idx val="4"/>
          <c:order val="4"/>
          <c:tx>
            <c:v>Lincoln Castle (High Medieval)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'[1]SD Additions'!$L$5:$L$6</c:f>
              <c:numCache>
                <c:formatCode>General</c:formatCode>
                <c:ptCount val="2"/>
                <c:pt idx="0">
                  <c:v>-21.274710949999999</c:v>
                </c:pt>
                <c:pt idx="1">
                  <c:v>-20.442695749999999</c:v>
                </c:pt>
              </c:numCache>
            </c:numRef>
          </c:xVal>
          <c:yVal>
            <c:numRef>
              <c:f>'[1]SD Additions'!$P$5:$P$6</c:f>
              <c:numCache>
                <c:formatCode>General</c:formatCode>
                <c:ptCount val="2"/>
                <c:pt idx="0">
                  <c:v>0.9851937999999999</c:v>
                </c:pt>
                <c:pt idx="1">
                  <c:v>2.8590674800000002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40-412B-8771-0AFF3DFD0A04}"/>
            </c:ext>
          </c:extLst>
        </c:ser>
        <c:ser>
          <c:idx val="5"/>
          <c:order val="5"/>
          <c:tx>
            <c:v>Waggers (Naomi's Pet)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'[1]SD Additions'!$L$8</c:f>
              <c:numCache>
                <c:formatCode>General</c:formatCode>
                <c:ptCount val="1"/>
                <c:pt idx="0">
                  <c:v>-19.331036975</c:v>
                </c:pt>
              </c:numCache>
            </c:numRef>
          </c:xVal>
          <c:yVal>
            <c:numRef>
              <c:f>'[1]SD Additions'!$P$8</c:f>
              <c:numCache>
                <c:formatCode>General</c:formatCode>
                <c:ptCount val="1"/>
                <c:pt idx="0">
                  <c:v>4.8872281599999994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40-412B-8771-0AFF3DFD0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17760"/>
        <c:axId val="252718152"/>
      </c:scatterChart>
      <c:valAx>
        <c:axId val="25271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18152"/>
        <c:crossesAt val="-5"/>
        <c:crossBetween val="midCat"/>
      </c:valAx>
      <c:valAx>
        <c:axId val="252718152"/>
        <c:scaling>
          <c:orientation val="minMax"/>
          <c:max val="2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17760"/>
        <c:crossesAt val="-25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304986876640421"/>
          <c:y val="0.4318364186777538"/>
          <c:w val="0.3830612423447069"/>
          <c:h val="0.463131489094836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Wildcats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373165148979802E-2"/>
          <c:y val="3.6782700421940928E-2"/>
          <c:w val="0.9442133266613093"/>
          <c:h val="0.91075740664333538"/>
        </c:manualLayout>
      </c:layout>
      <c:scatterChart>
        <c:scatterStyle val="lineMarker"/>
        <c:varyColors val="0"/>
        <c:ser>
          <c:idx val="0"/>
          <c:order val="0"/>
          <c:tx>
            <c:v>Wildcats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'Robbie Macdonald Modern'!$AA$3:$AA$61</c:f>
              <c:numCache>
                <c:formatCode>General</c:formatCode>
                <c:ptCount val="59"/>
                <c:pt idx="0">
                  <c:v>-22.48</c:v>
                </c:pt>
                <c:pt idx="1">
                  <c:v>-21.98</c:v>
                </c:pt>
                <c:pt idx="2">
                  <c:v>-22.33</c:v>
                </c:pt>
                <c:pt idx="3">
                  <c:v>-22.95</c:v>
                </c:pt>
                <c:pt idx="4">
                  <c:v>-23.02</c:v>
                </c:pt>
                <c:pt idx="5">
                  <c:v>-23.25</c:v>
                </c:pt>
                <c:pt idx="6">
                  <c:v>-23.17</c:v>
                </c:pt>
                <c:pt idx="7">
                  <c:v>-21.56</c:v>
                </c:pt>
                <c:pt idx="8">
                  <c:v>-21.73</c:v>
                </c:pt>
                <c:pt idx="9">
                  <c:v>-21.69</c:v>
                </c:pt>
                <c:pt idx="10">
                  <c:v>-23.53</c:v>
                </c:pt>
                <c:pt idx="11">
                  <c:v>-23.62</c:v>
                </c:pt>
                <c:pt idx="12">
                  <c:v>-23.8</c:v>
                </c:pt>
                <c:pt idx="13">
                  <c:v>-23.7</c:v>
                </c:pt>
                <c:pt idx="14">
                  <c:v>-20.64</c:v>
                </c:pt>
                <c:pt idx="15">
                  <c:v>-20.149999999999999</c:v>
                </c:pt>
                <c:pt idx="16">
                  <c:v>-20.23</c:v>
                </c:pt>
                <c:pt idx="17">
                  <c:v>-20.239999999999998</c:v>
                </c:pt>
                <c:pt idx="18">
                  <c:v>-22.92</c:v>
                </c:pt>
                <c:pt idx="19">
                  <c:v>-23.38</c:v>
                </c:pt>
                <c:pt idx="20">
                  <c:v>-21.05</c:v>
                </c:pt>
                <c:pt idx="21">
                  <c:v>-20.66</c:v>
                </c:pt>
                <c:pt idx="22">
                  <c:v>-20.79</c:v>
                </c:pt>
                <c:pt idx="23">
                  <c:v>-21.32</c:v>
                </c:pt>
                <c:pt idx="24">
                  <c:v>-20.81</c:v>
                </c:pt>
                <c:pt idx="25">
                  <c:v>-20.74</c:v>
                </c:pt>
                <c:pt idx="26">
                  <c:v>-20.88</c:v>
                </c:pt>
                <c:pt idx="27">
                  <c:v>-20.79</c:v>
                </c:pt>
                <c:pt idx="28">
                  <c:v>-20.63</c:v>
                </c:pt>
                <c:pt idx="29">
                  <c:v>-20.2</c:v>
                </c:pt>
                <c:pt idx="30">
                  <c:v>-20.98</c:v>
                </c:pt>
                <c:pt idx="31">
                  <c:v>-20.76</c:v>
                </c:pt>
                <c:pt idx="32">
                  <c:v>-20.56</c:v>
                </c:pt>
                <c:pt idx="33">
                  <c:v>-21.55</c:v>
                </c:pt>
                <c:pt idx="34">
                  <c:v>-21.59</c:v>
                </c:pt>
                <c:pt idx="35">
                  <c:v>-20.86</c:v>
                </c:pt>
                <c:pt idx="36">
                  <c:v>-21.6</c:v>
                </c:pt>
                <c:pt idx="37">
                  <c:v>-21.92</c:v>
                </c:pt>
                <c:pt idx="38">
                  <c:v>-22.25</c:v>
                </c:pt>
                <c:pt idx="39">
                  <c:v>-22.16</c:v>
                </c:pt>
                <c:pt idx="40">
                  <c:v>-21.75</c:v>
                </c:pt>
                <c:pt idx="41">
                  <c:v>-22.21</c:v>
                </c:pt>
                <c:pt idx="42">
                  <c:v>-21.87</c:v>
                </c:pt>
                <c:pt idx="43">
                  <c:v>-22.02</c:v>
                </c:pt>
                <c:pt idx="44">
                  <c:v>-21.79</c:v>
                </c:pt>
                <c:pt idx="45">
                  <c:v>-21.47</c:v>
                </c:pt>
                <c:pt idx="46">
                  <c:v>-21.35</c:v>
                </c:pt>
                <c:pt idx="47">
                  <c:v>-21.64</c:v>
                </c:pt>
                <c:pt idx="48">
                  <c:v>-21.67</c:v>
                </c:pt>
                <c:pt idx="49">
                  <c:v>-21.32</c:v>
                </c:pt>
                <c:pt idx="50">
                  <c:v>-21.3</c:v>
                </c:pt>
                <c:pt idx="51">
                  <c:v>-21.21</c:v>
                </c:pt>
                <c:pt idx="52">
                  <c:v>-20.77</c:v>
                </c:pt>
                <c:pt idx="53">
                  <c:v>-20.75</c:v>
                </c:pt>
                <c:pt idx="54">
                  <c:v>-21.51</c:v>
                </c:pt>
                <c:pt idx="55">
                  <c:v>-22.11</c:v>
                </c:pt>
                <c:pt idx="56">
                  <c:v>-21.87</c:v>
                </c:pt>
                <c:pt idx="57">
                  <c:v>-21.73</c:v>
                </c:pt>
                <c:pt idx="58">
                  <c:v>-21.8</c:v>
                </c:pt>
              </c:numCache>
            </c:numRef>
          </c:xVal>
          <c:yVal>
            <c:numRef>
              <c:f>'Robbie Macdonald Modern'!$AB$3:$AB$61</c:f>
              <c:numCache>
                <c:formatCode>General</c:formatCode>
                <c:ptCount val="59"/>
                <c:pt idx="0">
                  <c:v>10.210000000000001</c:v>
                </c:pt>
                <c:pt idx="1">
                  <c:v>10</c:v>
                </c:pt>
                <c:pt idx="2">
                  <c:v>9.75</c:v>
                </c:pt>
                <c:pt idx="3">
                  <c:v>9.92</c:v>
                </c:pt>
                <c:pt idx="4">
                  <c:v>9.77</c:v>
                </c:pt>
                <c:pt idx="5">
                  <c:v>10.130000000000001</c:v>
                </c:pt>
                <c:pt idx="6">
                  <c:v>10.17</c:v>
                </c:pt>
                <c:pt idx="7">
                  <c:v>7.14</c:v>
                </c:pt>
                <c:pt idx="8">
                  <c:v>7.18</c:v>
                </c:pt>
                <c:pt idx="9">
                  <c:v>7.42</c:v>
                </c:pt>
                <c:pt idx="10">
                  <c:v>9.3800000000000008</c:v>
                </c:pt>
                <c:pt idx="11">
                  <c:v>9.3800000000000008</c:v>
                </c:pt>
                <c:pt idx="12">
                  <c:v>9.08</c:v>
                </c:pt>
                <c:pt idx="13">
                  <c:v>9.8000000000000007</c:v>
                </c:pt>
                <c:pt idx="14">
                  <c:v>6.46</c:v>
                </c:pt>
                <c:pt idx="15">
                  <c:v>6.6</c:v>
                </c:pt>
                <c:pt idx="16">
                  <c:v>6.9</c:v>
                </c:pt>
                <c:pt idx="17">
                  <c:v>6.94</c:v>
                </c:pt>
                <c:pt idx="18">
                  <c:v>9.85</c:v>
                </c:pt>
                <c:pt idx="19">
                  <c:v>8.77</c:v>
                </c:pt>
                <c:pt idx="20">
                  <c:v>8.5500000000000007</c:v>
                </c:pt>
                <c:pt idx="21">
                  <c:v>8.1199999999999992</c:v>
                </c:pt>
                <c:pt idx="22">
                  <c:v>8.69</c:v>
                </c:pt>
                <c:pt idx="23">
                  <c:v>9.1300000000000008</c:v>
                </c:pt>
                <c:pt idx="24">
                  <c:v>7.88</c:v>
                </c:pt>
                <c:pt idx="25">
                  <c:v>8.1300000000000008</c:v>
                </c:pt>
                <c:pt idx="26">
                  <c:v>8.61</c:v>
                </c:pt>
                <c:pt idx="27">
                  <c:v>7.76</c:v>
                </c:pt>
                <c:pt idx="28">
                  <c:v>7.85</c:v>
                </c:pt>
                <c:pt idx="29">
                  <c:v>7.53</c:v>
                </c:pt>
                <c:pt idx="30">
                  <c:v>6.45</c:v>
                </c:pt>
                <c:pt idx="31">
                  <c:v>6.26</c:v>
                </c:pt>
                <c:pt idx="32">
                  <c:v>6.66</c:v>
                </c:pt>
                <c:pt idx="33">
                  <c:v>8.7799999999999994</c:v>
                </c:pt>
                <c:pt idx="34">
                  <c:v>9.1300000000000008</c:v>
                </c:pt>
                <c:pt idx="35">
                  <c:v>9.44</c:v>
                </c:pt>
                <c:pt idx="36">
                  <c:v>9.49</c:v>
                </c:pt>
                <c:pt idx="37">
                  <c:v>8.4</c:v>
                </c:pt>
                <c:pt idx="38">
                  <c:v>8.39</c:v>
                </c:pt>
                <c:pt idx="39">
                  <c:v>8.56</c:v>
                </c:pt>
                <c:pt idx="40">
                  <c:v>8.1300000000000008</c:v>
                </c:pt>
                <c:pt idx="41">
                  <c:v>8.85</c:v>
                </c:pt>
                <c:pt idx="42">
                  <c:v>8.42</c:v>
                </c:pt>
                <c:pt idx="43">
                  <c:v>8.8000000000000007</c:v>
                </c:pt>
                <c:pt idx="44">
                  <c:v>8.69</c:v>
                </c:pt>
                <c:pt idx="45">
                  <c:v>6.15</c:v>
                </c:pt>
                <c:pt idx="46">
                  <c:v>6.31</c:v>
                </c:pt>
                <c:pt idx="47">
                  <c:v>7.35</c:v>
                </c:pt>
                <c:pt idx="48">
                  <c:v>7.48</c:v>
                </c:pt>
                <c:pt idx="49">
                  <c:v>7.06</c:v>
                </c:pt>
                <c:pt idx="50">
                  <c:v>7.05</c:v>
                </c:pt>
                <c:pt idx="51">
                  <c:v>6.37</c:v>
                </c:pt>
                <c:pt idx="52">
                  <c:v>9.58</c:v>
                </c:pt>
                <c:pt idx="53">
                  <c:v>8.8800000000000008</c:v>
                </c:pt>
                <c:pt idx="54">
                  <c:v>8.1999999999999993</c:v>
                </c:pt>
                <c:pt idx="55">
                  <c:v>6.52</c:v>
                </c:pt>
                <c:pt idx="56">
                  <c:v>7.04</c:v>
                </c:pt>
                <c:pt idx="57">
                  <c:v>7.07</c:v>
                </c:pt>
                <c:pt idx="58">
                  <c:v>6.99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71-4851-B788-4F48FAA95027}"/>
            </c:ext>
          </c:extLst>
        </c:ser>
        <c:ser>
          <c:idx val="1"/>
          <c:order val="1"/>
          <c:tx>
            <c:v>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'Robbie Macdonald Modern'!$AA$63</c:f>
              <c:numCache>
                <c:formatCode>General</c:formatCode>
                <c:ptCount val="1"/>
                <c:pt idx="0">
                  <c:v>-21.6</c:v>
                </c:pt>
              </c:numCache>
            </c:numRef>
          </c:xVal>
          <c:yVal>
            <c:numRef>
              <c:f>'Robbie Macdonald Modern'!$AB$63</c:f>
              <c:numCache>
                <c:formatCode>General</c:formatCode>
                <c:ptCount val="1"/>
                <c:pt idx="0">
                  <c:v>8.39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71-4851-B788-4F48FAA95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923023"/>
        <c:axId val="1899186367"/>
      </c:scatterChart>
      <c:valAx>
        <c:axId val="1910923023"/>
        <c:scaling>
          <c:orientation val="minMax"/>
          <c:max val="-16"/>
          <c:min val="-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86367"/>
        <c:crosses val="autoZero"/>
        <c:crossBetween val="midCat"/>
        <c:majorUnit val="1"/>
      </c:valAx>
      <c:valAx>
        <c:axId val="1899186367"/>
        <c:scaling>
          <c:orientation val="minMax"/>
          <c:max val="20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92302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Graph 4.2.3: Modern reference collection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Domestic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Everything!$BJ$111:$BJ$153</c:f>
              <c:numCache>
                <c:formatCode>General</c:formatCode>
                <c:ptCount val="43"/>
                <c:pt idx="0">
                  <c:v>-20.34</c:v>
                </c:pt>
                <c:pt idx="1">
                  <c:v>-20.22</c:v>
                </c:pt>
                <c:pt idx="2">
                  <c:v>-20.46</c:v>
                </c:pt>
                <c:pt idx="3">
                  <c:v>-20.23</c:v>
                </c:pt>
                <c:pt idx="4">
                  <c:v>-21.02</c:v>
                </c:pt>
                <c:pt idx="5">
                  <c:v>-22.02</c:v>
                </c:pt>
                <c:pt idx="6">
                  <c:v>-21.54</c:v>
                </c:pt>
                <c:pt idx="7">
                  <c:v>-21.42</c:v>
                </c:pt>
                <c:pt idx="8">
                  <c:v>-21.4</c:v>
                </c:pt>
                <c:pt idx="9">
                  <c:v>-21.06</c:v>
                </c:pt>
                <c:pt idx="10">
                  <c:v>-21.05</c:v>
                </c:pt>
                <c:pt idx="11">
                  <c:v>-21.11</c:v>
                </c:pt>
                <c:pt idx="12">
                  <c:v>-21.05</c:v>
                </c:pt>
                <c:pt idx="13">
                  <c:v>-21.11</c:v>
                </c:pt>
                <c:pt idx="14">
                  <c:v>-21.02</c:v>
                </c:pt>
                <c:pt idx="15">
                  <c:v>-22.35</c:v>
                </c:pt>
                <c:pt idx="16">
                  <c:v>-22.21</c:v>
                </c:pt>
                <c:pt idx="17">
                  <c:v>-21.95</c:v>
                </c:pt>
                <c:pt idx="18">
                  <c:v>-21.81</c:v>
                </c:pt>
                <c:pt idx="19">
                  <c:v>-21.86</c:v>
                </c:pt>
                <c:pt idx="20">
                  <c:v>-21.7</c:v>
                </c:pt>
                <c:pt idx="21">
                  <c:v>-21.51</c:v>
                </c:pt>
                <c:pt idx="22">
                  <c:v>-20.34</c:v>
                </c:pt>
                <c:pt idx="23">
                  <c:v>-20.29</c:v>
                </c:pt>
                <c:pt idx="24">
                  <c:v>-20.41</c:v>
                </c:pt>
                <c:pt idx="25">
                  <c:v>-20.56</c:v>
                </c:pt>
                <c:pt idx="26">
                  <c:v>-20.61</c:v>
                </c:pt>
                <c:pt idx="27">
                  <c:v>-20.59</c:v>
                </c:pt>
                <c:pt idx="28">
                  <c:v>-16.84</c:v>
                </c:pt>
                <c:pt idx="29">
                  <c:v>-17.23</c:v>
                </c:pt>
                <c:pt idx="30">
                  <c:v>-16.63</c:v>
                </c:pt>
                <c:pt idx="31">
                  <c:v>-16.350000000000001</c:v>
                </c:pt>
                <c:pt idx="32">
                  <c:v>-16.28</c:v>
                </c:pt>
                <c:pt idx="33">
                  <c:v>-16.329999999999998</c:v>
                </c:pt>
                <c:pt idx="34">
                  <c:v>-21.63</c:v>
                </c:pt>
                <c:pt idx="35">
                  <c:v>-20.190000000000001</c:v>
                </c:pt>
                <c:pt idx="36">
                  <c:v>-20.13</c:v>
                </c:pt>
                <c:pt idx="37">
                  <c:v>-21.42</c:v>
                </c:pt>
                <c:pt idx="38">
                  <c:v>-20.85</c:v>
                </c:pt>
                <c:pt idx="39">
                  <c:v>-20.52</c:v>
                </c:pt>
                <c:pt idx="40">
                  <c:v>-20.51</c:v>
                </c:pt>
                <c:pt idx="41">
                  <c:v>-21.26</c:v>
                </c:pt>
                <c:pt idx="42">
                  <c:v>-20.49</c:v>
                </c:pt>
              </c:numCache>
            </c:numRef>
          </c:xVal>
          <c:yVal>
            <c:numRef>
              <c:f>Everything!$BK$111:$BK$153</c:f>
              <c:numCache>
                <c:formatCode>General</c:formatCode>
                <c:ptCount val="43"/>
                <c:pt idx="0">
                  <c:v>7.3</c:v>
                </c:pt>
                <c:pt idx="1">
                  <c:v>6.6</c:v>
                </c:pt>
                <c:pt idx="2">
                  <c:v>6.48</c:v>
                </c:pt>
                <c:pt idx="3">
                  <c:v>6.52</c:v>
                </c:pt>
                <c:pt idx="4">
                  <c:v>8.52</c:v>
                </c:pt>
                <c:pt idx="5">
                  <c:v>8.7899999999999991</c:v>
                </c:pt>
                <c:pt idx="6">
                  <c:v>8.5299999999999994</c:v>
                </c:pt>
                <c:pt idx="7">
                  <c:v>8.1999999999999993</c:v>
                </c:pt>
                <c:pt idx="8">
                  <c:v>8.73</c:v>
                </c:pt>
                <c:pt idx="9">
                  <c:v>8.76</c:v>
                </c:pt>
                <c:pt idx="10">
                  <c:v>8.98</c:v>
                </c:pt>
                <c:pt idx="11">
                  <c:v>8.7100000000000009</c:v>
                </c:pt>
                <c:pt idx="12">
                  <c:v>8.9</c:v>
                </c:pt>
                <c:pt idx="13">
                  <c:v>8.6999999999999993</c:v>
                </c:pt>
                <c:pt idx="14">
                  <c:v>9.0399999999999991</c:v>
                </c:pt>
                <c:pt idx="15">
                  <c:v>8.69</c:v>
                </c:pt>
                <c:pt idx="16">
                  <c:v>8.4600000000000009</c:v>
                </c:pt>
                <c:pt idx="17">
                  <c:v>8.4600000000000009</c:v>
                </c:pt>
                <c:pt idx="18">
                  <c:v>8.9600000000000009</c:v>
                </c:pt>
                <c:pt idx="19">
                  <c:v>8.5500000000000007</c:v>
                </c:pt>
                <c:pt idx="20">
                  <c:v>8.32</c:v>
                </c:pt>
                <c:pt idx="21">
                  <c:v>8.0399999999999991</c:v>
                </c:pt>
                <c:pt idx="22">
                  <c:v>7.69</c:v>
                </c:pt>
                <c:pt idx="23">
                  <c:v>7.48</c:v>
                </c:pt>
                <c:pt idx="24">
                  <c:v>7.4</c:v>
                </c:pt>
                <c:pt idx="25">
                  <c:v>7.45</c:v>
                </c:pt>
                <c:pt idx="26">
                  <c:v>7.66</c:v>
                </c:pt>
                <c:pt idx="27">
                  <c:v>7.94</c:v>
                </c:pt>
                <c:pt idx="28">
                  <c:v>11.39</c:v>
                </c:pt>
                <c:pt idx="29">
                  <c:v>10.73</c:v>
                </c:pt>
                <c:pt idx="30">
                  <c:v>10.94</c:v>
                </c:pt>
                <c:pt idx="31">
                  <c:v>11.41</c:v>
                </c:pt>
                <c:pt idx="32">
                  <c:v>11.76</c:v>
                </c:pt>
                <c:pt idx="33">
                  <c:v>11.59</c:v>
                </c:pt>
                <c:pt idx="34">
                  <c:v>8.08</c:v>
                </c:pt>
                <c:pt idx="35">
                  <c:v>7.99</c:v>
                </c:pt>
                <c:pt idx="36">
                  <c:v>7.16</c:v>
                </c:pt>
                <c:pt idx="37">
                  <c:v>9.51</c:v>
                </c:pt>
                <c:pt idx="38">
                  <c:v>8.69</c:v>
                </c:pt>
                <c:pt idx="39">
                  <c:v>6.28</c:v>
                </c:pt>
                <c:pt idx="40">
                  <c:v>5.87</c:v>
                </c:pt>
                <c:pt idx="41">
                  <c:v>6.63</c:v>
                </c:pt>
                <c:pt idx="42">
                  <c:v>4.83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0D-4BF8-809E-FE8D12F9ACB0}"/>
            </c:ext>
          </c:extLst>
        </c:ser>
        <c:ser>
          <c:idx val="1"/>
          <c:order val="1"/>
          <c:tx>
            <c:v>Hybrid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Everything!$BT$111:$BT$228</c:f>
              <c:numCache>
                <c:formatCode>General</c:formatCode>
                <c:ptCount val="118"/>
                <c:pt idx="0">
                  <c:v>-22.01</c:v>
                </c:pt>
                <c:pt idx="1">
                  <c:v>-20.5</c:v>
                </c:pt>
                <c:pt idx="2">
                  <c:v>-20.47</c:v>
                </c:pt>
                <c:pt idx="3">
                  <c:v>-20.45</c:v>
                </c:pt>
                <c:pt idx="4">
                  <c:v>-20.420000000000002</c:v>
                </c:pt>
                <c:pt idx="5">
                  <c:v>-19.53</c:v>
                </c:pt>
                <c:pt idx="6">
                  <c:v>-19.329999999999998</c:v>
                </c:pt>
                <c:pt idx="7">
                  <c:v>-20.74</c:v>
                </c:pt>
                <c:pt idx="8">
                  <c:v>-20.190000000000001</c:v>
                </c:pt>
                <c:pt idx="9">
                  <c:v>-20.69</c:v>
                </c:pt>
                <c:pt idx="10">
                  <c:v>-20.71</c:v>
                </c:pt>
                <c:pt idx="11">
                  <c:v>-20.43</c:v>
                </c:pt>
                <c:pt idx="12">
                  <c:v>-21.09</c:v>
                </c:pt>
                <c:pt idx="13">
                  <c:v>-20.81</c:v>
                </c:pt>
                <c:pt idx="14">
                  <c:v>-22.79</c:v>
                </c:pt>
                <c:pt idx="15">
                  <c:v>-22.53</c:v>
                </c:pt>
                <c:pt idx="16">
                  <c:v>-22.33</c:v>
                </c:pt>
                <c:pt idx="17">
                  <c:v>-21.45</c:v>
                </c:pt>
                <c:pt idx="18">
                  <c:v>-20.38</c:v>
                </c:pt>
                <c:pt idx="19">
                  <c:v>-20.3</c:v>
                </c:pt>
                <c:pt idx="20">
                  <c:v>-20.74</c:v>
                </c:pt>
                <c:pt idx="21">
                  <c:v>-20.96</c:v>
                </c:pt>
                <c:pt idx="22">
                  <c:v>-20.76</c:v>
                </c:pt>
                <c:pt idx="23">
                  <c:v>-21.35</c:v>
                </c:pt>
                <c:pt idx="24">
                  <c:v>-21.69</c:v>
                </c:pt>
                <c:pt idx="25">
                  <c:v>-19.5</c:v>
                </c:pt>
                <c:pt idx="26">
                  <c:v>-19.61</c:v>
                </c:pt>
                <c:pt idx="27">
                  <c:v>-19.86</c:v>
                </c:pt>
                <c:pt idx="28">
                  <c:v>-19.649999999999999</c:v>
                </c:pt>
                <c:pt idx="29">
                  <c:v>-21.07</c:v>
                </c:pt>
                <c:pt idx="30">
                  <c:v>-21.49</c:v>
                </c:pt>
                <c:pt idx="31">
                  <c:v>-21.78</c:v>
                </c:pt>
                <c:pt idx="32">
                  <c:v>-21.77</c:v>
                </c:pt>
                <c:pt idx="33">
                  <c:v>-21.67</c:v>
                </c:pt>
                <c:pt idx="34">
                  <c:v>-20.309999999999999</c:v>
                </c:pt>
                <c:pt idx="35">
                  <c:v>-20.46</c:v>
                </c:pt>
                <c:pt idx="36">
                  <c:v>-21.33</c:v>
                </c:pt>
                <c:pt idx="37">
                  <c:v>-21.33</c:v>
                </c:pt>
                <c:pt idx="38">
                  <c:v>-21.73</c:v>
                </c:pt>
                <c:pt idx="39">
                  <c:v>-21.56</c:v>
                </c:pt>
                <c:pt idx="40">
                  <c:v>-21.92</c:v>
                </c:pt>
                <c:pt idx="41">
                  <c:v>-21.83</c:v>
                </c:pt>
                <c:pt idx="42">
                  <c:v>-21.78</c:v>
                </c:pt>
                <c:pt idx="43">
                  <c:v>-21.99</c:v>
                </c:pt>
                <c:pt idx="44">
                  <c:v>-21.99</c:v>
                </c:pt>
                <c:pt idx="45">
                  <c:v>-22.32</c:v>
                </c:pt>
                <c:pt idx="46">
                  <c:v>-20.75</c:v>
                </c:pt>
                <c:pt idx="47">
                  <c:v>-21.1</c:v>
                </c:pt>
                <c:pt idx="48">
                  <c:v>-21.55</c:v>
                </c:pt>
                <c:pt idx="49">
                  <c:v>-19.079999999999998</c:v>
                </c:pt>
                <c:pt idx="50">
                  <c:v>-18.2</c:v>
                </c:pt>
                <c:pt idx="51">
                  <c:v>-18.73</c:v>
                </c:pt>
                <c:pt idx="52">
                  <c:v>-20.09</c:v>
                </c:pt>
                <c:pt idx="53">
                  <c:v>-20.059999999999999</c:v>
                </c:pt>
                <c:pt idx="54">
                  <c:v>-20.239999999999998</c:v>
                </c:pt>
                <c:pt idx="55">
                  <c:v>-21.12</c:v>
                </c:pt>
                <c:pt idx="56">
                  <c:v>-21.08</c:v>
                </c:pt>
                <c:pt idx="57">
                  <c:v>-20.68</c:v>
                </c:pt>
                <c:pt idx="58">
                  <c:v>-21.5</c:v>
                </c:pt>
                <c:pt idx="59">
                  <c:v>-21.98</c:v>
                </c:pt>
                <c:pt idx="60">
                  <c:v>-21.95</c:v>
                </c:pt>
                <c:pt idx="61">
                  <c:v>-20.7</c:v>
                </c:pt>
                <c:pt idx="62">
                  <c:v>-20.57</c:v>
                </c:pt>
                <c:pt idx="63">
                  <c:v>-20.59</c:v>
                </c:pt>
                <c:pt idx="64">
                  <c:v>-20.8</c:v>
                </c:pt>
                <c:pt idx="65">
                  <c:v>-20.69</c:v>
                </c:pt>
                <c:pt idx="66">
                  <c:v>-21.98</c:v>
                </c:pt>
                <c:pt idx="67">
                  <c:v>-21.39</c:v>
                </c:pt>
                <c:pt idx="68">
                  <c:v>-19.41</c:v>
                </c:pt>
                <c:pt idx="69">
                  <c:v>-19.41</c:v>
                </c:pt>
                <c:pt idx="70">
                  <c:v>-19.329999999999998</c:v>
                </c:pt>
                <c:pt idx="71">
                  <c:v>-20.96</c:v>
                </c:pt>
                <c:pt idx="72">
                  <c:v>-21.77</c:v>
                </c:pt>
                <c:pt idx="73">
                  <c:v>-20.49</c:v>
                </c:pt>
                <c:pt idx="74">
                  <c:v>-20.2</c:v>
                </c:pt>
                <c:pt idx="75">
                  <c:v>-20.68</c:v>
                </c:pt>
                <c:pt idx="76">
                  <c:v>-20.68</c:v>
                </c:pt>
                <c:pt idx="77">
                  <c:v>-21.06</c:v>
                </c:pt>
                <c:pt idx="78">
                  <c:v>-19.420000000000002</c:v>
                </c:pt>
                <c:pt idx="79">
                  <c:v>-19.18</c:v>
                </c:pt>
                <c:pt idx="80">
                  <c:v>-19.05</c:v>
                </c:pt>
                <c:pt idx="81">
                  <c:v>-17.829999999999998</c:v>
                </c:pt>
                <c:pt idx="82">
                  <c:v>-17.72</c:v>
                </c:pt>
                <c:pt idx="83">
                  <c:v>-21.29</c:v>
                </c:pt>
                <c:pt idx="84">
                  <c:v>-21.47</c:v>
                </c:pt>
                <c:pt idx="85">
                  <c:v>-21.33</c:v>
                </c:pt>
                <c:pt idx="86">
                  <c:v>-21.93</c:v>
                </c:pt>
                <c:pt idx="87">
                  <c:v>-21.3</c:v>
                </c:pt>
                <c:pt idx="88">
                  <c:v>-21.2</c:v>
                </c:pt>
                <c:pt idx="89">
                  <c:v>-21.24</c:v>
                </c:pt>
                <c:pt idx="90">
                  <c:v>-19.190000000000001</c:v>
                </c:pt>
                <c:pt idx="91">
                  <c:v>-19.2</c:v>
                </c:pt>
                <c:pt idx="92">
                  <c:v>-19.739999999999998</c:v>
                </c:pt>
                <c:pt idx="93">
                  <c:v>-18.809999999999999</c:v>
                </c:pt>
                <c:pt idx="94">
                  <c:v>-19.5</c:v>
                </c:pt>
                <c:pt idx="95">
                  <c:v>-19.489999999999998</c:v>
                </c:pt>
                <c:pt idx="96">
                  <c:v>-19.77</c:v>
                </c:pt>
                <c:pt idx="97">
                  <c:v>-20.8</c:v>
                </c:pt>
                <c:pt idx="98">
                  <c:v>-20.55</c:v>
                </c:pt>
                <c:pt idx="99">
                  <c:v>-20.83</c:v>
                </c:pt>
                <c:pt idx="100">
                  <c:v>-21.24</c:v>
                </c:pt>
                <c:pt idx="101">
                  <c:v>-21.09</c:v>
                </c:pt>
                <c:pt idx="102">
                  <c:v>-21.33</c:v>
                </c:pt>
                <c:pt idx="103">
                  <c:v>-22.39</c:v>
                </c:pt>
                <c:pt idx="104">
                  <c:v>-20.41</c:v>
                </c:pt>
                <c:pt idx="105">
                  <c:v>-20.7</c:v>
                </c:pt>
                <c:pt idx="106">
                  <c:v>-20.77</c:v>
                </c:pt>
                <c:pt idx="107">
                  <c:v>-20.66</c:v>
                </c:pt>
                <c:pt idx="108">
                  <c:v>-20.37</c:v>
                </c:pt>
                <c:pt idx="109">
                  <c:v>-20.22</c:v>
                </c:pt>
                <c:pt idx="110">
                  <c:v>-20.46</c:v>
                </c:pt>
                <c:pt idx="111">
                  <c:v>-20.67</c:v>
                </c:pt>
                <c:pt idx="112">
                  <c:v>-20.49</c:v>
                </c:pt>
                <c:pt idx="113">
                  <c:v>-20.309999999999999</c:v>
                </c:pt>
                <c:pt idx="114">
                  <c:v>-20.440000000000001</c:v>
                </c:pt>
                <c:pt idx="115">
                  <c:v>-20.53</c:v>
                </c:pt>
                <c:pt idx="116">
                  <c:v>-20.25</c:v>
                </c:pt>
                <c:pt idx="117">
                  <c:v>-20.23</c:v>
                </c:pt>
              </c:numCache>
            </c:numRef>
          </c:xVal>
          <c:yVal>
            <c:numRef>
              <c:f>Everything!$BU$111:$BU$228</c:f>
              <c:numCache>
                <c:formatCode>General</c:formatCode>
                <c:ptCount val="118"/>
                <c:pt idx="0">
                  <c:v>9.07</c:v>
                </c:pt>
                <c:pt idx="1">
                  <c:v>8.36</c:v>
                </c:pt>
                <c:pt idx="2">
                  <c:v>8.0399999999999991</c:v>
                </c:pt>
                <c:pt idx="3">
                  <c:v>8.15</c:v>
                </c:pt>
                <c:pt idx="4">
                  <c:v>9.85</c:v>
                </c:pt>
                <c:pt idx="5">
                  <c:v>9.8000000000000007</c:v>
                </c:pt>
                <c:pt idx="6">
                  <c:v>9.7100000000000009</c:v>
                </c:pt>
                <c:pt idx="7">
                  <c:v>8.93</c:v>
                </c:pt>
                <c:pt idx="8">
                  <c:v>8.82</c:v>
                </c:pt>
                <c:pt idx="9">
                  <c:v>8.51</c:v>
                </c:pt>
                <c:pt idx="10">
                  <c:v>8.7899999999999991</c:v>
                </c:pt>
                <c:pt idx="11">
                  <c:v>8.48</c:v>
                </c:pt>
                <c:pt idx="12">
                  <c:v>8.91</c:v>
                </c:pt>
                <c:pt idx="13">
                  <c:v>8.0299999999999994</c:v>
                </c:pt>
                <c:pt idx="14">
                  <c:v>9.3800000000000008</c:v>
                </c:pt>
                <c:pt idx="15">
                  <c:v>9.35</c:v>
                </c:pt>
                <c:pt idx="16">
                  <c:v>9.4600000000000009</c:v>
                </c:pt>
                <c:pt idx="17">
                  <c:v>10.17</c:v>
                </c:pt>
                <c:pt idx="18">
                  <c:v>7.03</c:v>
                </c:pt>
                <c:pt idx="19">
                  <c:v>7.73</c:v>
                </c:pt>
                <c:pt idx="20">
                  <c:v>7.56</c:v>
                </c:pt>
                <c:pt idx="21">
                  <c:v>9.9600000000000009</c:v>
                </c:pt>
                <c:pt idx="22">
                  <c:v>10.06</c:v>
                </c:pt>
                <c:pt idx="23">
                  <c:v>10.62</c:v>
                </c:pt>
                <c:pt idx="24">
                  <c:v>9.99</c:v>
                </c:pt>
                <c:pt idx="25">
                  <c:v>5.81</c:v>
                </c:pt>
                <c:pt idx="26">
                  <c:v>5.56</c:v>
                </c:pt>
                <c:pt idx="27">
                  <c:v>5.92</c:v>
                </c:pt>
                <c:pt idx="28">
                  <c:v>5.16</c:v>
                </c:pt>
                <c:pt idx="29">
                  <c:v>8.08</c:v>
                </c:pt>
                <c:pt idx="30">
                  <c:v>7.77</c:v>
                </c:pt>
                <c:pt idx="31">
                  <c:v>8.3699999999999992</c:v>
                </c:pt>
                <c:pt idx="32">
                  <c:v>8.83</c:v>
                </c:pt>
                <c:pt idx="33">
                  <c:v>9.81</c:v>
                </c:pt>
                <c:pt idx="34">
                  <c:v>9.3000000000000007</c:v>
                </c:pt>
                <c:pt idx="35">
                  <c:v>9.3000000000000007</c:v>
                </c:pt>
                <c:pt idx="36">
                  <c:v>8.58</c:v>
                </c:pt>
                <c:pt idx="37">
                  <c:v>9.1999999999999993</c:v>
                </c:pt>
                <c:pt idx="38">
                  <c:v>8.65</c:v>
                </c:pt>
                <c:pt idx="39">
                  <c:v>9.07</c:v>
                </c:pt>
                <c:pt idx="40">
                  <c:v>8.1</c:v>
                </c:pt>
                <c:pt idx="41">
                  <c:v>8.1300000000000008</c:v>
                </c:pt>
                <c:pt idx="42">
                  <c:v>8.08</c:v>
                </c:pt>
                <c:pt idx="43">
                  <c:v>10.08</c:v>
                </c:pt>
                <c:pt idx="44">
                  <c:v>9.9</c:v>
                </c:pt>
                <c:pt idx="45">
                  <c:v>10.26</c:v>
                </c:pt>
                <c:pt idx="46">
                  <c:v>7.64</c:v>
                </c:pt>
                <c:pt idx="47">
                  <c:v>7.76</c:v>
                </c:pt>
                <c:pt idx="48">
                  <c:v>7.35</c:v>
                </c:pt>
                <c:pt idx="49">
                  <c:v>7.87</c:v>
                </c:pt>
                <c:pt idx="50">
                  <c:v>7.89</c:v>
                </c:pt>
                <c:pt idx="51">
                  <c:v>8.57</c:v>
                </c:pt>
                <c:pt idx="52">
                  <c:v>8.44</c:v>
                </c:pt>
                <c:pt idx="53">
                  <c:v>8.41</c:v>
                </c:pt>
                <c:pt idx="54">
                  <c:v>8.1300000000000008</c:v>
                </c:pt>
                <c:pt idx="55">
                  <c:v>6.45</c:v>
                </c:pt>
                <c:pt idx="56">
                  <c:v>7.12</c:v>
                </c:pt>
                <c:pt idx="57">
                  <c:v>6.03</c:v>
                </c:pt>
                <c:pt idx="58">
                  <c:v>8.36</c:v>
                </c:pt>
                <c:pt idx="59">
                  <c:v>8.31</c:v>
                </c:pt>
                <c:pt idx="60">
                  <c:v>8.73</c:v>
                </c:pt>
                <c:pt idx="61">
                  <c:v>8.7799999999999994</c:v>
                </c:pt>
                <c:pt idx="62">
                  <c:v>8.56</c:v>
                </c:pt>
                <c:pt idx="63">
                  <c:v>8.9700000000000006</c:v>
                </c:pt>
                <c:pt idx="64">
                  <c:v>6.82</c:v>
                </c:pt>
                <c:pt idx="65">
                  <c:v>7.77</c:v>
                </c:pt>
                <c:pt idx="66">
                  <c:v>8.2899999999999991</c:v>
                </c:pt>
                <c:pt idx="67">
                  <c:v>7.42</c:v>
                </c:pt>
                <c:pt idx="68">
                  <c:v>5.43</c:v>
                </c:pt>
                <c:pt idx="69">
                  <c:v>5.08</c:v>
                </c:pt>
                <c:pt idx="70">
                  <c:v>5.67</c:v>
                </c:pt>
                <c:pt idx="71">
                  <c:v>8.44</c:v>
                </c:pt>
                <c:pt idx="72">
                  <c:v>8.34</c:v>
                </c:pt>
                <c:pt idx="73">
                  <c:v>8.94</c:v>
                </c:pt>
                <c:pt idx="74">
                  <c:v>5.97</c:v>
                </c:pt>
                <c:pt idx="75">
                  <c:v>6.34</c:v>
                </c:pt>
                <c:pt idx="76">
                  <c:v>6.44</c:v>
                </c:pt>
                <c:pt idx="77">
                  <c:v>6.92</c:v>
                </c:pt>
                <c:pt idx="78">
                  <c:v>7.12</c:v>
                </c:pt>
                <c:pt idx="79">
                  <c:v>6.42</c:v>
                </c:pt>
                <c:pt idx="80">
                  <c:v>7.06</c:v>
                </c:pt>
                <c:pt idx="81">
                  <c:v>8.5299999999999994</c:v>
                </c:pt>
                <c:pt idx="82">
                  <c:v>8.0299999999999994</c:v>
                </c:pt>
                <c:pt idx="83">
                  <c:v>8.83</c:v>
                </c:pt>
                <c:pt idx="84">
                  <c:v>9.2200000000000006</c:v>
                </c:pt>
                <c:pt idx="85">
                  <c:v>9.9499999999999993</c:v>
                </c:pt>
                <c:pt idx="86">
                  <c:v>9.61</c:v>
                </c:pt>
                <c:pt idx="87">
                  <c:v>9.83</c:v>
                </c:pt>
                <c:pt idx="88">
                  <c:v>10.039999999999999</c:v>
                </c:pt>
                <c:pt idx="89">
                  <c:v>10.32</c:v>
                </c:pt>
                <c:pt idx="90">
                  <c:v>8.3000000000000007</c:v>
                </c:pt>
                <c:pt idx="91">
                  <c:v>7.8</c:v>
                </c:pt>
                <c:pt idx="92">
                  <c:v>8.26</c:v>
                </c:pt>
                <c:pt idx="93">
                  <c:v>8.85</c:v>
                </c:pt>
                <c:pt idx="94">
                  <c:v>8.5299999999999994</c:v>
                </c:pt>
                <c:pt idx="95">
                  <c:v>8.5299999999999994</c:v>
                </c:pt>
                <c:pt idx="96">
                  <c:v>9.24</c:v>
                </c:pt>
                <c:pt idx="97">
                  <c:v>7.13</c:v>
                </c:pt>
                <c:pt idx="98">
                  <c:v>7.71</c:v>
                </c:pt>
                <c:pt idx="99">
                  <c:v>7.97</c:v>
                </c:pt>
                <c:pt idx="100">
                  <c:v>7.52</c:v>
                </c:pt>
                <c:pt idx="101">
                  <c:v>7.81</c:v>
                </c:pt>
                <c:pt idx="102">
                  <c:v>6.98</c:v>
                </c:pt>
                <c:pt idx="103">
                  <c:v>8.09</c:v>
                </c:pt>
                <c:pt idx="104">
                  <c:v>7.52</c:v>
                </c:pt>
                <c:pt idx="105">
                  <c:v>7.5</c:v>
                </c:pt>
                <c:pt idx="106">
                  <c:v>7.86</c:v>
                </c:pt>
                <c:pt idx="107">
                  <c:v>6.54</c:v>
                </c:pt>
                <c:pt idx="108">
                  <c:v>6.54</c:v>
                </c:pt>
                <c:pt idx="109">
                  <c:v>6.89</c:v>
                </c:pt>
                <c:pt idx="110">
                  <c:v>6.49</c:v>
                </c:pt>
                <c:pt idx="111">
                  <c:v>7.03</c:v>
                </c:pt>
                <c:pt idx="112">
                  <c:v>6.84</c:v>
                </c:pt>
                <c:pt idx="113">
                  <c:v>6.43</c:v>
                </c:pt>
                <c:pt idx="114">
                  <c:v>6.82</c:v>
                </c:pt>
                <c:pt idx="115">
                  <c:v>6.2</c:v>
                </c:pt>
                <c:pt idx="116">
                  <c:v>6.15</c:v>
                </c:pt>
                <c:pt idx="117">
                  <c:v>5.69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0D-4BF8-809E-FE8D12F9ACB0}"/>
            </c:ext>
          </c:extLst>
        </c:ser>
        <c:ser>
          <c:idx val="2"/>
          <c:order val="2"/>
          <c:tx>
            <c:v>Wildcat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Everything!$CD$111:$CD$169</c:f>
              <c:numCache>
                <c:formatCode>General</c:formatCode>
                <c:ptCount val="59"/>
                <c:pt idx="0">
                  <c:v>-22.48</c:v>
                </c:pt>
                <c:pt idx="1">
                  <c:v>-21.98</c:v>
                </c:pt>
                <c:pt idx="2">
                  <c:v>-22.33</c:v>
                </c:pt>
                <c:pt idx="3">
                  <c:v>-22.95</c:v>
                </c:pt>
                <c:pt idx="4">
                  <c:v>-23.02</c:v>
                </c:pt>
                <c:pt idx="5">
                  <c:v>-23.25</c:v>
                </c:pt>
                <c:pt idx="6">
                  <c:v>-23.17</c:v>
                </c:pt>
                <c:pt idx="7">
                  <c:v>-21.56</c:v>
                </c:pt>
                <c:pt idx="8">
                  <c:v>-21.73</c:v>
                </c:pt>
                <c:pt idx="9">
                  <c:v>-21.69</c:v>
                </c:pt>
                <c:pt idx="10">
                  <c:v>-23.53</c:v>
                </c:pt>
                <c:pt idx="11">
                  <c:v>-23.62</c:v>
                </c:pt>
                <c:pt idx="12">
                  <c:v>-23.8</c:v>
                </c:pt>
                <c:pt idx="13">
                  <c:v>-23.7</c:v>
                </c:pt>
                <c:pt idx="14">
                  <c:v>-20.64</c:v>
                </c:pt>
                <c:pt idx="15">
                  <c:v>-20.149999999999999</c:v>
                </c:pt>
                <c:pt idx="16">
                  <c:v>-20.23</c:v>
                </c:pt>
                <c:pt idx="17">
                  <c:v>-20.239999999999998</c:v>
                </c:pt>
                <c:pt idx="18">
                  <c:v>-22.92</c:v>
                </c:pt>
                <c:pt idx="19">
                  <c:v>-23.38</c:v>
                </c:pt>
                <c:pt idx="20">
                  <c:v>-21.05</c:v>
                </c:pt>
                <c:pt idx="21">
                  <c:v>-20.66</c:v>
                </c:pt>
                <c:pt idx="22">
                  <c:v>-20.79</c:v>
                </c:pt>
                <c:pt idx="23">
                  <c:v>-21.32</c:v>
                </c:pt>
                <c:pt idx="24">
                  <c:v>-20.81</c:v>
                </c:pt>
                <c:pt idx="25">
                  <c:v>-20.74</c:v>
                </c:pt>
                <c:pt idx="26">
                  <c:v>-20.88</c:v>
                </c:pt>
                <c:pt idx="27">
                  <c:v>-20.79</c:v>
                </c:pt>
                <c:pt idx="28">
                  <c:v>-20.63</c:v>
                </c:pt>
                <c:pt idx="29">
                  <c:v>-20.2</c:v>
                </c:pt>
                <c:pt idx="30">
                  <c:v>-20.98</c:v>
                </c:pt>
                <c:pt idx="31">
                  <c:v>-20.76</c:v>
                </c:pt>
                <c:pt idx="32">
                  <c:v>-20.56</c:v>
                </c:pt>
                <c:pt idx="33">
                  <c:v>-21.55</c:v>
                </c:pt>
                <c:pt idx="34">
                  <c:v>-21.59</c:v>
                </c:pt>
                <c:pt idx="35">
                  <c:v>-20.86</c:v>
                </c:pt>
                <c:pt idx="36">
                  <c:v>-21.6</c:v>
                </c:pt>
                <c:pt idx="37">
                  <c:v>-21.92</c:v>
                </c:pt>
                <c:pt idx="38">
                  <c:v>-22.25</c:v>
                </c:pt>
                <c:pt idx="39">
                  <c:v>-22.16</c:v>
                </c:pt>
                <c:pt idx="40">
                  <c:v>-21.75</c:v>
                </c:pt>
                <c:pt idx="41">
                  <c:v>-22.21</c:v>
                </c:pt>
                <c:pt idx="42">
                  <c:v>-21.87</c:v>
                </c:pt>
                <c:pt idx="43">
                  <c:v>-22.02</c:v>
                </c:pt>
                <c:pt idx="44">
                  <c:v>-21.79</c:v>
                </c:pt>
                <c:pt idx="45">
                  <c:v>-21.47</c:v>
                </c:pt>
                <c:pt idx="46">
                  <c:v>-21.35</c:v>
                </c:pt>
                <c:pt idx="47">
                  <c:v>-21.64</c:v>
                </c:pt>
                <c:pt idx="48">
                  <c:v>-21.67</c:v>
                </c:pt>
                <c:pt idx="49">
                  <c:v>-21.32</c:v>
                </c:pt>
                <c:pt idx="50">
                  <c:v>-21.3</c:v>
                </c:pt>
                <c:pt idx="51">
                  <c:v>-21.21</c:v>
                </c:pt>
                <c:pt idx="52">
                  <c:v>-20.77</c:v>
                </c:pt>
                <c:pt idx="53">
                  <c:v>-20.75</c:v>
                </c:pt>
                <c:pt idx="54">
                  <c:v>-21.51</c:v>
                </c:pt>
                <c:pt idx="55">
                  <c:v>-22.11</c:v>
                </c:pt>
                <c:pt idx="56">
                  <c:v>-21.87</c:v>
                </c:pt>
                <c:pt idx="57">
                  <c:v>-21.73</c:v>
                </c:pt>
                <c:pt idx="58">
                  <c:v>-21.8</c:v>
                </c:pt>
              </c:numCache>
            </c:numRef>
          </c:xVal>
          <c:yVal>
            <c:numRef>
              <c:f>Everything!$CE$111:$CE$169</c:f>
              <c:numCache>
                <c:formatCode>General</c:formatCode>
                <c:ptCount val="59"/>
                <c:pt idx="0">
                  <c:v>10.210000000000001</c:v>
                </c:pt>
                <c:pt idx="1">
                  <c:v>10</c:v>
                </c:pt>
                <c:pt idx="2">
                  <c:v>9.75</c:v>
                </c:pt>
                <c:pt idx="3">
                  <c:v>9.92</c:v>
                </c:pt>
                <c:pt idx="4">
                  <c:v>9.77</c:v>
                </c:pt>
                <c:pt idx="5">
                  <c:v>10.130000000000001</c:v>
                </c:pt>
                <c:pt idx="6">
                  <c:v>10.17</c:v>
                </c:pt>
                <c:pt idx="7">
                  <c:v>7.14</c:v>
                </c:pt>
                <c:pt idx="8">
                  <c:v>7.18</c:v>
                </c:pt>
                <c:pt idx="9">
                  <c:v>7.42</c:v>
                </c:pt>
                <c:pt idx="10">
                  <c:v>9.3800000000000008</c:v>
                </c:pt>
                <c:pt idx="11">
                  <c:v>9.3800000000000008</c:v>
                </c:pt>
                <c:pt idx="12">
                  <c:v>9.08</c:v>
                </c:pt>
                <c:pt idx="13">
                  <c:v>9.8000000000000007</c:v>
                </c:pt>
                <c:pt idx="14">
                  <c:v>6.46</c:v>
                </c:pt>
                <c:pt idx="15">
                  <c:v>6.6</c:v>
                </c:pt>
                <c:pt idx="16">
                  <c:v>6.9</c:v>
                </c:pt>
                <c:pt idx="17">
                  <c:v>6.94</c:v>
                </c:pt>
                <c:pt idx="18">
                  <c:v>9.85</c:v>
                </c:pt>
                <c:pt idx="19">
                  <c:v>8.77</c:v>
                </c:pt>
                <c:pt idx="20">
                  <c:v>8.5500000000000007</c:v>
                </c:pt>
                <c:pt idx="21">
                  <c:v>8.1199999999999992</c:v>
                </c:pt>
                <c:pt idx="22">
                  <c:v>8.69</c:v>
                </c:pt>
                <c:pt idx="23">
                  <c:v>9.1300000000000008</c:v>
                </c:pt>
                <c:pt idx="24">
                  <c:v>7.88</c:v>
                </c:pt>
                <c:pt idx="25">
                  <c:v>8.1300000000000008</c:v>
                </c:pt>
                <c:pt idx="26">
                  <c:v>8.61</c:v>
                </c:pt>
                <c:pt idx="27">
                  <c:v>7.76</c:v>
                </c:pt>
                <c:pt idx="28">
                  <c:v>7.85</c:v>
                </c:pt>
                <c:pt idx="29">
                  <c:v>7.53</c:v>
                </c:pt>
                <c:pt idx="30">
                  <c:v>6.45</c:v>
                </c:pt>
                <c:pt idx="31">
                  <c:v>6.26</c:v>
                </c:pt>
                <c:pt idx="32">
                  <c:v>6.66</c:v>
                </c:pt>
                <c:pt idx="33">
                  <c:v>8.7799999999999994</c:v>
                </c:pt>
                <c:pt idx="34">
                  <c:v>9.1300000000000008</c:v>
                </c:pt>
                <c:pt idx="35">
                  <c:v>9.44</c:v>
                </c:pt>
                <c:pt idx="36">
                  <c:v>9.49</c:v>
                </c:pt>
                <c:pt idx="37">
                  <c:v>8.4</c:v>
                </c:pt>
                <c:pt idx="38">
                  <c:v>8.39</c:v>
                </c:pt>
                <c:pt idx="39">
                  <c:v>8.56</c:v>
                </c:pt>
                <c:pt idx="40">
                  <c:v>8.1300000000000008</c:v>
                </c:pt>
                <c:pt idx="41">
                  <c:v>8.85</c:v>
                </c:pt>
                <c:pt idx="42">
                  <c:v>8.42</c:v>
                </c:pt>
                <c:pt idx="43">
                  <c:v>8.8000000000000007</c:v>
                </c:pt>
                <c:pt idx="44">
                  <c:v>8.69</c:v>
                </c:pt>
                <c:pt idx="45">
                  <c:v>6.15</c:v>
                </c:pt>
                <c:pt idx="46">
                  <c:v>6.31</c:v>
                </c:pt>
                <c:pt idx="47">
                  <c:v>7.35</c:v>
                </c:pt>
                <c:pt idx="48">
                  <c:v>7.48</c:v>
                </c:pt>
                <c:pt idx="49">
                  <c:v>7.06</c:v>
                </c:pt>
                <c:pt idx="50">
                  <c:v>7.05</c:v>
                </c:pt>
                <c:pt idx="51">
                  <c:v>6.37</c:v>
                </c:pt>
                <c:pt idx="52">
                  <c:v>9.58</c:v>
                </c:pt>
                <c:pt idx="53">
                  <c:v>8.8800000000000008</c:v>
                </c:pt>
                <c:pt idx="54">
                  <c:v>8.1999999999999993</c:v>
                </c:pt>
                <c:pt idx="55">
                  <c:v>6.52</c:v>
                </c:pt>
                <c:pt idx="56">
                  <c:v>7.04</c:v>
                </c:pt>
                <c:pt idx="57">
                  <c:v>7.07</c:v>
                </c:pt>
                <c:pt idx="58">
                  <c:v>6.99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0D-4BF8-809E-FE8D12F9ACB0}"/>
            </c:ext>
          </c:extLst>
        </c:ser>
        <c:ser>
          <c:idx val="3"/>
          <c:order val="3"/>
          <c:tx>
            <c:v>Domestic Median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16"/>
            <c:spPr>
              <a:noFill/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Everything!$BJ$155</c:f>
              <c:numCache>
                <c:formatCode>General</c:formatCode>
                <c:ptCount val="1"/>
                <c:pt idx="0">
                  <c:v>-20.85</c:v>
                </c:pt>
              </c:numCache>
            </c:numRef>
          </c:xVal>
          <c:yVal>
            <c:numRef>
              <c:f>Everything!$BK$155</c:f>
              <c:numCache>
                <c:formatCode>General</c:formatCode>
                <c:ptCount val="1"/>
                <c:pt idx="0">
                  <c:v>8.4600000000000009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0D-4BF8-809E-FE8D12F9ACB0}"/>
            </c:ext>
          </c:extLst>
        </c:ser>
        <c:ser>
          <c:idx val="4"/>
          <c:order val="4"/>
          <c:tx>
            <c:v>Hybrid Median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16"/>
            <c:spPr>
              <a:noFill/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Everything!$BT$230</c:f>
              <c:numCache>
                <c:formatCode>General</c:formatCode>
                <c:ptCount val="1"/>
                <c:pt idx="0">
                  <c:v>-20.695</c:v>
                </c:pt>
              </c:numCache>
            </c:numRef>
          </c:xVal>
          <c:yVal>
            <c:numRef>
              <c:f>Everything!$BU$230</c:f>
              <c:numCache>
                <c:formatCode>General</c:formatCode>
                <c:ptCount val="1"/>
                <c:pt idx="0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0D-4BF8-809E-FE8D12F9ACB0}"/>
            </c:ext>
          </c:extLst>
        </c:ser>
        <c:ser>
          <c:idx val="5"/>
          <c:order val="5"/>
          <c:tx>
            <c:v>Wildcat Median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16"/>
            <c:spPr>
              <a:noFill/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Everything!$CD$171</c:f>
              <c:numCache>
                <c:formatCode>General</c:formatCode>
                <c:ptCount val="1"/>
                <c:pt idx="0">
                  <c:v>-21.6</c:v>
                </c:pt>
              </c:numCache>
            </c:numRef>
          </c:xVal>
          <c:yVal>
            <c:numRef>
              <c:f>Everything!$CE$171</c:f>
              <c:numCache>
                <c:formatCode>General</c:formatCode>
                <c:ptCount val="1"/>
                <c:pt idx="0">
                  <c:v>8.39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0D-4BF8-809E-FE8D12F9A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74896"/>
        <c:axId val="102998304"/>
      </c:scatterChart>
      <c:valAx>
        <c:axId val="178574896"/>
        <c:scaling>
          <c:orientation val="minMax"/>
          <c:max val="-12"/>
          <c:min val="-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Carbon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98304"/>
        <c:crosses val="autoZero"/>
        <c:crossBetween val="midCat"/>
      </c:valAx>
      <c:valAx>
        <c:axId val="102998304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Nitrogen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686707889831263"/>
          <c:y val="0.41801804300582707"/>
          <c:w val="0.10313292110168736"/>
          <c:h val="0.219127198358867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solidFill>
                  <a:sysClr val="windowText" lastClr="000000"/>
                </a:solidFill>
                <a:effectLst/>
              </a:rPr>
              <a:t>Figure 21: Median Results from both the Archaeological Samples and the Modern Reference Groups</a:t>
            </a:r>
            <a:endParaRPr lang="en-GB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 w="63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Iron 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Everything!$C$111</c:f>
              <c:numCache>
                <c:formatCode>General</c:formatCode>
                <c:ptCount val="1"/>
                <c:pt idx="0">
                  <c:v>-20.3</c:v>
                </c:pt>
              </c:numCache>
            </c:numRef>
          </c:xVal>
          <c:yVal>
            <c:numRef>
              <c:f>Everything!$D$111</c:f>
              <c:numCache>
                <c:formatCode>General</c:formatCode>
                <c:ptCount val="1"/>
                <c:pt idx="0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6FA-48D5-81D1-C81161E724E8}"/>
            </c:ext>
          </c:extLst>
        </c:ser>
        <c:ser>
          <c:idx val="1"/>
          <c:order val="1"/>
          <c:tx>
            <c:v>Roman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Everything!$C$112</c:f>
              <c:numCache>
                <c:formatCode>General</c:formatCode>
                <c:ptCount val="1"/>
                <c:pt idx="0">
                  <c:v>-20.329999999999998</c:v>
                </c:pt>
              </c:numCache>
            </c:numRef>
          </c:xVal>
          <c:yVal>
            <c:numRef>
              <c:f>Everything!$D$112</c:f>
              <c:numCache>
                <c:formatCode>General</c:formatCode>
                <c:ptCount val="1"/>
                <c:pt idx="0">
                  <c:v>10.25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6FA-48D5-81D1-C81161E724E8}"/>
            </c:ext>
          </c:extLst>
        </c:ser>
        <c:ser>
          <c:idx val="2"/>
          <c:order val="2"/>
          <c:tx>
            <c:v>Anglo-Saxon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Everything!$C$113</c:f>
              <c:numCache>
                <c:formatCode>General</c:formatCode>
                <c:ptCount val="1"/>
                <c:pt idx="0">
                  <c:v>-19.100000000000001</c:v>
                </c:pt>
              </c:numCache>
            </c:numRef>
          </c:xVal>
          <c:yVal>
            <c:numRef>
              <c:f>Everything!$D$113</c:f>
              <c:numCache>
                <c:formatCode>General</c:formatCode>
                <c:ptCount val="1"/>
                <c:pt idx="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6FA-48D5-81D1-C81161E724E8}"/>
            </c:ext>
          </c:extLst>
        </c:ser>
        <c:ser>
          <c:idx val="3"/>
          <c:order val="3"/>
          <c:tx>
            <c:v>Medieval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Everything!$C$114</c:f>
              <c:numCache>
                <c:formatCode>General</c:formatCode>
                <c:ptCount val="1"/>
                <c:pt idx="0">
                  <c:v>-20.5</c:v>
                </c:pt>
              </c:numCache>
            </c:numRef>
          </c:xVal>
          <c:yVal>
            <c:numRef>
              <c:f>Everything!$D$114</c:f>
              <c:numCache>
                <c:formatCode>General</c:formatCode>
                <c:ptCount val="1"/>
                <c:pt idx="0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6FA-48D5-81D1-C81161E724E8}"/>
            </c:ext>
          </c:extLst>
        </c:ser>
        <c:ser>
          <c:idx val="4"/>
          <c:order val="4"/>
          <c:tx>
            <c:v>Post-Medieval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Everything!$C$115</c:f>
              <c:numCache>
                <c:formatCode>General</c:formatCode>
                <c:ptCount val="1"/>
                <c:pt idx="0">
                  <c:v>-20.075000000000003</c:v>
                </c:pt>
              </c:numCache>
            </c:numRef>
          </c:xVal>
          <c:yVal>
            <c:numRef>
              <c:f>Everything!$D$115</c:f>
              <c:numCache>
                <c:formatCode>General</c:formatCode>
                <c:ptCount val="1"/>
                <c:pt idx="0">
                  <c:v>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6FA-48D5-81D1-C81161E724E8}"/>
            </c:ext>
          </c:extLst>
        </c:ser>
        <c:ser>
          <c:idx val="5"/>
          <c:order val="5"/>
          <c:tx>
            <c:v>Modern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Everything!$C$116</c:f>
              <c:numCache>
                <c:formatCode>General</c:formatCode>
                <c:ptCount val="1"/>
                <c:pt idx="0">
                  <c:v>-19.600000000000001</c:v>
                </c:pt>
              </c:numCache>
            </c:numRef>
          </c:xVal>
          <c:yVal>
            <c:numRef>
              <c:f>Everything!$D$116</c:f>
              <c:numCache>
                <c:formatCode>General</c:formatCode>
                <c:ptCount val="1"/>
                <c:pt idx="0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6FA-48D5-81D1-C81161E724E8}"/>
            </c:ext>
          </c:extLst>
        </c:ser>
        <c:ser>
          <c:idx val="6"/>
          <c:order val="6"/>
          <c:tx>
            <c:v>Reading Modern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Everything!$C$117</c:f>
              <c:numCache>
                <c:formatCode>General</c:formatCode>
                <c:ptCount val="1"/>
                <c:pt idx="0">
                  <c:v>-17.489999999999998</c:v>
                </c:pt>
              </c:numCache>
            </c:numRef>
          </c:xVal>
          <c:yVal>
            <c:numRef>
              <c:f>Everything!$D$117</c:f>
              <c:numCache>
                <c:formatCode>General</c:formatCode>
                <c:ptCount val="1"/>
                <c:pt idx="0">
                  <c:v>7.66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6FA-48D5-81D1-C81161E724E8}"/>
            </c:ext>
          </c:extLst>
        </c:ser>
        <c:ser>
          <c:idx val="7"/>
          <c:order val="7"/>
          <c:tx>
            <c:v>McDonald Domestic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Everything!$C$118</c:f>
              <c:numCache>
                <c:formatCode>General</c:formatCode>
                <c:ptCount val="1"/>
                <c:pt idx="0">
                  <c:v>-20.85</c:v>
                </c:pt>
              </c:numCache>
            </c:numRef>
          </c:xVal>
          <c:yVal>
            <c:numRef>
              <c:f>Everything!$D$118</c:f>
              <c:numCache>
                <c:formatCode>General</c:formatCode>
                <c:ptCount val="1"/>
                <c:pt idx="0">
                  <c:v>8.4600000000000009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6FA-48D5-81D1-C81161E724E8}"/>
            </c:ext>
          </c:extLst>
        </c:ser>
        <c:ser>
          <c:idx val="8"/>
          <c:order val="8"/>
          <c:tx>
            <c:v>McDonald Hybrid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Everything!$C$119</c:f>
              <c:numCache>
                <c:formatCode>General</c:formatCode>
                <c:ptCount val="1"/>
                <c:pt idx="0">
                  <c:v>-20.695</c:v>
                </c:pt>
              </c:numCache>
            </c:numRef>
          </c:xVal>
          <c:yVal>
            <c:numRef>
              <c:f>Everything!$D$119</c:f>
              <c:numCache>
                <c:formatCode>General</c:formatCode>
                <c:ptCount val="1"/>
                <c:pt idx="0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6FA-48D5-81D1-C81161E724E8}"/>
            </c:ext>
          </c:extLst>
        </c:ser>
        <c:ser>
          <c:idx val="9"/>
          <c:order val="9"/>
          <c:tx>
            <c:v>McDonald Wildcat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Everything!$C$120</c:f>
              <c:numCache>
                <c:formatCode>General</c:formatCode>
                <c:ptCount val="1"/>
                <c:pt idx="0">
                  <c:v>-21.6</c:v>
                </c:pt>
              </c:numCache>
            </c:numRef>
          </c:xVal>
          <c:yVal>
            <c:numRef>
              <c:f>Everything!$D$120</c:f>
              <c:numCache>
                <c:formatCode>General</c:formatCode>
                <c:ptCount val="1"/>
                <c:pt idx="0">
                  <c:v>8.39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6FA-48D5-81D1-C81161E72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275520"/>
        <c:axId val="1875556624"/>
      </c:scatterChart>
      <c:valAx>
        <c:axId val="963275520"/>
        <c:scaling>
          <c:orientation val="minMax"/>
          <c:max val="-16"/>
          <c:min val="-24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δ</a:t>
                </a:r>
                <a:r>
                  <a:rPr lang="en-GB" sz="1200" b="0" i="0" baseline="300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13</a:t>
                </a:r>
                <a:r>
                  <a:rPr lang="en-GB" sz="12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</a:t>
                </a:r>
                <a:endParaRPr lang="en-GB" sz="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56624"/>
        <c:crosses val="autoZero"/>
        <c:crossBetween val="midCat"/>
      </c:valAx>
      <c:valAx>
        <c:axId val="1875556624"/>
        <c:scaling>
          <c:orientation val="minMax"/>
          <c:max val="14"/>
          <c:min val="4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δ</a:t>
                </a:r>
                <a:r>
                  <a:rPr lang="en-GB" sz="1200" b="0" i="0" baseline="300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15</a:t>
                </a:r>
                <a:r>
                  <a:rPr lang="en-GB" sz="12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N</a:t>
                </a:r>
                <a:endParaRPr lang="en-GB" sz="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75520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Iron Age</a:t>
            </a:r>
          </a:p>
        </c:rich>
      </c:tx>
      <c:layout>
        <c:manualLayout>
          <c:xMode val="edge"/>
          <c:yMode val="edge"/>
          <c:x val="0.42304099678502799"/>
          <c:y val="1.3814080246028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Everything!$C$2</c:f>
              <c:strCache>
                <c:ptCount val="1"/>
                <c:pt idx="0">
                  <c:v>Danebury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Everything!$G$2:$G$3</c:f>
              <c:numCache>
                <c:formatCode>General</c:formatCode>
                <c:ptCount val="2"/>
                <c:pt idx="0">
                  <c:v>-20.3</c:v>
                </c:pt>
                <c:pt idx="1">
                  <c:v>-18.899999999999999</c:v>
                </c:pt>
              </c:numCache>
            </c:numRef>
          </c:xVal>
          <c:yVal>
            <c:numRef>
              <c:f>Everything!$H$2:$H$3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9.6999999999999993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1-4E78-808E-D6DAC36AAEA3}"/>
            </c:ext>
          </c:extLst>
        </c:ser>
        <c:ser>
          <c:idx val="1"/>
          <c:order val="1"/>
          <c:tx>
            <c:strRef>
              <c:f>Everything!$C$4</c:f>
              <c:strCache>
                <c:ptCount val="1"/>
                <c:pt idx="0">
                  <c:v>Gussage-All-Saints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(Everything!$G$4:$G$6,Everything!$K$93:$K$94)</c:f>
              <c:numCache>
                <c:formatCode>General</c:formatCode>
                <c:ptCount val="5"/>
                <c:pt idx="0">
                  <c:v>-20.7</c:v>
                </c:pt>
                <c:pt idx="1">
                  <c:v>-19.97</c:v>
                </c:pt>
                <c:pt idx="2">
                  <c:v>-20.71</c:v>
                </c:pt>
                <c:pt idx="3">
                  <c:v>-21.7</c:v>
                </c:pt>
                <c:pt idx="4">
                  <c:v>-19.8</c:v>
                </c:pt>
              </c:numCache>
            </c:numRef>
          </c:xVal>
          <c:yVal>
            <c:numRef>
              <c:f>(Everything!$H$4:$H$6,Everything!$M$93:$M$94)</c:f>
              <c:numCache>
                <c:formatCode>General</c:formatCode>
                <c:ptCount val="5"/>
                <c:pt idx="0">
                  <c:v>7.4</c:v>
                </c:pt>
                <c:pt idx="1">
                  <c:v>11.5</c:v>
                </c:pt>
                <c:pt idx="2">
                  <c:v>9.1999999999999993</c:v>
                </c:pt>
                <c:pt idx="3">
                  <c:v>6.8</c:v>
                </c:pt>
                <c:pt idx="4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51-4E78-808E-D6DAC36AAE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77823760"/>
        <c:axId val="894816016"/>
      </c:scatterChart>
      <c:valAx>
        <c:axId val="1877823760"/>
        <c:scaling>
          <c:orientation val="minMax"/>
          <c:max val="-16"/>
          <c:min val="-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d13C</a:t>
                </a:r>
              </a:p>
            </c:rich>
          </c:tx>
          <c:layout>
            <c:manualLayout>
              <c:xMode val="edge"/>
              <c:yMode val="edge"/>
              <c:x val="0.40717629117656023"/>
              <c:y val="0.939666913881899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816016"/>
        <c:crosses val="autoZero"/>
        <c:crossBetween val="midCat"/>
        <c:majorUnit val="1"/>
      </c:valAx>
      <c:valAx>
        <c:axId val="89481601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d15N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82376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Iron Age Samples &amp; Modern Scottish Wildcats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51398147733884E-2"/>
          <c:y val="9.6930810298803072E-2"/>
          <c:w val="0.79723705128778732"/>
          <c:h val="0.79319512615172638"/>
        </c:manualLayout>
      </c:layout>
      <c:scatterChart>
        <c:scatterStyle val="lineMarker"/>
        <c:varyColors val="0"/>
        <c:ser>
          <c:idx val="0"/>
          <c:order val="0"/>
          <c:tx>
            <c:v>Modern Wildcats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'Robbie Macdonald Modern'!$AA$3:$AA$61</c:f>
              <c:numCache>
                <c:formatCode>General</c:formatCode>
                <c:ptCount val="59"/>
                <c:pt idx="0">
                  <c:v>-22.48</c:v>
                </c:pt>
                <c:pt idx="1">
                  <c:v>-21.98</c:v>
                </c:pt>
                <c:pt idx="2">
                  <c:v>-22.33</c:v>
                </c:pt>
                <c:pt idx="3">
                  <c:v>-22.95</c:v>
                </c:pt>
                <c:pt idx="4">
                  <c:v>-23.02</c:v>
                </c:pt>
                <c:pt idx="5">
                  <c:v>-23.25</c:v>
                </c:pt>
                <c:pt idx="6">
                  <c:v>-23.17</c:v>
                </c:pt>
                <c:pt idx="7">
                  <c:v>-21.56</c:v>
                </c:pt>
                <c:pt idx="8">
                  <c:v>-21.73</c:v>
                </c:pt>
                <c:pt idx="9">
                  <c:v>-21.69</c:v>
                </c:pt>
                <c:pt idx="10">
                  <c:v>-23.53</c:v>
                </c:pt>
                <c:pt idx="11">
                  <c:v>-23.62</c:v>
                </c:pt>
                <c:pt idx="12">
                  <c:v>-23.8</c:v>
                </c:pt>
                <c:pt idx="13">
                  <c:v>-23.7</c:v>
                </c:pt>
                <c:pt idx="14">
                  <c:v>-20.64</c:v>
                </c:pt>
                <c:pt idx="15">
                  <c:v>-20.149999999999999</c:v>
                </c:pt>
                <c:pt idx="16">
                  <c:v>-20.23</c:v>
                </c:pt>
                <c:pt idx="17">
                  <c:v>-20.239999999999998</c:v>
                </c:pt>
                <c:pt idx="18">
                  <c:v>-22.92</c:v>
                </c:pt>
                <c:pt idx="19">
                  <c:v>-23.38</c:v>
                </c:pt>
                <c:pt idx="20">
                  <c:v>-21.05</c:v>
                </c:pt>
                <c:pt idx="21">
                  <c:v>-20.66</c:v>
                </c:pt>
                <c:pt idx="22">
                  <c:v>-20.79</c:v>
                </c:pt>
                <c:pt idx="23">
                  <c:v>-21.32</c:v>
                </c:pt>
                <c:pt idx="24">
                  <c:v>-20.81</c:v>
                </c:pt>
                <c:pt idx="25">
                  <c:v>-20.74</c:v>
                </c:pt>
                <c:pt idx="26">
                  <c:v>-20.88</c:v>
                </c:pt>
                <c:pt idx="27">
                  <c:v>-20.79</c:v>
                </c:pt>
                <c:pt idx="28">
                  <c:v>-20.63</c:v>
                </c:pt>
                <c:pt idx="29">
                  <c:v>-20.2</c:v>
                </c:pt>
                <c:pt idx="30">
                  <c:v>-20.98</c:v>
                </c:pt>
                <c:pt idx="31">
                  <c:v>-20.76</c:v>
                </c:pt>
                <c:pt idx="32">
                  <c:v>-20.56</c:v>
                </c:pt>
                <c:pt idx="33">
                  <c:v>-21.55</c:v>
                </c:pt>
                <c:pt idx="34">
                  <c:v>-21.59</c:v>
                </c:pt>
                <c:pt idx="35">
                  <c:v>-20.86</c:v>
                </c:pt>
                <c:pt idx="36">
                  <c:v>-21.6</c:v>
                </c:pt>
                <c:pt idx="37">
                  <c:v>-21.92</c:v>
                </c:pt>
                <c:pt idx="38">
                  <c:v>-22.25</c:v>
                </c:pt>
                <c:pt idx="39">
                  <c:v>-22.16</c:v>
                </c:pt>
                <c:pt idx="40">
                  <c:v>-21.75</c:v>
                </c:pt>
                <c:pt idx="41">
                  <c:v>-22.21</c:v>
                </c:pt>
                <c:pt idx="42">
                  <c:v>-21.87</c:v>
                </c:pt>
                <c:pt idx="43">
                  <c:v>-22.02</c:v>
                </c:pt>
                <c:pt idx="44">
                  <c:v>-21.79</c:v>
                </c:pt>
                <c:pt idx="45">
                  <c:v>-21.47</c:v>
                </c:pt>
                <c:pt idx="46">
                  <c:v>-21.35</c:v>
                </c:pt>
                <c:pt idx="47">
                  <c:v>-21.64</c:v>
                </c:pt>
                <c:pt idx="48">
                  <c:v>-21.67</c:v>
                </c:pt>
                <c:pt idx="49">
                  <c:v>-21.32</c:v>
                </c:pt>
                <c:pt idx="50">
                  <c:v>-21.3</c:v>
                </c:pt>
                <c:pt idx="51">
                  <c:v>-21.21</c:v>
                </c:pt>
                <c:pt idx="52">
                  <c:v>-20.77</c:v>
                </c:pt>
                <c:pt idx="53">
                  <c:v>-20.75</c:v>
                </c:pt>
                <c:pt idx="54">
                  <c:v>-21.51</c:v>
                </c:pt>
                <c:pt idx="55">
                  <c:v>-22.11</c:v>
                </c:pt>
                <c:pt idx="56">
                  <c:v>-21.87</c:v>
                </c:pt>
                <c:pt idx="57">
                  <c:v>-21.73</c:v>
                </c:pt>
                <c:pt idx="58">
                  <c:v>-21.8</c:v>
                </c:pt>
              </c:numCache>
            </c:numRef>
          </c:xVal>
          <c:yVal>
            <c:numRef>
              <c:f>'Robbie Macdonald Modern'!$AB$3:$AB$61</c:f>
              <c:numCache>
                <c:formatCode>General</c:formatCode>
                <c:ptCount val="59"/>
                <c:pt idx="0">
                  <c:v>10.210000000000001</c:v>
                </c:pt>
                <c:pt idx="1">
                  <c:v>10</c:v>
                </c:pt>
                <c:pt idx="2">
                  <c:v>9.75</c:v>
                </c:pt>
                <c:pt idx="3">
                  <c:v>9.92</c:v>
                </c:pt>
                <c:pt idx="4">
                  <c:v>9.77</c:v>
                </c:pt>
                <c:pt idx="5">
                  <c:v>10.130000000000001</c:v>
                </c:pt>
                <c:pt idx="6">
                  <c:v>10.17</c:v>
                </c:pt>
                <c:pt idx="7">
                  <c:v>7.14</c:v>
                </c:pt>
                <c:pt idx="8">
                  <c:v>7.18</c:v>
                </c:pt>
                <c:pt idx="9">
                  <c:v>7.42</c:v>
                </c:pt>
                <c:pt idx="10">
                  <c:v>9.3800000000000008</c:v>
                </c:pt>
                <c:pt idx="11">
                  <c:v>9.3800000000000008</c:v>
                </c:pt>
                <c:pt idx="12">
                  <c:v>9.08</c:v>
                </c:pt>
                <c:pt idx="13">
                  <c:v>9.8000000000000007</c:v>
                </c:pt>
                <c:pt idx="14">
                  <c:v>6.46</c:v>
                </c:pt>
                <c:pt idx="15">
                  <c:v>6.6</c:v>
                </c:pt>
                <c:pt idx="16">
                  <c:v>6.9</c:v>
                </c:pt>
                <c:pt idx="17">
                  <c:v>6.94</c:v>
                </c:pt>
                <c:pt idx="18">
                  <c:v>9.85</c:v>
                </c:pt>
                <c:pt idx="19">
                  <c:v>8.77</c:v>
                </c:pt>
                <c:pt idx="20">
                  <c:v>8.5500000000000007</c:v>
                </c:pt>
                <c:pt idx="21">
                  <c:v>8.1199999999999992</c:v>
                </c:pt>
                <c:pt idx="22">
                  <c:v>8.69</c:v>
                </c:pt>
                <c:pt idx="23">
                  <c:v>9.1300000000000008</c:v>
                </c:pt>
                <c:pt idx="24">
                  <c:v>7.88</c:v>
                </c:pt>
                <c:pt idx="25">
                  <c:v>8.1300000000000008</c:v>
                </c:pt>
                <c:pt idx="26">
                  <c:v>8.61</c:v>
                </c:pt>
                <c:pt idx="27">
                  <c:v>7.76</c:v>
                </c:pt>
                <c:pt idx="28">
                  <c:v>7.85</c:v>
                </c:pt>
                <c:pt idx="29">
                  <c:v>7.53</c:v>
                </c:pt>
                <c:pt idx="30">
                  <c:v>6.45</c:v>
                </c:pt>
                <c:pt idx="31">
                  <c:v>6.26</c:v>
                </c:pt>
                <c:pt idx="32">
                  <c:v>6.66</c:v>
                </c:pt>
                <c:pt idx="33">
                  <c:v>8.7799999999999994</c:v>
                </c:pt>
                <c:pt idx="34">
                  <c:v>9.1300000000000008</c:v>
                </c:pt>
                <c:pt idx="35">
                  <c:v>9.44</c:v>
                </c:pt>
                <c:pt idx="36">
                  <c:v>9.49</c:v>
                </c:pt>
                <c:pt idx="37">
                  <c:v>8.4</c:v>
                </c:pt>
                <c:pt idx="38">
                  <c:v>8.39</c:v>
                </c:pt>
                <c:pt idx="39">
                  <c:v>8.56</c:v>
                </c:pt>
                <c:pt idx="40">
                  <c:v>8.1300000000000008</c:v>
                </c:pt>
                <c:pt idx="41">
                  <c:v>8.85</c:v>
                </c:pt>
                <c:pt idx="42">
                  <c:v>8.42</c:v>
                </c:pt>
                <c:pt idx="43">
                  <c:v>8.8000000000000007</c:v>
                </c:pt>
                <c:pt idx="44">
                  <c:v>8.69</c:v>
                </c:pt>
                <c:pt idx="45">
                  <c:v>6.15</c:v>
                </c:pt>
                <c:pt idx="46">
                  <c:v>6.31</c:v>
                </c:pt>
                <c:pt idx="47">
                  <c:v>7.35</c:v>
                </c:pt>
                <c:pt idx="48">
                  <c:v>7.48</c:v>
                </c:pt>
                <c:pt idx="49">
                  <c:v>7.06</c:v>
                </c:pt>
                <c:pt idx="50">
                  <c:v>7.05</c:v>
                </c:pt>
                <c:pt idx="51">
                  <c:v>6.37</c:v>
                </c:pt>
                <c:pt idx="52">
                  <c:v>9.58</c:v>
                </c:pt>
                <c:pt idx="53">
                  <c:v>8.8800000000000008</c:v>
                </c:pt>
                <c:pt idx="54">
                  <c:v>8.1999999999999993</c:v>
                </c:pt>
                <c:pt idx="55">
                  <c:v>6.52</c:v>
                </c:pt>
                <c:pt idx="56">
                  <c:v>7.04</c:v>
                </c:pt>
                <c:pt idx="57">
                  <c:v>7.07</c:v>
                </c:pt>
                <c:pt idx="58">
                  <c:v>6.99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25-4AFB-864B-8E463223428C}"/>
            </c:ext>
          </c:extLst>
        </c:ser>
        <c:ser>
          <c:idx val="1"/>
          <c:order val="1"/>
          <c:tx>
            <c:v>Modern Wildcat Median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'Robbie Macdonald Modern'!$AA$63</c:f>
              <c:numCache>
                <c:formatCode>General</c:formatCode>
                <c:ptCount val="1"/>
                <c:pt idx="0">
                  <c:v>-21.6</c:v>
                </c:pt>
              </c:numCache>
            </c:numRef>
          </c:xVal>
          <c:yVal>
            <c:numRef>
              <c:f>'Robbie Macdonald Modern'!$AB$63</c:f>
              <c:numCache>
                <c:formatCode>General</c:formatCode>
                <c:ptCount val="1"/>
                <c:pt idx="0">
                  <c:v>8.39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25-4AFB-864B-8E463223428C}"/>
            </c:ext>
          </c:extLst>
        </c:ser>
        <c:ser>
          <c:idx val="2"/>
          <c:order val="2"/>
          <c:tx>
            <c:v>Danebury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Everything!$G$2:$G$3</c:f>
              <c:numCache>
                <c:formatCode>General</c:formatCode>
                <c:ptCount val="2"/>
                <c:pt idx="0">
                  <c:v>-20.3</c:v>
                </c:pt>
                <c:pt idx="1">
                  <c:v>-18.899999999999999</c:v>
                </c:pt>
              </c:numCache>
            </c:numRef>
          </c:xVal>
          <c:yVal>
            <c:numRef>
              <c:f>Everything!$H$2:$H$3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9.6999999999999993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25-4AFB-864B-8E463223428C}"/>
            </c:ext>
          </c:extLst>
        </c:ser>
        <c:ser>
          <c:idx val="3"/>
          <c:order val="3"/>
          <c:tx>
            <c:v>Gussage-All-Saints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(Everything!$G$4,Everything!$G$6,Everything!$K$93:$K$94)</c:f>
              <c:numCache>
                <c:formatCode>General</c:formatCode>
                <c:ptCount val="4"/>
                <c:pt idx="0">
                  <c:v>-20.7</c:v>
                </c:pt>
                <c:pt idx="1">
                  <c:v>-20.71</c:v>
                </c:pt>
                <c:pt idx="2">
                  <c:v>-21.7</c:v>
                </c:pt>
                <c:pt idx="3">
                  <c:v>-19.8</c:v>
                </c:pt>
              </c:numCache>
            </c:numRef>
          </c:xVal>
          <c:yVal>
            <c:numRef>
              <c:f>(Everything!$H$4,Everything!$H$6,Everything!$M$93:$M$94)</c:f>
              <c:numCache>
                <c:formatCode>General</c:formatCode>
                <c:ptCount val="4"/>
                <c:pt idx="0">
                  <c:v>7.4</c:v>
                </c:pt>
                <c:pt idx="1">
                  <c:v>9.1999999999999993</c:v>
                </c:pt>
                <c:pt idx="2">
                  <c:v>6.8</c:v>
                </c:pt>
                <c:pt idx="3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25-4AFB-864B-8E463223428C}"/>
            </c:ext>
          </c:extLst>
        </c:ser>
        <c:ser>
          <c:idx val="4"/>
          <c:order val="4"/>
          <c:tx>
            <c:v>FIshbourne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Everything!$G$5</c:f>
              <c:numCache>
                <c:formatCode>General</c:formatCode>
                <c:ptCount val="1"/>
                <c:pt idx="0">
                  <c:v>-19.97</c:v>
                </c:pt>
              </c:numCache>
            </c:numRef>
          </c:xVal>
          <c:yVal>
            <c:numRef>
              <c:f>Everything!$H$5</c:f>
              <c:numCache>
                <c:formatCode>General</c:formatCode>
                <c:ptCount val="1"/>
                <c:pt idx="0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1-46CC-B2B9-F791CCF69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923023"/>
        <c:axId val="1899186367"/>
      </c:scatterChart>
      <c:valAx>
        <c:axId val="1910923023"/>
        <c:scaling>
          <c:orientation val="minMax"/>
          <c:max val="-16"/>
          <c:min val="-24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Carbon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86367"/>
        <c:crosses val="autoZero"/>
        <c:crossBetween val="midCat"/>
        <c:majorUnit val="1"/>
      </c:valAx>
      <c:valAx>
        <c:axId val="1899186367"/>
        <c:scaling>
          <c:orientation val="minMax"/>
          <c:max val="16"/>
          <c:min val="4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Nitrogen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923023"/>
        <c:crosses val="max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350650977584887"/>
          <c:y val="0.31489343838801348"/>
          <c:w val="0.12649349022415105"/>
          <c:h val="0.39198958064238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Median</a:t>
            </a:r>
            <a:r>
              <a:rPr lang="en-GB" baseline="0"/>
              <a:t> </a:t>
            </a:r>
            <a:r>
              <a:rPr lang="el-GR" baseline="0"/>
              <a:t>δ</a:t>
            </a:r>
            <a:r>
              <a:rPr lang="en-GB" baseline="0"/>
              <a:t>15N‰</a:t>
            </a:r>
            <a:r>
              <a:rPr lang="en-GB"/>
              <a:t> for periods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Everything!$P$2</c:f>
              <c:strCache>
                <c:ptCount val="1"/>
                <c:pt idx="0">
                  <c:v>δ15N‰</c:v>
                </c:pt>
              </c:strCache>
            </c:strRef>
          </c:tx>
          <c:marker>
            <c:spPr>
              <a:ln>
                <a:solidFill>
                  <a:schemeClr val="accent1"/>
                </a:solidFill>
              </a:ln>
            </c:spPr>
          </c:marker>
          <c:cat>
            <c:strRef>
              <c:f>Everything!$N$3:$N$7</c:f>
              <c:strCache>
                <c:ptCount val="5"/>
                <c:pt idx="0">
                  <c:v>Iron Age</c:v>
                </c:pt>
                <c:pt idx="1">
                  <c:v>Roman</c:v>
                </c:pt>
                <c:pt idx="2">
                  <c:v>Anglo-Saxon</c:v>
                </c:pt>
                <c:pt idx="3">
                  <c:v>Medieval</c:v>
                </c:pt>
                <c:pt idx="4">
                  <c:v>Post-Medieval</c:v>
                </c:pt>
              </c:strCache>
            </c:strRef>
          </c:cat>
          <c:val>
            <c:numRef>
              <c:f>(Everything!$P$3:$P$7,Everything!$J$116)</c:f>
              <c:numCache>
                <c:formatCode>General</c:formatCode>
                <c:ptCount val="6"/>
                <c:pt idx="0">
                  <c:v>9.1999999999999993</c:v>
                </c:pt>
                <c:pt idx="1">
                  <c:v>10.25</c:v>
                </c:pt>
                <c:pt idx="2">
                  <c:v>9</c:v>
                </c:pt>
                <c:pt idx="3">
                  <c:v>9.4</c:v>
                </c:pt>
                <c:pt idx="4">
                  <c:v>10.3</c:v>
                </c:pt>
                <c:pt idx="5">
                  <c:v>8.41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C-4EB0-8ADA-68150D12B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837488"/>
        <c:axId val="60211008"/>
      </c:lineChart>
      <c:catAx>
        <c:axId val="158183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1008"/>
        <c:crosses val="autoZero"/>
        <c:auto val="1"/>
        <c:lblAlgn val="ctr"/>
        <c:lblOffset val="100"/>
        <c:noMultiLvlLbl val="0"/>
      </c:catAx>
      <c:valAx>
        <c:axId val="60211008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83748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Bamburgh Castle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Everything!$I$24:$I$28</c:f>
              <c:numCache>
                <c:formatCode>General</c:formatCode>
                <c:ptCount val="5"/>
                <c:pt idx="0">
                  <c:v>0.95</c:v>
                </c:pt>
                <c:pt idx="1">
                  <c:v>0.97</c:v>
                </c:pt>
                <c:pt idx="2">
                  <c:v>1</c:v>
                </c:pt>
                <c:pt idx="3">
                  <c:v>1.03</c:v>
                </c:pt>
                <c:pt idx="4">
                  <c:v>1.05</c:v>
                </c:pt>
              </c:numCache>
            </c:numRef>
          </c:xVal>
          <c:yVal>
            <c:numRef>
              <c:f>Everything!$H$24:$H$28</c:f>
              <c:numCache>
                <c:formatCode>General</c:formatCode>
                <c:ptCount val="5"/>
                <c:pt idx="0">
                  <c:v>9.4</c:v>
                </c:pt>
                <c:pt idx="1">
                  <c:v>11.85</c:v>
                </c:pt>
                <c:pt idx="2">
                  <c:v>11.15</c:v>
                </c:pt>
                <c:pt idx="3">
                  <c:v>13.6</c:v>
                </c:pt>
                <c:pt idx="4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FF-4794-8CB7-0733B1B66BAA}"/>
            </c:ext>
          </c:extLst>
        </c:ser>
        <c:ser>
          <c:idx val="1"/>
          <c:order val="1"/>
          <c:tx>
            <c:v>Wharram Percy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Everything!$I$29:$I$31</c:f>
              <c:numCache>
                <c:formatCode>General</c:formatCode>
                <c:ptCount val="3"/>
                <c:pt idx="0">
                  <c:v>1.97</c:v>
                </c:pt>
                <c:pt idx="1">
                  <c:v>2</c:v>
                </c:pt>
                <c:pt idx="2">
                  <c:v>2.0299999999999998</c:v>
                </c:pt>
              </c:numCache>
            </c:numRef>
          </c:xVal>
          <c:yVal>
            <c:numRef>
              <c:f>Everything!$H$29:$H$31</c:f>
              <c:numCache>
                <c:formatCode>General</c:formatCode>
                <c:ptCount val="3"/>
                <c:pt idx="0">
                  <c:v>7.3</c:v>
                </c:pt>
                <c:pt idx="1">
                  <c:v>8.1</c:v>
                </c:pt>
                <c:pt idx="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FF-4794-8CB7-0733B1B66BAA}"/>
            </c:ext>
          </c:extLst>
        </c:ser>
        <c:ser>
          <c:idx val="2"/>
          <c:order val="2"/>
          <c:tx>
            <c:v>Fishergate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Everything!$I$32:$I$36</c:f>
              <c:numCache>
                <c:formatCode>General</c:formatCode>
                <c:ptCount val="5"/>
                <c:pt idx="0">
                  <c:v>2.95</c:v>
                </c:pt>
                <c:pt idx="1">
                  <c:v>2.97</c:v>
                </c:pt>
                <c:pt idx="2">
                  <c:v>3</c:v>
                </c:pt>
                <c:pt idx="3">
                  <c:v>3.03</c:v>
                </c:pt>
                <c:pt idx="4">
                  <c:v>3.05</c:v>
                </c:pt>
              </c:numCache>
            </c:numRef>
          </c:xVal>
          <c:yVal>
            <c:numRef>
              <c:f>Everything!$H$32:$H$36</c:f>
              <c:numCache>
                <c:formatCode>General</c:formatCode>
                <c:ptCount val="5"/>
                <c:pt idx="0">
                  <c:v>9.4</c:v>
                </c:pt>
                <c:pt idx="1">
                  <c:v>9.4</c:v>
                </c:pt>
                <c:pt idx="2">
                  <c:v>9.1</c:v>
                </c:pt>
                <c:pt idx="3">
                  <c:v>9.9</c:v>
                </c:pt>
                <c:pt idx="4">
                  <c:v>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FF-4794-8CB7-0733B1B66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512127"/>
        <c:axId val="1777032207"/>
      </c:scatterChart>
      <c:valAx>
        <c:axId val="1784512127"/>
        <c:scaling>
          <c:orientation val="minMax"/>
          <c:max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32207"/>
        <c:crosses val="autoZero"/>
        <c:crossBetween val="midCat"/>
      </c:valAx>
      <c:valAx>
        <c:axId val="177703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1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 against Nitrogen for extra table</a:t>
            </a:r>
          </a:p>
        </c:rich>
      </c:tx>
      <c:layout>
        <c:manualLayout>
          <c:xMode val="edge"/>
          <c:yMode val="edge"/>
          <c:x val="0.23053170087843067"/>
          <c:y val="5.6861663253589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67048573034525E-2"/>
          <c:y val="0.15510073834290258"/>
          <c:w val="0.89485939637431966"/>
          <c:h val="0.64977356333780123"/>
        </c:manualLayout>
      </c:layout>
      <c:scatterChart>
        <c:scatterStyle val="lineMarker"/>
        <c:varyColors val="0"/>
        <c:ser>
          <c:idx val="0"/>
          <c:order val="0"/>
          <c:tx>
            <c:strRef>
              <c:f>Jack_samples!$G$116</c:f>
              <c:strCache>
                <c:ptCount val="1"/>
                <c:pt idx="0">
                  <c:v>δ15N‰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02752A1-EC7B-4695-A1F3-BE1D3A8789E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4A4-42B3-BE6C-CD7161CF3DF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3D4E843-0F5E-48B9-8B2D-1359C11DE9B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4A4-42B3-BE6C-CD7161CF3DF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6A28F15-6628-4CBA-B566-6D7AD64F7CA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4A4-42B3-BE6C-CD7161CF3DF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319598B-5707-45E8-85D5-C620D1684B4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4A4-42B3-BE6C-CD7161CF3DF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DB001FC-BA15-4553-BF18-555A2E14F04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4A4-42B3-BE6C-CD7161CF3DF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FB35C96-C7FF-4D4D-A21E-E9A9637ED16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4A4-42B3-BE6C-CD7161CF3DF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F62A677-9C46-482B-8CD4-77B932A9CE5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4A4-42B3-BE6C-CD7161CF3DF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E93D05C-03A9-470A-A24B-92C3CB8F977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4A4-42B3-BE6C-CD7161CF3D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Jack_samples!$F$117:$F$124</c:f>
              <c:numCache>
                <c:formatCode>General</c:formatCode>
                <c:ptCount val="8"/>
                <c:pt idx="0">
                  <c:v>-20</c:v>
                </c:pt>
                <c:pt idx="1">
                  <c:v>-19.600000000000001</c:v>
                </c:pt>
                <c:pt idx="2">
                  <c:v>-20.079999999999998</c:v>
                </c:pt>
                <c:pt idx="3">
                  <c:v>-20.71</c:v>
                </c:pt>
                <c:pt idx="4">
                  <c:v>-19.97</c:v>
                </c:pt>
                <c:pt idx="5">
                  <c:v>-19.670000000000002</c:v>
                </c:pt>
                <c:pt idx="6">
                  <c:v>-19.760000000000002</c:v>
                </c:pt>
                <c:pt idx="7">
                  <c:v>-20.36</c:v>
                </c:pt>
              </c:numCache>
            </c:numRef>
          </c:xVal>
          <c:yVal>
            <c:numRef>
              <c:f>Jack_samples!$G$117:$G$124</c:f>
              <c:numCache>
                <c:formatCode>General</c:formatCode>
                <c:ptCount val="8"/>
                <c:pt idx="0">
                  <c:v>11.5</c:v>
                </c:pt>
                <c:pt idx="1">
                  <c:v>9.4</c:v>
                </c:pt>
                <c:pt idx="2">
                  <c:v>9.3000000000000007</c:v>
                </c:pt>
                <c:pt idx="3">
                  <c:v>9.1999999999999993</c:v>
                </c:pt>
                <c:pt idx="4">
                  <c:v>11.5</c:v>
                </c:pt>
                <c:pt idx="5">
                  <c:v>9.4</c:v>
                </c:pt>
                <c:pt idx="6">
                  <c:v>7.3</c:v>
                </c:pt>
                <c:pt idx="7">
                  <c:v>6.97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Jack_samples!$D$117:$D$124</c15:f>
                <c15:dlblRangeCache>
                  <c:ptCount val="8"/>
                  <c:pt idx="0">
                    <c:v>Fishbourne</c:v>
                  </c:pt>
                  <c:pt idx="1">
                    <c:v>Fishbourne</c:v>
                  </c:pt>
                  <c:pt idx="2">
                    <c:v>Danebury</c:v>
                  </c:pt>
                  <c:pt idx="3">
                    <c:v>Gussage All Saints</c:v>
                  </c:pt>
                  <c:pt idx="4">
                    <c:v>Fishbourne</c:v>
                  </c:pt>
                  <c:pt idx="5">
                    <c:v>Fishbourne</c:v>
                  </c:pt>
                  <c:pt idx="6">
                    <c:v>Owslebury</c:v>
                  </c:pt>
                  <c:pt idx="7">
                    <c:v>Owslebury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4A4-42B3-BE6C-CD7161CF3D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04706768"/>
        <c:axId val="548674496"/>
      </c:scatterChart>
      <c:valAx>
        <c:axId val="50470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δ13</a:t>
                </a:r>
                <a:r>
                  <a:rPr lang="en-GB"/>
                  <a:t>C‰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74496"/>
        <c:crosses val="autoZero"/>
        <c:crossBetween val="midCat"/>
      </c:valAx>
      <c:valAx>
        <c:axId val="5486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δ15</a:t>
                </a:r>
                <a:r>
                  <a:rPr lang="en-GB"/>
                  <a:t>N‰</a:t>
                </a:r>
              </a:p>
            </c:rich>
          </c:tx>
          <c:layout>
            <c:manualLayout>
              <c:xMode val="edge"/>
              <c:yMode val="edge"/>
              <c:x val="0.93546901453255915"/>
              <c:y val="0.406132926086863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0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Jack_samples!$U$1</c:f>
              <c:strCache>
                <c:ptCount val="1"/>
                <c:pt idx="0">
                  <c:v>Collagen 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Jack_samples!$D$2:$D$109</c:f>
              <c:strCache>
                <c:ptCount val="107"/>
                <c:pt idx="0">
                  <c:v>Gussage All Saints</c:v>
                </c:pt>
                <c:pt idx="1">
                  <c:v>Gussage All Saints</c:v>
                </c:pt>
                <c:pt idx="2">
                  <c:v>Ashton</c:v>
                </c:pt>
                <c:pt idx="3">
                  <c:v>Whitcombe</c:v>
                </c:pt>
                <c:pt idx="4">
                  <c:v>Whitehall Farm</c:v>
                </c:pt>
                <c:pt idx="5">
                  <c:v>Lyminge</c:v>
                </c:pt>
                <c:pt idx="6">
                  <c:v>Lyminge</c:v>
                </c:pt>
                <c:pt idx="7">
                  <c:v>Lyminge</c:v>
                </c:pt>
                <c:pt idx="8">
                  <c:v>Lincoln Castle</c:v>
                </c:pt>
                <c:pt idx="9">
                  <c:v>Lincoln Castle</c:v>
                </c:pt>
                <c:pt idx="10">
                  <c:v>Kilton Castle</c:v>
                </c:pt>
                <c:pt idx="11">
                  <c:v>Nottingham</c:v>
                </c:pt>
                <c:pt idx="12">
                  <c:v>Greyhound Yard</c:v>
                </c:pt>
                <c:pt idx="13">
                  <c:v>Greyhound Yard</c:v>
                </c:pt>
                <c:pt idx="14">
                  <c:v>Lyminge</c:v>
                </c:pt>
                <c:pt idx="15">
                  <c:v>Lyminge</c:v>
                </c:pt>
                <c:pt idx="16">
                  <c:v>Lyminge</c:v>
                </c:pt>
                <c:pt idx="17">
                  <c:v>Lyminge</c:v>
                </c:pt>
                <c:pt idx="18">
                  <c:v>Lyminge</c:v>
                </c:pt>
                <c:pt idx="19">
                  <c:v>Lyminge</c:v>
                </c:pt>
                <c:pt idx="20">
                  <c:v>Lyminge</c:v>
                </c:pt>
                <c:pt idx="21">
                  <c:v>Lyminge</c:v>
                </c:pt>
                <c:pt idx="22">
                  <c:v>Lyminge</c:v>
                </c:pt>
                <c:pt idx="23">
                  <c:v>Lyminge</c:v>
                </c:pt>
                <c:pt idx="24">
                  <c:v>Lyminge</c:v>
                </c:pt>
                <c:pt idx="25">
                  <c:v>Lyminge</c:v>
                </c:pt>
                <c:pt idx="26">
                  <c:v>Lyminge</c:v>
                </c:pt>
                <c:pt idx="27">
                  <c:v>Lyminge</c:v>
                </c:pt>
                <c:pt idx="28">
                  <c:v>Lyminge</c:v>
                </c:pt>
                <c:pt idx="29">
                  <c:v>Lyminge</c:v>
                </c:pt>
                <c:pt idx="30">
                  <c:v>Lyminge</c:v>
                </c:pt>
                <c:pt idx="31">
                  <c:v>Lyminge</c:v>
                </c:pt>
                <c:pt idx="32">
                  <c:v>Lyminge</c:v>
                </c:pt>
                <c:pt idx="33">
                  <c:v>Lyminge</c:v>
                </c:pt>
                <c:pt idx="34">
                  <c:v>Lyminge</c:v>
                </c:pt>
                <c:pt idx="35">
                  <c:v>Lyminge</c:v>
                </c:pt>
                <c:pt idx="36">
                  <c:v>Lyminge</c:v>
                </c:pt>
                <c:pt idx="37">
                  <c:v>Lyminge</c:v>
                </c:pt>
                <c:pt idx="38">
                  <c:v>Lyminge</c:v>
                </c:pt>
                <c:pt idx="39">
                  <c:v>Guildford Castle</c:v>
                </c:pt>
                <c:pt idx="40">
                  <c:v>Guildford Castle</c:v>
                </c:pt>
                <c:pt idx="41">
                  <c:v>Guildford Castle</c:v>
                </c:pt>
                <c:pt idx="42">
                  <c:v>Guildford Castle</c:v>
                </c:pt>
                <c:pt idx="43">
                  <c:v>Guildford Castle</c:v>
                </c:pt>
                <c:pt idx="44">
                  <c:v>Guildford Castle</c:v>
                </c:pt>
                <c:pt idx="45">
                  <c:v>Guildford Castle</c:v>
                </c:pt>
                <c:pt idx="46">
                  <c:v>Guildford Castle</c:v>
                </c:pt>
                <c:pt idx="47">
                  <c:v>Guildford Castle</c:v>
                </c:pt>
                <c:pt idx="48">
                  <c:v>Guildford Castle</c:v>
                </c:pt>
                <c:pt idx="49">
                  <c:v>Guildford Castle</c:v>
                </c:pt>
                <c:pt idx="50">
                  <c:v>Witter Place</c:v>
                </c:pt>
                <c:pt idx="51">
                  <c:v>Witter Place</c:v>
                </c:pt>
                <c:pt idx="52">
                  <c:v>Witter Place</c:v>
                </c:pt>
                <c:pt idx="53">
                  <c:v>Witter Place</c:v>
                </c:pt>
                <c:pt idx="54">
                  <c:v>Witter Place</c:v>
                </c:pt>
                <c:pt idx="55">
                  <c:v>Witter Place</c:v>
                </c:pt>
                <c:pt idx="56">
                  <c:v>Witter Place</c:v>
                </c:pt>
                <c:pt idx="57">
                  <c:v>Witter Place</c:v>
                </c:pt>
                <c:pt idx="58">
                  <c:v>Witter Place</c:v>
                </c:pt>
                <c:pt idx="59">
                  <c:v>Fishbourne</c:v>
                </c:pt>
                <c:pt idx="60">
                  <c:v>Fishbourne</c:v>
                </c:pt>
                <c:pt idx="61">
                  <c:v>Fishbourne</c:v>
                </c:pt>
                <c:pt idx="62">
                  <c:v>Kilton Castle</c:v>
                </c:pt>
                <c:pt idx="63">
                  <c:v>Kilton Castle</c:v>
                </c:pt>
                <c:pt idx="64">
                  <c:v>Kilton Castle</c:v>
                </c:pt>
                <c:pt idx="65">
                  <c:v>Kilton Castle</c:v>
                </c:pt>
                <c:pt idx="66">
                  <c:v>Kilton Castle</c:v>
                </c:pt>
                <c:pt idx="67">
                  <c:v>Kilton Castle</c:v>
                </c:pt>
                <c:pt idx="68">
                  <c:v>Kilton Castle</c:v>
                </c:pt>
                <c:pt idx="69">
                  <c:v>Greyhound Yard</c:v>
                </c:pt>
                <c:pt idx="70">
                  <c:v>Greyhound Yard</c:v>
                </c:pt>
                <c:pt idx="71">
                  <c:v>Greyhound Yard</c:v>
                </c:pt>
                <c:pt idx="72">
                  <c:v>Greyhound Yard</c:v>
                </c:pt>
                <c:pt idx="73">
                  <c:v>Greyhound Yard</c:v>
                </c:pt>
                <c:pt idx="74">
                  <c:v>Lincoln Castle</c:v>
                </c:pt>
                <c:pt idx="75">
                  <c:v>Lincoln Castle</c:v>
                </c:pt>
                <c:pt idx="76">
                  <c:v>Lincoln Castle</c:v>
                </c:pt>
                <c:pt idx="77">
                  <c:v>Lincoln Castle</c:v>
                </c:pt>
                <c:pt idx="78">
                  <c:v>Bamburgh Castle</c:v>
                </c:pt>
                <c:pt idx="79">
                  <c:v>Bamburgh Castle</c:v>
                </c:pt>
                <c:pt idx="80">
                  <c:v>Bamburgh Castle</c:v>
                </c:pt>
                <c:pt idx="81">
                  <c:v>Hod Hill</c:v>
                </c:pt>
                <c:pt idx="82">
                  <c:v>Caistor Roman Town</c:v>
                </c:pt>
                <c:pt idx="83">
                  <c:v>Caistor Roman Town</c:v>
                </c:pt>
                <c:pt idx="84">
                  <c:v>Gussage All Saints</c:v>
                </c:pt>
                <c:pt idx="85">
                  <c:v>Bamburgh Castle</c:v>
                </c:pt>
                <c:pt idx="86">
                  <c:v>Bamburgh Castle</c:v>
                </c:pt>
                <c:pt idx="87">
                  <c:v>Bamburgh Castle</c:v>
                </c:pt>
                <c:pt idx="88">
                  <c:v>Baldock</c:v>
                </c:pt>
                <c:pt idx="89">
                  <c:v>Quarry Field</c:v>
                </c:pt>
                <c:pt idx="90">
                  <c:v>Whitcombe</c:v>
                </c:pt>
                <c:pt idx="91">
                  <c:v>Lyminge</c:v>
                </c:pt>
                <c:pt idx="92">
                  <c:v>Lyminge</c:v>
                </c:pt>
                <c:pt idx="93">
                  <c:v>Whitehall Farm</c:v>
                </c:pt>
                <c:pt idx="94">
                  <c:v>Whitehall Farm</c:v>
                </c:pt>
                <c:pt idx="95">
                  <c:v>Gussage All Saints</c:v>
                </c:pt>
                <c:pt idx="96">
                  <c:v>Baldock</c:v>
                </c:pt>
                <c:pt idx="97">
                  <c:v>Baldock</c:v>
                </c:pt>
                <c:pt idx="98">
                  <c:v>Baldock</c:v>
                </c:pt>
                <c:pt idx="99">
                  <c:v>Baldock</c:v>
                </c:pt>
                <c:pt idx="100">
                  <c:v>Baldock</c:v>
                </c:pt>
                <c:pt idx="101">
                  <c:v>Baldock</c:v>
                </c:pt>
                <c:pt idx="102">
                  <c:v>Baldock</c:v>
                </c:pt>
                <c:pt idx="103">
                  <c:v>Baldock</c:v>
                </c:pt>
                <c:pt idx="104">
                  <c:v>Baldock</c:v>
                </c:pt>
                <c:pt idx="105">
                  <c:v>Guildford Castle</c:v>
                </c:pt>
                <c:pt idx="106">
                  <c:v>Guildford Castle</c:v>
                </c:pt>
              </c:strCache>
            </c:strRef>
          </c:cat>
          <c:val>
            <c:numRef>
              <c:f>Jack_samples!$U$2:$U$109</c:f>
              <c:numCache>
                <c:formatCode>General</c:formatCode>
                <c:ptCount val="108"/>
                <c:pt idx="0">
                  <c:v>9.8317599999999992</c:v>
                </c:pt>
                <c:pt idx="1">
                  <c:v>4.2464300000000001</c:v>
                </c:pt>
                <c:pt idx="2">
                  <c:v>14.96457</c:v>
                </c:pt>
                <c:pt idx="3">
                  <c:v>3.6141299999999998</c:v>
                </c:pt>
                <c:pt idx="4">
                  <c:v>18.500489999999999</c:v>
                </c:pt>
                <c:pt idx="5">
                  <c:v>17.747219999999999</c:v>
                </c:pt>
                <c:pt idx="6">
                  <c:v>3.9719600000000002</c:v>
                </c:pt>
                <c:pt idx="7">
                  <c:v>19.314399999999999</c:v>
                </c:pt>
                <c:pt idx="8">
                  <c:v>16.11261</c:v>
                </c:pt>
                <c:pt idx="9">
                  <c:v>15.70533</c:v>
                </c:pt>
                <c:pt idx="10">
                  <c:v>15.466100000000001</c:v>
                </c:pt>
                <c:pt idx="11">
                  <c:v>23.905719999999999</c:v>
                </c:pt>
                <c:pt idx="12">
                  <c:v>3.3719399999999999</c:v>
                </c:pt>
                <c:pt idx="13">
                  <c:v>17.875319999999999</c:v>
                </c:pt>
                <c:pt idx="14">
                  <c:v>4.5075099999999999</c:v>
                </c:pt>
                <c:pt idx="15">
                  <c:v>3.2180200000000001</c:v>
                </c:pt>
                <c:pt idx="16">
                  <c:v>7.5478300000000003</c:v>
                </c:pt>
                <c:pt idx="17">
                  <c:v>16.825099999999999</c:v>
                </c:pt>
                <c:pt idx="18">
                  <c:v>7.7900400000000003</c:v>
                </c:pt>
                <c:pt idx="19">
                  <c:v>12.285489999999999</c:v>
                </c:pt>
                <c:pt idx="20">
                  <c:v>14.23143</c:v>
                </c:pt>
                <c:pt idx="21">
                  <c:v>18.713200000000001</c:v>
                </c:pt>
                <c:pt idx="22">
                  <c:v>6.6390000000000002</c:v>
                </c:pt>
                <c:pt idx="23">
                  <c:v>19.085909999999998</c:v>
                </c:pt>
                <c:pt idx="24">
                  <c:v>14.951460000000001</c:v>
                </c:pt>
                <c:pt idx="25">
                  <c:v>4.1943900000000003</c:v>
                </c:pt>
                <c:pt idx="26">
                  <c:v>21.118880000000001</c:v>
                </c:pt>
                <c:pt idx="27">
                  <c:v>5.9805299999999999</c:v>
                </c:pt>
                <c:pt idx="28">
                  <c:v>4.7073499999999999</c:v>
                </c:pt>
                <c:pt idx="29">
                  <c:v>4.9904599999999997</c:v>
                </c:pt>
                <c:pt idx="30">
                  <c:v>13.20614</c:v>
                </c:pt>
                <c:pt idx="31">
                  <c:v>5.4314999999999998</c:v>
                </c:pt>
                <c:pt idx="32">
                  <c:v>15.64711</c:v>
                </c:pt>
                <c:pt idx="33">
                  <c:v>15.58972</c:v>
                </c:pt>
                <c:pt idx="34">
                  <c:v>6.2310499999999998</c:v>
                </c:pt>
                <c:pt idx="35">
                  <c:v>18.27815</c:v>
                </c:pt>
                <c:pt idx="36">
                  <c:v>6.8696299999999999</c:v>
                </c:pt>
                <c:pt idx="37">
                  <c:v>4.62216</c:v>
                </c:pt>
                <c:pt idx="38">
                  <c:v>13.2973</c:v>
                </c:pt>
                <c:pt idx="39">
                  <c:v>6.1299200000000003</c:v>
                </c:pt>
                <c:pt idx="40">
                  <c:v>10.152990000000001</c:v>
                </c:pt>
                <c:pt idx="41">
                  <c:v>4.9090299999999996</c:v>
                </c:pt>
                <c:pt idx="42">
                  <c:v>6.3646799999999999</c:v>
                </c:pt>
                <c:pt idx="43">
                  <c:v>5.2718299999999996</c:v>
                </c:pt>
                <c:pt idx="44">
                  <c:v>9.2849199999999996</c:v>
                </c:pt>
                <c:pt idx="45">
                  <c:v>7.3307500000000001</c:v>
                </c:pt>
                <c:pt idx="46">
                  <c:v>6.4615400000000003</c:v>
                </c:pt>
                <c:pt idx="47">
                  <c:v>6.2730600000000001</c:v>
                </c:pt>
                <c:pt idx="48">
                  <c:v>6.43452</c:v>
                </c:pt>
                <c:pt idx="49">
                  <c:v>5.2127299999999996</c:v>
                </c:pt>
                <c:pt idx="50">
                  <c:v>8.0161899999999999</c:v>
                </c:pt>
                <c:pt idx="51">
                  <c:v>15.34694</c:v>
                </c:pt>
                <c:pt idx="52">
                  <c:v>20.912379999999999</c:v>
                </c:pt>
                <c:pt idx="53">
                  <c:v>18.563690000000001</c:v>
                </c:pt>
                <c:pt idx="54">
                  <c:v>18.581</c:v>
                </c:pt>
                <c:pt idx="55">
                  <c:v>22.79383</c:v>
                </c:pt>
                <c:pt idx="56">
                  <c:v>12.37337</c:v>
                </c:pt>
                <c:pt idx="57">
                  <c:v>9.8917300000000008</c:v>
                </c:pt>
                <c:pt idx="58">
                  <c:v>6.2315800000000001</c:v>
                </c:pt>
                <c:pt idx="59">
                  <c:v>9.4277700000000006</c:v>
                </c:pt>
                <c:pt idx="60">
                  <c:v>2.7591299999999999</c:v>
                </c:pt>
                <c:pt idx="61">
                  <c:v>5.05837</c:v>
                </c:pt>
                <c:pt idx="62">
                  <c:v>20.461099999999998</c:v>
                </c:pt>
                <c:pt idx="63">
                  <c:v>21.5307</c:v>
                </c:pt>
                <c:pt idx="64">
                  <c:v>16.763490000000001</c:v>
                </c:pt>
                <c:pt idx="65">
                  <c:v>14.69697</c:v>
                </c:pt>
                <c:pt idx="66">
                  <c:v>15.61492</c:v>
                </c:pt>
                <c:pt idx="67">
                  <c:v>17.592590000000001</c:v>
                </c:pt>
                <c:pt idx="68">
                  <c:v>16.14845</c:v>
                </c:pt>
                <c:pt idx="69">
                  <c:v>15.932869999999999</c:v>
                </c:pt>
                <c:pt idx="70">
                  <c:v>4.2682900000000004</c:v>
                </c:pt>
                <c:pt idx="71">
                  <c:v>5.5809100000000003</c:v>
                </c:pt>
                <c:pt idx="72">
                  <c:v>18.31325</c:v>
                </c:pt>
                <c:pt idx="73">
                  <c:v>6.8428300000000002</c:v>
                </c:pt>
                <c:pt idx="74">
                  <c:v>7.5824199999999999</c:v>
                </c:pt>
                <c:pt idx="75">
                  <c:v>16.538039999999999</c:v>
                </c:pt>
                <c:pt idx="76">
                  <c:v>7.7705799999999998</c:v>
                </c:pt>
                <c:pt idx="77">
                  <c:v>5.18072</c:v>
                </c:pt>
                <c:pt idx="78">
                  <c:v>12.424469999999999</c:v>
                </c:pt>
                <c:pt idx="79">
                  <c:v>13.972160000000001</c:v>
                </c:pt>
                <c:pt idx="80">
                  <c:v>16.336839999999999</c:v>
                </c:pt>
                <c:pt idx="81">
                  <c:v>3.28138</c:v>
                </c:pt>
                <c:pt idx="82">
                  <c:v>6.0987400000000003</c:v>
                </c:pt>
                <c:pt idx="83">
                  <c:v>5.4735800000000001</c:v>
                </c:pt>
                <c:pt idx="84">
                  <c:v>4.4799199999999999</c:v>
                </c:pt>
                <c:pt idx="85">
                  <c:v>16.723549999999999</c:v>
                </c:pt>
                <c:pt idx="86">
                  <c:v>20.207540000000002</c:v>
                </c:pt>
                <c:pt idx="87">
                  <c:v>16.453759999999999</c:v>
                </c:pt>
                <c:pt idx="88">
                  <c:v>8.61111</c:v>
                </c:pt>
                <c:pt idx="89">
                  <c:v>6.1200900000000003</c:v>
                </c:pt>
                <c:pt idx="90">
                  <c:v>6.3920500000000002</c:v>
                </c:pt>
                <c:pt idx="91">
                  <c:v>9.1473600000000008</c:v>
                </c:pt>
                <c:pt idx="92">
                  <c:v>5.4614700000000003</c:v>
                </c:pt>
                <c:pt idx="93">
                  <c:v>17.822240000000001</c:v>
                </c:pt>
                <c:pt idx="94">
                  <c:v>16.442270000000001</c:v>
                </c:pt>
                <c:pt idx="95">
                  <c:v>13.29879</c:v>
                </c:pt>
                <c:pt idx="96">
                  <c:v>11.77721</c:v>
                </c:pt>
                <c:pt idx="97">
                  <c:v>8.6059400000000004</c:v>
                </c:pt>
                <c:pt idx="98">
                  <c:v>8.1644100000000002</c:v>
                </c:pt>
                <c:pt idx="99">
                  <c:v>8.3213100000000004</c:v>
                </c:pt>
                <c:pt idx="100">
                  <c:v>9.79331</c:v>
                </c:pt>
                <c:pt idx="101">
                  <c:v>8.0067199999999996</c:v>
                </c:pt>
                <c:pt idx="102">
                  <c:v>8.0915999999999997</c:v>
                </c:pt>
                <c:pt idx="103">
                  <c:v>6.8461100000000004</c:v>
                </c:pt>
                <c:pt idx="104">
                  <c:v>18.936879999999999</c:v>
                </c:pt>
                <c:pt idx="105">
                  <c:v>16.983370000000001</c:v>
                </c:pt>
                <c:pt idx="106">
                  <c:v>19.672129999999999</c:v>
                </c:pt>
                <c:pt idx="107">
                  <c:v>24.535810000000001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87-435A-9D52-0B976BFA4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213120"/>
        <c:axId val="548422976"/>
      </c:barChart>
      <c:catAx>
        <c:axId val="6992131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22976"/>
        <c:crosses val="autoZero"/>
        <c:auto val="1"/>
        <c:lblAlgn val="ctr"/>
        <c:lblOffset val="100"/>
        <c:noMultiLvlLbl val="0"/>
      </c:catAx>
      <c:valAx>
        <c:axId val="54842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Collagen % of</a:t>
                </a:r>
                <a:r>
                  <a:rPr lang="en-GB" baseline="0"/>
                  <a:t> sample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1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Jack Processed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Jack_samples!$D$2</c:f>
              <c:strCache>
                <c:ptCount val="1"/>
                <c:pt idx="0">
                  <c:v>Gussage All Saints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D65-4A93-9AF6-35FFB0885F67}"/>
              </c:ext>
            </c:extLst>
          </c:dPt>
          <c:xVal>
            <c:numRef>
              <c:f>Jack_samples!$L$2:$L$4</c:f>
              <c:numCache>
                <c:formatCode>General</c:formatCode>
                <c:ptCount val="3"/>
                <c:pt idx="0">
                  <c:v>-21.7</c:v>
                </c:pt>
                <c:pt idx="1">
                  <c:v>-19.8</c:v>
                </c:pt>
                <c:pt idx="2">
                  <c:v>-18.600000000000001</c:v>
                </c:pt>
              </c:numCache>
            </c:numRef>
          </c:xVal>
          <c:yVal>
            <c:numRef>
              <c:f>Jack_samples!$N$2:$N$4</c:f>
              <c:numCache>
                <c:formatCode>General</c:formatCode>
                <c:ptCount val="3"/>
                <c:pt idx="0">
                  <c:v>6.8</c:v>
                </c:pt>
                <c:pt idx="1">
                  <c:v>8.1</c:v>
                </c:pt>
                <c:pt idx="2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CC7B-4E84-B658-0CDC6ACACB6B}"/>
            </c:ext>
          </c:extLst>
        </c:ser>
        <c:ser>
          <c:idx val="1"/>
          <c:order val="1"/>
          <c:tx>
            <c:strRef>
              <c:f>Jack_samples!$D$5</c:f>
              <c:strCache>
                <c:ptCount val="1"/>
                <c:pt idx="0">
                  <c:v>Whitcombe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25400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D65-4A93-9AF6-35FFB0885F67}"/>
              </c:ext>
            </c:extLst>
          </c:dPt>
          <c:xVal>
            <c:numRef>
              <c:f>Jack_samples!$L$5:$L$6</c:f>
              <c:numCache>
                <c:formatCode>General</c:formatCode>
                <c:ptCount val="2"/>
                <c:pt idx="0">
                  <c:v>-19.100000000000001</c:v>
                </c:pt>
                <c:pt idx="1">
                  <c:v>-18.8</c:v>
                </c:pt>
              </c:numCache>
            </c:numRef>
          </c:xVal>
          <c:yVal>
            <c:numRef>
              <c:f>Jack_samples!$N$5:$N$6</c:f>
              <c:numCache>
                <c:formatCode>General</c:formatCode>
                <c:ptCount val="2"/>
                <c:pt idx="0">
                  <c:v>12.4</c:v>
                </c:pt>
                <c:pt idx="1">
                  <c:v>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CC7B-4E84-B658-0CDC6ACACB6B}"/>
            </c:ext>
          </c:extLst>
        </c:ser>
        <c:ser>
          <c:idx val="2"/>
          <c:order val="2"/>
          <c:tx>
            <c:strRef>
              <c:f>Jack_samples!$D$7</c:f>
              <c:strCache>
                <c:ptCount val="1"/>
                <c:pt idx="0">
                  <c:v>Lyminge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25400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3"/>
                </a:solidFill>
                <a:ln w="25400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9FB-49CB-A592-45358C471EA4}"/>
              </c:ext>
            </c:extLst>
          </c:dPt>
          <c:xVal>
            <c:numRef>
              <c:f>Jack_samples!$L$7</c:f>
              <c:numCache>
                <c:formatCode>General</c:formatCode>
                <c:ptCount val="1"/>
                <c:pt idx="0">
                  <c:v>-19.399999999999999</c:v>
                </c:pt>
              </c:numCache>
            </c:numRef>
          </c:xVal>
          <c:yVal>
            <c:numRef>
              <c:f>Jack_samples!$N$7</c:f>
              <c:numCache>
                <c:formatCode>General</c:formatCode>
                <c:ptCount val="1"/>
                <c:pt idx="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CC7B-4E84-B658-0CDC6ACACB6B}"/>
            </c:ext>
          </c:extLst>
        </c:ser>
        <c:ser>
          <c:idx val="3"/>
          <c:order val="3"/>
          <c:tx>
            <c:strRef>
              <c:f>Jack_samples!$D$8</c:f>
              <c:strCache>
                <c:ptCount val="1"/>
                <c:pt idx="0">
                  <c:v>Lyminge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25400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/>
                </a:solidFill>
                <a:ln w="25400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D65-4A93-9AF6-35FFB0885F67}"/>
              </c:ext>
            </c:extLst>
          </c:dPt>
          <c:xVal>
            <c:numRef>
              <c:f>Jack_samples!$M$8</c:f>
              <c:numCache>
                <c:formatCode>General</c:formatCode>
                <c:ptCount val="1"/>
              </c:numCache>
            </c:numRef>
          </c:xVal>
          <c:yVal>
            <c:numRef>
              <c:f>Jack_samples!$N$8</c:f>
              <c:numCache>
                <c:formatCode>General</c:formatCode>
                <c:ptCount val="1"/>
                <c:pt idx="0">
                  <c:v>11.1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CC7B-4E84-B658-0CDC6ACACB6B}"/>
            </c:ext>
          </c:extLst>
        </c:ser>
        <c:ser>
          <c:idx val="4"/>
          <c:order val="4"/>
          <c:tx>
            <c:strRef>
              <c:f>Jack_samples!$D$11</c:f>
              <c:strCache>
                <c:ptCount val="1"/>
                <c:pt idx="0">
                  <c:v>Lincoln Castle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25400">
                <a:solidFill>
                  <a:schemeClr val="accent5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5"/>
                </a:solidFill>
                <a:ln w="25400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D65-4A93-9AF6-35FFB0885F67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5"/>
                </a:solidFill>
                <a:ln w="25400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D65-4A93-9AF6-35FFB0885F67}"/>
              </c:ext>
            </c:extLst>
          </c:dPt>
          <c:xVal>
            <c:numRef>
              <c:f>Jack_samples!$L$11:$L$12</c:f>
              <c:numCache>
                <c:formatCode>General</c:formatCode>
                <c:ptCount val="2"/>
                <c:pt idx="0">
                  <c:v>-20.399999999999999</c:v>
                </c:pt>
                <c:pt idx="1">
                  <c:v>-18.2</c:v>
                </c:pt>
              </c:numCache>
            </c:numRef>
          </c:xVal>
          <c:yVal>
            <c:numRef>
              <c:f>Jack_samples!$N$11:$N$12</c:f>
              <c:numCache>
                <c:formatCode>General</c:formatCode>
                <c:ptCount val="2"/>
                <c:pt idx="0">
                  <c:v>9.6999999999999993</c:v>
                </c:pt>
                <c:pt idx="1">
                  <c:v>10.8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C7B-4E84-B658-0CDC6ACACB6B}"/>
            </c:ext>
          </c:extLst>
        </c:ser>
        <c:ser>
          <c:idx val="5"/>
          <c:order val="5"/>
          <c:tx>
            <c:strRef>
              <c:f>Jack_samples!$D$13</c:f>
              <c:strCache>
                <c:ptCount val="1"/>
                <c:pt idx="0">
                  <c:v>Nottingham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25400">
                <a:solidFill>
                  <a:schemeClr val="accent6"/>
                </a:solidFill>
              </a:ln>
              <a:effectLst/>
            </c:spPr>
          </c:marker>
          <c:xVal>
            <c:numRef>
              <c:f>Jack_samples!$L$13</c:f>
              <c:numCache>
                <c:formatCode>General</c:formatCode>
                <c:ptCount val="1"/>
                <c:pt idx="0">
                  <c:v>-19.3</c:v>
                </c:pt>
              </c:numCache>
            </c:numRef>
          </c:xVal>
          <c:yVal>
            <c:numRef>
              <c:f>Jack_samples!$N$13</c:f>
              <c:numCache>
                <c:formatCode>General</c:formatCode>
                <c:ptCount val="1"/>
                <c:pt idx="0">
                  <c:v>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CC7B-4E84-B658-0CDC6ACACB6B}"/>
            </c:ext>
          </c:extLst>
        </c:ser>
        <c:ser>
          <c:idx val="6"/>
          <c:order val="6"/>
          <c:tx>
            <c:strRef>
              <c:f>Jack_samples!$D$14</c:f>
              <c:strCache>
                <c:ptCount val="1"/>
                <c:pt idx="0">
                  <c:v>Greyhound Yard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Jack_samples!$L$14</c:f>
              <c:numCache>
                <c:formatCode>General</c:formatCode>
                <c:ptCount val="1"/>
              </c:numCache>
            </c:numRef>
          </c:xVal>
          <c:yVal>
            <c:numRef>
              <c:f>Jack_samples!$N$14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CC7B-4E84-B658-0CDC6ACACB6B}"/>
            </c:ext>
          </c:extLst>
        </c:ser>
        <c:ser>
          <c:idx val="7"/>
          <c:order val="7"/>
          <c:tx>
            <c:strRef>
              <c:f>Jack_samples!$D$15</c:f>
              <c:strCache>
                <c:ptCount val="1"/>
                <c:pt idx="0">
                  <c:v>Greyhound Yard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Jack_samples!$L$15</c:f>
              <c:numCache>
                <c:formatCode>General</c:formatCode>
                <c:ptCount val="1"/>
              </c:numCache>
            </c:numRef>
          </c:xVal>
          <c:yVal>
            <c:numRef>
              <c:f>Jack_samples!$N$15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CC7B-4E84-B658-0CDC6ACAC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471968"/>
        <c:axId val="1875178896"/>
      </c:scatterChart>
      <c:valAx>
        <c:axId val="1877471968"/>
        <c:scaling>
          <c:orientation val="minMax"/>
          <c:max val="-16"/>
          <c:min val="-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d13C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178896"/>
        <c:crosses val="autoZero"/>
        <c:crossBetween val="midCat"/>
      </c:valAx>
      <c:valAx>
        <c:axId val="1875178896"/>
        <c:scaling>
          <c:orientation val="minMax"/>
          <c:max val="1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d15N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47196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Jack_samples!$B$148</c:f>
              <c:strCache>
                <c:ptCount val="1"/>
                <c:pt idx="0">
                  <c:v>Iron Age M-list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Jack_samples!$D$148</c:f>
              <c:numCache>
                <c:formatCode>General</c:formatCode>
                <c:ptCount val="1"/>
                <c:pt idx="0">
                  <c:v>-20.5</c:v>
                </c:pt>
              </c:numCache>
            </c:numRef>
          </c:xVal>
          <c:yVal>
            <c:numRef>
              <c:f>Jack_samples!$E$148</c:f>
              <c:numCache>
                <c:formatCode>General</c:formatCode>
                <c:ptCount val="1"/>
                <c:pt idx="0">
                  <c:v>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1-475A-984E-DD11918B24B0}"/>
            </c:ext>
          </c:extLst>
        </c:ser>
        <c:ser>
          <c:idx val="1"/>
          <c:order val="1"/>
          <c:tx>
            <c:strRef>
              <c:f>Jack_samples!$B$149</c:f>
              <c:strCache>
                <c:ptCount val="1"/>
                <c:pt idx="0">
                  <c:v>Roman M-list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Jack_samples!$D$149</c:f>
              <c:numCache>
                <c:formatCode>General</c:formatCode>
                <c:ptCount val="1"/>
                <c:pt idx="0">
                  <c:v>-20.454999999999998</c:v>
                </c:pt>
              </c:numCache>
            </c:numRef>
          </c:xVal>
          <c:yVal>
            <c:numRef>
              <c:f>Jack_samples!$E$149</c:f>
              <c:numCache>
                <c:formatCode>General</c:formatCode>
                <c:ptCount val="1"/>
                <c:pt idx="0">
                  <c:v>10.15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E1-475A-984E-DD11918B24B0}"/>
            </c:ext>
          </c:extLst>
        </c:ser>
        <c:ser>
          <c:idx val="2"/>
          <c:order val="2"/>
          <c:tx>
            <c:strRef>
              <c:f>Jack_samples!$B$150</c:f>
              <c:strCache>
                <c:ptCount val="1"/>
                <c:pt idx="0">
                  <c:v>Anglo-Saxon M-list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Jack_samples!$D$150</c:f>
              <c:numCache>
                <c:formatCode>General</c:formatCode>
                <c:ptCount val="1"/>
                <c:pt idx="0">
                  <c:v>-19.149999999999999</c:v>
                </c:pt>
              </c:numCache>
            </c:numRef>
          </c:xVal>
          <c:yVal>
            <c:numRef>
              <c:f>Jack_samples!$E$150</c:f>
              <c:numCache>
                <c:formatCode>General</c:formatCode>
                <c:ptCount val="1"/>
                <c:pt idx="0">
                  <c:v>9.0500000000000007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E1-475A-984E-DD11918B24B0}"/>
            </c:ext>
          </c:extLst>
        </c:ser>
        <c:ser>
          <c:idx val="3"/>
          <c:order val="3"/>
          <c:tx>
            <c:strRef>
              <c:f>Jack_samples!$B$151</c:f>
              <c:strCache>
                <c:ptCount val="1"/>
                <c:pt idx="0">
                  <c:v>Medieval M-list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Jack_samples!$D$151</c:f>
              <c:numCache>
                <c:formatCode>General</c:formatCode>
                <c:ptCount val="1"/>
                <c:pt idx="0">
                  <c:v>-20.5</c:v>
                </c:pt>
              </c:numCache>
            </c:numRef>
          </c:xVal>
          <c:yVal>
            <c:numRef>
              <c:f>Jack_samples!$E$151</c:f>
              <c:numCache>
                <c:formatCode>General</c:formatCode>
                <c:ptCount val="1"/>
                <c:pt idx="0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E1-475A-984E-DD11918B24B0}"/>
            </c:ext>
          </c:extLst>
        </c:ser>
        <c:ser>
          <c:idx val="4"/>
          <c:order val="4"/>
          <c:tx>
            <c:strRef>
              <c:f>Jack_samples!$B$152</c:f>
              <c:strCache>
                <c:ptCount val="1"/>
                <c:pt idx="0">
                  <c:v>Post-med M-list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Jack_samples!$D$152</c:f>
              <c:numCache>
                <c:formatCode>General</c:formatCode>
                <c:ptCount val="1"/>
                <c:pt idx="0">
                  <c:v>-19.8</c:v>
                </c:pt>
              </c:numCache>
            </c:numRef>
          </c:xVal>
          <c:yVal>
            <c:numRef>
              <c:f>Jack_samples!$E$152</c:f>
              <c:numCache>
                <c:formatCode>General</c:formatCode>
                <c:ptCount val="1"/>
                <c:pt idx="0">
                  <c:v>10.1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E1-475A-984E-DD11918B24B0}"/>
            </c:ext>
          </c:extLst>
        </c:ser>
        <c:ser>
          <c:idx val="5"/>
          <c:order val="5"/>
          <c:tx>
            <c:strRef>
              <c:f>Jack_samples!$B$153</c:f>
              <c:strCache>
                <c:ptCount val="1"/>
                <c:pt idx="0">
                  <c:v>Modern M-list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Jack_samples!$D$153</c:f>
              <c:numCache>
                <c:formatCode>General</c:formatCode>
                <c:ptCount val="1"/>
                <c:pt idx="0">
                  <c:v>-19.600000000000001</c:v>
                </c:pt>
              </c:numCache>
            </c:numRef>
          </c:xVal>
          <c:yVal>
            <c:numRef>
              <c:f>Jack_samples!$E$153</c:f>
              <c:numCache>
                <c:formatCode>General</c:formatCode>
                <c:ptCount val="1"/>
                <c:pt idx="0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E1-475A-984E-DD11918B24B0}"/>
            </c:ext>
          </c:extLst>
        </c:ser>
        <c:ser>
          <c:idx val="6"/>
          <c:order val="6"/>
          <c:tx>
            <c:strRef>
              <c:f>Jack_samples!$B$154</c:f>
              <c:strCache>
                <c:ptCount val="1"/>
                <c:pt idx="0">
                  <c:v>Stuart Modern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Jack_samples!$D$154</c:f>
              <c:numCache>
                <c:formatCode>General</c:formatCode>
                <c:ptCount val="1"/>
                <c:pt idx="0">
                  <c:v>-17.489999999999998</c:v>
                </c:pt>
              </c:numCache>
            </c:numRef>
          </c:xVal>
          <c:yVal>
            <c:numRef>
              <c:f>Jack_samples!$E$154</c:f>
              <c:numCache>
                <c:formatCode>General</c:formatCode>
                <c:ptCount val="1"/>
                <c:pt idx="0">
                  <c:v>7.66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E1-475A-984E-DD11918B24B0}"/>
            </c:ext>
          </c:extLst>
        </c:ser>
        <c:ser>
          <c:idx val="7"/>
          <c:order val="7"/>
          <c:tx>
            <c:strRef>
              <c:f>Jack_samples!$B$155</c:f>
              <c:strCache>
                <c:ptCount val="1"/>
                <c:pt idx="0">
                  <c:v>Macdonald Dom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Jack_samples!$D$155</c:f>
              <c:numCache>
                <c:formatCode>General</c:formatCode>
                <c:ptCount val="1"/>
                <c:pt idx="0">
                  <c:v>-20.85</c:v>
                </c:pt>
              </c:numCache>
            </c:numRef>
          </c:xVal>
          <c:yVal>
            <c:numRef>
              <c:f>Jack_samples!$E$155</c:f>
              <c:numCache>
                <c:formatCode>General</c:formatCode>
                <c:ptCount val="1"/>
                <c:pt idx="0">
                  <c:v>8.4600000000000009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8E1-475A-984E-DD11918B24B0}"/>
            </c:ext>
          </c:extLst>
        </c:ser>
        <c:ser>
          <c:idx val="8"/>
          <c:order val="8"/>
          <c:tx>
            <c:strRef>
              <c:f>Jack_samples!$B$156</c:f>
              <c:strCache>
                <c:ptCount val="1"/>
                <c:pt idx="0">
                  <c:v>Macdonald Hybrid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Jack_samples!$D$156</c:f>
              <c:numCache>
                <c:formatCode>General</c:formatCode>
                <c:ptCount val="1"/>
                <c:pt idx="0">
                  <c:v>-20.695</c:v>
                </c:pt>
              </c:numCache>
            </c:numRef>
          </c:xVal>
          <c:yVal>
            <c:numRef>
              <c:f>Jack_samples!$E$156</c:f>
              <c:numCache>
                <c:formatCode>General</c:formatCode>
                <c:ptCount val="1"/>
                <c:pt idx="0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8E1-475A-984E-DD11918B24B0}"/>
            </c:ext>
          </c:extLst>
        </c:ser>
        <c:ser>
          <c:idx val="9"/>
          <c:order val="9"/>
          <c:tx>
            <c:strRef>
              <c:f>Jack_samples!$B$157</c:f>
              <c:strCache>
                <c:ptCount val="1"/>
                <c:pt idx="0">
                  <c:v>Macdonald Wildcat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Jack_samples!$D$157</c:f>
              <c:numCache>
                <c:formatCode>General</c:formatCode>
                <c:ptCount val="1"/>
                <c:pt idx="0">
                  <c:v>-21.6</c:v>
                </c:pt>
              </c:numCache>
            </c:numRef>
          </c:xVal>
          <c:yVal>
            <c:numRef>
              <c:f>Jack_samples!$E$157</c:f>
              <c:numCache>
                <c:formatCode>General</c:formatCode>
                <c:ptCount val="1"/>
                <c:pt idx="0">
                  <c:v>8.39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8E1-475A-984E-DD11918B2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275520"/>
        <c:axId val="1875556624"/>
      </c:scatterChart>
      <c:valAx>
        <c:axId val="963275520"/>
        <c:scaling>
          <c:orientation val="minMax"/>
          <c:max val="-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56624"/>
        <c:crosses val="autoZero"/>
        <c:crossBetween val="midCat"/>
      </c:valAx>
      <c:valAx>
        <c:axId val="1875556624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7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Averages to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Jack_samples!$B$148</c:f>
              <c:strCache>
                <c:ptCount val="1"/>
                <c:pt idx="0">
                  <c:v>Iron Age M-list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Jack_samples!$D$148</c:f>
              <c:numCache>
                <c:formatCode>General</c:formatCode>
                <c:ptCount val="1"/>
                <c:pt idx="0">
                  <c:v>-20.5</c:v>
                </c:pt>
              </c:numCache>
            </c:numRef>
          </c:xVal>
          <c:yVal>
            <c:numRef>
              <c:f>Jack_samples!$E$148</c:f>
              <c:numCache>
                <c:formatCode>General</c:formatCode>
                <c:ptCount val="1"/>
                <c:pt idx="0">
                  <c:v>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6C-4DF5-970B-70A7E4BAF58F}"/>
            </c:ext>
          </c:extLst>
        </c:ser>
        <c:ser>
          <c:idx val="1"/>
          <c:order val="1"/>
          <c:tx>
            <c:strRef>
              <c:f>Jack_samples!$B$149</c:f>
              <c:strCache>
                <c:ptCount val="1"/>
                <c:pt idx="0">
                  <c:v>Roman M-list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Jack_samples!$D$149</c:f>
              <c:numCache>
                <c:formatCode>General</c:formatCode>
                <c:ptCount val="1"/>
                <c:pt idx="0">
                  <c:v>-20.454999999999998</c:v>
                </c:pt>
              </c:numCache>
            </c:numRef>
          </c:xVal>
          <c:yVal>
            <c:numRef>
              <c:f>Jack_samples!$E$149</c:f>
              <c:numCache>
                <c:formatCode>General</c:formatCode>
                <c:ptCount val="1"/>
                <c:pt idx="0">
                  <c:v>10.15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6C-4DF5-970B-70A7E4BAF58F}"/>
            </c:ext>
          </c:extLst>
        </c:ser>
        <c:ser>
          <c:idx val="2"/>
          <c:order val="2"/>
          <c:tx>
            <c:strRef>
              <c:f>Jack_samples!$B$150</c:f>
              <c:strCache>
                <c:ptCount val="1"/>
                <c:pt idx="0">
                  <c:v>Anglo-Saxon M-list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Jack_samples!$D$150</c:f>
              <c:numCache>
                <c:formatCode>General</c:formatCode>
                <c:ptCount val="1"/>
                <c:pt idx="0">
                  <c:v>-19.149999999999999</c:v>
                </c:pt>
              </c:numCache>
            </c:numRef>
          </c:xVal>
          <c:yVal>
            <c:numRef>
              <c:f>Jack_samples!$E$150</c:f>
              <c:numCache>
                <c:formatCode>General</c:formatCode>
                <c:ptCount val="1"/>
                <c:pt idx="0">
                  <c:v>9.0500000000000007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6C-4DF5-970B-70A7E4BAF58F}"/>
            </c:ext>
          </c:extLst>
        </c:ser>
        <c:ser>
          <c:idx val="3"/>
          <c:order val="3"/>
          <c:tx>
            <c:strRef>
              <c:f>Jack_samples!$B$151</c:f>
              <c:strCache>
                <c:ptCount val="1"/>
                <c:pt idx="0">
                  <c:v>Medieval M-list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Jack_samples!$D$151</c:f>
              <c:numCache>
                <c:formatCode>General</c:formatCode>
                <c:ptCount val="1"/>
                <c:pt idx="0">
                  <c:v>-20.5</c:v>
                </c:pt>
              </c:numCache>
            </c:numRef>
          </c:xVal>
          <c:yVal>
            <c:numRef>
              <c:f>Jack_samples!$E$151</c:f>
              <c:numCache>
                <c:formatCode>General</c:formatCode>
                <c:ptCount val="1"/>
                <c:pt idx="0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6C-4DF5-970B-70A7E4BAF58F}"/>
            </c:ext>
          </c:extLst>
        </c:ser>
        <c:ser>
          <c:idx val="4"/>
          <c:order val="4"/>
          <c:tx>
            <c:strRef>
              <c:f>Jack_samples!$B$152</c:f>
              <c:strCache>
                <c:ptCount val="1"/>
                <c:pt idx="0">
                  <c:v>Post-med M-list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Jack_samples!$D$152</c:f>
              <c:numCache>
                <c:formatCode>General</c:formatCode>
                <c:ptCount val="1"/>
                <c:pt idx="0">
                  <c:v>-19.8</c:v>
                </c:pt>
              </c:numCache>
            </c:numRef>
          </c:xVal>
          <c:yVal>
            <c:numRef>
              <c:f>Jack_samples!$E$152</c:f>
              <c:numCache>
                <c:formatCode>General</c:formatCode>
                <c:ptCount val="1"/>
                <c:pt idx="0">
                  <c:v>10.1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6C-4DF5-970B-70A7E4BAF58F}"/>
            </c:ext>
          </c:extLst>
        </c:ser>
        <c:ser>
          <c:idx val="5"/>
          <c:order val="5"/>
          <c:tx>
            <c:strRef>
              <c:f>Jack_samples!$B$153</c:f>
              <c:strCache>
                <c:ptCount val="1"/>
                <c:pt idx="0">
                  <c:v>Modern M-list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Jack_samples!$D$153</c:f>
              <c:numCache>
                <c:formatCode>General</c:formatCode>
                <c:ptCount val="1"/>
                <c:pt idx="0">
                  <c:v>-19.600000000000001</c:v>
                </c:pt>
              </c:numCache>
            </c:numRef>
          </c:xVal>
          <c:yVal>
            <c:numRef>
              <c:f>Jack_samples!$E$153</c:f>
              <c:numCache>
                <c:formatCode>General</c:formatCode>
                <c:ptCount val="1"/>
                <c:pt idx="0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6C-4DF5-970B-70A7E4BAF58F}"/>
            </c:ext>
          </c:extLst>
        </c:ser>
        <c:ser>
          <c:idx val="6"/>
          <c:order val="6"/>
          <c:tx>
            <c:strRef>
              <c:f>Jack_samples!$B$154</c:f>
              <c:strCache>
                <c:ptCount val="1"/>
                <c:pt idx="0">
                  <c:v>Stuart Modern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Jack_samples!$D$154</c:f>
              <c:numCache>
                <c:formatCode>General</c:formatCode>
                <c:ptCount val="1"/>
                <c:pt idx="0">
                  <c:v>-17.489999999999998</c:v>
                </c:pt>
              </c:numCache>
            </c:numRef>
          </c:xVal>
          <c:yVal>
            <c:numRef>
              <c:f>Jack_samples!$E$154</c:f>
              <c:numCache>
                <c:formatCode>General</c:formatCode>
                <c:ptCount val="1"/>
                <c:pt idx="0">
                  <c:v>7.66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56C-4DF5-970B-70A7E4BAF58F}"/>
            </c:ext>
          </c:extLst>
        </c:ser>
        <c:ser>
          <c:idx val="7"/>
          <c:order val="7"/>
          <c:tx>
            <c:strRef>
              <c:f>Jack_samples!$B$155</c:f>
              <c:strCache>
                <c:ptCount val="1"/>
                <c:pt idx="0">
                  <c:v>Macdonald Dom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Jack_samples!$D$155</c:f>
              <c:numCache>
                <c:formatCode>General</c:formatCode>
                <c:ptCount val="1"/>
                <c:pt idx="0">
                  <c:v>-20.85</c:v>
                </c:pt>
              </c:numCache>
            </c:numRef>
          </c:xVal>
          <c:yVal>
            <c:numRef>
              <c:f>Jack_samples!$E$155</c:f>
              <c:numCache>
                <c:formatCode>General</c:formatCode>
                <c:ptCount val="1"/>
                <c:pt idx="0">
                  <c:v>8.4600000000000009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56C-4DF5-970B-70A7E4BAF58F}"/>
            </c:ext>
          </c:extLst>
        </c:ser>
        <c:ser>
          <c:idx val="8"/>
          <c:order val="8"/>
          <c:tx>
            <c:strRef>
              <c:f>Jack_samples!$B$156</c:f>
              <c:strCache>
                <c:ptCount val="1"/>
                <c:pt idx="0">
                  <c:v>Macdonald Hybrid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Jack_samples!$D$156</c:f>
              <c:numCache>
                <c:formatCode>General</c:formatCode>
                <c:ptCount val="1"/>
                <c:pt idx="0">
                  <c:v>-20.695</c:v>
                </c:pt>
              </c:numCache>
            </c:numRef>
          </c:xVal>
          <c:yVal>
            <c:numRef>
              <c:f>Jack_samples!$E$156</c:f>
              <c:numCache>
                <c:formatCode>General</c:formatCode>
                <c:ptCount val="1"/>
                <c:pt idx="0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56C-4DF5-970B-70A7E4BAF58F}"/>
            </c:ext>
          </c:extLst>
        </c:ser>
        <c:ser>
          <c:idx val="9"/>
          <c:order val="9"/>
          <c:tx>
            <c:strRef>
              <c:f>Jack_samples!$B$157</c:f>
              <c:strCache>
                <c:ptCount val="1"/>
                <c:pt idx="0">
                  <c:v>Macdonald Wildcat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Jack_samples!$D$157</c:f>
              <c:numCache>
                <c:formatCode>General</c:formatCode>
                <c:ptCount val="1"/>
                <c:pt idx="0">
                  <c:v>-21.6</c:v>
                </c:pt>
              </c:numCache>
            </c:numRef>
          </c:xVal>
          <c:yVal>
            <c:numRef>
              <c:f>Jack_samples!$E$157</c:f>
              <c:numCache>
                <c:formatCode>General</c:formatCode>
                <c:ptCount val="1"/>
                <c:pt idx="0">
                  <c:v>8.39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56C-4DF5-970B-70A7E4BAF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275520"/>
        <c:axId val="1875556624"/>
      </c:scatterChart>
      <c:valAx>
        <c:axId val="963275520"/>
        <c:scaling>
          <c:orientation val="minMax"/>
          <c:max val="-16"/>
          <c:min val="-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56624"/>
        <c:crosses val="autoZero"/>
        <c:crossBetween val="midCat"/>
        <c:majorUnit val="1"/>
      </c:valAx>
      <c:valAx>
        <c:axId val="1875556624"/>
        <c:scaling>
          <c:orientation val="minMax"/>
          <c:max val="1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7552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'Foreign examples'!$B$2:$C$2</c:f>
              <c:strCache>
                <c:ptCount val="1"/>
                <c:pt idx="0">
                  <c:v>Besancon, East France, 14th Cent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'Foreign examples'!$D$2</c:f>
              <c:numCache>
                <c:formatCode>General</c:formatCode>
                <c:ptCount val="1"/>
                <c:pt idx="0">
                  <c:v>-19.8</c:v>
                </c:pt>
              </c:numCache>
            </c:numRef>
          </c:xVal>
          <c:yVal>
            <c:numRef>
              <c:f>'Foreign examples'!$E$2</c:f>
              <c:numCache>
                <c:formatCode>General</c:formatCode>
                <c:ptCount val="1"/>
                <c:pt idx="0">
                  <c:v>8.8000000000000007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FA-46DC-A69C-9809D00FF369}"/>
            </c:ext>
          </c:extLst>
        </c:ser>
        <c:ser>
          <c:idx val="1"/>
          <c:order val="1"/>
          <c:tx>
            <c:strRef>
              <c:f>'Foreign examples'!$B$3:$C$3</c:f>
              <c:strCache>
                <c:ptCount val="1"/>
                <c:pt idx="0">
                  <c:v>St Laurent les Eaux, Modern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'Foreign examples'!$D$3</c:f>
              <c:numCache>
                <c:formatCode>General</c:formatCode>
                <c:ptCount val="1"/>
                <c:pt idx="0">
                  <c:v>-17.3</c:v>
                </c:pt>
              </c:numCache>
            </c:numRef>
          </c:xVal>
          <c:yVal>
            <c:numRef>
              <c:f>'Foreign examples'!$E$3</c:f>
              <c:numCache>
                <c:formatCode>General</c:formatCode>
                <c:ptCount val="1"/>
                <c:pt idx="0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FA-46DC-A69C-9809D00FF369}"/>
            </c:ext>
          </c:extLst>
        </c:ser>
        <c:ser>
          <c:idx val="2"/>
          <c:order val="2"/>
          <c:tx>
            <c:strRef>
              <c:f>'Foreign examples'!$B$4:$C$4</c:f>
              <c:strCache>
                <c:ptCount val="1"/>
                <c:pt idx="0">
                  <c:v>Ridanas, Settlement Gotland, 6-12th Cent.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'Foreign examples'!$D$4</c:f>
              <c:numCache>
                <c:formatCode>General</c:formatCode>
                <c:ptCount val="1"/>
                <c:pt idx="0">
                  <c:v>-17.7</c:v>
                </c:pt>
              </c:numCache>
            </c:numRef>
          </c:xVal>
          <c:yVal>
            <c:numRef>
              <c:f>'Foreign examples'!$E$4</c:f>
              <c:numCache>
                <c:formatCode>General</c:formatCode>
                <c:ptCount val="1"/>
                <c:pt idx="0">
                  <c:v>10.7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FA-46DC-A69C-9809D00FF369}"/>
            </c:ext>
          </c:extLst>
        </c:ser>
        <c:ser>
          <c:idx val="3"/>
          <c:order val="3"/>
          <c:tx>
            <c:strRef>
              <c:f>'Foreign examples'!$B$5:$C$5</c:f>
              <c:strCache>
                <c:ptCount val="1"/>
                <c:pt idx="0">
                  <c:v>Stavanger churchyard, Norway, Pre-1272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'Foreign examples'!$D$5</c:f>
              <c:numCache>
                <c:formatCode>General</c:formatCode>
                <c:ptCount val="1"/>
                <c:pt idx="0">
                  <c:v>-19.7</c:v>
                </c:pt>
              </c:numCache>
            </c:numRef>
          </c:xVal>
          <c:yVal>
            <c:numRef>
              <c:f>'Foreign examples'!$E$5</c:f>
              <c:numCache>
                <c:formatCode>General</c:formatCode>
                <c:ptCount val="1"/>
                <c:pt idx="0">
                  <c:v>9.6999999999999993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FA-46DC-A69C-9809D00FF369}"/>
            </c:ext>
          </c:extLst>
        </c:ser>
        <c:ser>
          <c:idx val="4"/>
          <c:order val="4"/>
          <c:tx>
            <c:strRef>
              <c:f>'Foreign examples'!$B$6:$C$6</c:f>
              <c:strCache>
                <c:ptCount val="1"/>
                <c:pt idx="0">
                  <c:v>Dunes Abbey, Belgian coast, 12-15th cent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'Foreign examples'!$D$6</c:f>
              <c:numCache>
                <c:formatCode>General</c:formatCode>
                <c:ptCount val="1"/>
                <c:pt idx="0">
                  <c:v>-17.100000000000001</c:v>
                </c:pt>
              </c:numCache>
            </c:numRef>
          </c:xVal>
          <c:yVal>
            <c:numRef>
              <c:f>'Foreign examples'!$E$6</c:f>
              <c:numCache>
                <c:formatCode>General</c:formatCode>
                <c:ptCount val="1"/>
                <c:pt idx="0">
                  <c:v>13.8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FA-46DC-A69C-9809D00FF369}"/>
            </c:ext>
          </c:extLst>
        </c:ser>
        <c:ser>
          <c:idx val="5"/>
          <c:order val="5"/>
          <c:tx>
            <c:strRef>
              <c:f>'Foreign examples'!$B$7:$C$7</c:f>
              <c:strCache>
                <c:ptCount val="1"/>
                <c:pt idx="0">
                  <c:v>Dunes Abbey, Belgian coast, 12-15th cent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'Foreign examples'!$D$7</c:f>
              <c:numCache>
                <c:formatCode>General</c:formatCode>
                <c:ptCount val="1"/>
                <c:pt idx="0">
                  <c:v>-18.5</c:v>
                </c:pt>
              </c:numCache>
            </c:numRef>
          </c:xVal>
          <c:yVal>
            <c:numRef>
              <c:f>'Foreign examples'!$E$7</c:f>
              <c:numCache>
                <c:formatCode>General</c:formatCode>
                <c:ptCount val="1"/>
                <c:pt idx="0">
                  <c:v>10.9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FA-46DC-A69C-9809D00FF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596287"/>
        <c:axId val="250774079"/>
      </c:scatterChart>
      <c:valAx>
        <c:axId val="343596287"/>
        <c:scaling>
          <c:orientation val="minMax"/>
          <c:max val="-16"/>
          <c:min val="-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74079"/>
        <c:crosses val="autoZero"/>
        <c:crossBetween val="midCat"/>
        <c:majorUnit val="1"/>
      </c:valAx>
      <c:valAx>
        <c:axId val="250774079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596287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990612407315035E-2"/>
          <c:y val="3.136816448279886E-2"/>
          <c:w val="0.93674097727889372"/>
          <c:h val="0.9106052594367438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'Stuart Black Modern'!$I$2:$I$106</c:f>
              <c:numCache>
                <c:formatCode>General</c:formatCode>
                <c:ptCount val="105"/>
                <c:pt idx="0">
                  <c:v>-18.13</c:v>
                </c:pt>
                <c:pt idx="1">
                  <c:v>-13.41</c:v>
                </c:pt>
                <c:pt idx="2">
                  <c:v>-17.239999999999998</c:v>
                </c:pt>
                <c:pt idx="3">
                  <c:v>-14.75</c:v>
                </c:pt>
                <c:pt idx="4">
                  <c:v>-17.57</c:v>
                </c:pt>
                <c:pt idx="5">
                  <c:v>-15.59</c:v>
                </c:pt>
                <c:pt idx="6">
                  <c:v>-14.79</c:v>
                </c:pt>
                <c:pt idx="7">
                  <c:v>-16.920000000000002</c:v>
                </c:pt>
                <c:pt idx="8">
                  <c:v>-16.38</c:v>
                </c:pt>
                <c:pt idx="9">
                  <c:v>-13.239999999999998</c:v>
                </c:pt>
                <c:pt idx="10">
                  <c:v>-16.38</c:v>
                </c:pt>
                <c:pt idx="11">
                  <c:v>-16.25</c:v>
                </c:pt>
                <c:pt idx="12">
                  <c:v>-18.170000000000002</c:v>
                </c:pt>
                <c:pt idx="13">
                  <c:v>-15.07</c:v>
                </c:pt>
                <c:pt idx="14">
                  <c:v>-13.64</c:v>
                </c:pt>
                <c:pt idx="15">
                  <c:v>-16.5</c:v>
                </c:pt>
                <c:pt idx="16">
                  <c:v>-17.63</c:v>
                </c:pt>
                <c:pt idx="17">
                  <c:v>-18.11</c:v>
                </c:pt>
                <c:pt idx="18">
                  <c:v>-18.71</c:v>
                </c:pt>
                <c:pt idx="19">
                  <c:v>-17.59</c:v>
                </c:pt>
                <c:pt idx="20">
                  <c:v>-18.100000000000001</c:v>
                </c:pt>
                <c:pt idx="21">
                  <c:v>-17.98</c:v>
                </c:pt>
                <c:pt idx="22">
                  <c:v>-14.84</c:v>
                </c:pt>
                <c:pt idx="23">
                  <c:v>-18.87</c:v>
                </c:pt>
                <c:pt idx="24">
                  <c:v>-18.170000000000002</c:v>
                </c:pt>
                <c:pt idx="25">
                  <c:v>-15.89</c:v>
                </c:pt>
                <c:pt idx="26">
                  <c:v>-15.440000000000001</c:v>
                </c:pt>
                <c:pt idx="27">
                  <c:v>-14.739999999999998</c:v>
                </c:pt>
                <c:pt idx="28">
                  <c:v>-15.41</c:v>
                </c:pt>
                <c:pt idx="29">
                  <c:v>-17.43</c:v>
                </c:pt>
                <c:pt idx="30">
                  <c:v>-16.3</c:v>
                </c:pt>
                <c:pt idx="31">
                  <c:v>-15.399999999999999</c:v>
                </c:pt>
                <c:pt idx="32">
                  <c:v>-14.170000000000002</c:v>
                </c:pt>
                <c:pt idx="33">
                  <c:v>-17.79</c:v>
                </c:pt>
                <c:pt idx="34">
                  <c:v>-16.579999999999998</c:v>
                </c:pt>
                <c:pt idx="35">
                  <c:v>-16.91</c:v>
                </c:pt>
                <c:pt idx="36">
                  <c:v>-13.559999999999999</c:v>
                </c:pt>
                <c:pt idx="37">
                  <c:v>-16.16</c:v>
                </c:pt>
                <c:pt idx="38">
                  <c:v>-16.28</c:v>
                </c:pt>
                <c:pt idx="39">
                  <c:v>-17.72</c:v>
                </c:pt>
                <c:pt idx="40">
                  <c:v>-14.760000000000002</c:v>
                </c:pt>
                <c:pt idx="41">
                  <c:v>-18.53</c:v>
                </c:pt>
                <c:pt idx="42">
                  <c:v>-17.690000000000001</c:v>
                </c:pt>
                <c:pt idx="43">
                  <c:v>-18.07</c:v>
                </c:pt>
                <c:pt idx="44">
                  <c:v>-17.63</c:v>
                </c:pt>
                <c:pt idx="45">
                  <c:v>-17.98</c:v>
                </c:pt>
                <c:pt idx="46">
                  <c:v>-17.8</c:v>
                </c:pt>
                <c:pt idx="47">
                  <c:v>-17.89</c:v>
                </c:pt>
                <c:pt idx="48">
                  <c:v>-19.03</c:v>
                </c:pt>
                <c:pt idx="49">
                  <c:v>-18.13</c:v>
                </c:pt>
                <c:pt idx="50">
                  <c:v>-17.47</c:v>
                </c:pt>
                <c:pt idx="51">
                  <c:v>-18.46</c:v>
                </c:pt>
                <c:pt idx="52">
                  <c:v>-17.37</c:v>
                </c:pt>
                <c:pt idx="53">
                  <c:v>-17.690000000000001</c:v>
                </c:pt>
                <c:pt idx="54">
                  <c:v>-17.66</c:v>
                </c:pt>
                <c:pt idx="55">
                  <c:v>-18.21</c:v>
                </c:pt>
                <c:pt idx="56">
                  <c:v>-16.239999999999998</c:v>
                </c:pt>
                <c:pt idx="57">
                  <c:v>-15.670000000000002</c:v>
                </c:pt>
                <c:pt idx="58">
                  <c:v>-18.22</c:v>
                </c:pt>
                <c:pt idx="59">
                  <c:v>-18.46</c:v>
                </c:pt>
                <c:pt idx="60">
                  <c:v>-16.07</c:v>
                </c:pt>
                <c:pt idx="61">
                  <c:v>-15.579999999999998</c:v>
                </c:pt>
                <c:pt idx="62">
                  <c:v>-14.920000000000002</c:v>
                </c:pt>
                <c:pt idx="63">
                  <c:v>-15</c:v>
                </c:pt>
                <c:pt idx="64">
                  <c:v>-15.36</c:v>
                </c:pt>
                <c:pt idx="65">
                  <c:v>-19.420000000000002</c:v>
                </c:pt>
                <c:pt idx="66">
                  <c:v>-17.38</c:v>
                </c:pt>
                <c:pt idx="67">
                  <c:v>-17.02</c:v>
                </c:pt>
                <c:pt idx="68">
                  <c:v>-17.52</c:v>
                </c:pt>
                <c:pt idx="69">
                  <c:v>-18.489999999999998</c:v>
                </c:pt>
                <c:pt idx="70">
                  <c:v>-18.66</c:v>
                </c:pt>
                <c:pt idx="71">
                  <c:v>-18.760000000000002</c:v>
                </c:pt>
                <c:pt idx="72">
                  <c:v>-17.350000000000001</c:v>
                </c:pt>
                <c:pt idx="73">
                  <c:v>-17.25</c:v>
                </c:pt>
                <c:pt idx="74">
                  <c:v>-17.96</c:v>
                </c:pt>
                <c:pt idx="75">
                  <c:v>-17.34</c:v>
                </c:pt>
                <c:pt idx="76">
                  <c:v>-17.39</c:v>
                </c:pt>
                <c:pt idx="77">
                  <c:v>-17.47</c:v>
                </c:pt>
                <c:pt idx="78">
                  <c:v>-17.52</c:v>
                </c:pt>
                <c:pt idx="79">
                  <c:v>-17.23</c:v>
                </c:pt>
                <c:pt idx="80">
                  <c:v>-16.329999999999998</c:v>
                </c:pt>
                <c:pt idx="81">
                  <c:v>-16.3</c:v>
                </c:pt>
                <c:pt idx="82">
                  <c:v>-18.829999999999998</c:v>
                </c:pt>
                <c:pt idx="83">
                  <c:v>-18.59</c:v>
                </c:pt>
                <c:pt idx="84">
                  <c:v>-15.66</c:v>
                </c:pt>
                <c:pt idx="85">
                  <c:v>-17.57</c:v>
                </c:pt>
                <c:pt idx="86">
                  <c:v>-16.489999999999998</c:v>
                </c:pt>
                <c:pt idx="87">
                  <c:v>-18.93</c:v>
                </c:pt>
                <c:pt idx="88">
                  <c:v>-18.86</c:v>
                </c:pt>
                <c:pt idx="89">
                  <c:v>-16.43</c:v>
                </c:pt>
                <c:pt idx="90">
                  <c:v>-20.96</c:v>
                </c:pt>
                <c:pt idx="91">
                  <c:v>-18.22</c:v>
                </c:pt>
                <c:pt idx="92">
                  <c:v>-17.82</c:v>
                </c:pt>
                <c:pt idx="93">
                  <c:v>-17.46</c:v>
                </c:pt>
                <c:pt idx="94">
                  <c:v>-17</c:v>
                </c:pt>
                <c:pt idx="95">
                  <c:v>-17.489999999999998</c:v>
                </c:pt>
                <c:pt idx="96">
                  <c:v>-17.53</c:v>
                </c:pt>
                <c:pt idx="97">
                  <c:v>-18.22</c:v>
                </c:pt>
                <c:pt idx="98">
                  <c:v>-18.23</c:v>
                </c:pt>
                <c:pt idx="99">
                  <c:v>-19.079999999999998</c:v>
                </c:pt>
                <c:pt idx="100">
                  <c:v>-18.97</c:v>
                </c:pt>
                <c:pt idx="101">
                  <c:v>-19.88</c:v>
                </c:pt>
                <c:pt idx="102">
                  <c:v>-19</c:v>
                </c:pt>
                <c:pt idx="103">
                  <c:v>-19.100000000000001</c:v>
                </c:pt>
                <c:pt idx="104">
                  <c:v>-21.72</c:v>
                </c:pt>
              </c:numCache>
            </c:numRef>
          </c:xVal>
          <c:yVal>
            <c:numRef>
              <c:f>'Stuart Black Modern'!$J$2:$J$106</c:f>
              <c:numCache>
                <c:formatCode>General</c:formatCode>
                <c:ptCount val="105"/>
                <c:pt idx="0">
                  <c:v>7.59</c:v>
                </c:pt>
                <c:pt idx="1">
                  <c:v>7.68</c:v>
                </c:pt>
                <c:pt idx="2">
                  <c:v>7.6</c:v>
                </c:pt>
                <c:pt idx="3">
                  <c:v>7.8199999999999994</c:v>
                </c:pt>
                <c:pt idx="4">
                  <c:v>7.6099999999999994</c:v>
                </c:pt>
                <c:pt idx="5">
                  <c:v>7.06</c:v>
                </c:pt>
                <c:pt idx="6">
                  <c:v>7.55</c:v>
                </c:pt>
                <c:pt idx="7">
                  <c:v>8.1300000000000008</c:v>
                </c:pt>
                <c:pt idx="8">
                  <c:v>7.09</c:v>
                </c:pt>
                <c:pt idx="9">
                  <c:v>7.79</c:v>
                </c:pt>
                <c:pt idx="10">
                  <c:v>8.31</c:v>
                </c:pt>
                <c:pt idx="11">
                  <c:v>7.53</c:v>
                </c:pt>
                <c:pt idx="12">
                  <c:v>6.87</c:v>
                </c:pt>
                <c:pt idx="13">
                  <c:v>7.04</c:v>
                </c:pt>
                <c:pt idx="14">
                  <c:v>12.610000000000001</c:v>
                </c:pt>
                <c:pt idx="15">
                  <c:v>7.39</c:v>
                </c:pt>
                <c:pt idx="16">
                  <c:v>12.25</c:v>
                </c:pt>
                <c:pt idx="17">
                  <c:v>7.8</c:v>
                </c:pt>
                <c:pt idx="18">
                  <c:v>8.06</c:v>
                </c:pt>
                <c:pt idx="19">
                  <c:v>12.270000000000001</c:v>
                </c:pt>
                <c:pt idx="20">
                  <c:v>7.53</c:v>
                </c:pt>
                <c:pt idx="21">
                  <c:v>7.58</c:v>
                </c:pt>
                <c:pt idx="22">
                  <c:v>7.63</c:v>
                </c:pt>
                <c:pt idx="23">
                  <c:v>7.25</c:v>
                </c:pt>
                <c:pt idx="24">
                  <c:v>7.88</c:v>
                </c:pt>
                <c:pt idx="25">
                  <c:v>8.36</c:v>
                </c:pt>
                <c:pt idx="26">
                  <c:v>7.64</c:v>
                </c:pt>
                <c:pt idx="27">
                  <c:v>7.34</c:v>
                </c:pt>
                <c:pt idx="28">
                  <c:v>8.01</c:v>
                </c:pt>
                <c:pt idx="29">
                  <c:v>6.72</c:v>
                </c:pt>
                <c:pt idx="30">
                  <c:v>8.7900000000000009</c:v>
                </c:pt>
                <c:pt idx="31">
                  <c:v>8.52</c:v>
                </c:pt>
                <c:pt idx="32">
                  <c:v>8.41</c:v>
                </c:pt>
                <c:pt idx="33">
                  <c:v>7.84</c:v>
                </c:pt>
                <c:pt idx="34">
                  <c:v>7.25</c:v>
                </c:pt>
                <c:pt idx="35">
                  <c:v>7.4799999999999995</c:v>
                </c:pt>
                <c:pt idx="36">
                  <c:v>7.5699999999999994</c:v>
                </c:pt>
                <c:pt idx="37">
                  <c:v>7.92</c:v>
                </c:pt>
                <c:pt idx="38">
                  <c:v>7.6099999999999994</c:v>
                </c:pt>
                <c:pt idx="39">
                  <c:v>7.21</c:v>
                </c:pt>
                <c:pt idx="40">
                  <c:v>7.53</c:v>
                </c:pt>
                <c:pt idx="41">
                  <c:v>8.07</c:v>
                </c:pt>
                <c:pt idx="42">
                  <c:v>8.35</c:v>
                </c:pt>
                <c:pt idx="43">
                  <c:v>7.84</c:v>
                </c:pt>
                <c:pt idx="44">
                  <c:v>7.85</c:v>
                </c:pt>
                <c:pt idx="45">
                  <c:v>8.2900000000000009</c:v>
                </c:pt>
                <c:pt idx="46">
                  <c:v>7.63</c:v>
                </c:pt>
                <c:pt idx="47">
                  <c:v>7.6</c:v>
                </c:pt>
                <c:pt idx="48">
                  <c:v>7.93</c:v>
                </c:pt>
                <c:pt idx="49">
                  <c:v>7.56</c:v>
                </c:pt>
                <c:pt idx="50">
                  <c:v>8.64</c:v>
                </c:pt>
                <c:pt idx="51">
                  <c:v>8</c:v>
                </c:pt>
                <c:pt idx="52">
                  <c:v>7.68</c:v>
                </c:pt>
                <c:pt idx="53">
                  <c:v>7.58</c:v>
                </c:pt>
                <c:pt idx="54">
                  <c:v>8.1300000000000008</c:v>
                </c:pt>
                <c:pt idx="55">
                  <c:v>7.92</c:v>
                </c:pt>
                <c:pt idx="56">
                  <c:v>6.83</c:v>
                </c:pt>
                <c:pt idx="57">
                  <c:v>7.21</c:v>
                </c:pt>
                <c:pt idx="58">
                  <c:v>7.95</c:v>
                </c:pt>
                <c:pt idx="59">
                  <c:v>8.19</c:v>
                </c:pt>
                <c:pt idx="60">
                  <c:v>7.71</c:v>
                </c:pt>
                <c:pt idx="61">
                  <c:v>7.66</c:v>
                </c:pt>
                <c:pt idx="62">
                  <c:v>7.58</c:v>
                </c:pt>
                <c:pt idx="63">
                  <c:v>7.5699999999999994</c:v>
                </c:pt>
                <c:pt idx="64">
                  <c:v>7.55</c:v>
                </c:pt>
                <c:pt idx="65">
                  <c:v>6.77</c:v>
                </c:pt>
                <c:pt idx="66">
                  <c:v>8.3800000000000008</c:v>
                </c:pt>
                <c:pt idx="67">
                  <c:v>8.4600000000000009</c:v>
                </c:pt>
                <c:pt idx="68">
                  <c:v>7.95</c:v>
                </c:pt>
                <c:pt idx="69">
                  <c:v>7.2</c:v>
                </c:pt>
                <c:pt idx="70">
                  <c:v>7.39</c:v>
                </c:pt>
                <c:pt idx="71">
                  <c:v>7.75</c:v>
                </c:pt>
                <c:pt idx="72">
                  <c:v>7.52</c:v>
                </c:pt>
                <c:pt idx="73">
                  <c:v>7.51</c:v>
                </c:pt>
                <c:pt idx="74">
                  <c:v>8.0300000000000011</c:v>
                </c:pt>
                <c:pt idx="75">
                  <c:v>7.7</c:v>
                </c:pt>
                <c:pt idx="76">
                  <c:v>7.7299999999999995</c:v>
                </c:pt>
                <c:pt idx="77">
                  <c:v>7.24</c:v>
                </c:pt>
                <c:pt idx="78">
                  <c:v>7.51</c:v>
                </c:pt>
                <c:pt idx="79">
                  <c:v>7.53</c:v>
                </c:pt>
                <c:pt idx="80">
                  <c:v>7.13</c:v>
                </c:pt>
                <c:pt idx="81">
                  <c:v>7.79</c:v>
                </c:pt>
                <c:pt idx="82">
                  <c:v>7.81</c:v>
                </c:pt>
                <c:pt idx="83">
                  <c:v>7.6</c:v>
                </c:pt>
                <c:pt idx="84">
                  <c:v>7.38</c:v>
                </c:pt>
                <c:pt idx="85">
                  <c:v>8.24</c:v>
                </c:pt>
                <c:pt idx="86">
                  <c:v>8.1300000000000008</c:v>
                </c:pt>
                <c:pt idx="87">
                  <c:v>7.1099999999999994</c:v>
                </c:pt>
                <c:pt idx="88">
                  <c:v>7.28</c:v>
                </c:pt>
                <c:pt idx="89">
                  <c:v>10.770000000000001</c:v>
                </c:pt>
                <c:pt idx="90">
                  <c:v>9.5200000000000014</c:v>
                </c:pt>
                <c:pt idx="91">
                  <c:v>8.18</c:v>
                </c:pt>
                <c:pt idx="92">
                  <c:v>8.17</c:v>
                </c:pt>
                <c:pt idx="93">
                  <c:v>8.2000000000000011</c:v>
                </c:pt>
                <c:pt idx="94">
                  <c:v>7.64</c:v>
                </c:pt>
                <c:pt idx="95">
                  <c:v>7.34</c:v>
                </c:pt>
                <c:pt idx="96">
                  <c:v>7.38</c:v>
                </c:pt>
                <c:pt idx="97">
                  <c:v>7.9799999999999995</c:v>
                </c:pt>
                <c:pt idx="98">
                  <c:v>8</c:v>
                </c:pt>
                <c:pt idx="99">
                  <c:v>7.71</c:v>
                </c:pt>
                <c:pt idx="100">
                  <c:v>7.31</c:v>
                </c:pt>
                <c:pt idx="101">
                  <c:v>8.0400000000000009</c:v>
                </c:pt>
                <c:pt idx="102">
                  <c:v>6.8</c:v>
                </c:pt>
                <c:pt idx="103">
                  <c:v>5.31</c:v>
                </c:pt>
                <c:pt idx="104">
                  <c:v>5.45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A7-4E04-8C76-D5C1887C7291}"/>
            </c:ext>
          </c:extLst>
        </c:ser>
        <c:ser>
          <c:idx val="1"/>
          <c:order val="1"/>
          <c:tx>
            <c:v>Median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'Stuart Black Modern'!$I$109</c:f>
                <c:numCache>
                  <c:formatCode>General</c:formatCode>
                  <c:ptCount val="1"/>
                  <c:pt idx="0">
                    <c:v>1.54887</c:v>
                  </c:pt>
                </c:numCache>
              </c:numRef>
            </c:plus>
            <c:minus>
              <c:numRef>
                <c:f>'Stuart Black Modern'!$I$109</c:f>
                <c:numCache>
                  <c:formatCode>General</c:formatCode>
                  <c:ptCount val="1"/>
                  <c:pt idx="0">
                    <c:v>1.54887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'Stuart Black Modern'!$J$109</c:f>
                <c:numCache>
                  <c:formatCode>General</c:formatCode>
                  <c:ptCount val="1"/>
                  <c:pt idx="0">
                    <c:v>1.0004200000000001</c:v>
                  </c:pt>
                </c:numCache>
              </c:numRef>
            </c:plus>
            <c:minus>
              <c:numRef>
                <c:f>'Stuart Black Modern'!$J$109</c:f>
                <c:numCache>
                  <c:formatCode>General</c:formatCode>
                  <c:ptCount val="1"/>
                  <c:pt idx="0">
                    <c:v>1.0004200000000001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'Stuart Black Modern'!$I$108</c:f>
              <c:numCache>
                <c:formatCode>General</c:formatCode>
                <c:ptCount val="1"/>
                <c:pt idx="0">
                  <c:v>-17.489999999999998</c:v>
                </c:pt>
              </c:numCache>
            </c:numRef>
          </c:xVal>
          <c:yVal>
            <c:numRef>
              <c:f>'Stuart Black Modern'!$J$108</c:f>
              <c:numCache>
                <c:formatCode>General</c:formatCode>
                <c:ptCount val="1"/>
                <c:pt idx="0">
                  <c:v>7.66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A7-4E04-8C76-D5C1887C7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190464"/>
        <c:axId val="60220160"/>
      </c:scatterChart>
      <c:valAx>
        <c:axId val="409190464"/>
        <c:scaling>
          <c:orientation val="minMax"/>
          <c:max val="-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δ13</a:t>
                </a:r>
                <a:r>
                  <a:rPr lang="en-GB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0160"/>
        <c:crosses val="autoZero"/>
        <c:crossBetween val="midCat"/>
        <c:majorUnit val="2"/>
      </c:valAx>
      <c:valAx>
        <c:axId val="6022016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δ15</a:t>
                </a: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9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Domestic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Domestic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'Robbie Macdonald Modern'!$G$3:$G$45</c:f>
              <c:numCache>
                <c:formatCode>General</c:formatCode>
                <c:ptCount val="43"/>
                <c:pt idx="0">
                  <c:v>-20.34</c:v>
                </c:pt>
                <c:pt idx="1">
                  <c:v>-20.22</c:v>
                </c:pt>
                <c:pt idx="2">
                  <c:v>-20.46</c:v>
                </c:pt>
                <c:pt idx="3">
                  <c:v>-20.23</c:v>
                </c:pt>
                <c:pt idx="4">
                  <c:v>-21.02</c:v>
                </c:pt>
                <c:pt idx="5">
                  <c:v>-22.02</c:v>
                </c:pt>
                <c:pt idx="6">
                  <c:v>-21.54</c:v>
                </c:pt>
                <c:pt idx="7">
                  <c:v>-21.42</c:v>
                </c:pt>
                <c:pt idx="8">
                  <c:v>-21.4</c:v>
                </c:pt>
                <c:pt idx="9">
                  <c:v>-21.06</c:v>
                </c:pt>
                <c:pt idx="10">
                  <c:v>-21.05</c:v>
                </c:pt>
                <c:pt idx="11">
                  <c:v>-21.11</c:v>
                </c:pt>
                <c:pt idx="12">
                  <c:v>-21.05</c:v>
                </c:pt>
                <c:pt idx="13">
                  <c:v>-21.11</c:v>
                </c:pt>
                <c:pt idx="14">
                  <c:v>-21.02</c:v>
                </c:pt>
                <c:pt idx="15">
                  <c:v>-22.35</c:v>
                </c:pt>
                <c:pt idx="16">
                  <c:v>-22.21</c:v>
                </c:pt>
                <c:pt idx="17">
                  <c:v>-21.95</c:v>
                </c:pt>
                <c:pt idx="18">
                  <c:v>-21.81</c:v>
                </c:pt>
                <c:pt idx="19">
                  <c:v>-21.86</c:v>
                </c:pt>
                <c:pt idx="20">
                  <c:v>-21.7</c:v>
                </c:pt>
                <c:pt idx="21">
                  <c:v>-21.51</c:v>
                </c:pt>
                <c:pt idx="22">
                  <c:v>-20.34</c:v>
                </c:pt>
                <c:pt idx="23">
                  <c:v>-20.29</c:v>
                </c:pt>
                <c:pt idx="24">
                  <c:v>-20.41</c:v>
                </c:pt>
                <c:pt idx="25">
                  <c:v>-20.56</c:v>
                </c:pt>
                <c:pt idx="26">
                  <c:v>-20.61</c:v>
                </c:pt>
                <c:pt idx="27">
                  <c:v>-20.59</c:v>
                </c:pt>
                <c:pt idx="28">
                  <c:v>-16.84</c:v>
                </c:pt>
                <c:pt idx="29">
                  <c:v>-17.23</c:v>
                </c:pt>
                <c:pt idx="30">
                  <c:v>-16.63</c:v>
                </c:pt>
                <c:pt idx="31">
                  <c:v>-16.350000000000001</c:v>
                </c:pt>
                <c:pt idx="32">
                  <c:v>-16.28</c:v>
                </c:pt>
                <c:pt idx="33">
                  <c:v>-16.329999999999998</c:v>
                </c:pt>
                <c:pt idx="34">
                  <c:v>-21.63</c:v>
                </c:pt>
                <c:pt idx="35">
                  <c:v>-20.190000000000001</c:v>
                </c:pt>
                <c:pt idx="36">
                  <c:v>-20.13</c:v>
                </c:pt>
                <c:pt idx="37">
                  <c:v>-21.42</c:v>
                </c:pt>
                <c:pt idx="38">
                  <c:v>-20.85</c:v>
                </c:pt>
                <c:pt idx="39">
                  <c:v>-20.52</c:v>
                </c:pt>
                <c:pt idx="40">
                  <c:v>-20.51</c:v>
                </c:pt>
                <c:pt idx="41">
                  <c:v>-21.26</c:v>
                </c:pt>
                <c:pt idx="42">
                  <c:v>-20.49</c:v>
                </c:pt>
              </c:numCache>
            </c:numRef>
          </c:xVal>
          <c:yVal>
            <c:numRef>
              <c:f>'Robbie Macdonald Modern'!$H$3:$H$45</c:f>
              <c:numCache>
                <c:formatCode>General</c:formatCode>
                <c:ptCount val="43"/>
                <c:pt idx="0">
                  <c:v>7.3</c:v>
                </c:pt>
                <c:pt idx="1">
                  <c:v>6.6</c:v>
                </c:pt>
                <c:pt idx="2">
                  <c:v>6.48</c:v>
                </c:pt>
                <c:pt idx="3">
                  <c:v>6.52</c:v>
                </c:pt>
                <c:pt idx="4">
                  <c:v>8.52</c:v>
                </c:pt>
                <c:pt idx="5">
                  <c:v>8.7899999999999991</c:v>
                </c:pt>
                <c:pt idx="6">
                  <c:v>8.5299999999999994</c:v>
                </c:pt>
                <c:pt idx="7">
                  <c:v>8.1999999999999993</c:v>
                </c:pt>
                <c:pt idx="8">
                  <c:v>8.73</c:v>
                </c:pt>
                <c:pt idx="9">
                  <c:v>8.76</c:v>
                </c:pt>
                <c:pt idx="10">
                  <c:v>8.98</c:v>
                </c:pt>
                <c:pt idx="11">
                  <c:v>8.7100000000000009</c:v>
                </c:pt>
                <c:pt idx="12">
                  <c:v>8.9</c:v>
                </c:pt>
                <c:pt idx="13">
                  <c:v>8.6999999999999993</c:v>
                </c:pt>
                <c:pt idx="14">
                  <c:v>9.0399999999999991</c:v>
                </c:pt>
                <c:pt idx="15">
                  <c:v>8.69</c:v>
                </c:pt>
                <c:pt idx="16">
                  <c:v>8.4600000000000009</c:v>
                </c:pt>
                <c:pt idx="17">
                  <c:v>8.4600000000000009</c:v>
                </c:pt>
                <c:pt idx="18">
                  <c:v>8.9600000000000009</c:v>
                </c:pt>
                <c:pt idx="19">
                  <c:v>8.5500000000000007</c:v>
                </c:pt>
                <c:pt idx="20">
                  <c:v>8.32</c:v>
                </c:pt>
                <c:pt idx="21">
                  <c:v>8.0399999999999991</c:v>
                </c:pt>
                <c:pt idx="22">
                  <c:v>7.69</c:v>
                </c:pt>
                <c:pt idx="23">
                  <c:v>7.48</c:v>
                </c:pt>
                <c:pt idx="24">
                  <c:v>7.4</c:v>
                </c:pt>
                <c:pt idx="25">
                  <c:v>7.45</c:v>
                </c:pt>
                <c:pt idx="26">
                  <c:v>7.66</c:v>
                </c:pt>
                <c:pt idx="27">
                  <c:v>7.94</c:v>
                </c:pt>
                <c:pt idx="28">
                  <c:v>11.39</c:v>
                </c:pt>
                <c:pt idx="29">
                  <c:v>10.73</c:v>
                </c:pt>
                <c:pt idx="30">
                  <c:v>10.94</c:v>
                </c:pt>
                <c:pt idx="31">
                  <c:v>11.41</c:v>
                </c:pt>
                <c:pt idx="32">
                  <c:v>11.76</c:v>
                </c:pt>
                <c:pt idx="33">
                  <c:v>11.59</c:v>
                </c:pt>
                <c:pt idx="34">
                  <c:v>8.08</c:v>
                </c:pt>
                <c:pt idx="35">
                  <c:v>7.99</c:v>
                </c:pt>
                <c:pt idx="36">
                  <c:v>7.16</c:v>
                </c:pt>
                <c:pt idx="37">
                  <c:v>9.51</c:v>
                </c:pt>
                <c:pt idx="38">
                  <c:v>8.69</c:v>
                </c:pt>
                <c:pt idx="39">
                  <c:v>6.28</c:v>
                </c:pt>
                <c:pt idx="40">
                  <c:v>5.87</c:v>
                </c:pt>
                <c:pt idx="41">
                  <c:v>6.63</c:v>
                </c:pt>
                <c:pt idx="42">
                  <c:v>4.83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DB-4F20-A709-4D4B4B58354C}"/>
            </c:ext>
          </c:extLst>
        </c:ser>
        <c:ser>
          <c:idx val="1"/>
          <c:order val="1"/>
          <c:tx>
            <c:v>Median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'Robbie Macdonald Modern'!$G$48</c:f>
                <c:numCache>
                  <c:formatCode>General</c:formatCode>
                  <c:ptCount val="1"/>
                  <c:pt idx="0">
                    <c:v>1.6442099999999999</c:v>
                  </c:pt>
                </c:numCache>
              </c:numRef>
            </c:plus>
            <c:minus>
              <c:numRef>
                <c:f>'Robbie Macdonald Modern'!$G$48</c:f>
                <c:numCache>
                  <c:formatCode>General</c:formatCode>
                  <c:ptCount val="1"/>
                  <c:pt idx="0">
                    <c:v>1.6442099999999999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'Robbie Macdonald Modern'!$H$48</c:f>
                <c:numCache>
                  <c:formatCode>General</c:formatCode>
                  <c:ptCount val="1"/>
                  <c:pt idx="0">
                    <c:v>1.51833</c:v>
                  </c:pt>
                </c:numCache>
              </c:numRef>
            </c:plus>
            <c:minus>
              <c:numRef>
                <c:f>'Robbie Macdonald Modern'!$H$48</c:f>
                <c:numCache>
                  <c:formatCode>General</c:formatCode>
                  <c:ptCount val="1"/>
                  <c:pt idx="0">
                    <c:v>1.51833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'Robbie Macdonald Modern'!$G$47</c:f>
              <c:numCache>
                <c:formatCode>General</c:formatCode>
                <c:ptCount val="1"/>
                <c:pt idx="0">
                  <c:v>-20.85</c:v>
                </c:pt>
              </c:numCache>
            </c:numRef>
          </c:xVal>
          <c:yVal>
            <c:numRef>
              <c:f>'Robbie Macdonald Modern'!$H$47</c:f>
              <c:numCache>
                <c:formatCode>General</c:formatCode>
                <c:ptCount val="1"/>
                <c:pt idx="0">
                  <c:v>8.4600000000000009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DB-4F20-A709-4D4B4B583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046079"/>
        <c:axId val="670931263"/>
      </c:scatterChart>
      <c:valAx>
        <c:axId val="1342046079"/>
        <c:scaling>
          <c:orientation val="minMax"/>
          <c:max val="-16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31263"/>
        <c:crosses val="autoZero"/>
        <c:crossBetween val="midCat"/>
        <c:majorUnit val="1"/>
      </c:valAx>
      <c:valAx>
        <c:axId val="670931263"/>
        <c:scaling>
          <c:orientation val="minMax"/>
          <c:max val="1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4607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Hybrids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545253104302856E-2"/>
          <c:y val="4.5666636252207481E-2"/>
          <c:w val="0.95528186517557279"/>
          <c:h val="0.90239250923333536"/>
        </c:manualLayout>
      </c:layout>
      <c:scatterChart>
        <c:scatterStyle val="lineMarker"/>
        <c:varyColors val="0"/>
        <c:ser>
          <c:idx val="0"/>
          <c:order val="0"/>
          <c:tx>
            <c:v>Hybrids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'Robbie Macdonald Modern'!$Q$3:$Q$120</c:f>
              <c:numCache>
                <c:formatCode>General</c:formatCode>
                <c:ptCount val="118"/>
                <c:pt idx="0">
                  <c:v>-22.01</c:v>
                </c:pt>
                <c:pt idx="1">
                  <c:v>-20.5</c:v>
                </c:pt>
                <c:pt idx="2">
                  <c:v>-20.47</c:v>
                </c:pt>
                <c:pt idx="3">
                  <c:v>-20.45</c:v>
                </c:pt>
                <c:pt idx="4">
                  <c:v>-20.420000000000002</c:v>
                </c:pt>
                <c:pt idx="5">
                  <c:v>-19.53</c:v>
                </c:pt>
                <c:pt idx="6">
                  <c:v>-19.329999999999998</c:v>
                </c:pt>
                <c:pt idx="7">
                  <c:v>-20.74</c:v>
                </c:pt>
                <c:pt idx="8">
                  <c:v>-20.190000000000001</c:v>
                </c:pt>
                <c:pt idx="9">
                  <c:v>-20.69</c:v>
                </c:pt>
                <c:pt idx="10">
                  <c:v>-20.71</c:v>
                </c:pt>
                <c:pt idx="11">
                  <c:v>-20.43</c:v>
                </c:pt>
                <c:pt idx="12">
                  <c:v>-21.09</c:v>
                </c:pt>
                <c:pt idx="13">
                  <c:v>-20.81</c:v>
                </c:pt>
                <c:pt idx="14">
                  <c:v>-22.79</c:v>
                </c:pt>
                <c:pt idx="15">
                  <c:v>-22.53</c:v>
                </c:pt>
                <c:pt idx="16">
                  <c:v>-22.33</c:v>
                </c:pt>
                <c:pt idx="17">
                  <c:v>-21.45</c:v>
                </c:pt>
                <c:pt idx="18">
                  <c:v>-20.38</c:v>
                </c:pt>
                <c:pt idx="19">
                  <c:v>-20.3</c:v>
                </c:pt>
                <c:pt idx="20">
                  <c:v>-20.74</c:v>
                </c:pt>
                <c:pt idx="21">
                  <c:v>-20.96</c:v>
                </c:pt>
                <c:pt idx="22">
                  <c:v>-20.76</c:v>
                </c:pt>
                <c:pt idx="23">
                  <c:v>-21.35</c:v>
                </c:pt>
                <c:pt idx="24">
                  <c:v>-21.69</c:v>
                </c:pt>
                <c:pt idx="25">
                  <c:v>-19.5</c:v>
                </c:pt>
                <c:pt idx="26">
                  <c:v>-19.61</c:v>
                </c:pt>
                <c:pt idx="27">
                  <c:v>-19.86</c:v>
                </c:pt>
                <c:pt idx="28">
                  <c:v>-19.649999999999999</c:v>
                </c:pt>
                <c:pt idx="29">
                  <c:v>-21.07</c:v>
                </c:pt>
                <c:pt idx="30">
                  <c:v>-21.49</c:v>
                </c:pt>
                <c:pt idx="31">
                  <c:v>-21.78</c:v>
                </c:pt>
                <c:pt idx="32">
                  <c:v>-21.77</c:v>
                </c:pt>
                <c:pt idx="33">
                  <c:v>-21.67</c:v>
                </c:pt>
                <c:pt idx="34">
                  <c:v>-20.309999999999999</c:v>
                </c:pt>
                <c:pt idx="35">
                  <c:v>-20.46</c:v>
                </c:pt>
                <c:pt idx="36">
                  <c:v>-21.33</c:v>
                </c:pt>
                <c:pt idx="37">
                  <c:v>-21.33</c:v>
                </c:pt>
                <c:pt idx="38">
                  <c:v>-21.73</c:v>
                </c:pt>
                <c:pt idx="39">
                  <c:v>-21.56</c:v>
                </c:pt>
                <c:pt idx="40">
                  <c:v>-21.92</c:v>
                </c:pt>
                <c:pt idx="41">
                  <c:v>-21.83</c:v>
                </c:pt>
                <c:pt idx="42">
                  <c:v>-21.78</c:v>
                </c:pt>
                <c:pt idx="43">
                  <c:v>-21.99</c:v>
                </c:pt>
                <c:pt idx="44">
                  <c:v>-21.99</c:v>
                </c:pt>
                <c:pt idx="45">
                  <c:v>-22.32</c:v>
                </c:pt>
                <c:pt idx="46">
                  <c:v>-20.75</c:v>
                </c:pt>
                <c:pt idx="47">
                  <c:v>-21.1</c:v>
                </c:pt>
                <c:pt idx="48">
                  <c:v>-21.55</c:v>
                </c:pt>
                <c:pt idx="49">
                  <c:v>-19.079999999999998</c:v>
                </c:pt>
                <c:pt idx="50">
                  <c:v>-18.2</c:v>
                </c:pt>
                <c:pt idx="51">
                  <c:v>-18.73</c:v>
                </c:pt>
                <c:pt idx="52">
                  <c:v>-20.09</c:v>
                </c:pt>
                <c:pt idx="53">
                  <c:v>-20.059999999999999</c:v>
                </c:pt>
                <c:pt idx="54">
                  <c:v>-20.239999999999998</c:v>
                </c:pt>
                <c:pt idx="55">
                  <c:v>-21.12</c:v>
                </c:pt>
                <c:pt idx="56">
                  <c:v>-21.08</c:v>
                </c:pt>
                <c:pt idx="57">
                  <c:v>-20.68</c:v>
                </c:pt>
                <c:pt idx="58">
                  <c:v>-21.5</c:v>
                </c:pt>
                <c:pt idx="59">
                  <c:v>-21.98</c:v>
                </c:pt>
                <c:pt idx="60">
                  <c:v>-21.95</c:v>
                </c:pt>
                <c:pt idx="61">
                  <c:v>-20.7</c:v>
                </c:pt>
                <c:pt idx="62">
                  <c:v>-20.57</c:v>
                </c:pt>
                <c:pt idx="63">
                  <c:v>-20.59</c:v>
                </c:pt>
                <c:pt idx="64">
                  <c:v>-20.8</c:v>
                </c:pt>
                <c:pt idx="65">
                  <c:v>-20.69</c:v>
                </c:pt>
                <c:pt idx="66">
                  <c:v>-21.98</c:v>
                </c:pt>
                <c:pt idx="67">
                  <c:v>-21.39</c:v>
                </c:pt>
                <c:pt idx="68">
                  <c:v>-19.41</c:v>
                </c:pt>
                <c:pt idx="69">
                  <c:v>-19.41</c:v>
                </c:pt>
                <c:pt idx="70">
                  <c:v>-19.329999999999998</c:v>
                </c:pt>
                <c:pt idx="71">
                  <c:v>-20.96</c:v>
                </c:pt>
                <c:pt idx="72">
                  <c:v>-21.77</c:v>
                </c:pt>
                <c:pt idx="73">
                  <c:v>-20.49</c:v>
                </c:pt>
                <c:pt idx="74">
                  <c:v>-20.2</c:v>
                </c:pt>
                <c:pt idx="75">
                  <c:v>-20.68</c:v>
                </c:pt>
                <c:pt idx="76">
                  <c:v>-20.68</c:v>
                </c:pt>
                <c:pt idx="77">
                  <c:v>-21.06</c:v>
                </c:pt>
                <c:pt idx="78">
                  <c:v>-19.420000000000002</c:v>
                </c:pt>
                <c:pt idx="79">
                  <c:v>-19.18</c:v>
                </c:pt>
                <c:pt idx="80">
                  <c:v>-19.05</c:v>
                </c:pt>
                <c:pt idx="81">
                  <c:v>-17.829999999999998</c:v>
                </c:pt>
                <c:pt idx="82">
                  <c:v>-17.72</c:v>
                </c:pt>
                <c:pt idx="83">
                  <c:v>-21.29</c:v>
                </c:pt>
                <c:pt idx="84">
                  <c:v>-21.47</c:v>
                </c:pt>
                <c:pt idx="85">
                  <c:v>-21.33</c:v>
                </c:pt>
                <c:pt idx="86">
                  <c:v>-21.93</c:v>
                </c:pt>
                <c:pt idx="87">
                  <c:v>-21.3</c:v>
                </c:pt>
                <c:pt idx="88">
                  <c:v>-21.2</c:v>
                </c:pt>
                <c:pt idx="89">
                  <c:v>-21.24</c:v>
                </c:pt>
                <c:pt idx="90">
                  <c:v>-19.190000000000001</c:v>
                </c:pt>
                <c:pt idx="91">
                  <c:v>-19.2</c:v>
                </c:pt>
                <c:pt idx="92">
                  <c:v>-19.739999999999998</c:v>
                </c:pt>
                <c:pt idx="93">
                  <c:v>-18.809999999999999</c:v>
                </c:pt>
                <c:pt idx="94">
                  <c:v>-19.5</c:v>
                </c:pt>
                <c:pt idx="95">
                  <c:v>-19.489999999999998</c:v>
                </c:pt>
                <c:pt idx="96">
                  <c:v>-19.77</c:v>
                </c:pt>
                <c:pt idx="97">
                  <c:v>-20.8</c:v>
                </c:pt>
                <c:pt idx="98">
                  <c:v>-20.55</c:v>
                </c:pt>
                <c:pt idx="99">
                  <c:v>-20.83</c:v>
                </c:pt>
                <c:pt idx="100">
                  <c:v>-21.24</c:v>
                </c:pt>
                <c:pt idx="101">
                  <c:v>-21.09</c:v>
                </c:pt>
                <c:pt idx="102">
                  <c:v>-21.33</c:v>
                </c:pt>
                <c:pt idx="103">
                  <c:v>-22.39</c:v>
                </c:pt>
                <c:pt idx="104">
                  <c:v>-20.41</c:v>
                </c:pt>
                <c:pt idx="105">
                  <c:v>-20.7</c:v>
                </c:pt>
                <c:pt idx="106">
                  <c:v>-20.77</c:v>
                </c:pt>
                <c:pt idx="107">
                  <c:v>-20.66</c:v>
                </c:pt>
                <c:pt idx="108">
                  <c:v>-20.37</c:v>
                </c:pt>
                <c:pt idx="109">
                  <c:v>-20.22</c:v>
                </c:pt>
                <c:pt idx="110">
                  <c:v>-20.46</c:v>
                </c:pt>
                <c:pt idx="111">
                  <c:v>-20.67</c:v>
                </c:pt>
                <c:pt idx="112">
                  <c:v>-20.49</c:v>
                </c:pt>
                <c:pt idx="113">
                  <c:v>-20.309999999999999</c:v>
                </c:pt>
                <c:pt idx="114">
                  <c:v>-20.440000000000001</c:v>
                </c:pt>
                <c:pt idx="115">
                  <c:v>-20.53</c:v>
                </c:pt>
                <c:pt idx="116">
                  <c:v>-20.25</c:v>
                </c:pt>
                <c:pt idx="117">
                  <c:v>-20.23</c:v>
                </c:pt>
              </c:numCache>
            </c:numRef>
          </c:xVal>
          <c:yVal>
            <c:numRef>
              <c:f>'Robbie Macdonald Modern'!$R$3:$R$120</c:f>
              <c:numCache>
                <c:formatCode>General</c:formatCode>
                <c:ptCount val="118"/>
                <c:pt idx="0">
                  <c:v>9.07</c:v>
                </c:pt>
                <c:pt idx="1">
                  <c:v>8.36</c:v>
                </c:pt>
                <c:pt idx="2">
                  <c:v>8.0399999999999991</c:v>
                </c:pt>
                <c:pt idx="3">
                  <c:v>8.15</c:v>
                </c:pt>
                <c:pt idx="4">
                  <c:v>9.85</c:v>
                </c:pt>
                <c:pt idx="5">
                  <c:v>9.8000000000000007</c:v>
                </c:pt>
                <c:pt idx="6">
                  <c:v>9.7100000000000009</c:v>
                </c:pt>
                <c:pt idx="7">
                  <c:v>8.93</c:v>
                </c:pt>
                <c:pt idx="8">
                  <c:v>8.82</c:v>
                </c:pt>
                <c:pt idx="9">
                  <c:v>8.51</c:v>
                </c:pt>
                <c:pt idx="10">
                  <c:v>8.7899999999999991</c:v>
                </c:pt>
                <c:pt idx="11">
                  <c:v>8.48</c:v>
                </c:pt>
                <c:pt idx="12">
                  <c:v>8.91</c:v>
                </c:pt>
                <c:pt idx="13">
                  <c:v>8.0299999999999994</c:v>
                </c:pt>
                <c:pt idx="14">
                  <c:v>9.3800000000000008</c:v>
                </c:pt>
                <c:pt idx="15">
                  <c:v>9.35</c:v>
                </c:pt>
                <c:pt idx="16">
                  <c:v>9.4600000000000009</c:v>
                </c:pt>
                <c:pt idx="17">
                  <c:v>10.17</c:v>
                </c:pt>
                <c:pt idx="18">
                  <c:v>7.03</c:v>
                </c:pt>
                <c:pt idx="19">
                  <c:v>7.73</c:v>
                </c:pt>
                <c:pt idx="20">
                  <c:v>7.56</c:v>
                </c:pt>
                <c:pt idx="21">
                  <c:v>9.9600000000000009</c:v>
                </c:pt>
                <c:pt idx="22">
                  <c:v>10.06</c:v>
                </c:pt>
                <c:pt idx="23">
                  <c:v>10.62</c:v>
                </c:pt>
                <c:pt idx="24">
                  <c:v>9.99</c:v>
                </c:pt>
                <c:pt idx="25">
                  <c:v>5.81</c:v>
                </c:pt>
                <c:pt idx="26">
                  <c:v>5.56</c:v>
                </c:pt>
                <c:pt idx="27">
                  <c:v>5.92</c:v>
                </c:pt>
                <c:pt idx="28">
                  <c:v>5.16</c:v>
                </c:pt>
                <c:pt idx="29">
                  <c:v>8.08</c:v>
                </c:pt>
                <c:pt idx="30">
                  <c:v>7.77</c:v>
                </c:pt>
                <c:pt idx="31">
                  <c:v>8.3699999999999992</c:v>
                </c:pt>
                <c:pt idx="32">
                  <c:v>8.83</c:v>
                </c:pt>
                <c:pt idx="33">
                  <c:v>9.81</c:v>
                </c:pt>
                <c:pt idx="34">
                  <c:v>9.3000000000000007</c:v>
                </c:pt>
                <c:pt idx="35">
                  <c:v>9.3000000000000007</c:v>
                </c:pt>
                <c:pt idx="36">
                  <c:v>8.58</c:v>
                </c:pt>
                <c:pt idx="37">
                  <c:v>9.1999999999999993</c:v>
                </c:pt>
                <c:pt idx="38">
                  <c:v>8.65</c:v>
                </c:pt>
                <c:pt idx="39">
                  <c:v>9.07</c:v>
                </c:pt>
                <c:pt idx="40">
                  <c:v>8.1</c:v>
                </c:pt>
                <c:pt idx="41">
                  <c:v>8.1300000000000008</c:v>
                </c:pt>
                <c:pt idx="42">
                  <c:v>8.08</c:v>
                </c:pt>
                <c:pt idx="43">
                  <c:v>10.08</c:v>
                </c:pt>
                <c:pt idx="44">
                  <c:v>9.9</c:v>
                </c:pt>
                <c:pt idx="45">
                  <c:v>10.26</c:v>
                </c:pt>
                <c:pt idx="46">
                  <c:v>7.64</c:v>
                </c:pt>
                <c:pt idx="47">
                  <c:v>7.76</c:v>
                </c:pt>
                <c:pt idx="48">
                  <c:v>7.35</c:v>
                </c:pt>
                <c:pt idx="49">
                  <c:v>7.87</c:v>
                </c:pt>
                <c:pt idx="50">
                  <c:v>7.89</c:v>
                </c:pt>
                <c:pt idx="51">
                  <c:v>8.57</c:v>
                </c:pt>
                <c:pt idx="52">
                  <c:v>8.44</c:v>
                </c:pt>
                <c:pt idx="53">
                  <c:v>8.41</c:v>
                </c:pt>
                <c:pt idx="54">
                  <c:v>8.1300000000000008</c:v>
                </c:pt>
                <c:pt idx="55">
                  <c:v>6.45</c:v>
                </c:pt>
                <c:pt idx="56">
                  <c:v>7.12</c:v>
                </c:pt>
                <c:pt idx="57">
                  <c:v>6.03</c:v>
                </c:pt>
                <c:pt idx="58">
                  <c:v>8.36</c:v>
                </c:pt>
                <c:pt idx="59">
                  <c:v>8.31</c:v>
                </c:pt>
                <c:pt idx="60">
                  <c:v>8.73</c:v>
                </c:pt>
                <c:pt idx="61">
                  <c:v>8.7799999999999994</c:v>
                </c:pt>
                <c:pt idx="62">
                  <c:v>8.56</c:v>
                </c:pt>
                <c:pt idx="63">
                  <c:v>8.9700000000000006</c:v>
                </c:pt>
                <c:pt idx="64">
                  <c:v>6.82</c:v>
                </c:pt>
                <c:pt idx="65">
                  <c:v>7.77</c:v>
                </c:pt>
                <c:pt idx="66">
                  <c:v>8.2899999999999991</c:v>
                </c:pt>
                <c:pt idx="67">
                  <c:v>7.42</c:v>
                </c:pt>
                <c:pt idx="68">
                  <c:v>5.43</c:v>
                </c:pt>
                <c:pt idx="69">
                  <c:v>5.08</c:v>
                </c:pt>
                <c:pt idx="70">
                  <c:v>5.67</c:v>
                </c:pt>
                <c:pt idx="71">
                  <c:v>8.44</c:v>
                </c:pt>
                <c:pt idx="72">
                  <c:v>8.34</c:v>
                </c:pt>
                <c:pt idx="73">
                  <c:v>8.94</c:v>
                </c:pt>
                <c:pt idx="74">
                  <c:v>5.97</c:v>
                </c:pt>
                <c:pt idx="75">
                  <c:v>6.34</c:v>
                </c:pt>
                <c:pt idx="76">
                  <c:v>6.44</c:v>
                </c:pt>
                <c:pt idx="77">
                  <c:v>6.92</c:v>
                </c:pt>
                <c:pt idx="78">
                  <c:v>7.12</c:v>
                </c:pt>
                <c:pt idx="79">
                  <c:v>6.42</c:v>
                </c:pt>
                <c:pt idx="80">
                  <c:v>7.06</c:v>
                </c:pt>
                <c:pt idx="81">
                  <c:v>8.5299999999999994</c:v>
                </c:pt>
                <c:pt idx="82">
                  <c:v>8.0299999999999994</c:v>
                </c:pt>
                <c:pt idx="83">
                  <c:v>8.83</c:v>
                </c:pt>
                <c:pt idx="84">
                  <c:v>9.2200000000000006</c:v>
                </c:pt>
                <c:pt idx="85">
                  <c:v>9.9499999999999993</c:v>
                </c:pt>
                <c:pt idx="86">
                  <c:v>9.61</c:v>
                </c:pt>
                <c:pt idx="87">
                  <c:v>9.83</c:v>
                </c:pt>
                <c:pt idx="88">
                  <c:v>10.039999999999999</c:v>
                </c:pt>
                <c:pt idx="89">
                  <c:v>10.32</c:v>
                </c:pt>
                <c:pt idx="90">
                  <c:v>8.3000000000000007</c:v>
                </c:pt>
                <c:pt idx="91">
                  <c:v>7.8</c:v>
                </c:pt>
                <c:pt idx="92">
                  <c:v>8.26</c:v>
                </c:pt>
                <c:pt idx="93">
                  <c:v>8.85</c:v>
                </c:pt>
                <c:pt idx="94">
                  <c:v>8.5299999999999994</c:v>
                </c:pt>
                <c:pt idx="95">
                  <c:v>8.5299999999999994</c:v>
                </c:pt>
                <c:pt idx="96">
                  <c:v>9.24</c:v>
                </c:pt>
                <c:pt idx="97">
                  <c:v>7.13</c:v>
                </c:pt>
                <c:pt idx="98">
                  <c:v>7.71</c:v>
                </c:pt>
                <c:pt idx="99">
                  <c:v>7.97</c:v>
                </c:pt>
                <c:pt idx="100">
                  <c:v>7.52</c:v>
                </c:pt>
                <c:pt idx="101">
                  <c:v>7.81</c:v>
                </c:pt>
                <c:pt idx="102">
                  <c:v>6.98</c:v>
                </c:pt>
                <c:pt idx="103">
                  <c:v>8.09</c:v>
                </c:pt>
                <c:pt idx="104">
                  <c:v>7.52</c:v>
                </c:pt>
                <c:pt idx="105">
                  <c:v>7.5</c:v>
                </c:pt>
                <c:pt idx="106">
                  <c:v>7.86</c:v>
                </c:pt>
                <c:pt idx="107">
                  <c:v>6.54</c:v>
                </c:pt>
                <c:pt idx="108">
                  <c:v>6.54</c:v>
                </c:pt>
                <c:pt idx="109">
                  <c:v>6.89</c:v>
                </c:pt>
                <c:pt idx="110">
                  <c:v>6.49</c:v>
                </c:pt>
                <c:pt idx="111">
                  <c:v>7.03</c:v>
                </c:pt>
                <c:pt idx="112">
                  <c:v>6.84</c:v>
                </c:pt>
                <c:pt idx="113">
                  <c:v>6.43</c:v>
                </c:pt>
                <c:pt idx="114">
                  <c:v>6.82</c:v>
                </c:pt>
                <c:pt idx="115">
                  <c:v>6.2</c:v>
                </c:pt>
                <c:pt idx="116">
                  <c:v>6.15</c:v>
                </c:pt>
                <c:pt idx="117">
                  <c:v>5.69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51-49A2-8A87-737E4D05B3A3}"/>
            </c:ext>
          </c:extLst>
        </c:ser>
        <c:ser>
          <c:idx val="1"/>
          <c:order val="1"/>
          <c:tx>
            <c:v>Median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'Robbie Macdonald Modern'!$Q$122</c:f>
              <c:numCache>
                <c:formatCode>General</c:formatCode>
                <c:ptCount val="1"/>
                <c:pt idx="0">
                  <c:v>-20.695</c:v>
                </c:pt>
              </c:numCache>
            </c:numRef>
          </c:xVal>
          <c:yVal>
            <c:numRef>
              <c:f>'Robbie Macdonald Modern'!$R$122</c:f>
              <c:numCache>
                <c:formatCode>General</c:formatCode>
                <c:ptCount val="1"/>
                <c:pt idx="0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51-49A2-8A87-737E4D05B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993279"/>
        <c:axId val="1899223807"/>
      </c:scatterChart>
      <c:valAx>
        <c:axId val="1341993279"/>
        <c:scaling>
          <c:orientation val="minMax"/>
          <c:max val="-16"/>
          <c:min val="-2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223807"/>
        <c:crosses val="autoZero"/>
        <c:crossBetween val="midCat"/>
      </c:valAx>
      <c:valAx>
        <c:axId val="1899223807"/>
        <c:scaling>
          <c:orientation val="minMax"/>
          <c:max val="1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99327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Iron Age</a:t>
            </a:r>
          </a:p>
        </c:rich>
      </c:tx>
      <c:layout>
        <c:manualLayout>
          <c:xMode val="edge"/>
          <c:yMode val="edge"/>
          <c:x val="0.42304099678502799"/>
          <c:y val="1.3814080246028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Everything!$C$2</c:f>
              <c:strCache>
                <c:ptCount val="1"/>
                <c:pt idx="0">
                  <c:v>Danebury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Everything!$G$2:$G$3</c:f>
              <c:numCache>
                <c:formatCode>General</c:formatCode>
                <c:ptCount val="2"/>
                <c:pt idx="0">
                  <c:v>-20.3</c:v>
                </c:pt>
                <c:pt idx="1">
                  <c:v>-18.899999999999999</c:v>
                </c:pt>
              </c:numCache>
            </c:numRef>
          </c:xVal>
          <c:yVal>
            <c:numRef>
              <c:f>Everything!$H$2:$H$3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9.6999999999999993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20-4C1E-8927-BE85842BAFEF}"/>
            </c:ext>
          </c:extLst>
        </c:ser>
        <c:ser>
          <c:idx val="1"/>
          <c:order val="1"/>
          <c:tx>
            <c:strRef>
              <c:f>Everything!$C$4</c:f>
              <c:strCache>
                <c:ptCount val="1"/>
                <c:pt idx="0">
                  <c:v>Gussage-All-Saints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(Everything!$G$4,Everything!$G$6,Everything!$K$93:$K$94)</c:f>
              <c:numCache>
                <c:formatCode>General</c:formatCode>
                <c:ptCount val="4"/>
                <c:pt idx="0">
                  <c:v>-20.7</c:v>
                </c:pt>
                <c:pt idx="1">
                  <c:v>-20.71</c:v>
                </c:pt>
                <c:pt idx="2">
                  <c:v>-21.7</c:v>
                </c:pt>
                <c:pt idx="3">
                  <c:v>-19.8</c:v>
                </c:pt>
              </c:numCache>
            </c:numRef>
          </c:xVal>
          <c:yVal>
            <c:numRef>
              <c:f>(Everything!$H$4,Everything!$H$6,Everything!$M$93:$M$94)</c:f>
              <c:numCache>
                <c:formatCode>General</c:formatCode>
                <c:ptCount val="4"/>
                <c:pt idx="0">
                  <c:v>7.4</c:v>
                </c:pt>
                <c:pt idx="1">
                  <c:v>9.1999999999999993</c:v>
                </c:pt>
                <c:pt idx="2">
                  <c:v>6.8</c:v>
                </c:pt>
                <c:pt idx="3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20-4C1E-8927-BE85842BAFEF}"/>
            </c:ext>
          </c:extLst>
        </c:ser>
        <c:ser>
          <c:idx val="2"/>
          <c:order val="2"/>
          <c:tx>
            <c:strRef>
              <c:f>Everything!$C$5</c:f>
              <c:strCache>
                <c:ptCount val="1"/>
                <c:pt idx="0">
                  <c:v>FIshbourne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25400">
                <a:solidFill>
                  <a:schemeClr val="accent3"/>
                </a:solidFill>
              </a:ln>
              <a:effectLst/>
            </c:spPr>
          </c:marker>
          <c:xVal>
            <c:numRef>
              <c:f>Everything!$G$5</c:f>
              <c:numCache>
                <c:formatCode>General</c:formatCode>
                <c:ptCount val="1"/>
                <c:pt idx="0">
                  <c:v>-19.97</c:v>
                </c:pt>
              </c:numCache>
            </c:numRef>
          </c:xVal>
          <c:yVal>
            <c:numRef>
              <c:f>Everything!$H$5</c:f>
              <c:numCache>
                <c:formatCode>General</c:formatCode>
                <c:ptCount val="1"/>
                <c:pt idx="0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47-401C-AA08-73BB25058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823760"/>
        <c:axId val="894816016"/>
      </c:scatterChart>
      <c:valAx>
        <c:axId val="1877823760"/>
        <c:scaling>
          <c:orientation val="minMax"/>
          <c:max val="-16"/>
          <c:min val="-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d13C</a:t>
                </a:r>
              </a:p>
            </c:rich>
          </c:tx>
          <c:layout>
            <c:manualLayout>
              <c:xMode val="edge"/>
              <c:yMode val="edge"/>
              <c:x val="0.40717629117656023"/>
              <c:y val="0.939666913881899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816016"/>
        <c:crosses val="autoZero"/>
        <c:crossBetween val="midCat"/>
        <c:majorUnit val="1"/>
      </c:valAx>
      <c:valAx>
        <c:axId val="89481601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d15N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82376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Wildcats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834928608275133E-2"/>
          <c:y val="3.6782700421940928E-2"/>
          <c:w val="0.9442133266613093"/>
          <c:h val="0.91075740664333538"/>
        </c:manualLayout>
      </c:layout>
      <c:scatterChart>
        <c:scatterStyle val="lineMarker"/>
        <c:varyColors val="0"/>
        <c:ser>
          <c:idx val="0"/>
          <c:order val="0"/>
          <c:tx>
            <c:v>Wildcats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'Robbie Macdonald Modern'!$AA$3:$AA$61</c:f>
              <c:numCache>
                <c:formatCode>General</c:formatCode>
                <c:ptCount val="59"/>
                <c:pt idx="0">
                  <c:v>-22.48</c:v>
                </c:pt>
                <c:pt idx="1">
                  <c:v>-21.98</c:v>
                </c:pt>
                <c:pt idx="2">
                  <c:v>-22.33</c:v>
                </c:pt>
                <c:pt idx="3">
                  <c:v>-22.95</c:v>
                </c:pt>
                <c:pt idx="4">
                  <c:v>-23.02</c:v>
                </c:pt>
                <c:pt idx="5">
                  <c:v>-23.25</c:v>
                </c:pt>
                <c:pt idx="6">
                  <c:v>-23.17</c:v>
                </c:pt>
                <c:pt idx="7">
                  <c:v>-21.56</c:v>
                </c:pt>
                <c:pt idx="8">
                  <c:v>-21.73</c:v>
                </c:pt>
                <c:pt idx="9">
                  <c:v>-21.69</c:v>
                </c:pt>
                <c:pt idx="10">
                  <c:v>-23.53</c:v>
                </c:pt>
                <c:pt idx="11">
                  <c:v>-23.62</c:v>
                </c:pt>
                <c:pt idx="12">
                  <c:v>-23.8</c:v>
                </c:pt>
                <c:pt idx="13">
                  <c:v>-23.7</c:v>
                </c:pt>
                <c:pt idx="14">
                  <c:v>-20.64</c:v>
                </c:pt>
                <c:pt idx="15">
                  <c:v>-20.149999999999999</c:v>
                </c:pt>
                <c:pt idx="16">
                  <c:v>-20.23</c:v>
                </c:pt>
                <c:pt idx="17">
                  <c:v>-20.239999999999998</c:v>
                </c:pt>
                <c:pt idx="18">
                  <c:v>-22.92</c:v>
                </c:pt>
                <c:pt idx="19">
                  <c:v>-23.38</c:v>
                </c:pt>
                <c:pt idx="20">
                  <c:v>-21.05</c:v>
                </c:pt>
                <c:pt idx="21">
                  <c:v>-20.66</c:v>
                </c:pt>
                <c:pt idx="22">
                  <c:v>-20.79</c:v>
                </c:pt>
                <c:pt idx="23">
                  <c:v>-21.32</c:v>
                </c:pt>
                <c:pt idx="24">
                  <c:v>-20.81</c:v>
                </c:pt>
                <c:pt idx="25">
                  <c:v>-20.74</c:v>
                </c:pt>
                <c:pt idx="26">
                  <c:v>-20.88</c:v>
                </c:pt>
                <c:pt idx="27">
                  <c:v>-20.79</c:v>
                </c:pt>
                <c:pt idx="28">
                  <c:v>-20.63</c:v>
                </c:pt>
                <c:pt idx="29">
                  <c:v>-20.2</c:v>
                </c:pt>
                <c:pt idx="30">
                  <c:v>-20.98</c:v>
                </c:pt>
                <c:pt idx="31">
                  <c:v>-20.76</c:v>
                </c:pt>
                <c:pt idx="32">
                  <c:v>-20.56</c:v>
                </c:pt>
                <c:pt idx="33">
                  <c:v>-21.55</c:v>
                </c:pt>
                <c:pt idx="34">
                  <c:v>-21.59</c:v>
                </c:pt>
                <c:pt idx="35">
                  <c:v>-20.86</c:v>
                </c:pt>
                <c:pt idx="36">
                  <c:v>-21.6</c:v>
                </c:pt>
                <c:pt idx="37">
                  <c:v>-21.92</c:v>
                </c:pt>
                <c:pt idx="38">
                  <c:v>-22.25</c:v>
                </c:pt>
                <c:pt idx="39">
                  <c:v>-22.16</c:v>
                </c:pt>
                <c:pt idx="40">
                  <c:v>-21.75</c:v>
                </c:pt>
                <c:pt idx="41">
                  <c:v>-22.21</c:v>
                </c:pt>
                <c:pt idx="42">
                  <c:v>-21.87</c:v>
                </c:pt>
                <c:pt idx="43">
                  <c:v>-22.02</c:v>
                </c:pt>
                <c:pt idx="44">
                  <c:v>-21.79</c:v>
                </c:pt>
                <c:pt idx="45">
                  <c:v>-21.47</c:v>
                </c:pt>
                <c:pt idx="46">
                  <c:v>-21.35</c:v>
                </c:pt>
                <c:pt idx="47">
                  <c:v>-21.64</c:v>
                </c:pt>
                <c:pt idx="48">
                  <c:v>-21.67</c:v>
                </c:pt>
                <c:pt idx="49">
                  <c:v>-21.32</c:v>
                </c:pt>
                <c:pt idx="50">
                  <c:v>-21.3</c:v>
                </c:pt>
                <c:pt idx="51">
                  <c:v>-21.21</c:v>
                </c:pt>
                <c:pt idx="52">
                  <c:v>-20.77</c:v>
                </c:pt>
                <c:pt idx="53">
                  <c:v>-20.75</c:v>
                </c:pt>
                <c:pt idx="54">
                  <c:v>-21.51</c:v>
                </c:pt>
                <c:pt idx="55">
                  <c:v>-22.11</c:v>
                </c:pt>
                <c:pt idx="56">
                  <c:v>-21.87</c:v>
                </c:pt>
                <c:pt idx="57">
                  <c:v>-21.73</c:v>
                </c:pt>
                <c:pt idx="58">
                  <c:v>-21.8</c:v>
                </c:pt>
              </c:numCache>
            </c:numRef>
          </c:xVal>
          <c:yVal>
            <c:numRef>
              <c:f>'Robbie Macdonald Modern'!$AB$3:$AB$61</c:f>
              <c:numCache>
                <c:formatCode>General</c:formatCode>
                <c:ptCount val="59"/>
                <c:pt idx="0">
                  <c:v>10.210000000000001</c:v>
                </c:pt>
                <c:pt idx="1">
                  <c:v>10</c:v>
                </c:pt>
                <c:pt idx="2">
                  <c:v>9.75</c:v>
                </c:pt>
                <c:pt idx="3">
                  <c:v>9.92</c:v>
                </c:pt>
                <c:pt idx="4">
                  <c:v>9.77</c:v>
                </c:pt>
                <c:pt idx="5">
                  <c:v>10.130000000000001</c:v>
                </c:pt>
                <c:pt idx="6">
                  <c:v>10.17</c:v>
                </c:pt>
                <c:pt idx="7">
                  <c:v>7.14</c:v>
                </c:pt>
                <c:pt idx="8">
                  <c:v>7.18</c:v>
                </c:pt>
                <c:pt idx="9">
                  <c:v>7.42</c:v>
                </c:pt>
                <c:pt idx="10">
                  <c:v>9.3800000000000008</c:v>
                </c:pt>
                <c:pt idx="11">
                  <c:v>9.3800000000000008</c:v>
                </c:pt>
                <c:pt idx="12">
                  <c:v>9.08</c:v>
                </c:pt>
                <c:pt idx="13">
                  <c:v>9.8000000000000007</c:v>
                </c:pt>
                <c:pt idx="14">
                  <c:v>6.46</c:v>
                </c:pt>
                <c:pt idx="15">
                  <c:v>6.6</c:v>
                </c:pt>
                <c:pt idx="16">
                  <c:v>6.9</c:v>
                </c:pt>
                <c:pt idx="17">
                  <c:v>6.94</c:v>
                </c:pt>
                <c:pt idx="18">
                  <c:v>9.85</c:v>
                </c:pt>
                <c:pt idx="19">
                  <c:v>8.77</c:v>
                </c:pt>
                <c:pt idx="20">
                  <c:v>8.5500000000000007</c:v>
                </c:pt>
                <c:pt idx="21">
                  <c:v>8.1199999999999992</c:v>
                </c:pt>
                <c:pt idx="22">
                  <c:v>8.69</c:v>
                </c:pt>
                <c:pt idx="23">
                  <c:v>9.1300000000000008</c:v>
                </c:pt>
                <c:pt idx="24">
                  <c:v>7.88</c:v>
                </c:pt>
                <c:pt idx="25">
                  <c:v>8.1300000000000008</c:v>
                </c:pt>
                <c:pt idx="26">
                  <c:v>8.61</c:v>
                </c:pt>
                <c:pt idx="27">
                  <c:v>7.76</c:v>
                </c:pt>
                <c:pt idx="28">
                  <c:v>7.85</c:v>
                </c:pt>
                <c:pt idx="29">
                  <c:v>7.53</c:v>
                </c:pt>
                <c:pt idx="30">
                  <c:v>6.45</c:v>
                </c:pt>
                <c:pt idx="31">
                  <c:v>6.26</c:v>
                </c:pt>
                <c:pt idx="32">
                  <c:v>6.66</c:v>
                </c:pt>
                <c:pt idx="33">
                  <c:v>8.7799999999999994</c:v>
                </c:pt>
                <c:pt idx="34">
                  <c:v>9.1300000000000008</c:v>
                </c:pt>
                <c:pt idx="35">
                  <c:v>9.44</c:v>
                </c:pt>
                <c:pt idx="36">
                  <c:v>9.49</c:v>
                </c:pt>
                <c:pt idx="37">
                  <c:v>8.4</c:v>
                </c:pt>
                <c:pt idx="38">
                  <c:v>8.39</c:v>
                </c:pt>
                <c:pt idx="39">
                  <c:v>8.56</c:v>
                </c:pt>
                <c:pt idx="40">
                  <c:v>8.1300000000000008</c:v>
                </c:pt>
                <c:pt idx="41">
                  <c:v>8.85</c:v>
                </c:pt>
                <c:pt idx="42">
                  <c:v>8.42</c:v>
                </c:pt>
                <c:pt idx="43">
                  <c:v>8.8000000000000007</c:v>
                </c:pt>
                <c:pt idx="44">
                  <c:v>8.69</c:v>
                </c:pt>
                <c:pt idx="45">
                  <c:v>6.15</c:v>
                </c:pt>
                <c:pt idx="46">
                  <c:v>6.31</c:v>
                </c:pt>
                <c:pt idx="47">
                  <c:v>7.35</c:v>
                </c:pt>
                <c:pt idx="48">
                  <c:v>7.48</c:v>
                </c:pt>
                <c:pt idx="49">
                  <c:v>7.06</c:v>
                </c:pt>
                <c:pt idx="50">
                  <c:v>7.05</c:v>
                </c:pt>
                <c:pt idx="51">
                  <c:v>6.37</c:v>
                </c:pt>
                <c:pt idx="52">
                  <c:v>9.58</c:v>
                </c:pt>
                <c:pt idx="53">
                  <c:v>8.8800000000000008</c:v>
                </c:pt>
                <c:pt idx="54">
                  <c:v>8.1999999999999993</c:v>
                </c:pt>
                <c:pt idx="55">
                  <c:v>6.52</c:v>
                </c:pt>
                <c:pt idx="56">
                  <c:v>7.04</c:v>
                </c:pt>
                <c:pt idx="57">
                  <c:v>7.07</c:v>
                </c:pt>
                <c:pt idx="58">
                  <c:v>6.99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DB-4814-88F6-EA6FA567FA51}"/>
            </c:ext>
          </c:extLst>
        </c:ser>
        <c:ser>
          <c:idx val="1"/>
          <c:order val="1"/>
          <c:tx>
            <c:v>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'Robbie Macdonald Modern'!$AA$63</c:f>
              <c:numCache>
                <c:formatCode>General</c:formatCode>
                <c:ptCount val="1"/>
                <c:pt idx="0">
                  <c:v>-21.6</c:v>
                </c:pt>
              </c:numCache>
            </c:numRef>
          </c:xVal>
          <c:yVal>
            <c:numRef>
              <c:f>'Robbie Macdonald Modern'!$AB$63</c:f>
              <c:numCache>
                <c:formatCode>General</c:formatCode>
                <c:ptCount val="1"/>
                <c:pt idx="0">
                  <c:v>8.39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DB-4814-88F6-EA6FA567F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923023"/>
        <c:axId val="1899186367"/>
      </c:scatterChart>
      <c:valAx>
        <c:axId val="1910923023"/>
        <c:scaling>
          <c:orientation val="minMax"/>
          <c:max val="-16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86367"/>
        <c:crosses val="autoZero"/>
        <c:crossBetween val="midCat"/>
        <c:majorUnit val="1"/>
      </c:valAx>
      <c:valAx>
        <c:axId val="1899186367"/>
        <c:scaling>
          <c:orientation val="minMax"/>
          <c:max val="1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92302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Masterlist Samples</a:t>
            </a:r>
          </a:p>
        </c:rich>
      </c:tx>
      <c:layout>
        <c:manualLayout>
          <c:xMode val="edge"/>
          <c:yMode val="edge"/>
          <c:x val="0.42304099678502799"/>
          <c:y val="1.3814080246028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Everything!$C$2</c:f>
              <c:strCache>
                <c:ptCount val="1"/>
                <c:pt idx="0">
                  <c:v>Danebury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Everything!$G$2:$G$3</c:f>
              <c:numCache>
                <c:formatCode>General</c:formatCode>
                <c:ptCount val="2"/>
                <c:pt idx="0">
                  <c:v>-20.3</c:v>
                </c:pt>
                <c:pt idx="1">
                  <c:v>-18.899999999999999</c:v>
                </c:pt>
              </c:numCache>
            </c:numRef>
          </c:xVal>
          <c:yVal>
            <c:numRef>
              <c:f>Everything!$H$2:$H$3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9.6999999999999993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89-40AA-8715-802448DB9809}"/>
            </c:ext>
          </c:extLst>
        </c:ser>
        <c:ser>
          <c:idx val="1"/>
          <c:order val="1"/>
          <c:tx>
            <c:strRef>
              <c:f>Everything!$C$4</c:f>
              <c:strCache>
                <c:ptCount val="1"/>
                <c:pt idx="0">
                  <c:v>Gussage-All-Saints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Everything!$G$4:$G$6</c:f>
              <c:numCache>
                <c:formatCode>General</c:formatCode>
                <c:ptCount val="3"/>
                <c:pt idx="0">
                  <c:v>-20.7</c:v>
                </c:pt>
                <c:pt idx="1">
                  <c:v>-19.97</c:v>
                </c:pt>
                <c:pt idx="2">
                  <c:v>-20.71</c:v>
                </c:pt>
              </c:numCache>
            </c:numRef>
          </c:xVal>
          <c:yVal>
            <c:numRef>
              <c:f>Everything!$H$4:$H$6</c:f>
              <c:numCache>
                <c:formatCode>General</c:formatCode>
                <c:ptCount val="3"/>
                <c:pt idx="0">
                  <c:v>7.4</c:v>
                </c:pt>
                <c:pt idx="1">
                  <c:v>11.5</c:v>
                </c:pt>
                <c:pt idx="2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89-40AA-8715-802448DB9809}"/>
            </c:ext>
          </c:extLst>
        </c:ser>
        <c:ser>
          <c:idx val="2"/>
          <c:order val="2"/>
          <c:tx>
            <c:strRef>
              <c:f>Everything!$C$7</c:f>
              <c:strCache>
                <c:ptCount val="1"/>
                <c:pt idx="0">
                  <c:v>Baldock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25400">
                <a:solidFill>
                  <a:schemeClr val="accent3"/>
                </a:solidFill>
              </a:ln>
              <a:effectLst/>
            </c:spPr>
          </c:marker>
          <c:xVal>
            <c:numRef>
              <c:f>Everything!$G$7:$G$8</c:f>
              <c:numCache>
                <c:formatCode>General</c:formatCode>
                <c:ptCount val="2"/>
                <c:pt idx="0">
                  <c:v>-20.9</c:v>
                </c:pt>
                <c:pt idx="1">
                  <c:v>-20.8</c:v>
                </c:pt>
              </c:numCache>
            </c:numRef>
          </c:xVal>
          <c:yVal>
            <c:numRef>
              <c:f>Everything!$H$7:$H$8</c:f>
              <c:numCache>
                <c:formatCode>General</c:formatCode>
                <c:ptCount val="2"/>
                <c:pt idx="0">
                  <c:v>10.7</c:v>
                </c:pt>
                <c:pt idx="1">
                  <c:v>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89-40AA-8715-802448DB9809}"/>
            </c:ext>
          </c:extLst>
        </c:ser>
        <c:ser>
          <c:idx val="3"/>
          <c:order val="3"/>
          <c:tx>
            <c:strRef>
              <c:f>Everything!#REF!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25400">
                <a:solidFill>
                  <a:schemeClr val="accent4"/>
                </a:solidFill>
              </a:ln>
              <a:effectLst/>
            </c:spPr>
          </c:marker>
          <c:xVal>
            <c:numRef>
              <c:f>Everything!$G$9:$G$9</c:f>
              <c:numCache>
                <c:formatCode>General</c:formatCode>
                <c:ptCount val="1"/>
                <c:pt idx="0">
                  <c:v>-19.670000000000002</c:v>
                </c:pt>
              </c:numCache>
            </c:numRef>
          </c:xVal>
          <c:yVal>
            <c:numRef>
              <c:f>Everything!$H$9:$H$9</c:f>
              <c:numCache>
                <c:formatCode>General</c:formatCode>
                <c:ptCount val="1"/>
                <c:pt idx="0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89-40AA-8715-802448DB9809}"/>
            </c:ext>
          </c:extLst>
        </c:ser>
        <c:ser>
          <c:idx val="4"/>
          <c:order val="4"/>
          <c:tx>
            <c:strRef>
              <c:f>Everything!$C$10</c:f>
              <c:strCache>
                <c:ptCount val="1"/>
                <c:pt idx="0">
                  <c:v>Ashton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25400">
                <a:solidFill>
                  <a:schemeClr val="accent5"/>
                </a:solidFill>
              </a:ln>
              <a:effectLst/>
            </c:spPr>
          </c:marker>
          <c:xVal>
            <c:numRef>
              <c:f>Everything!$G$10</c:f>
              <c:numCache>
                <c:formatCode>General</c:formatCode>
                <c:ptCount val="1"/>
                <c:pt idx="0">
                  <c:v>-20.2</c:v>
                </c:pt>
              </c:numCache>
            </c:numRef>
          </c:xVal>
          <c:yVal>
            <c:numRef>
              <c:f>Everything!$H$10</c:f>
              <c:numCache>
                <c:formatCode>General</c:formatCode>
                <c:ptCount val="1"/>
                <c:pt idx="0">
                  <c:v>10.8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89-40AA-8715-802448DB9809}"/>
            </c:ext>
          </c:extLst>
        </c:ser>
        <c:ser>
          <c:idx val="5"/>
          <c:order val="5"/>
          <c:tx>
            <c:strRef>
              <c:f>Everything!$C$11</c:f>
              <c:strCache>
                <c:ptCount val="1"/>
                <c:pt idx="0">
                  <c:v>Caistor Roman Town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25400">
                <a:solidFill>
                  <a:schemeClr val="accent6"/>
                </a:solidFill>
              </a:ln>
              <a:effectLst/>
            </c:spPr>
          </c:marker>
          <c:xVal>
            <c:numRef>
              <c:f>Everything!$G$11:$G$15</c:f>
              <c:numCache>
                <c:formatCode>General</c:formatCode>
                <c:ptCount val="5"/>
                <c:pt idx="0">
                  <c:v>-21.2</c:v>
                </c:pt>
                <c:pt idx="1">
                  <c:v>-21</c:v>
                </c:pt>
                <c:pt idx="2">
                  <c:v>-21.2</c:v>
                </c:pt>
                <c:pt idx="3">
                  <c:v>-20.100000000000001</c:v>
                </c:pt>
                <c:pt idx="4">
                  <c:v>-20.3</c:v>
                </c:pt>
              </c:numCache>
            </c:numRef>
          </c:xVal>
          <c:yVal>
            <c:numRef>
              <c:f>Everything!$H$11:$H$15</c:f>
              <c:numCache>
                <c:formatCode>General</c:formatCode>
                <c:ptCount val="5"/>
                <c:pt idx="0">
                  <c:v>10.1</c:v>
                </c:pt>
                <c:pt idx="1">
                  <c:v>10</c:v>
                </c:pt>
                <c:pt idx="2">
                  <c:v>10.1</c:v>
                </c:pt>
                <c:pt idx="3">
                  <c:v>10.199999999999999</c:v>
                </c:pt>
                <c:pt idx="4">
                  <c:v>10.4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89-40AA-8715-802448DB9809}"/>
            </c:ext>
          </c:extLst>
        </c:ser>
        <c:ser>
          <c:idx val="6"/>
          <c:order val="6"/>
          <c:tx>
            <c:strRef>
              <c:f>Everything!$C$16</c:f>
              <c:strCache>
                <c:ptCount val="1"/>
                <c:pt idx="0">
                  <c:v>Owslebury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Everything!$G$16</c:f>
              <c:numCache>
                <c:formatCode>General</c:formatCode>
                <c:ptCount val="1"/>
                <c:pt idx="0">
                  <c:v>-20.36</c:v>
                </c:pt>
              </c:numCache>
            </c:numRef>
          </c:xVal>
          <c:yVal>
            <c:numRef>
              <c:f>Everything!$H$16</c:f>
              <c:numCache>
                <c:formatCode>General</c:formatCode>
                <c:ptCount val="1"/>
                <c:pt idx="0">
                  <c:v>6.97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89-40AA-8715-802448DB9809}"/>
            </c:ext>
          </c:extLst>
        </c:ser>
        <c:ser>
          <c:idx val="7"/>
          <c:order val="7"/>
          <c:tx>
            <c:strRef>
              <c:f>Everything!$C$17</c:f>
              <c:strCache>
                <c:ptCount val="1"/>
                <c:pt idx="0">
                  <c:v>Greyhound Yard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Everything!$G$17</c:f>
              <c:numCache>
                <c:formatCode>General</c:formatCode>
                <c:ptCount val="1"/>
                <c:pt idx="0">
                  <c:v>-20.55</c:v>
                </c:pt>
              </c:numCache>
            </c:numRef>
          </c:xVal>
          <c:yVal>
            <c:numRef>
              <c:f>Everything!$H$17</c:f>
              <c:numCache>
                <c:formatCode>General</c:formatCode>
                <c:ptCount val="1"/>
                <c:pt idx="0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689-40AA-8715-802448DB9809}"/>
            </c:ext>
          </c:extLst>
        </c:ser>
        <c:ser>
          <c:idx val="8"/>
          <c:order val="8"/>
          <c:tx>
            <c:strRef>
              <c:f>Everything!$C$18</c:f>
              <c:strCache>
                <c:ptCount val="1"/>
                <c:pt idx="0">
                  <c:v>Lyminge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Everything!$G$18:$G$19</c:f>
              <c:numCache>
                <c:formatCode>General</c:formatCode>
                <c:ptCount val="2"/>
                <c:pt idx="0">
                  <c:v>-19.2</c:v>
                </c:pt>
                <c:pt idx="1">
                  <c:v>-19.100000000000001</c:v>
                </c:pt>
              </c:numCache>
            </c:numRef>
          </c:xVal>
          <c:yVal>
            <c:numRef>
              <c:f>Everything!$H$18:$H$19</c:f>
              <c:numCache>
                <c:formatCode>General</c:formatCode>
                <c:ptCount val="2"/>
                <c:pt idx="0">
                  <c:v>7.9</c:v>
                </c:pt>
                <c:pt idx="1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689-40AA-8715-802448DB9809}"/>
            </c:ext>
          </c:extLst>
        </c:ser>
        <c:ser>
          <c:idx val="9"/>
          <c:order val="9"/>
          <c:tx>
            <c:strRef>
              <c:f>Everything!$C$20</c:f>
              <c:strCache>
                <c:ptCount val="1"/>
                <c:pt idx="0">
                  <c:v>Owslebury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Everything!$G$20</c:f>
              <c:numCache>
                <c:formatCode>General</c:formatCode>
                <c:ptCount val="1"/>
                <c:pt idx="0">
                  <c:v>-19.760000000000002</c:v>
                </c:pt>
              </c:numCache>
            </c:numRef>
          </c:xVal>
          <c:yVal>
            <c:numRef>
              <c:f>Everything!$H$20</c:f>
              <c:numCache>
                <c:formatCode>General</c:formatCode>
                <c:ptCount val="1"/>
                <c:pt idx="0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689-40AA-8715-802448DB9809}"/>
            </c:ext>
          </c:extLst>
        </c:ser>
        <c:ser>
          <c:idx val="10"/>
          <c:order val="10"/>
          <c:tx>
            <c:strRef>
              <c:f>Everything!$C$21</c:f>
              <c:strCache>
                <c:ptCount val="1"/>
                <c:pt idx="0">
                  <c:v>Bishopston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Everything!$G$21:$G$23</c:f>
              <c:numCache>
                <c:formatCode>General</c:formatCode>
                <c:ptCount val="3"/>
                <c:pt idx="0">
                  <c:v>-18.8</c:v>
                </c:pt>
                <c:pt idx="1">
                  <c:v>-17.3</c:v>
                </c:pt>
                <c:pt idx="2">
                  <c:v>-20.5</c:v>
                </c:pt>
              </c:numCache>
            </c:numRef>
          </c:xVal>
          <c:yVal>
            <c:numRef>
              <c:f>Everything!$H$21:$H$23</c:f>
              <c:numCache>
                <c:formatCode>General</c:formatCode>
                <c:ptCount val="3"/>
                <c:pt idx="0">
                  <c:v>10.1</c:v>
                </c:pt>
                <c:pt idx="1">
                  <c:v>12.1</c:v>
                </c:pt>
                <c:pt idx="2">
                  <c:v>8.6999999999999993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689-40AA-8715-802448DB9809}"/>
            </c:ext>
          </c:extLst>
        </c:ser>
        <c:ser>
          <c:idx val="11"/>
          <c:order val="11"/>
          <c:tx>
            <c:strRef>
              <c:f>Everything!$C$24</c:f>
              <c:strCache>
                <c:ptCount val="1"/>
                <c:pt idx="0">
                  <c:v>Bamburgh Castle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Everything!$G$24:$G$28</c:f>
              <c:numCache>
                <c:formatCode>General</c:formatCode>
                <c:ptCount val="5"/>
                <c:pt idx="0">
                  <c:v>-20.5</c:v>
                </c:pt>
                <c:pt idx="1">
                  <c:v>-19.149999999999999</c:v>
                </c:pt>
                <c:pt idx="2">
                  <c:v>-19.350000000000001</c:v>
                </c:pt>
                <c:pt idx="3">
                  <c:v>-18.8</c:v>
                </c:pt>
                <c:pt idx="4">
                  <c:v>-22.8</c:v>
                </c:pt>
              </c:numCache>
            </c:numRef>
          </c:xVal>
          <c:yVal>
            <c:numRef>
              <c:f>Everything!$H$24:$H$28</c:f>
              <c:numCache>
                <c:formatCode>General</c:formatCode>
                <c:ptCount val="5"/>
                <c:pt idx="0">
                  <c:v>9.4</c:v>
                </c:pt>
                <c:pt idx="1">
                  <c:v>11.85</c:v>
                </c:pt>
                <c:pt idx="2">
                  <c:v>11.15</c:v>
                </c:pt>
                <c:pt idx="3">
                  <c:v>13.6</c:v>
                </c:pt>
                <c:pt idx="4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689-40AA-8715-802448DB9809}"/>
            </c:ext>
          </c:extLst>
        </c:ser>
        <c:ser>
          <c:idx val="12"/>
          <c:order val="12"/>
          <c:tx>
            <c:strRef>
              <c:f>Everything!$C$29</c:f>
              <c:strCache>
                <c:ptCount val="1"/>
                <c:pt idx="0">
                  <c:v>Wharram Percy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Everything!$G$29:$G$31</c:f>
              <c:numCache>
                <c:formatCode>General</c:formatCode>
                <c:ptCount val="3"/>
                <c:pt idx="0">
                  <c:v>-21</c:v>
                </c:pt>
                <c:pt idx="1">
                  <c:v>-20.7</c:v>
                </c:pt>
                <c:pt idx="2">
                  <c:v>-21.1</c:v>
                </c:pt>
              </c:numCache>
            </c:numRef>
          </c:xVal>
          <c:yVal>
            <c:numRef>
              <c:f>Everything!$H$29:$H$31</c:f>
              <c:numCache>
                <c:formatCode>General</c:formatCode>
                <c:ptCount val="3"/>
                <c:pt idx="0">
                  <c:v>7.3</c:v>
                </c:pt>
                <c:pt idx="1">
                  <c:v>8.1</c:v>
                </c:pt>
                <c:pt idx="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689-40AA-8715-802448DB9809}"/>
            </c:ext>
          </c:extLst>
        </c:ser>
        <c:ser>
          <c:idx val="13"/>
          <c:order val="13"/>
          <c:tx>
            <c:strRef>
              <c:f>Everything!$C$32</c:f>
              <c:strCache>
                <c:ptCount val="1"/>
                <c:pt idx="0">
                  <c:v>Fishergate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Everything!$G$32:$G$36</c:f>
              <c:numCache>
                <c:formatCode>General</c:formatCode>
                <c:ptCount val="5"/>
                <c:pt idx="0">
                  <c:v>-20.2</c:v>
                </c:pt>
                <c:pt idx="1">
                  <c:v>-20.7</c:v>
                </c:pt>
                <c:pt idx="2">
                  <c:v>-20.7</c:v>
                </c:pt>
                <c:pt idx="3">
                  <c:v>-20.399999999999999</c:v>
                </c:pt>
                <c:pt idx="4">
                  <c:v>-19.5</c:v>
                </c:pt>
              </c:numCache>
            </c:numRef>
          </c:xVal>
          <c:yVal>
            <c:numRef>
              <c:f>Everything!$H$32:$H$36</c:f>
              <c:numCache>
                <c:formatCode>General</c:formatCode>
                <c:ptCount val="5"/>
                <c:pt idx="0">
                  <c:v>9.4</c:v>
                </c:pt>
                <c:pt idx="1">
                  <c:v>9.4</c:v>
                </c:pt>
                <c:pt idx="2">
                  <c:v>9.1</c:v>
                </c:pt>
                <c:pt idx="3">
                  <c:v>9.9</c:v>
                </c:pt>
                <c:pt idx="4">
                  <c:v>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689-40AA-8715-802448DB9809}"/>
            </c:ext>
          </c:extLst>
        </c:ser>
        <c:ser>
          <c:idx val="14"/>
          <c:order val="14"/>
          <c:tx>
            <c:strRef>
              <c:f>Everything!$C$37</c:f>
              <c:strCache>
                <c:ptCount val="1"/>
                <c:pt idx="0">
                  <c:v>Lincoln Castle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Everything!$G$37:$G$38</c:f>
              <c:numCache>
                <c:formatCode>General</c:formatCode>
                <c:ptCount val="2"/>
                <c:pt idx="0">
                  <c:v>-20.9</c:v>
                </c:pt>
                <c:pt idx="1">
                  <c:v>-21</c:v>
                </c:pt>
              </c:numCache>
            </c:numRef>
          </c:xVal>
          <c:yVal>
            <c:numRef>
              <c:f>Everything!$H$37:$H$38</c:f>
              <c:numCache>
                <c:formatCode>General</c:formatCode>
                <c:ptCount val="2"/>
                <c:pt idx="0">
                  <c:v>11.3</c:v>
                </c:pt>
                <c:pt idx="1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689-40AA-8715-802448DB9809}"/>
            </c:ext>
          </c:extLst>
        </c:ser>
        <c:ser>
          <c:idx val="15"/>
          <c:order val="15"/>
          <c:tx>
            <c:strRef>
              <c:f>Everything!$C$39</c:f>
              <c:strCache>
                <c:ptCount val="1"/>
                <c:pt idx="0">
                  <c:v>Witter Place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Everything!$G$39:$G$47</c:f>
              <c:numCache>
                <c:formatCode>General</c:formatCode>
                <c:ptCount val="9"/>
                <c:pt idx="0">
                  <c:v>-19.5</c:v>
                </c:pt>
                <c:pt idx="1">
                  <c:v>-17.7</c:v>
                </c:pt>
                <c:pt idx="2">
                  <c:v>-20.63</c:v>
                </c:pt>
                <c:pt idx="3">
                  <c:v>-20.9</c:v>
                </c:pt>
                <c:pt idx="4">
                  <c:v>-20.350000000000001</c:v>
                </c:pt>
                <c:pt idx="5">
                  <c:v>-19.8</c:v>
                </c:pt>
                <c:pt idx="6">
                  <c:v>-19.600000000000001</c:v>
                </c:pt>
                <c:pt idx="7">
                  <c:v>-19</c:v>
                </c:pt>
                <c:pt idx="8">
                  <c:v>-18.95</c:v>
                </c:pt>
              </c:numCache>
            </c:numRef>
          </c:xVal>
          <c:yVal>
            <c:numRef>
              <c:f>Everything!$H$39:$H$47</c:f>
              <c:numCache>
                <c:formatCode>General</c:formatCode>
                <c:ptCount val="9"/>
                <c:pt idx="0">
                  <c:v>10.6</c:v>
                </c:pt>
                <c:pt idx="1">
                  <c:v>11.7</c:v>
                </c:pt>
                <c:pt idx="2">
                  <c:v>9.8000000000000007</c:v>
                </c:pt>
                <c:pt idx="3">
                  <c:v>10</c:v>
                </c:pt>
                <c:pt idx="4">
                  <c:v>10.1</c:v>
                </c:pt>
                <c:pt idx="5">
                  <c:v>9.6999999999999993</c:v>
                </c:pt>
                <c:pt idx="6">
                  <c:v>9.9499999999999993</c:v>
                </c:pt>
                <c:pt idx="7">
                  <c:v>10.75</c:v>
                </c:pt>
                <c:pt idx="8">
                  <c:v>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689-40AA-8715-802448DB9809}"/>
            </c:ext>
          </c:extLst>
        </c:ser>
        <c:ser>
          <c:idx val="16"/>
          <c:order val="16"/>
          <c:tx>
            <c:strRef>
              <c:f>Everything!$C$48</c:f>
              <c:strCache>
                <c:ptCount val="1"/>
                <c:pt idx="0">
                  <c:v>Rural South West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Everything!$G$48:$G$50</c:f>
              <c:numCache>
                <c:formatCode>General</c:formatCode>
                <c:ptCount val="3"/>
                <c:pt idx="0">
                  <c:v>-19.8</c:v>
                </c:pt>
                <c:pt idx="1">
                  <c:v>-19.600000000000001</c:v>
                </c:pt>
                <c:pt idx="2">
                  <c:v>-19.600000000000001</c:v>
                </c:pt>
              </c:numCache>
            </c:numRef>
          </c:xVal>
          <c:yVal>
            <c:numRef>
              <c:f>Everything!$H$48:$H$50</c:f>
              <c:numCache>
                <c:formatCode>General</c:formatCode>
                <c:ptCount val="3"/>
                <c:pt idx="0">
                  <c:v>9.4</c:v>
                </c:pt>
                <c:pt idx="1">
                  <c:v>9.6</c:v>
                </c:pt>
                <c:pt idx="2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689-40AA-8715-802448DB9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823760"/>
        <c:axId val="894816016"/>
      </c:scatterChart>
      <c:valAx>
        <c:axId val="1877823760"/>
        <c:scaling>
          <c:orientation val="minMax"/>
          <c:max val="-16"/>
          <c:min val="-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d13C</a:t>
                </a:r>
              </a:p>
            </c:rich>
          </c:tx>
          <c:layout>
            <c:manualLayout>
              <c:xMode val="edge"/>
              <c:yMode val="edge"/>
              <c:x val="0.40717629117656023"/>
              <c:y val="0.939666913881899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816016"/>
        <c:crosses val="autoZero"/>
        <c:crossBetween val="midCat"/>
        <c:majorUnit val="1"/>
      </c:valAx>
      <c:valAx>
        <c:axId val="894816016"/>
        <c:scaling>
          <c:orientation val="minMax"/>
          <c:max val="1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d15N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82376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Anglo-Saxon</a:t>
            </a:r>
          </a:p>
        </c:rich>
      </c:tx>
      <c:layout>
        <c:manualLayout>
          <c:xMode val="edge"/>
          <c:yMode val="edge"/>
          <c:x val="0.42304099678502799"/>
          <c:y val="1.3814080246028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Everything!$C$18</c:f>
              <c:strCache>
                <c:ptCount val="1"/>
                <c:pt idx="0">
                  <c:v>Lyminge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(Everything!$G$18:$G$19,Everything!$K$98:$K$100)</c:f>
              <c:numCache>
                <c:formatCode>General</c:formatCode>
                <c:ptCount val="5"/>
                <c:pt idx="0">
                  <c:v>-19.2</c:v>
                </c:pt>
                <c:pt idx="1">
                  <c:v>-19.100000000000001</c:v>
                </c:pt>
                <c:pt idx="2">
                  <c:v>-19.399999999999999</c:v>
                </c:pt>
                <c:pt idx="3">
                  <c:v>-17.2</c:v>
                </c:pt>
                <c:pt idx="4">
                  <c:v>-18.899999999999999</c:v>
                </c:pt>
              </c:numCache>
            </c:numRef>
          </c:xVal>
          <c:yVal>
            <c:numRef>
              <c:f>(Everything!$H$18:$H$19,Everything!$M$98:$M$100)</c:f>
              <c:numCache>
                <c:formatCode>General</c:formatCode>
                <c:ptCount val="5"/>
                <c:pt idx="0">
                  <c:v>7.9</c:v>
                </c:pt>
                <c:pt idx="1">
                  <c:v>9.4</c:v>
                </c:pt>
                <c:pt idx="2">
                  <c:v>9</c:v>
                </c:pt>
                <c:pt idx="3">
                  <c:v>11.1</c:v>
                </c:pt>
                <c:pt idx="4">
                  <c:v>8.8000000000000007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349-4151-B554-196D2AB5232B}"/>
            </c:ext>
          </c:extLst>
        </c:ser>
        <c:ser>
          <c:idx val="9"/>
          <c:order val="1"/>
          <c:tx>
            <c:strRef>
              <c:f>Everything!$C$20</c:f>
              <c:strCache>
                <c:ptCount val="1"/>
                <c:pt idx="0">
                  <c:v>Owslebury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Everything!$G$20</c:f>
              <c:numCache>
                <c:formatCode>General</c:formatCode>
                <c:ptCount val="1"/>
                <c:pt idx="0">
                  <c:v>-19.760000000000002</c:v>
                </c:pt>
              </c:numCache>
            </c:numRef>
          </c:xVal>
          <c:yVal>
            <c:numRef>
              <c:f>Everything!$H$20</c:f>
              <c:numCache>
                <c:formatCode>General</c:formatCode>
                <c:ptCount val="1"/>
                <c:pt idx="0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349-4151-B554-196D2AB5232B}"/>
            </c:ext>
          </c:extLst>
        </c:ser>
        <c:ser>
          <c:idx val="10"/>
          <c:order val="2"/>
          <c:tx>
            <c:strRef>
              <c:f>Everything!$C$21</c:f>
              <c:strCache>
                <c:ptCount val="1"/>
                <c:pt idx="0">
                  <c:v>Bishopston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Everything!$G$21:$G$23</c:f>
              <c:numCache>
                <c:formatCode>General</c:formatCode>
                <c:ptCount val="3"/>
                <c:pt idx="0">
                  <c:v>-18.8</c:v>
                </c:pt>
                <c:pt idx="1">
                  <c:v>-17.3</c:v>
                </c:pt>
                <c:pt idx="2">
                  <c:v>-20.5</c:v>
                </c:pt>
              </c:numCache>
            </c:numRef>
          </c:xVal>
          <c:yVal>
            <c:numRef>
              <c:f>Everything!$H$21:$H$23</c:f>
              <c:numCache>
                <c:formatCode>General</c:formatCode>
                <c:ptCount val="3"/>
                <c:pt idx="0">
                  <c:v>10.1</c:v>
                </c:pt>
                <c:pt idx="1">
                  <c:v>12.1</c:v>
                </c:pt>
                <c:pt idx="2">
                  <c:v>8.6999999999999993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349-4151-B554-196D2AB52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823760"/>
        <c:axId val="894816016"/>
      </c:scatterChart>
      <c:valAx>
        <c:axId val="1877823760"/>
        <c:scaling>
          <c:orientation val="minMax"/>
          <c:max val="-16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d13C</a:t>
                </a:r>
              </a:p>
            </c:rich>
          </c:tx>
          <c:layout>
            <c:manualLayout>
              <c:xMode val="edge"/>
              <c:yMode val="edge"/>
              <c:x val="0.40717629117656023"/>
              <c:y val="0.939666913881899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816016"/>
        <c:crosses val="autoZero"/>
        <c:crossBetween val="midCat"/>
        <c:majorUnit val="1"/>
      </c:valAx>
      <c:valAx>
        <c:axId val="89481601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d15N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82376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Medieval</a:t>
            </a:r>
          </a:p>
        </c:rich>
      </c:tx>
      <c:layout>
        <c:manualLayout>
          <c:xMode val="edge"/>
          <c:yMode val="edge"/>
          <c:x val="0.42304099678502799"/>
          <c:y val="1.3814080246028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1"/>
          <c:order val="0"/>
          <c:tx>
            <c:strRef>
              <c:f>Everything!$C$24</c:f>
              <c:strCache>
                <c:ptCount val="1"/>
                <c:pt idx="0">
                  <c:v>Bamburgh Castle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Everything!$G$24:$G$28</c:f>
              <c:numCache>
                <c:formatCode>General</c:formatCode>
                <c:ptCount val="5"/>
                <c:pt idx="0">
                  <c:v>-20.5</c:v>
                </c:pt>
                <c:pt idx="1">
                  <c:v>-19.149999999999999</c:v>
                </c:pt>
                <c:pt idx="2">
                  <c:v>-19.350000000000001</c:v>
                </c:pt>
                <c:pt idx="3">
                  <c:v>-18.8</c:v>
                </c:pt>
                <c:pt idx="4">
                  <c:v>-22.8</c:v>
                </c:pt>
              </c:numCache>
            </c:numRef>
          </c:xVal>
          <c:yVal>
            <c:numRef>
              <c:f>Everything!$H$24:$H$28</c:f>
              <c:numCache>
                <c:formatCode>General</c:formatCode>
                <c:ptCount val="5"/>
                <c:pt idx="0">
                  <c:v>9.4</c:v>
                </c:pt>
                <c:pt idx="1">
                  <c:v>11.85</c:v>
                </c:pt>
                <c:pt idx="2">
                  <c:v>11.15</c:v>
                </c:pt>
                <c:pt idx="3">
                  <c:v>13.6</c:v>
                </c:pt>
                <c:pt idx="4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84C-4646-A36E-AE005AE456F1}"/>
            </c:ext>
          </c:extLst>
        </c:ser>
        <c:ser>
          <c:idx val="12"/>
          <c:order val="1"/>
          <c:tx>
            <c:strRef>
              <c:f>Everything!$C$29</c:f>
              <c:strCache>
                <c:ptCount val="1"/>
                <c:pt idx="0">
                  <c:v>Wharram Percy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Everything!$G$29:$G$31</c:f>
              <c:numCache>
                <c:formatCode>General</c:formatCode>
                <c:ptCount val="3"/>
                <c:pt idx="0">
                  <c:v>-21</c:v>
                </c:pt>
                <c:pt idx="1">
                  <c:v>-20.7</c:v>
                </c:pt>
                <c:pt idx="2">
                  <c:v>-21.1</c:v>
                </c:pt>
              </c:numCache>
            </c:numRef>
          </c:xVal>
          <c:yVal>
            <c:numRef>
              <c:f>Everything!$H$29:$H$31</c:f>
              <c:numCache>
                <c:formatCode>General</c:formatCode>
                <c:ptCount val="3"/>
                <c:pt idx="0">
                  <c:v>7.3</c:v>
                </c:pt>
                <c:pt idx="1">
                  <c:v>8.1</c:v>
                </c:pt>
                <c:pt idx="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84C-4646-A36E-AE005AE456F1}"/>
            </c:ext>
          </c:extLst>
        </c:ser>
        <c:ser>
          <c:idx val="13"/>
          <c:order val="2"/>
          <c:tx>
            <c:strRef>
              <c:f>Everything!$C$32</c:f>
              <c:strCache>
                <c:ptCount val="1"/>
                <c:pt idx="0">
                  <c:v>Fishergate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Everything!$G$32:$G$36</c:f>
              <c:numCache>
                <c:formatCode>General</c:formatCode>
                <c:ptCount val="5"/>
                <c:pt idx="0">
                  <c:v>-20.2</c:v>
                </c:pt>
                <c:pt idx="1">
                  <c:v>-20.7</c:v>
                </c:pt>
                <c:pt idx="2">
                  <c:v>-20.7</c:v>
                </c:pt>
                <c:pt idx="3">
                  <c:v>-20.399999999999999</c:v>
                </c:pt>
                <c:pt idx="4">
                  <c:v>-19.5</c:v>
                </c:pt>
              </c:numCache>
            </c:numRef>
          </c:xVal>
          <c:yVal>
            <c:numRef>
              <c:f>Everything!$H$32:$H$36</c:f>
              <c:numCache>
                <c:formatCode>General</c:formatCode>
                <c:ptCount val="5"/>
                <c:pt idx="0">
                  <c:v>9.4</c:v>
                </c:pt>
                <c:pt idx="1">
                  <c:v>9.4</c:v>
                </c:pt>
                <c:pt idx="2">
                  <c:v>9.1</c:v>
                </c:pt>
                <c:pt idx="3">
                  <c:v>9.9</c:v>
                </c:pt>
                <c:pt idx="4">
                  <c:v>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84C-4646-A36E-AE005AE45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823760"/>
        <c:axId val="894816016"/>
      </c:scatterChart>
      <c:valAx>
        <c:axId val="1877823760"/>
        <c:scaling>
          <c:orientation val="minMax"/>
          <c:max val="-16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d13C</a:t>
                </a:r>
              </a:p>
            </c:rich>
          </c:tx>
          <c:layout>
            <c:manualLayout>
              <c:xMode val="edge"/>
              <c:yMode val="edge"/>
              <c:x val="0.40717629117656023"/>
              <c:y val="0.939666913881899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816016"/>
        <c:crosses val="autoZero"/>
        <c:crossBetween val="midCat"/>
        <c:majorUnit val="1"/>
      </c:valAx>
      <c:valAx>
        <c:axId val="89481601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d15N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82376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 Medieval</a:t>
            </a:r>
          </a:p>
        </c:rich>
      </c:tx>
      <c:layout>
        <c:manualLayout>
          <c:xMode val="edge"/>
          <c:yMode val="edge"/>
          <c:x val="0.42304099678502799"/>
          <c:y val="1.3814080246028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4"/>
          <c:order val="0"/>
          <c:tx>
            <c:strRef>
              <c:f>Everything!$C$37</c:f>
              <c:strCache>
                <c:ptCount val="1"/>
                <c:pt idx="0">
                  <c:v>Lincoln Castle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(Everything!$G$37:$G$38,Everything!$K$101:$K$102)</c:f>
              <c:numCache>
                <c:formatCode>General</c:formatCode>
                <c:ptCount val="4"/>
                <c:pt idx="0">
                  <c:v>-20.9</c:v>
                </c:pt>
                <c:pt idx="1">
                  <c:v>-21</c:v>
                </c:pt>
                <c:pt idx="2">
                  <c:v>-21.3</c:v>
                </c:pt>
                <c:pt idx="3">
                  <c:v>-20.399999999999999</c:v>
                </c:pt>
              </c:numCache>
            </c:numRef>
          </c:xVal>
          <c:yVal>
            <c:numRef>
              <c:f>(Everything!$H$37:$H$38,Everything!$M$101:$M$102)</c:f>
              <c:numCache>
                <c:formatCode>General</c:formatCode>
                <c:ptCount val="4"/>
                <c:pt idx="0">
                  <c:v>11.3</c:v>
                </c:pt>
                <c:pt idx="1">
                  <c:v>9.4</c:v>
                </c:pt>
                <c:pt idx="2">
                  <c:v>11.6</c:v>
                </c:pt>
                <c:pt idx="3">
                  <c:v>9.6999999999999993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41B-4827-8120-860D40020BBA}"/>
            </c:ext>
          </c:extLst>
        </c:ser>
        <c:ser>
          <c:idx val="15"/>
          <c:order val="1"/>
          <c:tx>
            <c:strRef>
              <c:f>Everything!$C$39</c:f>
              <c:strCache>
                <c:ptCount val="1"/>
                <c:pt idx="0">
                  <c:v>Witter Place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Everything!$G$39:$G$47</c:f>
              <c:numCache>
                <c:formatCode>General</c:formatCode>
                <c:ptCount val="9"/>
                <c:pt idx="0">
                  <c:v>-19.5</c:v>
                </c:pt>
                <c:pt idx="1">
                  <c:v>-17.7</c:v>
                </c:pt>
                <c:pt idx="2">
                  <c:v>-20.63</c:v>
                </c:pt>
                <c:pt idx="3">
                  <c:v>-20.9</c:v>
                </c:pt>
                <c:pt idx="4">
                  <c:v>-20.350000000000001</c:v>
                </c:pt>
                <c:pt idx="5">
                  <c:v>-19.8</c:v>
                </c:pt>
                <c:pt idx="6">
                  <c:v>-19.600000000000001</c:v>
                </c:pt>
                <c:pt idx="7">
                  <c:v>-19</c:v>
                </c:pt>
                <c:pt idx="8">
                  <c:v>-18.95</c:v>
                </c:pt>
              </c:numCache>
            </c:numRef>
          </c:xVal>
          <c:yVal>
            <c:numRef>
              <c:f>Everything!$H$39:$H$47</c:f>
              <c:numCache>
                <c:formatCode>General</c:formatCode>
                <c:ptCount val="9"/>
                <c:pt idx="0">
                  <c:v>10.6</c:v>
                </c:pt>
                <c:pt idx="1">
                  <c:v>11.7</c:v>
                </c:pt>
                <c:pt idx="2">
                  <c:v>9.8000000000000007</c:v>
                </c:pt>
                <c:pt idx="3">
                  <c:v>10</c:v>
                </c:pt>
                <c:pt idx="4">
                  <c:v>10.1</c:v>
                </c:pt>
                <c:pt idx="5">
                  <c:v>9.6999999999999993</c:v>
                </c:pt>
                <c:pt idx="6">
                  <c:v>9.9499999999999993</c:v>
                </c:pt>
                <c:pt idx="7">
                  <c:v>10.75</c:v>
                </c:pt>
                <c:pt idx="8">
                  <c:v>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41B-4827-8120-860D40020BBA}"/>
            </c:ext>
          </c:extLst>
        </c:ser>
        <c:ser>
          <c:idx val="1"/>
          <c:order val="2"/>
          <c:tx>
            <c:v>Kilton Castle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Everything!$K$103</c:f>
              <c:numCache>
                <c:formatCode>General</c:formatCode>
                <c:ptCount val="1"/>
                <c:pt idx="0">
                  <c:v>-18.2</c:v>
                </c:pt>
              </c:numCache>
            </c:numRef>
          </c:xVal>
          <c:yVal>
            <c:numRef>
              <c:f>Everything!$M$103</c:f>
              <c:numCache>
                <c:formatCode>General</c:formatCode>
                <c:ptCount val="1"/>
                <c:pt idx="0">
                  <c:v>10.8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4D-4885-B8FD-B0054FD8F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823760"/>
        <c:axId val="894816016"/>
      </c:scatterChart>
      <c:valAx>
        <c:axId val="1877823760"/>
        <c:scaling>
          <c:orientation val="minMax"/>
          <c:max val="-16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d13C</a:t>
                </a:r>
              </a:p>
            </c:rich>
          </c:tx>
          <c:layout>
            <c:manualLayout>
              <c:xMode val="edge"/>
              <c:yMode val="edge"/>
              <c:x val="0.40717629117656023"/>
              <c:y val="0.939666913881899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816016"/>
        <c:crosses val="autoZero"/>
        <c:crossBetween val="midCat"/>
        <c:majorUnit val="1"/>
      </c:valAx>
      <c:valAx>
        <c:axId val="89481601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d15N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82376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Graph 4.3.6.1: Modern  Period Samples δ</a:t>
            </a:r>
            <a:r>
              <a:rPr lang="en-GB" sz="1400" b="0" i="0" baseline="30000">
                <a:effectLst/>
              </a:rPr>
              <a:t>13</a:t>
            </a:r>
            <a:r>
              <a:rPr lang="en-GB" sz="1400" b="0" i="0" baseline="0">
                <a:effectLst/>
              </a:rPr>
              <a:t>C/δ</a:t>
            </a:r>
            <a:r>
              <a:rPr lang="en-GB" sz="1400" b="0" i="0" baseline="30000">
                <a:effectLst/>
              </a:rPr>
              <a:t>15</a:t>
            </a:r>
            <a:r>
              <a:rPr lang="en-GB" sz="1400" b="0" i="0" baseline="0">
                <a:effectLst/>
              </a:rPr>
              <a:t>N  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0.19713826326482287"/>
          <c:y val="1.69657716431904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6"/>
          <c:order val="0"/>
          <c:tx>
            <c:strRef>
              <c:f>Everything!$C$48</c:f>
              <c:strCache>
                <c:ptCount val="1"/>
                <c:pt idx="0">
                  <c:v>Rural South West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Everything!$G$48:$G$50</c:f>
              <c:numCache>
                <c:formatCode>General</c:formatCode>
                <c:ptCount val="3"/>
                <c:pt idx="0">
                  <c:v>-19.8</c:v>
                </c:pt>
                <c:pt idx="1">
                  <c:v>-19.600000000000001</c:v>
                </c:pt>
                <c:pt idx="2">
                  <c:v>-19.600000000000001</c:v>
                </c:pt>
              </c:numCache>
            </c:numRef>
          </c:xVal>
          <c:yVal>
            <c:numRef>
              <c:f>Everything!$H$48:$H$50</c:f>
              <c:numCache>
                <c:formatCode>General</c:formatCode>
                <c:ptCount val="3"/>
                <c:pt idx="0">
                  <c:v>9.4</c:v>
                </c:pt>
                <c:pt idx="1">
                  <c:v>9.6</c:v>
                </c:pt>
                <c:pt idx="2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BEE-41E7-A9FB-BF38AE1F1DE8}"/>
            </c:ext>
          </c:extLst>
        </c:ser>
        <c:ser>
          <c:idx val="0"/>
          <c:order val="1"/>
          <c:tx>
            <c:v>Nottingham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Everything!$L$104</c:f>
              <c:numCache>
                <c:formatCode>General</c:formatCode>
                <c:ptCount val="1"/>
                <c:pt idx="0">
                  <c:v>-17.2</c:v>
                </c:pt>
              </c:numCache>
            </c:numRef>
          </c:xVal>
          <c:yVal>
            <c:numRef>
              <c:f>Everything!$M$104</c:f>
              <c:numCache>
                <c:formatCode>General</c:formatCode>
                <c:ptCount val="1"/>
                <c:pt idx="0">
                  <c:v>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1A-4471-B4B9-6E9E45706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823760"/>
        <c:axId val="894816016"/>
      </c:scatterChart>
      <c:valAx>
        <c:axId val="1877823760"/>
        <c:scaling>
          <c:orientation val="minMax"/>
          <c:max val="-16"/>
          <c:min val="-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d13C</a:t>
                </a:r>
              </a:p>
            </c:rich>
          </c:tx>
          <c:layout>
            <c:manualLayout>
              <c:xMode val="edge"/>
              <c:yMode val="edge"/>
              <c:x val="0.40717629117656023"/>
              <c:y val="0.939666913881899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816016"/>
        <c:crosses val="autoZero"/>
        <c:crossBetween val="midCat"/>
        <c:majorUnit val="1"/>
      </c:valAx>
      <c:valAx>
        <c:axId val="894816016"/>
        <c:scaling>
          <c:orientation val="minMax"/>
          <c:max val="14"/>
          <c:min val="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d15N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823760"/>
        <c:crosses val="max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Roman</a:t>
            </a:r>
          </a:p>
        </c:rich>
      </c:tx>
      <c:layout>
        <c:manualLayout>
          <c:xMode val="edge"/>
          <c:yMode val="edge"/>
          <c:x val="0.42304099678502799"/>
          <c:y val="1.3814080246028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Everything!$C$7</c:f>
              <c:strCache>
                <c:ptCount val="1"/>
                <c:pt idx="0">
                  <c:v>Baldock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25400">
                <a:solidFill>
                  <a:schemeClr val="accent3"/>
                </a:solidFill>
              </a:ln>
              <a:effectLst/>
            </c:spPr>
          </c:marker>
          <c:xVal>
            <c:numRef>
              <c:f>Everything!$G$7:$G$8</c:f>
              <c:numCache>
                <c:formatCode>General</c:formatCode>
                <c:ptCount val="2"/>
                <c:pt idx="0">
                  <c:v>-20.9</c:v>
                </c:pt>
                <c:pt idx="1">
                  <c:v>-20.8</c:v>
                </c:pt>
              </c:numCache>
            </c:numRef>
          </c:xVal>
          <c:yVal>
            <c:numRef>
              <c:f>Everything!$H$7:$H$8</c:f>
              <c:numCache>
                <c:formatCode>General</c:formatCode>
                <c:ptCount val="2"/>
                <c:pt idx="0">
                  <c:v>10.7</c:v>
                </c:pt>
                <c:pt idx="1">
                  <c:v>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1F-4F60-AC4D-BF95484EF7C3}"/>
            </c:ext>
          </c:extLst>
        </c:ser>
        <c:ser>
          <c:idx val="3"/>
          <c:order val="1"/>
          <c:tx>
            <c:strRef>
              <c:f>Everything!$C$9</c:f>
              <c:strCache>
                <c:ptCount val="1"/>
                <c:pt idx="0">
                  <c:v>Fishbourne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25400">
                <a:solidFill>
                  <a:schemeClr val="accent4"/>
                </a:solidFill>
              </a:ln>
              <a:effectLst/>
            </c:spPr>
          </c:marker>
          <c:xVal>
            <c:numRef>
              <c:f>Everything!$G$9:$G$9</c:f>
              <c:numCache>
                <c:formatCode>General</c:formatCode>
                <c:ptCount val="1"/>
                <c:pt idx="0">
                  <c:v>-19.670000000000002</c:v>
                </c:pt>
              </c:numCache>
            </c:numRef>
          </c:xVal>
          <c:yVal>
            <c:numRef>
              <c:f>Everything!$H$9:$H$9</c:f>
              <c:numCache>
                <c:formatCode>General</c:formatCode>
                <c:ptCount val="1"/>
                <c:pt idx="0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1F-4F60-AC4D-BF95484EF7C3}"/>
            </c:ext>
          </c:extLst>
        </c:ser>
        <c:ser>
          <c:idx val="4"/>
          <c:order val="2"/>
          <c:tx>
            <c:strRef>
              <c:f>Everything!$C$10</c:f>
              <c:strCache>
                <c:ptCount val="1"/>
                <c:pt idx="0">
                  <c:v>Ashton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25400">
                <a:solidFill>
                  <a:schemeClr val="accent5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5"/>
                </a:solidFill>
                <a:ln w="25400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C84-4A15-BB64-A0DFC6FAACED}"/>
              </c:ext>
            </c:extLst>
          </c:dPt>
          <c:xVal>
            <c:numRef>
              <c:f>(Everything!$G$10,Everything!$K$95)</c:f>
              <c:numCache>
                <c:formatCode>General</c:formatCode>
                <c:ptCount val="2"/>
                <c:pt idx="0">
                  <c:v>-20.2</c:v>
                </c:pt>
                <c:pt idx="1">
                  <c:v>-18.600000000000001</c:v>
                </c:pt>
              </c:numCache>
            </c:numRef>
          </c:xVal>
          <c:yVal>
            <c:numRef>
              <c:f>(Everything!$H$10,Everything!$M$95)</c:f>
              <c:numCache>
                <c:formatCode>General</c:formatCode>
                <c:ptCount val="2"/>
                <c:pt idx="0">
                  <c:v>10.8</c:v>
                </c:pt>
                <c:pt idx="1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1F-4F60-AC4D-BF95484EF7C3}"/>
            </c:ext>
          </c:extLst>
        </c:ser>
        <c:ser>
          <c:idx val="5"/>
          <c:order val="3"/>
          <c:tx>
            <c:strRef>
              <c:f>Everything!$C$11</c:f>
              <c:strCache>
                <c:ptCount val="1"/>
                <c:pt idx="0">
                  <c:v>Caistor Roman Town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25400">
                <a:solidFill>
                  <a:schemeClr val="accent6"/>
                </a:solidFill>
              </a:ln>
              <a:effectLst/>
            </c:spPr>
          </c:marker>
          <c:xVal>
            <c:numRef>
              <c:f>Everything!$G$11:$G$15</c:f>
              <c:numCache>
                <c:formatCode>General</c:formatCode>
                <c:ptCount val="5"/>
                <c:pt idx="0">
                  <c:v>-21.2</c:v>
                </c:pt>
                <c:pt idx="1">
                  <c:v>-21</c:v>
                </c:pt>
                <c:pt idx="2">
                  <c:v>-21.2</c:v>
                </c:pt>
                <c:pt idx="3">
                  <c:v>-20.100000000000001</c:v>
                </c:pt>
                <c:pt idx="4">
                  <c:v>-20.3</c:v>
                </c:pt>
              </c:numCache>
            </c:numRef>
          </c:xVal>
          <c:yVal>
            <c:numRef>
              <c:f>Everything!$H$11:$H$15</c:f>
              <c:numCache>
                <c:formatCode>General</c:formatCode>
                <c:ptCount val="5"/>
                <c:pt idx="0">
                  <c:v>10.1</c:v>
                </c:pt>
                <c:pt idx="1">
                  <c:v>10</c:v>
                </c:pt>
                <c:pt idx="2">
                  <c:v>10.1</c:v>
                </c:pt>
                <c:pt idx="3">
                  <c:v>10.199999999999999</c:v>
                </c:pt>
                <c:pt idx="4">
                  <c:v>10.4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1F-4F60-AC4D-BF95484EF7C3}"/>
            </c:ext>
          </c:extLst>
        </c:ser>
        <c:ser>
          <c:idx val="6"/>
          <c:order val="4"/>
          <c:tx>
            <c:strRef>
              <c:f>Everything!$C$16</c:f>
              <c:strCache>
                <c:ptCount val="1"/>
                <c:pt idx="0">
                  <c:v>Owslebury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Everything!$G$16</c:f>
              <c:numCache>
                <c:formatCode>General</c:formatCode>
                <c:ptCount val="1"/>
                <c:pt idx="0">
                  <c:v>-20.36</c:v>
                </c:pt>
              </c:numCache>
            </c:numRef>
          </c:xVal>
          <c:yVal>
            <c:numRef>
              <c:f>Everything!$H$16</c:f>
              <c:numCache>
                <c:formatCode>General</c:formatCode>
                <c:ptCount val="1"/>
                <c:pt idx="0">
                  <c:v>6.97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1F-4F60-AC4D-BF95484EF7C3}"/>
            </c:ext>
          </c:extLst>
        </c:ser>
        <c:ser>
          <c:idx val="7"/>
          <c:order val="5"/>
          <c:tx>
            <c:strRef>
              <c:f>Everything!$C$17</c:f>
              <c:strCache>
                <c:ptCount val="1"/>
                <c:pt idx="0">
                  <c:v>Greyhound Yard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Everything!$G$17</c:f>
              <c:numCache>
                <c:formatCode>General</c:formatCode>
                <c:ptCount val="1"/>
                <c:pt idx="0">
                  <c:v>-20.55</c:v>
                </c:pt>
              </c:numCache>
            </c:numRef>
          </c:xVal>
          <c:yVal>
            <c:numRef>
              <c:f>Everything!$H$17</c:f>
              <c:numCache>
                <c:formatCode>General</c:formatCode>
                <c:ptCount val="1"/>
                <c:pt idx="0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31F-4F60-AC4D-BF95484EF7C3}"/>
            </c:ext>
          </c:extLst>
        </c:ser>
        <c:ser>
          <c:idx val="1"/>
          <c:order val="6"/>
          <c:tx>
            <c:v>Whitcombe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Everything!$K$96</c:f>
              <c:numCache>
                <c:formatCode>General</c:formatCode>
                <c:ptCount val="1"/>
                <c:pt idx="0">
                  <c:v>-19.100000000000001</c:v>
                </c:pt>
              </c:numCache>
            </c:numRef>
          </c:xVal>
          <c:yVal>
            <c:numRef>
              <c:f>Everything!$M$96</c:f>
              <c:numCache>
                <c:formatCode>General</c:formatCode>
                <c:ptCount val="1"/>
                <c:pt idx="0">
                  <c:v>12.4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66-4B56-B652-D46CEEE59F5E}"/>
            </c:ext>
          </c:extLst>
        </c:ser>
        <c:ser>
          <c:idx val="8"/>
          <c:order val="7"/>
          <c:tx>
            <c:v>Whitehall Farm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Everything!$K$97</c:f>
              <c:numCache>
                <c:formatCode>General</c:formatCode>
                <c:ptCount val="1"/>
                <c:pt idx="0">
                  <c:v>-18.8</c:v>
                </c:pt>
              </c:numCache>
            </c:numRef>
          </c:xVal>
          <c:yVal>
            <c:numRef>
              <c:f>Everything!$M$97</c:f>
              <c:numCache>
                <c:formatCode>General</c:formatCode>
                <c:ptCount val="1"/>
                <c:pt idx="0">
                  <c:v>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66-4B56-B652-D46CEEE59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823760"/>
        <c:axId val="894816016"/>
      </c:scatterChart>
      <c:valAx>
        <c:axId val="1877823760"/>
        <c:scaling>
          <c:orientation val="minMax"/>
          <c:max val="-16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δ</a:t>
                </a:r>
                <a:r>
                  <a:rPr lang="en-GB" sz="1000" b="0" i="0" u="none" strike="noStrike" baseline="30000">
                    <a:effectLst/>
                  </a:rPr>
                  <a:t>13</a:t>
                </a:r>
                <a:r>
                  <a:rPr lang="en-GB"/>
                  <a:t>C</a:t>
                </a:r>
              </a:p>
            </c:rich>
          </c:tx>
          <c:layout>
            <c:manualLayout>
              <c:xMode val="edge"/>
              <c:yMode val="edge"/>
              <c:x val="0.40717629117656023"/>
              <c:y val="0.939666913881899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816016"/>
        <c:crosses val="autoZero"/>
        <c:crossBetween val="midCat"/>
        <c:majorUnit val="1"/>
      </c:valAx>
      <c:valAx>
        <c:axId val="89481601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δ15</a:t>
                </a:r>
                <a:r>
                  <a:rPr lang="en-GB"/>
                  <a:t>N</a:t>
                </a:r>
              </a:p>
            </c:rich>
          </c:tx>
          <c:layout>
            <c:manualLayout>
              <c:xMode val="edge"/>
              <c:yMode val="edge"/>
              <c:x val="1.9500869861635954E-2"/>
              <c:y val="0.44773823628242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82376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image" Target="../media/image1.png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3711</xdr:colOff>
      <xdr:row>17</xdr:row>
      <xdr:rowOff>72981</xdr:rowOff>
    </xdr:from>
    <xdr:to>
      <xdr:col>18</xdr:col>
      <xdr:colOff>488617</xdr:colOff>
      <xdr:row>34</xdr:row>
      <xdr:rowOff>81846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077F3A-3788-4791-8E96-938CFFBAC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205680</xdr:colOff>
      <xdr:row>35</xdr:row>
      <xdr:rowOff>179577</xdr:rowOff>
    </xdr:from>
    <xdr:to>
      <xdr:col>18</xdr:col>
      <xdr:colOff>495406</xdr:colOff>
      <xdr:row>60</xdr:row>
      <xdr:rowOff>39461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CDEAE9-D281-4EA7-8E73-E29FC9850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523256</xdr:colOff>
      <xdr:row>0</xdr:row>
      <xdr:rowOff>186789</xdr:rowOff>
    </xdr:from>
    <xdr:to>
      <xdr:col>29</xdr:col>
      <xdr:colOff>1034142</xdr:colOff>
      <xdr:row>22</xdr:row>
      <xdr:rowOff>25255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87B346-F172-430E-8F82-DD6A781F2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865907</xdr:colOff>
      <xdr:row>50</xdr:row>
      <xdr:rowOff>173181</xdr:rowOff>
    </xdr:from>
    <xdr:to>
      <xdr:col>9</xdr:col>
      <xdr:colOff>710045</xdr:colOff>
      <xdr:row>82</xdr:row>
      <xdr:rowOff>113391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6D2FAB-5FC3-4564-A4C0-D2F3CC968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34636</xdr:colOff>
      <xdr:row>44</xdr:row>
      <xdr:rowOff>138545</xdr:rowOff>
    </xdr:from>
    <xdr:to>
      <xdr:col>29</xdr:col>
      <xdr:colOff>1071562</xdr:colOff>
      <xdr:row>65</xdr:row>
      <xdr:rowOff>167511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DC344B-55BF-47F7-BF28-A92CB6A435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1355148</xdr:colOff>
      <xdr:row>1</xdr:row>
      <xdr:rowOff>30307</xdr:rowOff>
    </xdr:from>
    <xdr:to>
      <xdr:col>30</xdr:col>
      <xdr:colOff>5601399</xdr:colOff>
      <xdr:row>22</xdr:row>
      <xdr:rowOff>59273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B19C50-DE0C-49F5-995D-67D726289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1365972</xdr:colOff>
      <xdr:row>22</xdr:row>
      <xdr:rowOff>84425</xdr:rowOff>
    </xdr:from>
    <xdr:to>
      <xdr:col>30</xdr:col>
      <xdr:colOff>5612223</xdr:colOff>
      <xdr:row>43</xdr:row>
      <xdr:rowOff>113391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D8191AE-25F1-447D-8530-5C4A4F955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135489</xdr:colOff>
      <xdr:row>45</xdr:row>
      <xdr:rowOff>41387</xdr:rowOff>
    </xdr:from>
    <xdr:to>
      <xdr:col>31</xdr:col>
      <xdr:colOff>47865</xdr:colOff>
      <xdr:row>66</xdr:row>
      <xdr:rowOff>70353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FF5476E-3FBF-4C16-951E-9A004D278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23</xdr:row>
      <xdr:rowOff>0</xdr:rowOff>
    </xdr:from>
    <xdr:to>
      <xdr:col>29</xdr:col>
      <xdr:colOff>1071562</xdr:colOff>
      <xdr:row>44</xdr:row>
      <xdr:rowOff>28966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01C3017-C5FB-470C-B4B2-E4A4CDB30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417968</xdr:colOff>
      <xdr:row>143</xdr:row>
      <xdr:rowOff>125057</xdr:rowOff>
    </xdr:from>
    <xdr:to>
      <xdr:col>12</xdr:col>
      <xdr:colOff>852317</xdr:colOff>
      <xdr:row>152</xdr:row>
      <xdr:rowOff>14653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1F5F836-1208-47BC-AC62-0AD7A275E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53</xdr:col>
      <xdr:colOff>542638</xdr:colOff>
      <xdr:row>53</xdr:row>
      <xdr:rowOff>191076</xdr:rowOff>
    </xdr:from>
    <xdr:to>
      <xdr:col>60</xdr:col>
      <xdr:colOff>3577813</xdr:colOff>
      <xdr:row>99</xdr:row>
      <xdr:rowOff>23091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37FA4EC-256C-4423-880A-836B04D85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70</xdr:col>
      <xdr:colOff>0</xdr:colOff>
      <xdr:row>44</xdr:row>
      <xdr:rowOff>0</xdr:rowOff>
    </xdr:from>
    <xdr:to>
      <xdr:col>71</xdr:col>
      <xdr:colOff>183741</xdr:colOff>
      <xdr:row>68</xdr:row>
      <xdr:rowOff>133350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44BC11F-DF5F-466D-8A38-408EEB0C9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70</xdr:col>
      <xdr:colOff>3777467</xdr:colOff>
      <xdr:row>68</xdr:row>
      <xdr:rowOff>125434</xdr:rowOff>
    </xdr:from>
    <xdr:to>
      <xdr:col>74</xdr:col>
      <xdr:colOff>494660</xdr:colOff>
      <xdr:row>90</xdr:row>
      <xdr:rowOff>180281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AF12250-39CE-4392-A49C-380BAC418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55110</xdr:colOff>
      <xdr:row>88</xdr:row>
      <xdr:rowOff>38101</xdr:rowOff>
    </xdr:from>
    <xdr:to>
      <xdr:col>26</xdr:col>
      <xdr:colOff>1202192</xdr:colOff>
      <xdr:row>104</xdr:row>
      <xdr:rowOff>171451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75E5171-6A65-4A86-972D-5CD9BE473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71</xdr:col>
      <xdr:colOff>589910</xdr:colOff>
      <xdr:row>43</xdr:row>
      <xdr:rowOff>27215</xdr:rowOff>
    </xdr:from>
    <xdr:to>
      <xdr:col>78</xdr:col>
      <xdr:colOff>698392</xdr:colOff>
      <xdr:row>67</xdr:row>
      <xdr:rowOff>100415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CED78C9-12BA-4808-9C9C-7B372C6DF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60</xdr:col>
      <xdr:colOff>4167187</xdr:colOff>
      <xdr:row>52</xdr:row>
      <xdr:rowOff>166687</xdr:rowOff>
    </xdr:from>
    <xdr:to>
      <xdr:col>68</xdr:col>
      <xdr:colOff>500062</xdr:colOff>
      <xdr:row>99</xdr:row>
      <xdr:rowOff>61913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CB5192-CDCD-4E02-B0FF-13F34201C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54429</xdr:colOff>
      <xdr:row>118</xdr:row>
      <xdr:rowOff>108858</xdr:rowOff>
    </xdr:from>
    <xdr:to>
      <xdr:col>11</xdr:col>
      <xdr:colOff>435430</xdr:colOff>
      <xdr:row>131</xdr:row>
      <xdr:rowOff>24493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9167D3B-131D-4DD6-8277-947D7D9E8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71</xdr:col>
      <xdr:colOff>408213</xdr:colOff>
      <xdr:row>20</xdr:row>
      <xdr:rowOff>163286</xdr:rowOff>
    </xdr:from>
    <xdr:to>
      <xdr:col>78</xdr:col>
      <xdr:colOff>1170213</xdr:colOff>
      <xdr:row>42</xdr:row>
      <xdr:rowOff>1752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B4EE6C1-FA89-42B7-9D72-B6DA996B2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408214</xdr:colOff>
      <xdr:row>109</xdr:row>
      <xdr:rowOff>244928</xdr:rowOff>
    </xdr:from>
    <xdr:to>
      <xdr:col>21</xdr:col>
      <xdr:colOff>530303</xdr:colOff>
      <xdr:row>123</xdr:row>
      <xdr:rowOff>127628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40E5068-8EBB-491A-8EF0-A33948A9C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1038546</xdr:colOff>
      <xdr:row>51</xdr:row>
      <xdr:rowOff>33111</xdr:rowOff>
    </xdr:from>
    <xdr:to>
      <xdr:col>13</xdr:col>
      <xdr:colOff>270407</xdr:colOff>
      <xdr:row>65</xdr:row>
      <xdr:rowOff>109311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03F0951-8D08-449B-B125-8203D6F4B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0.13542</cdr:x>
      <cdr:y>0.19907</cdr:y>
    </cdr:from>
    <cdr:to>
      <cdr:x>0.57917</cdr:x>
      <cdr:y>0.73032</cdr:y>
    </cdr:to>
    <cdr:grpSp>
      <cdr:nvGrpSpPr>
        <cdr:cNvPr id="10" name="Group 9">
          <a:extLst xmlns:a="http://schemas.openxmlformats.org/drawingml/2006/main">
            <a:ext uri="{FF2B5EF4-FFF2-40B4-BE49-F238E27FC236}">
              <a16:creationId xmlns:a16="http://schemas.microsoft.com/office/drawing/2014/main" id="{06228E40-0EB4-4645-B4EF-19A2293AEBFF}"/>
            </a:ext>
          </a:extLst>
        </cdr:cNvPr>
        <cdr:cNvGrpSpPr/>
      </cdr:nvGrpSpPr>
      <cdr:grpSpPr>
        <a:xfrm xmlns:a="http://schemas.openxmlformats.org/drawingml/2006/main">
          <a:off x="616008" y="717283"/>
          <a:ext cx="2018560" cy="1914185"/>
          <a:chOff x="619140" y="642792"/>
          <a:chExt cx="2028825" cy="1715393"/>
        </a:xfrm>
      </cdr:grpSpPr>
      <cdr:sp macro="" textlink="">
        <cdr:nvSpPr>
          <cdr:cNvPr id="2" name="Rectangle 1"/>
          <cdr:cNvSpPr/>
        </cdr:nvSpPr>
        <cdr:spPr>
          <a:xfrm xmlns:a="http://schemas.openxmlformats.org/drawingml/2006/main">
            <a:off x="647715" y="706338"/>
            <a:ext cx="495285" cy="381213"/>
          </a:xfrm>
          <a:prstGeom xmlns:a="http://schemas.openxmlformats.org/drawingml/2006/main" prst="rect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3" name="Rectangle 2"/>
          <cdr:cNvSpPr/>
        </cdr:nvSpPr>
        <cdr:spPr>
          <a:xfrm xmlns:a="http://schemas.openxmlformats.org/drawingml/2006/main">
            <a:off x="1489055" y="710084"/>
            <a:ext cx="1158910" cy="381180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31750">
            <a:solidFill>
              <a:srgbClr val="0070C0">
                <a:alpha val="50000"/>
              </a:srgb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4" name="Rectangle 3"/>
          <cdr:cNvSpPr/>
        </cdr:nvSpPr>
        <cdr:spPr>
          <a:xfrm xmlns:a="http://schemas.openxmlformats.org/drawingml/2006/main">
            <a:off x="666735" y="1300567"/>
            <a:ext cx="752505" cy="1057618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34925">
            <a:solidFill>
              <a:srgbClr val="00B050">
                <a:alpha val="50000"/>
              </a:srgb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5" name="Rectangle 4"/>
          <cdr:cNvSpPr/>
        </cdr:nvSpPr>
        <cdr:spPr>
          <a:xfrm xmlns:a="http://schemas.openxmlformats.org/drawingml/2006/main">
            <a:off x="1314450" y="1203407"/>
            <a:ext cx="1327160" cy="579246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34925">
            <a:solidFill>
              <a:srgbClr val="00B0F0">
                <a:alpha val="50000"/>
              </a:srgb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6" name="TextBox 5"/>
          <cdr:cNvSpPr txBox="1"/>
        </cdr:nvSpPr>
        <cdr:spPr>
          <a:xfrm xmlns:a="http://schemas.openxmlformats.org/drawingml/2006/main">
            <a:off x="619140" y="1692984"/>
            <a:ext cx="885825" cy="24662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n-GB" sz="1100"/>
              <a:t>Terrestrial</a:t>
            </a:r>
          </a:p>
        </cdr:txBody>
      </cdr:sp>
      <cdr:sp macro="" textlink="">
        <cdr:nvSpPr>
          <cdr:cNvPr id="7" name="TextBox 1"/>
          <cdr:cNvSpPr txBox="1"/>
        </cdr:nvSpPr>
        <cdr:spPr>
          <a:xfrm xmlns:a="http://schemas.openxmlformats.org/drawingml/2006/main">
            <a:off x="1746230" y="1371572"/>
            <a:ext cx="885825" cy="24666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GB" sz="1100"/>
              <a:t>Freshwater</a:t>
            </a:r>
          </a:p>
        </cdr:txBody>
      </cdr:sp>
      <cdr:sp macro="" textlink="">
        <cdr:nvSpPr>
          <cdr:cNvPr id="8" name="TextBox 1"/>
          <cdr:cNvSpPr txBox="1"/>
        </cdr:nvSpPr>
        <cdr:spPr>
          <a:xfrm xmlns:a="http://schemas.openxmlformats.org/drawingml/2006/main">
            <a:off x="1717655" y="743698"/>
            <a:ext cx="885825" cy="24666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GB" sz="1100"/>
              <a:t>Marine</a:t>
            </a:r>
          </a:p>
        </cdr:txBody>
      </cdr:sp>
      <cdr:sp macro="" textlink="">
        <cdr:nvSpPr>
          <cdr:cNvPr id="9" name="TextBox 1"/>
          <cdr:cNvSpPr txBox="1"/>
        </cdr:nvSpPr>
        <cdr:spPr>
          <a:xfrm xmlns:a="http://schemas.openxmlformats.org/drawingml/2006/main">
            <a:off x="631805" y="642792"/>
            <a:ext cx="558835" cy="44475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GB" sz="1100"/>
              <a:t>Sea</a:t>
            </a:r>
          </a:p>
          <a:p xmlns:a="http://schemas.openxmlformats.org/drawingml/2006/main">
            <a:r>
              <a:rPr lang="en-GB" sz="1100"/>
              <a:t>Spray</a:t>
            </a:r>
          </a:p>
        </cdr:txBody>
      </cdr: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111126</xdr:colOff>
      <xdr:row>114</xdr:row>
      <xdr:rowOff>234672</xdr:rowOff>
    </xdr:from>
    <xdr:to>
      <xdr:col>15</xdr:col>
      <xdr:colOff>301592</xdr:colOff>
      <xdr:row>129</xdr:row>
      <xdr:rowOff>219074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1369EC2C-32BB-4892-B9D9-334877BC1D47}"/>
            </a:ext>
          </a:extLst>
        </xdr:cNvPr>
        <xdr:cNvGrpSpPr/>
      </xdr:nvGrpSpPr>
      <xdr:grpSpPr>
        <a:xfrm>
          <a:off x="12232457" y="26495712"/>
          <a:ext cx="6719700" cy="3450580"/>
          <a:chOff x="10822781" y="21943219"/>
          <a:chExt cx="5264944" cy="3612356"/>
        </a:xfrm>
      </xdr:grpSpPr>
      <xdr:pic>
        <xdr:nvPicPr>
          <xdr:cNvPr id="3" name="302F52B6-4EEC-4DD5-81B2-B03517D447CB" descr="49559164-3DDA-4704-954A-0FCBE5CBB24B@ex">
            <a:extLst>
              <a:ext uri="{FF2B5EF4-FFF2-40B4-BE49-F238E27FC236}">
                <a16:creationId xmlns:a16="http://schemas.microsoft.com/office/drawing/2014/main" id="{72C72544-E147-451E-B9C3-FFFCD6ADF0F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822781" y="21943219"/>
            <a:ext cx="5264944" cy="361235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E5D84D0E-928D-4120-AD60-6BD2DBD2EF56}"/>
              </a:ext>
            </a:extLst>
          </xdr:cNvPr>
          <xdr:cNvSpPr txBox="1"/>
        </xdr:nvSpPr>
        <xdr:spPr>
          <a:xfrm>
            <a:off x="11025187" y="25122187"/>
            <a:ext cx="1893094" cy="34528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Cat, D013773</a:t>
            </a:r>
          </a:p>
        </xdr:txBody>
      </xdr:sp>
    </xdr:grpSp>
    <xdr:clientData/>
  </xdr:twoCellAnchor>
  <xdr:twoCellAnchor>
    <xdr:from>
      <xdr:col>15</xdr:col>
      <xdr:colOff>425174</xdr:colOff>
      <xdr:row>115</xdr:row>
      <xdr:rowOff>16600</xdr:rowOff>
    </xdr:from>
    <xdr:to>
      <xdr:col>18</xdr:col>
      <xdr:colOff>1739002</xdr:colOff>
      <xdr:row>129</xdr:row>
      <xdr:rowOff>26919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302053-9A16-4FA7-810D-AA5755DFE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52822</xdr:colOff>
      <xdr:row>1</xdr:row>
      <xdr:rowOff>15659</xdr:rowOff>
    </xdr:from>
    <xdr:to>
      <xdr:col>53</xdr:col>
      <xdr:colOff>493032</xdr:colOff>
      <xdr:row>112</xdr:row>
      <xdr:rowOff>158750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F46F8A-14EC-4A34-A1C6-0E3D7C8C3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2026387</xdr:colOff>
      <xdr:row>147</xdr:row>
      <xdr:rowOff>74545</xdr:rowOff>
    </xdr:from>
    <xdr:to>
      <xdr:col>14</xdr:col>
      <xdr:colOff>676915</xdr:colOff>
      <xdr:row>169</xdr:row>
      <xdr:rowOff>74545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9A23CA-5D13-434C-AFBF-048C42C5A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796017</xdr:colOff>
      <xdr:row>146</xdr:row>
      <xdr:rowOff>2723</xdr:rowOff>
    </xdr:from>
    <xdr:to>
      <xdr:col>8</xdr:col>
      <xdr:colOff>1707695</xdr:colOff>
      <xdr:row>157</xdr:row>
      <xdr:rowOff>149679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57670E-8B0C-4006-9033-3A93F0EAC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158</xdr:row>
      <xdr:rowOff>58615</xdr:rowOff>
    </xdr:from>
    <xdr:to>
      <xdr:col>8</xdr:col>
      <xdr:colOff>1724967</xdr:colOff>
      <xdr:row>170</xdr:row>
      <xdr:rowOff>146956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250E8CE-D65A-4D40-8948-0141F356C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8</xdr:row>
      <xdr:rowOff>138112</xdr:rowOff>
    </xdr:from>
    <xdr:to>
      <xdr:col>7</xdr:col>
      <xdr:colOff>600075</xdr:colOff>
      <xdr:row>23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EA2594-4092-436B-8523-B2C32CE3F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181429</xdr:colOff>
      <xdr:row>0</xdr:row>
      <xdr:rowOff>136072</xdr:rowOff>
    </xdr:from>
    <xdr:to>
      <xdr:col>23</xdr:col>
      <xdr:colOff>600982</xdr:colOff>
      <xdr:row>29</xdr:row>
      <xdr:rowOff>226786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2A9E3C-BFA6-4467-A8B0-32519F53F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374892</xdr:colOff>
      <xdr:row>10</xdr:row>
      <xdr:rowOff>10358</xdr:rowOff>
    </xdr:from>
    <xdr:to>
      <xdr:col>58</xdr:col>
      <xdr:colOff>349083</xdr:colOff>
      <xdr:row>34</xdr:row>
      <xdr:rowOff>143708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6B142B-D536-407A-849F-1F28C47C5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89946</xdr:colOff>
      <xdr:row>64</xdr:row>
      <xdr:rowOff>40542</xdr:rowOff>
    </xdr:from>
    <xdr:to>
      <xdr:col>58</xdr:col>
      <xdr:colOff>607614</xdr:colOff>
      <xdr:row>86</xdr:row>
      <xdr:rowOff>95389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649EA0-ED36-42E3-A9E0-4E2235D65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518066</xdr:colOff>
      <xdr:row>36</xdr:row>
      <xdr:rowOff>183590</xdr:rowOff>
    </xdr:from>
    <xdr:to>
      <xdr:col>59</xdr:col>
      <xdr:colOff>323989</xdr:colOff>
      <xdr:row>61</xdr:row>
      <xdr:rowOff>66290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7F0BA2-8035-4B3D-B5D9-AF8F06739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ks/Documents/Archaeology%20Y3/Dissertation/Spreadsheets/Returned%20samp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otope data"/>
      <sheetName val="C-N-S Conc data"/>
      <sheetName val="SD Additions"/>
    </sheetNames>
    <sheetDataSet>
      <sheetData sheetId="0"/>
      <sheetData sheetId="1"/>
      <sheetData sheetId="2">
        <row r="2">
          <cell r="L2">
            <v>-19.350596675000002</v>
          </cell>
          <cell r="P2">
            <v>9.5611288600000002</v>
          </cell>
        </row>
        <row r="3">
          <cell r="L3">
            <v>-17.200849550000001</v>
          </cell>
          <cell r="P3">
            <v>10.11739156</v>
          </cell>
        </row>
        <row r="4">
          <cell r="L4">
            <v>-18.900612800000001</v>
          </cell>
          <cell r="P4">
            <v>10.312357240000001</v>
          </cell>
        </row>
        <row r="5">
          <cell r="L5">
            <v>-21.274710949999999</v>
          </cell>
          <cell r="P5">
            <v>0.9851937999999999</v>
          </cell>
        </row>
        <row r="6">
          <cell r="L6">
            <v>-20.442695749999999</v>
          </cell>
          <cell r="P6">
            <v>2.8590674800000002</v>
          </cell>
        </row>
        <row r="8">
          <cell r="L8">
            <v>-19.331036975</v>
          </cell>
          <cell r="P8">
            <v>4.8872281599999994</v>
          </cell>
        </row>
        <row r="11">
          <cell r="L11">
            <v>-21.692870749999997</v>
          </cell>
          <cell r="P11">
            <v>9.103543479999999</v>
          </cell>
        </row>
        <row r="12">
          <cell r="L12">
            <v>-19.777032950000002</v>
          </cell>
          <cell r="P12">
            <v>9.6607684000000003</v>
          </cell>
        </row>
        <row r="13">
          <cell r="L13">
            <v>-19.122811624999997</v>
          </cell>
          <cell r="P13">
            <v>8.0074090000000009</v>
          </cell>
        </row>
        <row r="14">
          <cell r="L14">
            <v>-18.808511299999996</v>
          </cell>
          <cell r="P14">
            <v>-0.93008851999999997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F3225E9-8C3A-420B-B9FF-3FA54E977A2C}" autoFormatId="16" applyNumberFormats="0" applyBorderFormats="0" applyFontFormats="0" applyPatternFormats="0" applyAlignmentFormats="0" applyWidthHeightFormats="0">
  <queryTableRefresh nextId="3">
    <queryTableFields count="2">
      <queryTableField id="1" name="Sample" tableColumnId="1"/>
      <queryTableField id="2" name="% Collagen Yeild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DBD10A01-4F30-46B7-A27B-BD04B69DB963}" autoFormatId="16" applyNumberFormats="0" applyBorderFormats="0" applyFontFormats="0" applyPatternFormats="0" applyAlignmentFormats="0" applyWidthHeightFormats="0">
  <queryTableRefresh nextId="9">
    <queryTableFields count="8">
      <queryTableField id="1" name="Well " tableColumnId="1"/>
      <queryTableField id="2" name="Sample" tableColumnId="2"/>
      <queryTableField id="3" name="Weight (mg)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CB107AB8-4ED5-4CCE-951B-6FCAB2E9D1DD}" autoFormatId="16" applyNumberFormats="0" applyBorderFormats="0" applyFontFormats="0" applyPatternFormats="0" applyAlignmentFormats="0" applyWidthHeightFormats="0">
  <queryTableRefresh nextId="4">
    <queryTableFields count="3">
      <queryTableField id="1" name="Well " tableColumnId="1"/>
      <queryTableField id="2" name="Sample" tableColumnId="2"/>
      <queryTableField id="3" name="Weight (mg)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0AC39C06-C364-4947-BB7E-55CA5EC0A814}" autoFormatId="16" applyNumberFormats="0" applyBorderFormats="0" applyFontFormats="0" applyPatternFormats="0" applyAlignmentFormats="0" applyWidthHeightFormats="0">
  <queryTableRefresh nextId="4">
    <queryTableFields count="3">
      <queryTableField id="1" name="Well " tableColumnId="1"/>
      <queryTableField id="2" name="Sample" tableColumnId="2"/>
      <queryTableField id="3" name="Weight (mg)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AA635AF2-52DE-4DE2-8467-655C4F6785EB}" autoFormatId="16" applyNumberFormats="0" applyBorderFormats="0" applyFontFormats="0" applyPatternFormats="0" applyAlignmentFormats="0" applyWidthHeightFormats="0">
  <queryTableRefresh nextId="4">
    <queryTableFields count="3">
      <queryTableField id="1" name="Well " tableColumnId="1"/>
      <queryTableField id="2" name="Sample" tableColumnId="2"/>
      <queryTableField id="3" name="Weight (mg)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7" xr16:uid="{3D5430AD-28D7-4493-8A2F-F23359CAE05F}" autoFormatId="16" applyNumberFormats="0" applyBorderFormats="0" applyFontFormats="0" applyPatternFormats="0" applyAlignmentFormats="0" applyWidthHeightFormats="0">
  <queryTableRefresh nextId="4">
    <queryTableFields count="3">
      <queryTableField id="1" name="Well " tableColumnId="1"/>
      <queryTableField id="2" name="Sample" tableColumnId="2"/>
      <queryTableField id="3" name="Weight (mg)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8" xr16:uid="{1938D6D2-6058-4B8A-AA6F-10A86DE56848}" autoFormatId="16" applyNumberFormats="0" applyBorderFormats="0" applyFontFormats="0" applyPatternFormats="0" applyAlignmentFormats="0" applyWidthHeightFormats="0">
  <queryTableRefresh nextId="4">
    <queryTableFields count="3">
      <queryTableField id="1" name="Well " tableColumnId="1"/>
      <queryTableField id="2" name="Sample" tableColumnId="2"/>
      <queryTableField id="3" name="Weight (mg)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259DB856-9045-48EF-9A0F-A3493BDB7150}" autoFormatId="16" applyNumberFormats="0" applyBorderFormats="0" applyFontFormats="0" applyPatternFormats="0" applyAlignmentFormats="0" applyWidthHeightFormats="0">
  <queryTableRefresh nextId="4">
    <queryTableFields count="3">
      <queryTableField id="1" name="Well " tableColumnId="1"/>
      <queryTableField id="2" name="Sample" tableColumnId="2"/>
      <queryTableField id="3" name="Weight (mg)" tableColumnId="3"/>
    </queryTableFields>
  </queryTableRefresh>
</queryTable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690D200-13D4-49EC-9848-D25E2BEE1A6A}" name="Table1120" displayName="Table1120" ref="A144:F150" totalsRowShown="0">
  <autoFilter ref="A144:F150" xr:uid="{B3BA268E-A32E-429F-B5BA-DEFEF7DC8244}"/>
  <tableColumns count="6">
    <tableColumn id="1" xr3:uid="{57464009-CF2D-4B07-8F02-81A35E86E328}" name="Source"/>
    <tableColumn id="2" xr3:uid="{24E92F35-76FA-48CC-B41E-4341FF58C751}" name="Country/Location"/>
    <tableColumn id="3" xr3:uid="{2660B32B-C600-4B24-9A3F-34F33D4CFB12}" name="Date"/>
    <tableColumn id="4" xr3:uid="{850171FB-34BD-45DC-BE08-6A07203D0D7C}" name="Carbon"/>
    <tableColumn id="5" xr3:uid="{84D00035-A877-47BE-AFC3-CBD74E2A2DC6}" name="Nitrogen"/>
    <tableColumn id="9" xr3:uid="{E110A855-DBA8-451B-8E9E-7B0DD4E0DA09}" name="Speicies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016635C-39CB-460B-B500-053943932A90}" name="Table7" displayName="Table7" ref="B147:E158" totalsRowShown="0" headerRowDxfId="34" dataDxfId="33">
  <autoFilter ref="B147:E158" xr:uid="{1ED3B0C6-84E3-4830-B8FC-76519275C5FE}"/>
  <tableColumns count="4">
    <tableColumn id="1" xr3:uid="{53AC8411-11EF-4882-AD35-6F05131335A7}" name="Subset" dataDxfId="32"/>
    <tableColumn id="2" xr3:uid="{25F404F9-1253-443A-8F0C-F52DD5BCD8BB}" name="Med. Or St-Dev" dataDxfId="31"/>
    <tableColumn id="3" xr3:uid="{9CD4BB7A-959E-436A-A455-AF4F283F1944}" name="d13C" dataDxfId="30"/>
    <tableColumn id="4" xr3:uid="{E7F8DF7A-753B-4E99-B7C9-6AB4575068A2}" name="d15N" dataDxfId="2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BD02C6-2BD8-407B-B6E2-445B598342D6}" name="Table11" displayName="Table11" ref="A1:F7" totalsRowShown="0">
  <autoFilter ref="A1:F7" xr:uid="{4A416591-7FDA-4865-8571-ED6CDFC17D37}"/>
  <tableColumns count="6">
    <tableColumn id="1" xr3:uid="{1A2FB52D-D18B-40EF-AF7D-CCE4C8572616}" name="Source"/>
    <tableColumn id="2" xr3:uid="{7E830F5C-D3A7-4A12-9E7B-131C5102ED8F}" name="Country/Location"/>
    <tableColumn id="3" xr3:uid="{B58BC225-6820-4ACC-9B06-7C0CD2214C39}" name="Date"/>
    <tableColumn id="4" xr3:uid="{A8BC1329-C99B-4F16-B1A7-08F40BC7EDE0}" name="Carbon"/>
    <tableColumn id="5" xr3:uid="{10ECAC07-3368-4930-946D-5829BDB38EB0}" name="Nitrogen"/>
    <tableColumn id="9" xr3:uid="{A62658D5-268E-45D0-B38B-3AC970D427BE}" name="Speicies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CE5AF0-1FAB-4936-BE34-92BE00E814E2}" name="Table5" displayName="Table5" ref="A1:H106" totalsRowShown="0">
  <autoFilter ref="A1:H106" xr:uid="{F31A98E3-0B7A-4D97-8D98-3FC5383F199B}"/>
  <tableColumns count="8">
    <tableColumn id="1" xr3:uid="{CB64AB46-A180-4518-8D42-764C87F52748}" name="Sample"/>
    <tableColumn id="2" xr3:uid="{FF6110C4-1D99-45A2-A3F1-A2816B3B04F1}" name="Site"/>
    <tableColumn id="3" xr3:uid="{8172C5DB-D836-4062-AED4-0CD8D96DF781}" name="Date"/>
    <tableColumn id="4" xr3:uid="{255E5DFC-BFED-4B25-B8EA-C5C84206F97D}" name="Element"/>
    <tableColumn id="5" xr3:uid="{B026978E-662B-4132-B523-3C178D05D68B}" name="δ13C"/>
    <tableColumn id="6" xr3:uid="{9434957B-049D-450F-8BA2-FB09F3236D63}" name="δ15N"/>
    <tableColumn id="8" xr3:uid="{24281F34-400A-4C9D-B577-B1599CA9B1EB}" name="Reference"/>
    <tableColumn id="9" xr3:uid="{66EC6C31-B037-44F0-B013-66F1D33C429E}" name="Conversion rates, O'Connor et al also Suess effect from Hellevang and Aagaard"/>
  </tableColumns>
  <tableStyleInfo name="Table Style 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5FEAB26-ED3A-4B2B-BD7F-23529E047663}" name="Table6" displayName="Table6" ref="I1:J106" totalsRowShown="0">
  <autoFilter ref="I1:J106" xr:uid="{1CE257FF-EC1C-4555-A4FA-C34AE6374E18}"/>
  <tableColumns count="2">
    <tableColumn id="1" xr3:uid="{1B1A08F1-0B9A-4BEF-A402-D64DA392423A}" name="δ13C" dataDxfId="28">
      <calculatedColumnFormula>Table5[[#This Row],[δ13C]]+3.5</calculatedColumnFormula>
    </tableColumn>
    <tableColumn id="2" xr3:uid="{1DE4A734-7C39-429D-92D1-34009700EEE5}" name="δ15N" dataDxfId="27">
      <calculatedColumnFormula>Table5[[#This Row],[δ15N]]+0.8</calculatedColumnFormula>
    </tableColumn>
  </tableColumns>
  <tableStyleInfo name="Table Style 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BC7A542-27FE-421B-9BA2-7BAEB4E40BA4}" name="Table8" displayName="Table8" ref="A2:I45" totalsRowShown="0">
  <autoFilter ref="A2:I45" xr:uid="{93C88A84-1885-4D2C-B742-B04D664C3C17}"/>
  <tableColumns count="9">
    <tableColumn id="1" xr3:uid="{3F8995C5-862A-4B42-A426-A60D0A9EEFC9}" name="Macdonald ID"/>
    <tableColumn id="2" xr3:uid="{38B7B4F1-7AD3-4D87-AD60-19E566200BFB}" name="Species" dataDxfId="26" dataCellStyle="Accent1"/>
    <tableColumn id="3" xr3:uid="{D148CE28-6369-4B5C-A755-16AC4604BC70}" name="Sex" dataDxfId="25"/>
    <tableColumn id="4" xr3:uid="{5E13B75E-636B-47A1-BD78-3A09B2FE6981}" name="FUR-δ15N" dataCellStyle="Normal"/>
    <tableColumn id="5" xr3:uid="{DE0887E2-872B-4861-8664-E79D322D496B}" name="FUR-δ13C" dataCellStyle="Normal"/>
    <tableColumn id="6" xr3:uid="{CA750F03-C952-4092-9BD3-C18D44CD42B0}" name="Conversion rates, O'Connor et al also Suess effect from Hellevang and Aagaard" dataCellStyle="Explanatory Text"/>
    <tableColumn id="7" xr3:uid="{545D4173-40A8-4569-B357-303C4F826158}" name="CON-δ13C" dataDxfId="24">
      <calculatedColumnFormula>ROUND(Table8[[#This Row],[FUR-δ13C]]+3.1,2)</calculatedColumnFormula>
    </tableColumn>
    <tableColumn id="8" xr3:uid="{AF6167AA-2BDA-4EA4-9325-C66D6A2C9B9E}" name="CON-δ15N" dataDxfId="23">
      <calculatedColumnFormula>ROUND(Table8[[#This Row],[FUR-δ15N]]+0.8,2)</calculatedColumnFormula>
    </tableColumn>
    <tableColumn id="10" xr3:uid="{80746350-7E1C-4CA0-B345-043EAF9444B8}" name="Column32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97E89FA-43E7-45C9-9ABB-F4B1370E59E5}" name="Table9" displayName="Table9" ref="K2:S120" totalsRowShown="0">
  <autoFilter ref="K2:S120" xr:uid="{CC2BFA29-A64E-43D6-9475-521DC1ECD3F9}"/>
  <tableColumns count="9">
    <tableColumn id="1" xr3:uid="{6C0DE3E5-251C-4305-9385-53EBB831A5F6}" name="Macdonald ID"/>
    <tableColumn id="2" xr3:uid="{112EDDD1-56C8-488F-A414-5275BF65EAEF}" name="Species" dataDxfId="22" dataCellStyle="Accent5"/>
    <tableColumn id="3" xr3:uid="{1CF63BA1-8C22-44EA-8726-9BEB978080C4}" name="Sex" dataDxfId="21"/>
    <tableColumn id="4" xr3:uid="{1921BA79-0DD6-4D44-8542-199840FD9862}" name="FUR-δ15N" dataCellStyle="Input"/>
    <tableColumn id="5" xr3:uid="{8B7B5C19-CD46-4B60-9D45-BB8BB5D15281}" name="FUR-δ13C" dataCellStyle="Input"/>
    <tableColumn id="6" xr3:uid="{A201EFB6-D486-49FA-BC01-DE1CF961E599}" name="Conversion rates, O'Connor et al also Suess effect from Hellevang and Aagaard" dataCellStyle="Explanatory Text"/>
    <tableColumn id="7" xr3:uid="{FC690D73-3382-485D-A291-F39017B0F2EF}" name="CON-δ13C" dataDxfId="20">
      <calculatedColumnFormula>ROUND(Table9[[#This Row],[FUR-δ13C]]+3.1,2)</calculatedColumnFormula>
    </tableColumn>
    <tableColumn id="8" xr3:uid="{B97CAFF1-6E8C-488B-8CD6-EBCB28B1A243}" name="CON-δ15N" dataDxfId="19">
      <calculatedColumnFormula>ROUND(Table9[[#This Row],[FUR-δ15N]]+0.8,2)</calculatedColumnFormula>
    </tableColumn>
    <tableColumn id="10" xr3:uid="{7C732807-248D-4FDA-B051-7259385A3D4A}" name="Column32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506E6A5-3468-4ED5-A7F0-DA96509BAD85}" name="Table10" displayName="Table10" ref="U2:AC61" totalsRowShown="0">
  <autoFilter ref="U2:AC61" xr:uid="{7D3D6B6F-29C6-44D9-8D54-0DC5FE85F12C}"/>
  <tableColumns count="9">
    <tableColumn id="1" xr3:uid="{C5E75888-2CD3-41C3-8059-3A92D44A660F}" name="Macdonald ID"/>
    <tableColumn id="2" xr3:uid="{CD716D61-9ADB-4FBD-B8F2-430DFE47A00C}" name="Species" dataDxfId="18" dataCellStyle="Accent6"/>
    <tableColumn id="3" xr3:uid="{E1F20AF7-9F6E-4E7A-AA54-757505F40ECA}" name="Sex" dataDxfId="17"/>
    <tableColumn id="4" xr3:uid="{235B80FB-05DB-4127-B4EA-36F5C8C402A0}" name="FUR-δ15N" dataCellStyle="Input"/>
    <tableColumn id="5" xr3:uid="{ED2EBA76-59A0-4323-BBF1-C135AEFD0DDD}" name="FUR-δ13C" dataCellStyle="Input"/>
    <tableColumn id="6" xr3:uid="{FFD91A93-9BA0-437F-94FB-DC60E5FC3A25}" name="Conversion rates, O'Connor et al" dataCellStyle="Explanatory Text"/>
    <tableColumn id="7" xr3:uid="{E00FEE44-E740-486E-9502-181A999F95F7}" name="CON-δ13C" dataDxfId="16">
      <calculatedColumnFormula>ROUND(Table10[[#This Row],[FUR-δ13C]]+1.4,2)</calculatedColumnFormula>
    </tableColumn>
    <tableColumn id="8" xr3:uid="{8FBE1554-84DB-4DF2-B0DF-B932AC2EA097}" name="CON-δ15N" dataDxfId="15">
      <calculatedColumnFormula>ROUND(Table10[[#This Row],[FUR-δ15N]]+0.8,2)</calculatedColumnFormula>
    </tableColumn>
    <tableColumn id="9" xr3:uid="{8147CE74-8238-4CA8-AE68-1CF98F0DA467}" name="Column4"/>
  </tableColumns>
  <tableStyleInfo name="TableStyleLight14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F0B02A8-B4AD-48E1-B411-4BA82A4EECFF}" name="Collagen_Yeilds" displayName="Collagen_Yeilds" ref="A1:B1001" tableType="queryTable" totalsRowShown="0">
  <autoFilter ref="A1:B1001" xr:uid="{A55AD9A8-3298-4E4A-88AF-82C8DBEFED2B}"/>
  <sortState xmlns:xlrd2="http://schemas.microsoft.com/office/spreadsheetml/2017/richdata2" ref="A2:B1001">
    <sortCondition ref="A1:A1001"/>
  </sortState>
  <tableColumns count="2">
    <tableColumn id="1" xr3:uid="{F542585C-7AFC-4BC0-8713-6835511B8A63}" uniqueName="1" name="Sample" queryTableFieldId="1" dataDxfId="14"/>
    <tableColumn id="2" xr3:uid="{3F949503-3450-44E7-982A-1A738942C506}" uniqueName="2" name="% Collagen Yeild" queryTableFieldId="2"/>
  </tableColumns>
  <tableStyleInfo name="Table Style 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C1B9351-F4F4-4B4D-9363-3C40CBD5ABBE}" name="EX_RUN1__2" displayName="EX_RUN1__2" ref="A1:H1001" tableType="queryTable" totalsRowShown="0">
  <autoFilter ref="A1:H1001" xr:uid="{EE074A1F-1D13-47E3-BE1A-61454D0AF5C2}"/>
  <tableColumns count="8">
    <tableColumn id="1" xr3:uid="{86215D4D-0EFD-4482-8852-A164CC46682F}" uniqueName="1" name="Well " queryTableFieldId="1" dataDxfId="13"/>
    <tableColumn id="2" xr3:uid="{C7701633-50A8-407C-9808-86D236E4BB25}" uniqueName="2" name="Sample" queryTableFieldId="2" dataDxfId="12"/>
    <tableColumn id="3" xr3:uid="{B1576236-466F-4B10-9238-F7C12F09CC5D}" uniqueName="3" name="Weight (mg)" queryTableFieldId="3"/>
    <tableColumn id="4" xr3:uid="{FE8FA5DD-3C87-40C7-A243-BDC64AD41370}" uniqueName="4" name="Column4" queryTableFieldId="4"/>
    <tableColumn id="5" xr3:uid="{7BD973DB-3961-4D76-9A40-6C49F394CB3B}" uniqueName="5" name="Column5" queryTableFieldId="5"/>
    <tableColumn id="6" xr3:uid="{853015B2-522B-4206-B8B7-6A65372ABBDC}" uniqueName="6" name="Column6" queryTableFieldId="6"/>
    <tableColumn id="7" xr3:uid="{CF8A6F12-B304-4D90-BBD6-4F3276155B2E}" uniqueName="7" name="Column7" queryTableFieldId="7"/>
    <tableColumn id="8" xr3:uid="{1A4361FD-E5FA-4676-BC8B-D256BF8999DE}" uniqueName="8" name="Column8" queryTableFieldId="8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842768A-5567-4D5F-8C3F-F977526A5CC3}" name="EX_RUN2" displayName="EX_RUN2" ref="A1:C1001" tableType="queryTable" totalsRowShown="0">
  <autoFilter ref="A1:C1001" xr:uid="{0F7CCF2D-C4F1-44F2-8BA5-489933B240B4}"/>
  <tableColumns count="3">
    <tableColumn id="1" xr3:uid="{CE806F1B-BC67-483D-949E-0ADB00AE227C}" uniqueName="1" name="Well " queryTableFieldId="1" dataDxfId="11"/>
    <tableColumn id="2" xr3:uid="{DB2B1CB4-7C9B-4D35-AC57-DE6C521EB9EB}" uniqueName="2" name="Sample" queryTableFieldId="2" dataDxfId="10"/>
    <tableColumn id="3" xr3:uid="{0FD68F3B-A342-4E2C-80DB-4BC4AC61274F}" uniqueName="3" name="Weight (mg)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AAAC2C3-189F-4BFE-A091-D77E52BF4451}" name="Table525" displayName="Table525" ref="X108:AE213" totalsRowShown="0">
  <autoFilter ref="X108:AE213" xr:uid="{4CB7A2ED-92AF-48E9-A448-367BB9A2B22A}"/>
  <tableColumns count="8">
    <tableColumn id="1" xr3:uid="{D6784F87-A724-4539-AC63-945099AEBF31}" name="Sample"/>
    <tableColumn id="2" xr3:uid="{7B822967-F7A6-41DD-96B2-12E2F9F14AFD}" name="Site"/>
    <tableColumn id="3" xr3:uid="{A1B539E9-25CB-458C-9C90-6B0971474948}" name="Date"/>
    <tableColumn id="4" xr3:uid="{2ADAEE99-5CA3-4944-ADDF-6EE4A9A9CE30}" name="Element"/>
    <tableColumn id="5" xr3:uid="{6E79F576-4E14-4796-99AD-CB9EF442B3B2}" name="δ13C"/>
    <tableColumn id="6" xr3:uid="{C9F0549A-4564-45F6-BD1E-FEDFC80CCA67}" name="δ15N"/>
    <tableColumn id="8" xr3:uid="{DC72092C-7AC8-4B93-9145-84008CBADB72}" name="Reference"/>
    <tableColumn id="9" xr3:uid="{EFF25206-9395-4C65-BCB0-D00314D7C533}" name="Conversion rates, O'Connor et al also Suess effect from Hellevang and Aagaard"/>
  </tableColumns>
  <tableStyleInfo name="Table Style 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58B5718-A646-42CD-94A1-F5D3CADD3DFD}" name="EX_RUN3" displayName="EX_RUN3" ref="A1:C1001" tableType="queryTable" totalsRowShown="0">
  <autoFilter ref="A1:C1001" xr:uid="{78D10FA6-A709-4778-BF7C-C448B9AEAC0D}"/>
  <tableColumns count="3">
    <tableColumn id="1" xr3:uid="{D52D6EB5-DEF5-4806-AFD6-0CFD1B7018F5}" uniqueName="1" name="Well " queryTableFieldId="1" dataDxfId="9"/>
    <tableColumn id="2" xr3:uid="{84AD4B73-9759-4662-A361-92BF1FF0AF43}" uniqueName="2" name="Sample" queryTableFieldId="2" dataDxfId="8"/>
    <tableColumn id="3" xr3:uid="{D0DB8783-51D1-4740-84F3-81EC32CCCB6D}" uniqueName="3" name="Weight (mg)" queryTableFieldId="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174B96B-DAB0-41E5-A338-9C1F0F39F783}" name="EX_RUN4" displayName="EX_RUN4" ref="A1:C1001" tableType="queryTable" totalsRowShown="0">
  <autoFilter ref="A1:C1001" xr:uid="{046EE560-307F-4095-A2CC-20D74EF7E054}"/>
  <tableColumns count="3">
    <tableColumn id="1" xr3:uid="{862868EC-8669-4FEC-9091-C6F1C0549008}" uniqueName="1" name="Well " queryTableFieldId="1" dataDxfId="7"/>
    <tableColumn id="2" xr3:uid="{C6583D76-51C2-4B5B-A5D6-337697C0953A}" uniqueName="2" name="Sample" queryTableFieldId="2" dataDxfId="6"/>
    <tableColumn id="3" xr3:uid="{F3B365CA-81ED-44A6-AC55-693C18C792D2}" uniqueName="3" name="Weight (mg)" queryTableFieldId="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86C65EE-81BD-466F-A115-13F6313BEB58}" name="EX_RUN5" displayName="EX_RUN5" ref="A1:C1001" tableType="queryTable" totalsRowShown="0">
  <autoFilter ref="A1:C1001" xr:uid="{D6133982-139C-475C-B305-FA1D691E6708}"/>
  <tableColumns count="3">
    <tableColumn id="1" xr3:uid="{215C0266-CE5E-4B5E-86D9-8CC12D362393}" uniqueName="1" name="Well " queryTableFieldId="1" dataDxfId="5"/>
    <tableColumn id="2" xr3:uid="{B3B9353F-F971-41CC-A40C-61973CC9AB5F}" uniqueName="2" name="Sample" queryTableFieldId="2" dataDxfId="4"/>
    <tableColumn id="3" xr3:uid="{7EFB3D34-4E9E-414B-AB31-891C396DF60C}" uniqueName="3" name="Weight (mg)" queryTableFieldId="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3A852A3-93C1-4A2E-A178-0EAEBC3462BB}" name="EX_RUN6" displayName="EX_RUN6" ref="A1:C1001" tableType="queryTable" totalsRowShown="0">
  <autoFilter ref="A1:C1001" xr:uid="{B5BA8BD0-C70A-447E-BF4B-4951407D0F09}"/>
  <tableColumns count="3">
    <tableColumn id="1" xr3:uid="{8E4B884E-51A4-4676-ABDB-83AD07A7FB64}" uniqueName="1" name="Well " queryTableFieldId="1" dataDxfId="3"/>
    <tableColumn id="2" xr3:uid="{61F23D6E-BD8A-4F46-BDDA-D0E34EE11E25}" uniqueName="2" name="Sample" queryTableFieldId="2" dataDxfId="2"/>
    <tableColumn id="3" xr3:uid="{B75FD0AE-0688-485B-89A4-F3A5336A0DA1}" uniqueName="3" name="Weight (mg)" queryTableFieldId="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B73C2C2-F4A0-43EC-863F-4B6946E0D4A2}" name="EX_RUN7" displayName="EX_RUN7" ref="A1:C1001" tableType="queryTable" totalsRowShown="0">
  <autoFilter ref="A1:C1001" xr:uid="{97E8ADF2-4FF9-43D8-A645-A53FB5D7CEFB}"/>
  <tableColumns count="3">
    <tableColumn id="1" xr3:uid="{A906BF46-3598-4CF9-9FB8-435C8632CB30}" uniqueName="1" name="Well " queryTableFieldId="1" dataDxfId="1"/>
    <tableColumn id="2" xr3:uid="{4A9B6708-65BC-4747-801D-C96B706FC25D}" uniqueName="2" name="Sample" queryTableFieldId="2" dataDxfId="0"/>
    <tableColumn id="3" xr3:uid="{18D73EF3-1761-44F6-BB40-20D9142823F9}" uniqueName="3" name="Weight (mg)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6D1A407D-3D56-4912-815E-369F79E4DE6B}" name="Table626" displayName="Table626" ref="AF108:AG213" totalsRowShown="0">
  <autoFilter ref="AF108:AG213" xr:uid="{2C0E58AA-EB42-4E19-8123-09D6668E534C}"/>
  <tableColumns count="2">
    <tableColumn id="1" xr3:uid="{300953CC-8CB0-4A5B-B12D-5E493399C8F9}" name="δ13C" dataDxfId="96">
      <calculatedColumnFormula>Table525[[#This Row],[δ13C]]+3.5</calculatedColumnFormula>
    </tableColumn>
    <tableColumn id="2" xr3:uid="{73033234-F57C-4073-B065-C4FBAE3F9DD3}" name="δ15N" dataDxfId="95">
      <calculatedColumnFormula>Table525[[#This Row],[δ15N]]+0.8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F4E7BA9C-6C19-456D-9D2C-3203767EA3AB}" name="Table827" displayName="Table827" ref="BD110:BL153" totalsRowShown="0">
  <autoFilter ref="BD110:BL153" xr:uid="{F4C878FD-99C2-4959-999B-071B2D8D7BDF}"/>
  <tableColumns count="9">
    <tableColumn id="1" xr3:uid="{1957509C-BB9C-4E8A-A1DE-1703FC19CE1A}" name="Macdonald ID"/>
    <tableColumn id="2" xr3:uid="{95E159B4-D6A6-464C-B52B-1DDBABB49791}" name="Species" dataDxfId="94" dataCellStyle="Accent1"/>
    <tableColumn id="3" xr3:uid="{96B11248-DD57-4209-B0CE-B19E35E1DFAD}" name="Sex" dataDxfId="93"/>
    <tableColumn id="4" xr3:uid="{50847A8A-586B-4E9C-86D8-1FA97395DF5F}" name="FUR-δ15N" dataCellStyle="Input"/>
    <tableColumn id="5" xr3:uid="{C09305BF-355D-44D3-89E0-7543253E55BA}" name="FUR-δ13C" dataCellStyle="Input"/>
    <tableColumn id="6" xr3:uid="{650A7CF8-86FA-4ABE-9748-27557FF7FCF6}" name="Conversion rates, O'Connor et al also Suess effect from Hellevang and Aagaard" dataCellStyle="Explanatory Text"/>
    <tableColumn id="7" xr3:uid="{479E5B03-4F63-4037-84E7-6AA3F3BCE6D8}" name="CON-δ13C" dataDxfId="92">
      <calculatedColumnFormula>ROUND(Table827[[#This Row],[FUR-δ13C]]+3.1,2)</calculatedColumnFormula>
    </tableColumn>
    <tableColumn id="8" xr3:uid="{49E06DC0-462F-4ED7-95E5-1C2357FEFE55}" name="CON-δ15N" dataDxfId="91">
      <calculatedColumnFormula>ROUND(Table827[[#This Row],[FUR-δ15N]]+0.8,2)</calculatedColumnFormula>
    </tableColumn>
    <tableColumn id="10" xr3:uid="{4BB4BB89-AFA8-4356-A34C-FDBBBFBC0847}" name="Column3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7E97476F-D9A2-47C3-BC00-E5210DC97124}" name="Table928" displayName="Table928" ref="BN110:BV228" totalsRowShown="0">
  <autoFilter ref="BN110:BV228" xr:uid="{A3707547-B22A-4658-A460-C88FDF80F1DC}"/>
  <tableColumns count="9">
    <tableColumn id="1" xr3:uid="{73B1D57B-1712-4EF6-BCDF-5DAB85DEB5D4}" name="Macdonald ID"/>
    <tableColumn id="2" xr3:uid="{F9E0FFAD-EF2D-4142-BEE4-AD9EAA86A3A0}" name="Species" dataDxfId="90" dataCellStyle="Accent5"/>
    <tableColumn id="3" xr3:uid="{E16A1116-1041-4434-AE7B-18F2B15DE150}" name="Sex" dataDxfId="89"/>
    <tableColumn id="4" xr3:uid="{26A2654E-08AC-47DB-B95E-C15F7381C236}" name="FUR-δ15N" dataCellStyle="Input"/>
    <tableColumn id="5" xr3:uid="{E86092F0-A054-4E6B-AFF5-DBA7DD43EFA4}" name="FUR-δ13C" dataCellStyle="Input"/>
    <tableColumn id="6" xr3:uid="{FAA84B61-3573-4E8E-A647-DE66724E498B}" name="Conversion rates, O'Connor et al also Suess effect from Hellevang and Aagaard" dataCellStyle="Explanatory Text"/>
    <tableColumn id="7" xr3:uid="{409EA29C-9E46-4F17-AF2F-66CBDC958A7F}" name="CON-δ13C" dataDxfId="88">
      <calculatedColumnFormula>ROUND(Table928[[#This Row],[FUR-δ13C]]+3.1,2)</calculatedColumnFormula>
    </tableColumn>
    <tableColumn id="8" xr3:uid="{30BF77E6-B6F1-453E-8E8B-7E06C3776C7A}" name="CON-δ15N" dataDxfId="87">
      <calculatedColumnFormula>ROUND(Table928[[#This Row],[FUR-δ15N]]+0.8,2)</calculatedColumnFormula>
    </tableColumn>
    <tableColumn id="10" xr3:uid="{05872027-E599-4FD3-B2F8-C08F6F5A3A70}" name="Column32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1670AB23-8745-4807-AF22-8F678B5796AE}" name="Table1029" displayName="Table1029" ref="BX110:CF169" totalsRowShown="0">
  <autoFilter ref="BX110:CF169" xr:uid="{8BD4B569-CF68-4AF7-A473-88CD03EF1BCA}"/>
  <tableColumns count="9">
    <tableColumn id="1" xr3:uid="{CAFC6772-E3AA-4E64-AD3D-65586A8AEFB3}" name="Macdonald ID"/>
    <tableColumn id="2" xr3:uid="{1FE2ABBC-9C70-4EE8-8D5E-296EF0305133}" name="Species" dataDxfId="86" dataCellStyle="Accent6"/>
    <tableColumn id="3" xr3:uid="{321BC7C6-5FBB-450B-BD1A-A9354293C9A1}" name="Sex" dataDxfId="85"/>
    <tableColumn id="4" xr3:uid="{26B7CED9-6794-4B64-B8B7-9D9F60503304}" name="FUR-δ15N" dataCellStyle="Input"/>
    <tableColumn id="5" xr3:uid="{CC6AB3D0-F306-4121-8BC2-41E41A182F34}" name="FUR-δ13C" dataCellStyle="Input"/>
    <tableColumn id="6" xr3:uid="{38FB3328-F203-44E4-8FA8-105C8F19C5C5}" name="Conversion rates, O'Connor et al" dataCellStyle="Explanatory Text"/>
    <tableColumn id="7" xr3:uid="{9FA91212-3796-40D9-91D6-75E218A7D2D0}" name="CON-δ13C" dataDxfId="84">
      <calculatedColumnFormula>ROUND(Table1029[[#This Row],[FUR-δ13C]]+1.4,2)</calculatedColumnFormula>
    </tableColumn>
    <tableColumn id="8" xr3:uid="{40947E99-2F2B-465A-ADC0-EFF637468E91}" name="CON-δ15N" dataDxfId="83">
      <calculatedColumnFormula>ROUND(Table1029[[#This Row],[FUR-δ15N]]+0.8,2)</calculatedColumnFormula>
    </tableColumn>
    <tableColumn id="9" xr3:uid="{7AD50F6C-13F9-4114-801B-DF6D212EB2CA}" name="Column4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2CC778-0AA1-4DFD-AAFD-5978DDC29495}" name="Table1" displayName="Table1" ref="A1:L55" totalsRowShown="0" headerRowDxfId="75" dataDxfId="74">
  <autoFilter ref="A1:L55" xr:uid="{46208E23-99BF-4C0A-B259-AFE1C70C7E5C}"/>
  <sortState xmlns:xlrd2="http://schemas.microsoft.com/office/spreadsheetml/2017/richdata2" ref="A2:L55">
    <sortCondition ref="C1:C55"/>
  </sortState>
  <tableColumns count="12">
    <tableColumn id="1" xr3:uid="{A2317077-DBDE-4933-870B-45F9A178F34C}" name="Sample Number" dataDxfId="73"/>
    <tableColumn id="10" xr3:uid="{B00CF52C-2442-454F-834D-C3A7E17996DE}" name="DO1 Code" dataDxfId="72"/>
    <tableColumn id="9" xr3:uid="{8BC1C61D-F832-4803-A168-D95509CA01DD}" name="Site" dataDxfId="71"/>
    <tableColumn id="2" xr3:uid="{157140D2-77B8-4EF2-A872-E63BA6BCDCB4}" name="Secondary code" dataDxfId="70"/>
    <tableColumn id="3" xr3:uid="{B60D1983-2BC8-403F-A21E-CE26FD306491}" name="Period" dataDxfId="69"/>
    <tableColumn id="4" xr3:uid="{78F30D1D-C7EE-4D0C-B92B-518281E4BB56}" name="Date" dataDxfId="68"/>
    <tableColumn id="5" xr3:uid="{76370A1F-0A24-4220-9232-E171FF5C158E}" name="Species" dataDxfId="67"/>
    <tableColumn id="6" xr3:uid="{26642AC9-BF83-43F4-BEA7-409B6D7122B6}" name="Element" dataDxfId="66"/>
    <tableColumn id="7" xr3:uid="{23C9A979-3460-4ACA-824E-3E7A3C740DFC}" name="δ13C‰" dataDxfId="65"/>
    <tableColumn id="8" xr3:uid="{F82BC2AF-A776-4ADB-8E8B-A3C80F5C7060}" name="δ15N‰" dataDxfId="64"/>
    <tableColumn id="11" xr3:uid="{F91A51A9-02BF-4140-9E75-60D5904F604C}" name="Source" dataDxfId="63"/>
    <tableColumn id="12" xr3:uid="{C6261F06-8D36-407F-B146-7208BDBF8588}" name="Notes" dataDxfId="62"/>
  </tableColumns>
  <tableStyleInfo name="Custom 0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37E994-C81E-49D3-8C77-1DCE354D85BF}" name="Table2" displayName="Table2" ref="A1:W109" totalsRowShown="0" headerRowDxfId="59" dataDxfId="58">
  <autoFilter ref="A1:W109" xr:uid="{44C13CD1-6C80-418F-A40A-2C0A58750D67}"/>
  <sortState xmlns:xlrd2="http://schemas.microsoft.com/office/spreadsheetml/2017/richdata2" ref="A2:W109">
    <sortCondition ref="A1:A109"/>
  </sortState>
  <tableColumns count="23">
    <tableColumn id="21" xr3:uid="{EA62E16D-3EF4-4A7A-8387-70264D293512}" name="Sample No." dataDxfId="57"/>
    <tableColumn id="1" xr3:uid="{1802DADF-7042-4D01-8B06-5D328702ECC0}" name="Jack Processing sample numbers" dataDxfId="56"/>
    <tableColumn id="2" xr3:uid="{467E8E3E-9B62-4CFC-858D-5DE5A22211D2}" name="Sample ID (D01 - Number)" dataDxfId="55"/>
    <tableColumn id="3" xr3:uid="{CB0015C0-4867-44AD-B8F1-FD7733E2E42D}" name="Site" dataDxfId="54"/>
    <tableColumn id="4" xr3:uid="{952C8F43-C7F6-400C-A531-CCC2DC2A7FB2}" name="secondary_code" dataDxfId="53"/>
    <tableColumn id="5" xr3:uid="{2DC36E70-8BE5-461C-B3CF-029E41D0D673}" name="Country" dataDxfId="52"/>
    <tableColumn id="6" xr3:uid="{DFEBFE5D-975A-48D4-A157-E74FB87C2FB7}" name="Period" dataDxfId="51"/>
    <tableColumn id="7" xr3:uid="{B20224C1-C5DD-4338-8255-C4B04392B149}" name="Date?" dataCellStyle="Normal"/>
    <tableColumn id="20" xr3:uid="{E18A9A5C-2842-4DA2-A035-5181026A4C2A}" name="Hierons Species" dataCellStyle="Normal"/>
    <tableColumn id="8" xr3:uid="{7FAAB456-8623-48E9-9F06-A91FECD4DE1C}" name="Species assigned? (Jamieson)" dataCellStyle="Normal"/>
    <tableColumn id="9" xr3:uid="{255A63B8-6EAA-41C5-B523-006A59D59E72}" name="Element" dataCellStyle="Normal"/>
    <tableColumn id="10" xr3:uid="{F1F939EB-3486-4574-B87C-686FBE81F399}" name="δ13C‰" dataCellStyle="Normal"/>
    <tableColumn id="23" xr3:uid="{31D345EF-D9EF-44E6-A840-E89E5092305B}" name="Alterations" dataDxfId="50">
      <calculatedColumnFormula>Table2[[#This Row],[δ13C‰]]+2.1</calculatedColumnFormula>
    </tableColumn>
    <tableColumn id="11" xr3:uid="{C8C5DEDB-0FF6-4753-BC73-1254A97E0DCD}" name="δ15N ‰" dataCellStyle="Normal"/>
    <tableColumn id="22" xr3:uid="{ABC20146-7223-4E3F-BE75-C290D07108EE}" name="δ34S" dataDxfId="49"/>
    <tableColumn id="12" xr3:uid="{2E986508-A29B-4221-A2BB-856C67B7C828}" name="Date Start" dataDxfId="48"/>
    <tableColumn id="13" xr3:uid="{21CEF326-723A-4D31-B7BF-F8C635D69F91}" name="Date Demin. Finished" dataDxfId="47"/>
    <tableColumn id="14" xr3:uid="{6265BE97-46CE-4013-8AC5-E352FCB6D75D}" name="Starting Weight (mg)" dataDxfId="46"/>
    <tableColumn id="15" xr3:uid="{A0D365A1-49C5-4212-A593-A433C8F9E5EA}" name="Tube Weight (mg)" dataDxfId="45"/>
    <tableColumn id="16" xr3:uid="{1171845B-5859-4748-B7C8-81E1828D39FA}" name="Collagen Weight (mg)" dataDxfId="44"/>
    <tableColumn id="17" xr3:uid="{F6F97E5E-70BC-41C2-A4AB-0C4CB6F6BA49}" name="Collagen %" dataDxfId="43">
      <calculatedColumnFormula>ROUND(((Table2[[#This Row],[Collagen Weight (mg)]]-Table2[[#This Row],[Tube Weight (mg)]])/Table2[[#This Row],[Starting Weight (mg)]])*100,5)</calculatedColumnFormula>
    </tableColumn>
    <tableColumn id="18" xr3:uid="{85019918-74F6-4807-886C-289ACA03531D}" name="Prep finished?" dataDxfId="42"/>
    <tableColumn id="19" xr3:uid="{35CC8012-4E64-4980-A29D-1E42F7405B60}" name="Notes" dataDxfId="41"/>
  </tableColumns>
  <tableStyleInfo name="Custom 0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FA98F0-846B-457B-B9CA-53C5E9187097}" name="Table3" displayName="Table3" ref="B116:I130" totalsRowShown="0" headerRowDxfId="40">
  <autoFilter ref="B116:I130" xr:uid="{BDCF638D-657D-4D63-B4F5-6EC7A363B83A}"/>
  <tableColumns count="8">
    <tableColumn id="1" xr3:uid="{5FB8FF01-1EF6-4B38-86D1-4B4D03B127A9}" name="Sample No." dataDxfId="39"/>
    <tableColumn id="2" xr3:uid="{692520AC-CB73-4745-9832-8ED98A5B7EF8}" name="Sample ID"/>
    <tableColumn id="3" xr3:uid="{1E76A234-0669-4BBA-BF30-A6E64FDEDE17}" name="Site"/>
    <tableColumn id="4" xr3:uid="{72911916-A528-47D8-9120-054EBEB4C58E}" name="Data from?"/>
    <tableColumn id="5" xr3:uid="{93A88148-6FB6-49E5-8B10-3077C5302DC1}" name="δ13C‰" dataDxfId="38"/>
    <tableColumn id="6" xr3:uid="{E09CD33F-1BA7-46E2-A390-55CBD398BECB}" name="δ15N‰" dataDxfId="37"/>
    <tableColumn id="7" xr3:uid="{FB9413AD-A3E6-40CD-A687-AA344671AF44}" name="Date (C14 or period)" dataDxfId="36"/>
    <tableColumn id="8" xr3:uid="{E982F285-0C92-43E6-8BE2-5379D9F58CB2}" name="Species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drawing" Target="../drawings/drawing6.xml"/><Relationship Id="rId4" Type="http://schemas.openxmlformats.org/officeDocument/2006/relationships/table" Target="../tables/table1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314BF-BF76-4FB6-A5E2-DA55165D329A}">
  <sheetPr codeName="Sheet11"/>
  <dimension ref="A1:CF231"/>
  <sheetViews>
    <sheetView topLeftCell="A67" zoomScale="70" zoomScaleNormal="70" workbookViewId="0">
      <selection activeCell="N104" sqref="N104"/>
    </sheetView>
  </sheetViews>
  <sheetFormatPr defaultRowHeight="15" x14ac:dyDescent="0.25"/>
  <cols>
    <col min="1" max="1" width="20.28515625" customWidth="1"/>
    <col min="2" max="2" width="11.85546875" bestFit="1" customWidth="1"/>
    <col min="3" max="3" width="21.42578125" bestFit="1" customWidth="1"/>
    <col min="4" max="4" width="14.42578125" bestFit="1" customWidth="1"/>
    <col min="5" max="5" width="13.140625" bestFit="1" customWidth="1"/>
    <col min="6" max="6" width="23.140625" bestFit="1" customWidth="1"/>
    <col min="7" max="7" width="9.140625" bestFit="1" customWidth="1"/>
    <col min="9" max="9" width="9.140625" bestFit="1" customWidth="1"/>
    <col min="10" max="10" width="28.28515625" customWidth="1"/>
    <col min="11" max="11" width="24.42578125" customWidth="1"/>
    <col min="12" max="12" width="14.42578125" bestFit="1" customWidth="1"/>
    <col min="13" max="13" width="13.140625" bestFit="1" customWidth="1"/>
    <col min="14" max="14" width="23.140625" bestFit="1" customWidth="1"/>
    <col min="15" max="16" width="9.140625" bestFit="1" customWidth="1"/>
    <col min="18" max="18" width="18.140625" bestFit="1" customWidth="1"/>
    <col min="24" max="24" width="15.140625" bestFit="1" customWidth="1"/>
    <col min="25" max="25" width="13" bestFit="1" customWidth="1"/>
    <col min="26" max="26" width="13.7109375" bestFit="1" customWidth="1"/>
    <col min="27" max="27" width="19.85546875" bestFit="1" customWidth="1"/>
    <col min="28" max="29" width="19.140625" bestFit="1" customWidth="1"/>
    <col min="30" max="30" width="20.85546875" bestFit="1" customWidth="1"/>
    <col min="31" max="31" width="85.5703125" bestFit="1" customWidth="1"/>
    <col min="32" max="33" width="12" bestFit="1" customWidth="1"/>
    <col min="56" max="56" width="25.5703125" bestFit="1" customWidth="1"/>
    <col min="57" max="57" width="17.7109375" bestFit="1" customWidth="1"/>
    <col min="58" max="58" width="12.28515625" bestFit="1" customWidth="1"/>
    <col min="59" max="60" width="19.42578125" bestFit="1" customWidth="1"/>
    <col min="61" max="61" width="115.85546875" bestFit="1" customWidth="1"/>
    <col min="62" max="64" width="19.85546875" bestFit="1" customWidth="1"/>
    <col min="66" max="66" width="25.5703125" bestFit="1" customWidth="1"/>
    <col min="67" max="67" width="17.7109375" bestFit="1" customWidth="1"/>
    <col min="68" max="68" width="12.28515625" bestFit="1" customWidth="1"/>
    <col min="69" max="70" width="19.42578125" bestFit="1" customWidth="1"/>
    <col min="71" max="71" width="102.140625" customWidth="1"/>
    <col min="72" max="74" width="19.85546875" bestFit="1" customWidth="1"/>
    <col min="76" max="76" width="25.5703125" bestFit="1" customWidth="1"/>
    <col min="77" max="77" width="17.7109375" bestFit="1" customWidth="1"/>
    <col min="78" max="78" width="12.28515625" bestFit="1" customWidth="1"/>
    <col min="79" max="80" width="19.42578125" bestFit="1" customWidth="1"/>
    <col min="81" max="81" width="52" bestFit="1" customWidth="1"/>
    <col min="82" max="83" width="19.85546875" bestFit="1" customWidth="1"/>
    <col min="84" max="84" width="18.42578125" bestFit="1" customWidth="1"/>
  </cols>
  <sheetData>
    <row r="1" spans="1:16" x14ac:dyDescent="0.25">
      <c r="A1" s="35" t="s">
        <v>932</v>
      </c>
      <c r="B1" s="35" t="s">
        <v>733</v>
      </c>
      <c r="C1" s="35" t="s">
        <v>3</v>
      </c>
      <c r="D1" s="35" t="s">
        <v>5</v>
      </c>
      <c r="E1" s="35" t="s">
        <v>727</v>
      </c>
      <c r="F1" s="35" t="s">
        <v>238</v>
      </c>
      <c r="G1" s="35" t="s">
        <v>729</v>
      </c>
      <c r="H1" s="35" t="s">
        <v>227</v>
      </c>
      <c r="K1" s="35" t="s">
        <v>729</v>
      </c>
      <c r="L1" s="35" t="s">
        <v>227</v>
      </c>
    </row>
    <row r="2" spans="1:16" x14ac:dyDescent="0.25">
      <c r="A2" s="27">
        <v>14</v>
      </c>
      <c r="B2" s="27" t="s">
        <v>231</v>
      </c>
      <c r="C2" s="27" t="s">
        <v>232</v>
      </c>
      <c r="D2" s="27" t="s">
        <v>191</v>
      </c>
      <c r="E2" s="27" t="s">
        <v>761</v>
      </c>
      <c r="F2" s="27" t="s">
        <v>764</v>
      </c>
      <c r="G2" s="27">
        <v>-20.3</v>
      </c>
      <c r="H2" s="27">
        <v>9.3000000000000007</v>
      </c>
      <c r="J2" t="s">
        <v>922</v>
      </c>
      <c r="K2">
        <f>MEDIAN(G2:G6, K93:K94)</f>
        <v>-20.3</v>
      </c>
      <c r="L2">
        <f>MEDIAN(H2:H6,M93:M94)</f>
        <v>9.1999999999999993</v>
      </c>
      <c r="N2" t="s">
        <v>933</v>
      </c>
      <c r="O2" s="35" t="s">
        <v>729</v>
      </c>
      <c r="P2" s="35" t="s">
        <v>227</v>
      </c>
    </row>
    <row r="3" spans="1:16" x14ac:dyDescent="0.25">
      <c r="A3" s="27">
        <v>15</v>
      </c>
      <c r="B3" s="27"/>
      <c r="C3" s="27" t="s">
        <v>232</v>
      </c>
      <c r="D3" s="27" t="s">
        <v>191</v>
      </c>
      <c r="E3" s="27"/>
      <c r="F3" s="27"/>
      <c r="G3" s="27">
        <v>-18.899999999999999</v>
      </c>
      <c r="H3" s="27">
        <v>9.6999999999999993</v>
      </c>
      <c r="J3" t="s">
        <v>923</v>
      </c>
      <c r="K3">
        <f>ROUND(_xlfn.STDEV.S(G2:G6),5)</f>
        <v>0.74628000000000005</v>
      </c>
      <c r="L3">
        <f>ROUND(_xlfn.STDEV.S(H2:H6),5)</f>
        <v>1.4618500000000001</v>
      </c>
      <c r="N3" t="s">
        <v>191</v>
      </c>
      <c r="O3">
        <f>K2</f>
        <v>-20.3</v>
      </c>
      <c r="P3">
        <f>L2</f>
        <v>9.1999999999999993</v>
      </c>
    </row>
    <row r="4" spans="1:16" x14ac:dyDescent="0.25">
      <c r="A4" s="27">
        <v>16</v>
      </c>
      <c r="B4" s="27" t="s">
        <v>89</v>
      </c>
      <c r="C4" s="27" t="s">
        <v>766</v>
      </c>
      <c r="D4" s="27" t="s">
        <v>191</v>
      </c>
      <c r="E4" s="27"/>
      <c r="F4" s="27"/>
      <c r="G4" s="27">
        <v>-20.7</v>
      </c>
      <c r="H4" s="27">
        <v>7.4</v>
      </c>
      <c r="N4" t="s">
        <v>184</v>
      </c>
      <c r="O4">
        <f>K7</f>
        <v>-20.329999999999998</v>
      </c>
      <c r="P4">
        <f>L7</f>
        <v>10.25</v>
      </c>
    </row>
    <row r="5" spans="1:16" x14ac:dyDescent="0.25">
      <c r="A5" s="27">
        <v>33</v>
      </c>
      <c r="B5" s="27" t="s">
        <v>241</v>
      </c>
      <c r="C5" s="27" t="s">
        <v>1000</v>
      </c>
      <c r="D5" s="27" t="s">
        <v>191</v>
      </c>
      <c r="E5" s="27" t="s">
        <v>1001</v>
      </c>
      <c r="F5" s="27" t="s">
        <v>1002</v>
      </c>
      <c r="G5" s="27">
        <v>-19.97</v>
      </c>
      <c r="H5" s="27">
        <v>11.5</v>
      </c>
      <c r="N5" t="s">
        <v>185</v>
      </c>
      <c r="O5">
        <f>K18</f>
        <v>-19.100000000000001</v>
      </c>
      <c r="P5">
        <f>L18</f>
        <v>9</v>
      </c>
    </row>
    <row r="6" spans="1:16" x14ac:dyDescent="0.25">
      <c r="A6" s="27">
        <v>32</v>
      </c>
      <c r="B6" s="27" t="s">
        <v>235</v>
      </c>
      <c r="C6" s="27" t="s">
        <v>766</v>
      </c>
      <c r="D6" s="27" t="s">
        <v>191</v>
      </c>
      <c r="E6" s="27" t="s">
        <v>801</v>
      </c>
      <c r="F6" s="27" t="s">
        <v>791</v>
      </c>
      <c r="G6" s="27">
        <v>-20.71</v>
      </c>
      <c r="H6" s="27">
        <v>9.1999999999999993</v>
      </c>
      <c r="N6" t="s">
        <v>186</v>
      </c>
      <c r="O6">
        <f>K24</f>
        <v>-20.5</v>
      </c>
      <c r="P6">
        <f>L24</f>
        <v>9.4</v>
      </c>
    </row>
    <row r="7" spans="1:16" x14ac:dyDescent="0.25">
      <c r="A7" s="27">
        <v>2</v>
      </c>
      <c r="B7" s="27"/>
      <c r="C7" s="27" t="s">
        <v>119</v>
      </c>
      <c r="D7" s="27" t="s">
        <v>184</v>
      </c>
      <c r="E7" s="27"/>
      <c r="F7" s="27"/>
      <c r="G7" s="27">
        <v>-20.9</v>
      </c>
      <c r="H7" s="27">
        <v>10.7</v>
      </c>
      <c r="J7" t="s">
        <v>924</v>
      </c>
      <c r="K7">
        <f>MEDIAN(G7:G17,K95:K97)</f>
        <v>-20.329999999999998</v>
      </c>
      <c r="L7">
        <f>MEDIAN(H7:H17,M95:M97)</f>
        <v>10.25</v>
      </c>
      <c r="N7" t="s">
        <v>187</v>
      </c>
      <c r="O7">
        <f>K37</f>
        <v>-20.075000000000003</v>
      </c>
      <c r="P7">
        <f>L37</f>
        <v>10.3</v>
      </c>
    </row>
    <row r="8" spans="1:16" x14ac:dyDescent="0.25">
      <c r="A8" s="27">
        <v>3</v>
      </c>
      <c r="B8" s="27"/>
      <c r="C8" s="27" t="s">
        <v>119</v>
      </c>
      <c r="D8" s="27" t="s">
        <v>184</v>
      </c>
      <c r="E8" s="27"/>
      <c r="F8" s="27"/>
      <c r="G8" s="27">
        <v>-20.8</v>
      </c>
      <c r="H8" s="27">
        <v>10.5</v>
      </c>
      <c r="J8" t="s">
        <v>925</v>
      </c>
      <c r="K8">
        <f>ROUND(_xlfn.STDEV.S(G7:G17),5)</f>
        <v>0.49251</v>
      </c>
      <c r="L8">
        <f>ROUND(_xlfn.STDEV.S(H7:H17),5)</f>
        <v>1.0806899999999999</v>
      </c>
    </row>
    <row r="9" spans="1:16" x14ac:dyDescent="0.25">
      <c r="A9" s="27">
        <v>34</v>
      </c>
      <c r="B9" s="27" t="s">
        <v>242</v>
      </c>
      <c r="C9" s="27" t="s">
        <v>111</v>
      </c>
      <c r="D9" s="27" t="s">
        <v>184</v>
      </c>
      <c r="E9" s="27" t="s">
        <v>795</v>
      </c>
      <c r="F9" s="27" t="s">
        <v>796</v>
      </c>
      <c r="G9" s="27">
        <v>-19.670000000000002</v>
      </c>
      <c r="H9" s="27">
        <v>9.4</v>
      </c>
      <c r="N9" t="s">
        <v>934</v>
      </c>
      <c r="O9" s="35" t="s">
        <v>729</v>
      </c>
      <c r="P9" s="35" t="s">
        <v>227</v>
      </c>
    </row>
    <row r="10" spans="1:16" x14ac:dyDescent="0.25">
      <c r="A10" s="27">
        <v>1</v>
      </c>
      <c r="B10" s="27" t="s">
        <v>99</v>
      </c>
      <c r="C10" s="27" t="s">
        <v>122</v>
      </c>
      <c r="D10" s="27" t="s">
        <v>184</v>
      </c>
      <c r="E10" s="27"/>
      <c r="F10" s="27"/>
      <c r="G10" s="27">
        <v>-20.2</v>
      </c>
      <c r="H10" s="27">
        <v>10.8</v>
      </c>
      <c r="N10" t="s">
        <v>191</v>
      </c>
      <c r="O10">
        <f>K3</f>
        <v>0.74628000000000005</v>
      </c>
      <c r="P10">
        <f>L3</f>
        <v>1.4618500000000001</v>
      </c>
    </row>
    <row r="11" spans="1:16" x14ac:dyDescent="0.25">
      <c r="A11" s="27">
        <v>9</v>
      </c>
      <c r="B11" s="27" t="s">
        <v>747</v>
      </c>
      <c r="C11" s="27" t="s">
        <v>182</v>
      </c>
      <c r="D11" s="27" t="s">
        <v>184</v>
      </c>
      <c r="E11" s="27"/>
      <c r="F11" s="27"/>
      <c r="G11" s="27">
        <v>-21.2</v>
      </c>
      <c r="H11" s="27">
        <v>10.1</v>
      </c>
      <c r="N11" t="s">
        <v>184</v>
      </c>
      <c r="O11">
        <f>K8</f>
        <v>0.49251</v>
      </c>
      <c r="P11">
        <f>L8</f>
        <v>1.0806899999999999</v>
      </c>
    </row>
    <row r="12" spans="1:16" x14ac:dyDescent="0.25">
      <c r="A12" s="27">
        <v>10</v>
      </c>
      <c r="B12" s="27" t="s">
        <v>88</v>
      </c>
      <c r="C12" s="27" t="s">
        <v>182</v>
      </c>
      <c r="D12" s="27" t="s">
        <v>184</v>
      </c>
      <c r="E12" s="27"/>
      <c r="F12" s="27" t="s">
        <v>758</v>
      </c>
      <c r="G12" s="27">
        <v>-21</v>
      </c>
      <c r="H12" s="27">
        <v>10</v>
      </c>
      <c r="N12" t="s">
        <v>185</v>
      </c>
      <c r="O12">
        <f>K19</f>
        <v>1.07098</v>
      </c>
      <c r="P12">
        <f>L19</f>
        <v>1.72017</v>
      </c>
    </row>
    <row r="13" spans="1:16" x14ac:dyDescent="0.25">
      <c r="A13" s="27">
        <v>11</v>
      </c>
      <c r="B13" s="27" t="s">
        <v>748</v>
      </c>
      <c r="C13" s="27" t="s">
        <v>182</v>
      </c>
      <c r="D13" s="27" t="s">
        <v>184</v>
      </c>
      <c r="E13" s="27"/>
      <c r="F13" s="27"/>
      <c r="G13" s="27">
        <v>-21.2</v>
      </c>
      <c r="H13" s="27">
        <v>10.1</v>
      </c>
      <c r="N13" t="s">
        <v>186</v>
      </c>
      <c r="O13">
        <f>K25</f>
        <v>1.03915</v>
      </c>
      <c r="P13">
        <f>L25</f>
        <v>1.9268799999999999</v>
      </c>
    </row>
    <row r="14" spans="1:16" x14ac:dyDescent="0.25">
      <c r="A14" s="27">
        <v>12</v>
      </c>
      <c r="B14" s="27"/>
      <c r="C14" s="27" t="s">
        <v>182</v>
      </c>
      <c r="D14" s="27" t="s">
        <v>184</v>
      </c>
      <c r="E14" s="27"/>
      <c r="F14" s="27" t="s">
        <v>758</v>
      </c>
      <c r="G14" s="27">
        <v>-20.100000000000001</v>
      </c>
      <c r="H14" s="27">
        <v>10.199999999999999</v>
      </c>
      <c r="N14" t="s">
        <v>187</v>
      </c>
      <c r="O14">
        <f>K38</f>
        <v>1.0357799999999999</v>
      </c>
      <c r="P14">
        <f>L38</f>
        <v>0.70301000000000002</v>
      </c>
    </row>
    <row r="15" spans="1:16" x14ac:dyDescent="0.25">
      <c r="A15" s="27">
        <v>13</v>
      </c>
      <c r="B15" s="27"/>
      <c r="C15" s="27" t="s">
        <v>182</v>
      </c>
      <c r="D15" s="27" t="s">
        <v>184</v>
      </c>
      <c r="E15" s="27"/>
      <c r="F15" s="27" t="s">
        <v>758</v>
      </c>
      <c r="G15" s="27">
        <v>-20.3</v>
      </c>
      <c r="H15" s="27">
        <v>10.4</v>
      </c>
      <c r="N15" t="s">
        <v>192</v>
      </c>
      <c r="O15">
        <f>K49</f>
        <v>0.11547</v>
      </c>
      <c r="P15">
        <f>L49</f>
        <v>0.11547</v>
      </c>
    </row>
    <row r="16" spans="1:16" x14ac:dyDescent="0.25">
      <c r="A16" s="27">
        <v>22</v>
      </c>
      <c r="B16" s="27" t="s">
        <v>246</v>
      </c>
      <c r="C16" s="27" t="s">
        <v>247</v>
      </c>
      <c r="D16" s="27" t="s">
        <v>184</v>
      </c>
      <c r="E16" s="27" t="s">
        <v>800</v>
      </c>
      <c r="F16" s="27" t="s">
        <v>239</v>
      </c>
      <c r="G16" s="27">
        <v>-20.36</v>
      </c>
      <c r="H16" s="27">
        <v>6.97</v>
      </c>
    </row>
    <row r="17" spans="1:12" x14ac:dyDescent="0.25">
      <c r="A17" s="27">
        <v>35</v>
      </c>
      <c r="B17" s="27" t="s">
        <v>802</v>
      </c>
      <c r="C17" s="27" t="s">
        <v>113</v>
      </c>
      <c r="D17" s="27" t="s">
        <v>184</v>
      </c>
      <c r="E17" s="27" t="s">
        <v>804</v>
      </c>
      <c r="F17" s="27" t="s">
        <v>791</v>
      </c>
      <c r="G17" s="27">
        <v>-20.55</v>
      </c>
      <c r="H17" s="27">
        <v>9.1</v>
      </c>
    </row>
    <row r="18" spans="1:12" x14ac:dyDescent="0.25">
      <c r="A18" s="27">
        <v>19</v>
      </c>
      <c r="B18" s="27" t="s">
        <v>34</v>
      </c>
      <c r="C18" s="27" t="s">
        <v>108</v>
      </c>
      <c r="D18" s="27" t="s">
        <v>185</v>
      </c>
      <c r="E18" s="27"/>
      <c r="F18" s="27"/>
      <c r="G18" s="27">
        <v>-19.2</v>
      </c>
      <c r="H18" s="27">
        <v>7.9</v>
      </c>
      <c r="J18" t="s">
        <v>926</v>
      </c>
      <c r="K18">
        <f>MEDIAN(G18:G23,K98:K100)</f>
        <v>-19.100000000000001</v>
      </c>
      <c r="L18">
        <f>MEDIAN(H18:H23,M98:M100)</f>
        <v>9</v>
      </c>
    </row>
    <row r="19" spans="1:12" x14ac:dyDescent="0.25">
      <c r="A19" s="27">
        <v>20</v>
      </c>
      <c r="B19" s="27" t="s">
        <v>209</v>
      </c>
      <c r="C19" s="27" t="s">
        <v>108</v>
      </c>
      <c r="D19" s="27" t="s">
        <v>185</v>
      </c>
      <c r="E19" s="27" t="s">
        <v>773</v>
      </c>
      <c r="F19" s="27" t="s">
        <v>775</v>
      </c>
      <c r="G19" s="27">
        <v>-19.100000000000001</v>
      </c>
      <c r="H19" s="27">
        <v>9.4</v>
      </c>
      <c r="J19" t="s">
        <v>927</v>
      </c>
      <c r="K19">
        <f>ROUND(_xlfn.STDEV.S(G18:G23),5)</f>
        <v>1.07098</v>
      </c>
      <c r="L19">
        <f>ROUND(_xlfn.STDEV.S(H18:H23),5)</f>
        <v>1.72017</v>
      </c>
    </row>
    <row r="20" spans="1:12" x14ac:dyDescent="0.25">
      <c r="A20" s="27">
        <v>21</v>
      </c>
      <c r="B20" s="27" t="s">
        <v>245</v>
      </c>
      <c r="C20" s="27" t="s">
        <v>247</v>
      </c>
      <c r="D20" s="27" t="s">
        <v>185</v>
      </c>
      <c r="E20" s="27" t="s">
        <v>799</v>
      </c>
      <c r="F20" s="27" t="s">
        <v>240</v>
      </c>
      <c r="G20" s="27">
        <v>-19.760000000000002</v>
      </c>
      <c r="H20" s="27">
        <v>7.3</v>
      </c>
    </row>
    <row r="21" spans="1:12" x14ac:dyDescent="0.25">
      <c r="A21" s="27">
        <v>36</v>
      </c>
      <c r="B21" s="27"/>
      <c r="C21" s="27" t="s">
        <v>805</v>
      </c>
      <c r="D21" s="27" t="s">
        <v>185</v>
      </c>
      <c r="E21" s="27" t="s">
        <v>833</v>
      </c>
      <c r="F21" s="27"/>
      <c r="G21" s="27">
        <v>-18.8</v>
      </c>
      <c r="H21" s="27">
        <v>10.1</v>
      </c>
    </row>
    <row r="22" spans="1:12" x14ac:dyDescent="0.25">
      <c r="A22" s="27">
        <v>49</v>
      </c>
      <c r="B22" s="27"/>
      <c r="C22" s="27" t="s">
        <v>805</v>
      </c>
      <c r="D22" s="27" t="s">
        <v>185</v>
      </c>
      <c r="E22" s="27" t="s">
        <v>835</v>
      </c>
      <c r="F22" s="27"/>
      <c r="G22" s="27">
        <v>-17.3</v>
      </c>
      <c r="H22" s="27">
        <v>12.1</v>
      </c>
    </row>
    <row r="23" spans="1:12" x14ac:dyDescent="0.25">
      <c r="A23" s="27">
        <v>37</v>
      </c>
      <c r="B23" s="27"/>
      <c r="C23" s="27" t="s">
        <v>805</v>
      </c>
      <c r="D23" s="27" t="s">
        <v>185</v>
      </c>
      <c r="E23" s="27" t="s">
        <v>834</v>
      </c>
      <c r="F23" s="27"/>
      <c r="G23" s="27">
        <v>-20.5</v>
      </c>
      <c r="H23" s="27">
        <v>8.6999999999999993</v>
      </c>
    </row>
    <row r="24" spans="1:12" x14ac:dyDescent="0.25">
      <c r="A24" s="27">
        <v>4</v>
      </c>
      <c r="B24" s="27" t="s">
        <v>737</v>
      </c>
      <c r="C24" s="27" t="s">
        <v>116</v>
      </c>
      <c r="D24" s="27" t="s">
        <v>186</v>
      </c>
      <c r="E24" s="27" t="s">
        <v>739</v>
      </c>
      <c r="F24" s="27" t="s">
        <v>740</v>
      </c>
      <c r="G24" s="27">
        <v>-20.5</v>
      </c>
      <c r="H24" s="27">
        <v>9.4</v>
      </c>
      <c r="I24">
        <v>0.95</v>
      </c>
      <c r="J24" t="s">
        <v>928</v>
      </c>
      <c r="K24">
        <f>MEDIAN(G24:G36)</f>
        <v>-20.5</v>
      </c>
      <c r="L24">
        <f>MEDIAN(H24:H36)</f>
        <v>9.4</v>
      </c>
    </row>
    <row r="25" spans="1:12" x14ac:dyDescent="0.25">
      <c r="A25" s="27">
        <v>5</v>
      </c>
      <c r="B25" s="27"/>
      <c r="C25" s="27" t="s">
        <v>116</v>
      </c>
      <c r="D25" s="27" t="s">
        <v>186</v>
      </c>
      <c r="E25" s="27"/>
      <c r="F25" s="27"/>
      <c r="G25" s="27">
        <v>-19.149999999999999</v>
      </c>
      <c r="H25" s="27">
        <v>11.85</v>
      </c>
      <c r="I25">
        <v>0.97</v>
      </c>
      <c r="J25" t="s">
        <v>929</v>
      </c>
      <c r="K25">
        <f>ROUND(_xlfn.STDEV.S(G24:G36),5)</f>
        <v>1.03915</v>
      </c>
      <c r="L25">
        <f>ROUND(_xlfn.STDEV.S(H24:H36),5)</f>
        <v>1.9268799999999999</v>
      </c>
    </row>
    <row r="26" spans="1:12" x14ac:dyDescent="0.25">
      <c r="A26" s="27">
        <v>6</v>
      </c>
      <c r="B26" s="27" t="s">
        <v>85</v>
      </c>
      <c r="C26" s="27" t="s">
        <v>116</v>
      </c>
      <c r="D26" s="27" t="s">
        <v>186</v>
      </c>
      <c r="E26" s="27"/>
      <c r="F26" s="27"/>
      <c r="G26" s="27">
        <v>-19.350000000000001</v>
      </c>
      <c r="H26" s="27">
        <v>11.15</v>
      </c>
      <c r="I26">
        <v>1</v>
      </c>
    </row>
    <row r="27" spans="1:12" x14ac:dyDescent="0.25">
      <c r="A27" s="27">
        <v>7</v>
      </c>
      <c r="B27" s="27"/>
      <c r="C27" s="27" t="s">
        <v>116</v>
      </c>
      <c r="D27" s="27" t="s">
        <v>186</v>
      </c>
      <c r="E27" s="27"/>
      <c r="F27" s="27"/>
      <c r="G27" s="27">
        <v>-18.8</v>
      </c>
      <c r="H27" s="27">
        <v>13.6</v>
      </c>
      <c r="I27">
        <v>1.03</v>
      </c>
    </row>
    <row r="28" spans="1:12" x14ac:dyDescent="0.25">
      <c r="A28" s="27">
        <v>8</v>
      </c>
      <c r="B28" s="27" t="s">
        <v>84</v>
      </c>
      <c r="C28" s="27" t="s">
        <v>116</v>
      </c>
      <c r="D28" s="27" t="s">
        <v>186</v>
      </c>
      <c r="E28" s="27"/>
      <c r="F28" s="27"/>
      <c r="G28" s="27">
        <v>-22.8</v>
      </c>
      <c r="H28" s="27">
        <v>9.8000000000000007</v>
      </c>
      <c r="I28">
        <v>1.05</v>
      </c>
    </row>
    <row r="29" spans="1:12" x14ac:dyDescent="0.25">
      <c r="A29" s="27">
        <v>41</v>
      </c>
      <c r="B29" s="27"/>
      <c r="C29" s="27" t="s">
        <v>812</v>
      </c>
      <c r="D29" s="27" t="s">
        <v>186</v>
      </c>
      <c r="E29" s="27"/>
      <c r="F29" s="27"/>
      <c r="G29" s="27">
        <v>-21</v>
      </c>
      <c r="H29" s="27">
        <v>7.3</v>
      </c>
      <c r="I29">
        <v>1.97</v>
      </c>
    </row>
    <row r="30" spans="1:12" x14ac:dyDescent="0.25">
      <c r="A30" s="27">
        <v>42</v>
      </c>
      <c r="B30" s="27"/>
      <c r="C30" s="27" t="s">
        <v>812</v>
      </c>
      <c r="D30" s="27" t="s">
        <v>186</v>
      </c>
      <c r="E30" s="27"/>
      <c r="F30" s="27"/>
      <c r="G30" s="27">
        <v>-20.7</v>
      </c>
      <c r="H30" s="27">
        <v>8.1</v>
      </c>
      <c r="I30">
        <v>2</v>
      </c>
    </row>
    <row r="31" spans="1:12" x14ac:dyDescent="0.25">
      <c r="A31" s="27">
        <v>43</v>
      </c>
      <c r="B31" s="27"/>
      <c r="C31" s="27" t="s">
        <v>812</v>
      </c>
      <c r="D31" s="27" t="s">
        <v>186</v>
      </c>
      <c r="E31" s="27"/>
      <c r="F31" s="27"/>
      <c r="G31" s="27">
        <v>-21.1</v>
      </c>
      <c r="H31" s="27">
        <v>6</v>
      </c>
      <c r="I31">
        <v>2.0299999999999998</v>
      </c>
    </row>
    <row r="32" spans="1:12" x14ac:dyDescent="0.25">
      <c r="A32" s="27">
        <v>44</v>
      </c>
      <c r="B32" s="27"/>
      <c r="C32" s="27" t="s">
        <v>821</v>
      </c>
      <c r="D32" s="27" t="s">
        <v>186</v>
      </c>
      <c r="E32" s="27"/>
      <c r="F32" s="27"/>
      <c r="G32" s="27">
        <v>-20.2</v>
      </c>
      <c r="H32" s="27">
        <v>9.4</v>
      </c>
      <c r="I32">
        <v>2.95</v>
      </c>
    </row>
    <row r="33" spans="1:12" x14ac:dyDescent="0.25">
      <c r="A33" s="27">
        <v>45</v>
      </c>
      <c r="B33" s="27"/>
      <c r="C33" s="27" t="s">
        <v>821</v>
      </c>
      <c r="D33" s="27" t="s">
        <v>186</v>
      </c>
      <c r="E33" s="27"/>
      <c r="F33" s="27"/>
      <c r="G33" s="27">
        <v>-20.7</v>
      </c>
      <c r="H33" s="27">
        <v>9.4</v>
      </c>
      <c r="I33">
        <v>2.97</v>
      </c>
    </row>
    <row r="34" spans="1:12" x14ac:dyDescent="0.25">
      <c r="A34" s="27">
        <v>46</v>
      </c>
      <c r="B34" s="27"/>
      <c r="C34" s="27" t="s">
        <v>821</v>
      </c>
      <c r="D34" s="27" t="s">
        <v>186</v>
      </c>
      <c r="E34" s="27"/>
      <c r="F34" s="27"/>
      <c r="G34" s="27">
        <v>-20.7</v>
      </c>
      <c r="H34" s="27">
        <v>9.1</v>
      </c>
      <c r="I34">
        <v>3</v>
      </c>
    </row>
    <row r="35" spans="1:12" x14ac:dyDescent="0.25">
      <c r="A35" s="27">
        <v>47</v>
      </c>
      <c r="B35" s="27"/>
      <c r="C35" s="27" t="s">
        <v>821</v>
      </c>
      <c r="D35" s="27" t="s">
        <v>186</v>
      </c>
      <c r="E35" s="27"/>
      <c r="F35" s="27"/>
      <c r="G35" s="27">
        <v>-20.399999999999999</v>
      </c>
      <c r="H35" s="27">
        <v>9.9</v>
      </c>
      <c r="I35">
        <v>3.03</v>
      </c>
    </row>
    <row r="36" spans="1:12" x14ac:dyDescent="0.25">
      <c r="A36" s="27">
        <v>48</v>
      </c>
      <c r="B36" s="27"/>
      <c r="C36" s="27" t="s">
        <v>821</v>
      </c>
      <c r="D36" s="27" t="s">
        <v>186</v>
      </c>
      <c r="E36" s="27"/>
      <c r="F36" s="27"/>
      <c r="G36" s="27">
        <v>-19.5</v>
      </c>
      <c r="H36" s="27">
        <v>9.9</v>
      </c>
      <c r="I36">
        <v>3.05</v>
      </c>
    </row>
    <row r="37" spans="1:12" x14ac:dyDescent="0.25">
      <c r="A37" s="27">
        <v>17</v>
      </c>
      <c r="B37" s="27" t="s">
        <v>77</v>
      </c>
      <c r="C37" s="27" t="s">
        <v>114</v>
      </c>
      <c r="D37" s="27" t="s">
        <v>187</v>
      </c>
      <c r="E37" s="27" t="s">
        <v>768</v>
      </c>
      <c r="F37" s="27" t="s">
        <v>740</v>
      </c>
      <c r="G37" s="27">
        <v>-20.9</v>
      </c>
      <c r="H37" s="27">
        <v>11.3</v>
      </c>
      <c r="J37" t="s">
        <v>930</v>
      </c>
      <c r="K37">
        <f>MEDIAN(G37:G47,K101:K103)</f>
        <v>-20.075000000000003</v>
      </c>
      <c r="L37">
        <f>MEDIAN(H37:H47,M101:M103)</f>
        <v>10.3</v>
      </c>
    </row>
    <row r="38" spans="1:12" x14ac:dyDescent="0.25">
      <c r="A38" s="27">
        <v>18</v>
      </c>
      <c r="B38" s="27" t="s">
        <v>80</v>
      </c>
      <c r="C38" s="27" t="s">
        <v>114</v>
      </c>
      <c r="D38" s="27" t="s">
        <v>187</v>
      </c>
      <c r="E38" s="27" t="s">
        <v>768</v>
      </c>
      <c r="F38" s="27"/>
      <c r="G38" s="27">
        <v>-21</v>
      </c>
      <c r="H38" s="27">
        <v>9.4</v>
      </c>
      <c r="J38" t="s">
        <v>931</v>
      </c>
      <c r="K38">
        <f>ROUND(_xlfn.STDEV.S(G37:G47),5)</f>
        <v>1.0357799999999999</v>
      </c>
      <c r="L38">
        <f>ROUND(_xlfn.STDEV.S(H37:H47),5)</f>
        <v>0.70301000000000002</v>
      </c>
    </row>
    <row r="39" spans="1:12" x14ac:dyDescent="0.25">
      <c r="A39" s="27">
        <v>23</v>
      </c>
      <c r="B39" s="27" t="s">
        <v>54</v>
      </c>
      <c r="C39" s="27" t="s">
        <v>110</v>
      </c>
      <c r="D39" s="27" t="s">
        <v>187</v>
      </c>
      <c r="E39" s="27"/>
      <c r="F39" s="27" t="s">
        <v>740</v>
      </c>
      <c r="G39" s="27">
        <v>-19.5</v>
      </c>
      <c r="H39" s="27">
        <v>10.6</v>
      </c>
    </row>
    <row r="40" spans="1:12" x14ac:dyDescent="0.25">
      <c r="A40" s="27">
        <v>24</v>
      </c>
      <c r="B40" s="27" t="s">
        <v>776</v>
      </c>
      <c r="C40" s="27" t="s">
        <v>110</v>
      </c>
      <c r="D40" s="27" t="s">
        <v>187</v>
      </c>
      <c r="E40" s="27"/>
      <c r="F40" s="27"/>
      <c r="G40" s="27">
        <v>-17.7</v>
      </c>
      <c r="H40" s="27">
        <v>11.7</v>
      </c>
    </row>
    <row r="41" spans="1:12" x14ac:dyDescent="0.25">
      <c r="A41" s="27">
        <v>25</v>
      </c>
      <c r="B41" s="27" t="s">
        <v>52</v>
      </c>
      <c r="C41" s="27" t="s">
        <v>110</v>
      </c>
      <c r="D41" s="27" t="s">
        <v>187</v>
      </c>
      <c r="E41" s="27"/>
      <c r="F41" s="27"/>
      <c r="G41" s="27">
        <v>-20.63</v>
      </c>
      <c r="H41" s="27">
        <v>9.8000000000000007</v>
      </c>
    </row>
    <row r="42" spans="1:12" x14ac:dyDescent="0.25">
      <c r="A42" s="27">
        <v>26</v>
      </c>
      <c r="B42" s="27" t="s">
        <v>51</v>
      </c>
      <c r="C42" s="27" t="s">
        <v>110</v>
      </c>
      <c r="D42" s="27" t="s">
        <v>187</v>
      </c>
      <c r="E42" s="27"/>
      <c r="F42" s="27"/>
      <c r="G42" s="27">
        <v>-20.9</v>
      </c>
      <c r="H42" s="27">
        <v>10</v>
      </c>
    </row>
    <row r="43" spans="1:12" x14ac:dyDescent="0.25">
      <c r="A43" s="27">
        <v>27</v>
      </c>
      <c r="B43" s="27" t="s">
        <v>53</v>
      </c>
      <c r="C43" s="27" t="s">
        <v>110</v>
      </c>
      <c r="D43" s="27" t="s">
        <v>187</v>
      </c>
      <c r="E43" s="27"/>
      <c r="F43" s="27"/>
      <c r="G43" s="27">
        <v>-20.350000000000001</v>
      </c>
      <c r="H43" s="27">
        <v>10.1</v>
      </c>
    </row>
    <row r="44" spans="1:12" x14ac:dyDescent="0.25">
      <c r="A44" s="27">
        <v>28</v>
      </c>
      <c r="B44" s="27"/>
      <c r="C44" s="27" t="s">
        <v>110</v>
      </c>
      <c r="D44" s="27" t="s">
        <v>187</v>
      </c>
      <c r="E44" s="27"/>
      <c r="F44" s="27"/>
      <c r="G44" s="27">
        <v>-19.8</v>
      </c>
      <c r="H44" s="27">
        <v>9.6999999999999993</v>
      </c>
    </row>
    <row r="45" spans="1:12" x14ac:dyDescent="0.25">
      <c r="A45" s="27">
        <v>29</v>
      </c>
      <c r="B45" s="27" t="s">
        <v>55</v>
      </c>
      <c r="C45" s="27" t="s">
        <v>110</v>
      </c>
      <c r="D45" s="27" t="s">
        <v>187</v>
      </c>
      <c r="E45" s="27"/>
      <c r="F45" s="27"/>
      <c r="G45" s="27">
        <v>-19.600000000000001</v>
      </c>
      <c r="H45" s="27">
        <v>9.9499999999999993</v>
      </c>
    </row>
    <row r="46" spans="1:12" x14ac:dyDescent="0.25">
      <c r="A46" s="27">
        <v>30</v>
      </c>
      <c r="B46" s="27"/>
      <c r="C46" s="27" t="s">
        <v>110</v>
      </c>
      <c r="D46" s="27" t="s">
        <v>187</v>
      </c>
      <c r="E46" s="27"/>
      <c r="F46" s="27"/>
      <c r="G46" s="27">
        <v>-19</v>
      </c>
      <c r="H46" s="27">
        <v>10.75</v>
      </c>
    </row>
    <row r="47" spans="1:12" x14ac:dyDescent="0.25">
      <c r="A47" s="27">
        <v>31</v>
      </c>
      <c r="B47" s="27"/>
      <c r="C47" s="27" t="s">
        <v>110</v>
      </c>
      <c r="D47" s="27" t="s">
        <v>187</v>
      </c>
      <c r="E47" s="27"/>
      <c r="F47" s="27"/>
      <c r="G47" s="27">
        <v>-18.95</v>
      </c>
      <c r="H47" s="27">
        <v>10.5</v>
      </c>
    </row>
    <row r="48" spans="1:12" x14ac:dyDescent="0.25">
      <c r="A48" s="27">
        <v>38</v>
      </c>
      <c r="B48" s="27"/>
      <c r="C48" s="27" t="s">
        <v>807</v>
      </c>
      <c r="D48" s="27" t="s">
        <v>192</v>
      </c>
      <c r="E48" s="27"/>
      <c r="F48" s="27" t="s">
        <v>808</v>
      </c>
      <c r="G48" s="27">
        <v>-19.8</v>
      </c>
      <c r="H48" s="27">
        <v>9.4</v>
      </c>
      <c r="J48" t="s">
        <v>936</v>
      </c>
      <c r="K48">
        <f>MEDIAN(G48:G50,L104)</f>
        <v>-19.600000000000001</v>
      </c>
      <c r="L48">
        <f>+MEDIAN(H48:H50,M104)</f>
        <v>9.4</v>
      </c>
    </row>
    <row r="49" spans="1:12" x14ac:dyDescent="0.25">
      <c r="A49" s="27">
        <v>39</v>
      </c>
      <c r="B49" s="27"/>
      <c r="C49" s="27" t="s">
        <v>807</v>
      </c>
      <c r="D49" s="27" t="s">
        <v>192</v>
      </c>
      <c r="E49" s="27"/>
      <c r="F49" s="27" t="s">
        <v>808</v>
      </c>
      <c r="G49" s="27">
        <v>-19.600000000000001</v>
      </c>
      <c r="H49" s="27">
        <v>9.6</v>
      </c>
      <c r="J49" t="s">
        <v>935</v>
      </c>
      <c r="K49">
        <f>ROUND(_xlfn.STDEV.S(G48:G50),5)</f>
        <v>0.11547</v>
      </c>
      <c r="L49">
        <f>ROUND(_xlfn.STDEV.S(H48:H50),5)</f>
        <v>0.11547</v>
      </c>
    </row>
    <row r="50" spans="1:12" x14ac:dyDescent="0.25">
      <c r="A50" s="27">
        <v>40</v>
      </c>
      <c r="B50" s="27"/>
      <c r="C50" s="27" t="s">
        <v>807</v>
      </c>
      <c r="D50" s="27" t="s">
        <v>192</v>
      </c>
      <c r="E50" s="27"/>
      <c r="F50" s="27" t="s">
        <v>808</v>
      </c>
      <c r="G50" s="27">
        <v>-19.600000000000001</v>
      </c>
      <c r="H50" s="27">
        <v>9.4</v>
      </c>
    </row>
    <row r="91" spans="1:19" ht="18" x14ac:dyDescent="0.25">
      <c r="N91" s="35" t="s">
        <v>939</v>
      </c>
      <c r="O91" s="35" t="s">
        <v>220</v>
      </c>
      <c r="P91" s="35" t="s">
        <v>218</v>
      </c>
    </row>
    <row r="92" spans="1:19" ht="45" customHeight="1" x14ac:dyDescent="0.25">
      <c r="A92" s="58" t="s">
        <v>983</v>
      </c>
      <c r="B92" s="35" t="s">
        <v>221</v>
      </c>
      <c r="C92" s="35" t="s">
        <v>3</v>
      </c>
      <c r="D92" s="35" t="s">
        <v>8</v>
      </c>
      <c r="E92" s="35" t="s">
        <v>4</v>
      </c>
      <c r="F92" s="35" t="s">
        <v>5</v>
      </c>
      <c r="G92" s="35" t="s">
        <v>6</v>
      </c>
      <c r="H92" s="35" t="s">
        <v>816</v>
      </c>
      <c r="I92" s="35" t="s">
        <v>10</v>
      </c>
      <c r="J92" s="35" t="s">
        <v>9</v>
      </c>
      <c r="K92" s="35" t="s">
        <v>937</v>
      </c>
      <c r="L92" s="35" t="s">
        <v>958</v>
      </c>
      <c r="M92" s="35" t="s">
        <v>938</v>
      </c>
      <c r="N92" s="21">
        <v>9.1</v>
      </c>
      <c r="O92" s="43">
        <v>380.4</v>
      </c>
      <c r="P92" s="43">
        <v>7057.5</v>
      </c>
      <c r="Q92" s="35" t="s">
        <v>219</v>
      </c>
      <c r="R92" s="35" t="s">
        <v>2</v>
      </c>
      <c r="S92" s="57" t="s">
        <v>984</v>
      </c>
    </row>
    <row r="93" spans="1:19" x14ac:dyDescent="0.25">
      <c r="A93" s="43">
        <v>50</v>
      </c>
      <c r="B93" s="55" t="s">
        <v>91</v>
      </c>
      <c r="C93" s="43" t="s">
        <v>118</v>
      </c>
      <c r="D93" s="44"/>
      <c r="E93" s="43" t="s">
        <v>181</v>
      </c>
      <c r="F93" s="43" t="s">
        <v>191</v>
      </c>
      <c r="G93" s="21"/>
      <c r="H93" s="21"/>
      <c r="I93" s="21"/>
      <c r="J93" s="21" t="s">
        <v>197</v>
      </c>
      <c r="K93" s="21">
        <v>-21.7</v>
      </c>
      <c r="L93" s="21"/>
      <c r="M93" s="21">
        <v>6.8</v>
      </c>
      <c r="N93" s="21">
        <v>9.6999999999999993</v>
      </c>
      <c r="O93" s="43">
        <v>287.3</v>
      </c>
      <c r="P93" s="43">
        <v>7128</v>
      </c>
      <c r="Q93" s="43">
        <v>7094.9</v>
      </c>
      <c r="R93" s="43">
        <v>9.8317599999999992</v>
      </c>
      <c r="S93" s="43">
        <v>81</v>
      </c>
    </row>
    <row r="94" spans="1:19" x14ac:dyDescent="0.25">
      <c r="A94" s="43">
        <v>51</v>
      </c>
      <c r="B94" s="55" t="s">
        <v>90</v>
      </c>
      <c r="C94" s="43" t="s">
        <v>118</v>
      </c>
      <c r="D94" s="44"/>
      <c r="E94" s="43" t="s">
        <v>181</v>
      </c>
      <c r="F94" s="43" t="s">
        <v>191</v>
      </c>
      <c r="G94" s="21"/>
      <c r="H94" s="21"/>
      <c r="I94" s="21"/>
      <c r="J94" s="21" t="s">
        <v>200</v>
      </c>
      <c r="K94" s="21">
        <v>-19.8</v>
      </c>
      <c r="L94" s="21"/>
      <c r="M94" s="21">
        <v>8.1</v>
      </c>
      <c r="N94" s="45"/>
      <c r="O94" s="43">
        <v>239.9</v>
      </c>
      <c r="P94" s="43">
        <v>7146.7</v>
      </c>
      <c r="Q94" s="43">
        <v>7140.2</v>
      </c>
      <c r="R94" s="43">
        <v>4.2464300000000001</v>
      </c>
      <c r="S94" s="43">
        <v>80</v>
      </c>
    </row>
    <row r="95" spans="1:19" x14ac:dyDescent="0.25">
      <c r="A95" s="43">
        <v>52</v>
      </c>
      <c r="B95" s="55" t="s">
        <v>99</v>
      </c>
      <c r="C95" s="43" t="s">
        <v>122</v>
      </c>
      <c r="D95" s="43" t="s">
        <v>166</v>
      </c>
      <c r="E95" s="43" t="s">
        <v>181</v>
      </c>
      <c r="F95" s="43" t="s">
        <v>184</v>
      </c>
      <c r="G95" s="21"/>
      <c r="H95" s="21"/>
      <c r="I95" s="21"/>
      <c r="J95" s="21" t="s">
        <v>207</v>
      </c>
      <c r="K95" s="21">
        <v>-18.600000000000001</v>
      </c>
      <c r="L95" s="21"/>
      <c r="M95" s="21">
        <v>11</v>
      </c>
      <c r="N95" s="21">
        <v>8</v>
      </c>
      <c r="O95" s="43">
        <v>368</v>
      </c>
      <c r="P95" s="43">
        <v>7166.6</v>
      </c>
      <c r="Q95" s="43">
        <v>7182.6</v>
      </c>
      <c r="R95" s="43">
        <v>14.96457</v>
      </c>
      <c r="S95" s="43">
        <v>89</v>
      </c>
    </row>
    <row r="96" spans="1:19" x14ac:dyDescent="0.25">
      <c r="A96" s="43">
        <v>53</v>
      </c>
      <c r="B96" s="55" t="s">
        <v>98</v>
      </c>
      <c r="C96" s="43" t="s">
        <v>121</v>
      </c>
      <c r="D96" s="44"/>
      <c r="E96" s="43" t="s">
        <v>181</v>
      </c>
      <c r="F96" s="43" t="s">
        <v>184</v>
      </c>
      <c r="G96" s="21"/>
      <c r="H96" s="21"/>
      <c r="I96" s="21"/>
      <c r="J96" s="21" t="s">
        <v>196</v>
      </c>
      <c r="K96" s="21">
        <v>-19.100000000000001</v>
      </c>
      <c r="L96" s="21"/>
      <c r="M96" s="21">
        <v>12.4</v>
      </c>
      <c r="N96">
        <v>-0.9</v>
      </c>
      <c r="O96" s="43">
        <v>205.4</v>
      </c>
      <c r="P96" s="43">
        <v>7054</v>
      </c>
      <c r="Q96" s="43">
        <v>7179.9</v>
      </c>
      <c r="R96" s="43">
        <v>3.6141299999999998</v>
      </c>
      <c r="S96" s="43">
        <v>88</v>
      </c>
    </row>
    <row r="97" spans="1:84" x14ac:dyDescent="0.25">
      <c r="A97" s="43">
        <v>54</v>
      </c>
      <c r="B97" s="55" t="s">
        <v>212</v>
      </c>
      <c r="C97" s="43" t="s">
        <v>216</v>
      </c>
      <c r="D97" s="43">
        <v>141</v>
      </c>
      <c r="E97" s="43" t="s">
        <v>181</v>
      </c>
      <c r="F97" s="27" t="s">
        <v>184</v>
      </c>
      <c r="G97" s="21"/>
      <c r="H97" s="21"/>
      <c r="I97" s="21"/>
      <c r="J97" s="21" t="s">
        <v>196</v>
      </c>
      <c r="K97" s="21">
        <v>-18.8</v>
      </c>
      <c r="L97" s="21"/>
      <c r="M97" s="21">
        <v>10.3</v>
      </c>
      <c r="N97" s="21">
        <v>9.6</v>
      </c>
      <c r="O97" s="43">
        <v>305.39999999999998</v>
      </c>
      <c r="P97" s="43">
        <v>7029.9</v>
      </c>
      <c r="Q97" s="43">
        <v>7092</v>
      </c>
      <c r="R97" s="43">
        <v>18.500489999999999</v>
      </c>
      <c r="S97" s="43">
        <v>94</v>
      </c>
    </row>
    <row r="98" spans="1:84" x14ac:dyDescent="0.25">
      <c r="A98" s="43">
        <v>55</v>
      </c>
      <c r="B98" s="56" t="s">
        <v>27</v>
      </c>
      <c r="C98" s="43" t="s">
        <v>108</v>
      </c>
      <c r="D98" s="43" t="s">
        <v>127</v>
      </c>
      <c r="E98" s="43" t="s">
        <v>181</v>
      </c>
      <c r="F98" s="43" t="s">
        <v>185</v>
      </c>
      <c r="G98" s="21"/>
      <c r="H98" s="21"/>
      <c r="I98" s="21"/>
      <c r="J98" s="21" t="s">
        <v>200</v>
      </c>
      <c r="K98" s="21">
        <v>-19.399999999999999</v>
      </c>
      <c r="L98" s="21"/>
      <c r="M98" s="21">
        <v>9</v>
      </c>
      <c r="N98" s="21">
        <v>10.1</v>
      </c>
      <c r="O98" s="43">
        <v>299.60000000000002</v>
      </c>
      <c r="P98" s="43">
        <v>7012.3</v>
      </c>
      <c r="Q98" s="43">
        <v>7084.1</v>
      </c>
      <c r="R98" s="43">
        <v>17.747219999999999</v>
      </c>
      <c r="S98" s="43">
        <v>16</v>
      </c>
    </row>
    <row r="99" spans="1:84" x14ac:dyDescent="0.25">
      <c r="A99" s="43">
        <v>56</v>
      </c>
      <c r="B99" s="55" t="s">
        <v>29</v>
      </c>
      <c r="C99" s="43" t="s">
        <v>108</v>
      </c>
      <c r="D99" s="43" t="s">
        <v>131</v>
      </c>
      <c r="E99" s="43" t="s">
        <v>181</v>
      </c>
      <c r="F99" s="43" t="s">
        <v>185</v>
      </c>
      <c r="G99" s="21"/>
      <c r="H99" s="21"/>
      <c r="I99" s="21"/>
      <c r="J99" s="21" t="s">
        <v>196</v>
      </c>
      <c r="K99" s="21">
        <v>-17.2</v>
      </c>
      <c r="L99" s="21"/>
      <c r="M99" s="21">
        <v>11.1</v>
      </c>
      <c r="N99" s="21">
        <v>10.3</v>
      </c>
      <c r="O99" s="43">
        <v>390.9</v>
      </c>
      <c r="P99" s="43">
        <v>7091.6</v>
      </c>
      <c r="Q99" s="43">
        <v>7024.2</v>
      </c>
      <c r="R99" s="43">
        <v>3.9719600000000002</v>
      </c>
      <c r="S99" s="43">
        <v>18</v>
      </c>
    </row>
    <row r="100" spans="1:84" x14ac:dyDescent="0.25">
      <c r="A100" s="43">
        <v>57</v>
      </c>
      <c r="B100" s="55" t="s">
        <v>209</v>
      </c>
      <c r="C100" s="43" t="s">
        <v>108</v>
      </c>
      <c r="D100" s="43" t="s">
        <v>214</v>
      </c>
      <c r="E100" s="43" t="s">
        <v>181</v>
      </c>
      <c r="F100" s="43" t="s">
        <v>185</v>
      </c>
      <c r="G100" s="21"/>
      <c r="H100" s="21"/>
      <c r="I100" s="21"/>
      <c r="J100" s="21" t="s">
        <v>196</v>
      </c>
      <c r="K100" s="21">
        <v>-18.899999999999999</v>
      </c>
      <c r="L100" s="21"/>
      <c r="M100" s="21">
        <v>8.8000000000000007</v>
      </c>
      <c r="N100" s="21">
        <v>1</v>
      </c>
      <c r="O100" s="43">
        <v>333.9</v>
      </c>
      <c r="P100" s="43">
        <v>7091.4</v>
      </c>
      <c r="Q100" s="43">
        <v>7167.1</v>
      </c>
      <c r="R100" s="43">
        <v>19.314399999999999</v>
      </c>
      <c r="S100" s="43">
        <v>91</v>
      </c>
    </row>
    <row r="101" spans="1:84" x14ac:dyDescent="0.25">
      <c r="A101" s="43">
        <v>58</v>
      </c>
      <c r="B101" s="55" t="s">
        <v>78</v>
      </c>
      <c r="C101" s="43" t="s">
        <v>114</v>
      </c>
      <c r="D101" s="43" t="s">
        <v>148</v>
      </c>
      <c r="E101" s="43" t="s">
        <v>181</v>
      </c>
      <c r="F101" s="43" t="s">
        <v>187</v>
      </c>
      <c r="G101" s="21" t="s">
        <v>188</v>
      </c>
      <c r="H101" s="21" t="s">
        <v>817</v>
      </c>
      <c r="I101" s="21"/>
      <c r="J101" s="21" t="s">
        <v>196</v>
      </c>
      <c r="K101" s="21">
        <v>-21.3</v>
      </c>
      <c r="L101" s="21"/>
      <c r="M101" s="21">
        <v>11.6</v>
      </c>
      <c r="N101" s="21">
        <v>2.9</v>
      </c>
      <c r="O101" s="43">
        <v>319</v>
      </c>
      <c r="P101" s="43">
        <v>7141.6</v>
      </c>
      <c r="Q101" s="43">
        <v>7145.2</v>
      </c>
      <c r="R101" s="43">
        <v>16.11261</v>
      </c>
      <c r="S101" s="43">
        <v>68</v>
      </c>
    </row>
    <row r="102" spans="1:84" x14ac:dyDescent="0.25">
      <c r="A102" s="43">
        <v>59</v>
      </c>
      <c r="B102" s="55" t="s">
        <v>80</v>
      </c>
      <c r="C102" s="43" t="s">
        <v>114</v>
      </c>
      <c r="D102" s="43" t="s">
        <v>150</v>
      </c>
      <c r="E102" s="43" t="s">
        <v>181</v>
      </c>
      <c r="F102" s="43" t="s">
        <v>187</v>
      </c>
      <c r="G102" s="21" t="s">
        <v>188</v>
      </c>
      <c r="H102" s="21" t="s">
        <v>817</v>
      </c>
      <c r="I102" s="21"/>
      <c r="J102" s="21" t="s">
        <v>197</v>
      </c>
      <c r="K102" s="21">
        <v>-20.399999999999999</v>
      </c>
      <c r="L102" s="21"/>
      <c r="M102" s="21">
        <v>9.6999999999999993</v>
      </c>
      <c r="N102" s="59"/>
      <c r="O102" s="43">
        <v>236</v>
      </c>
      <c r="P102" s="43">
        <v>7095.4</v>
      </c>
      <c r="Q102" s="43">
        <v>7191.7</v>
      </c>
      <c r="R102" s="43">
        <v>15.70533</v>
      </c>
      <c r="S102" s="43">
        <v>70</v>
      </c>
    </row>
    <row r="103" spans="1:84" x14ac:dyDescent="0.25">
      <c r="A103" s="43">
        <v>60</v>
      </c>
      <c r="B103" s="55" t="s">
        <v>104</v>
      </c>
      <c r="C103" s="43" t="s">
        <v>112</v>
      </c>
      <c r="D103" s="43" t="s">
        <v>65</v>
      </c>
      <c r="E103" s="43" t="s">
        <v>181</v>
      </c>
      <c r="F103" s="43" t="s">
        <v>187</v>
      </c>
      <c r="G103" s="21"/>
      <c r="H103" s="21"/>
      <c r="I103" s="21"/>
      <c r="J103" s="21" t="s">
        <v>198</v>
      </c>
      <c r="K103" s="21">
        <v>-18.2</v>
      </c>
      <c r="L103" s="21"/>
      <c r="M103" s="21">
        <v>10.8</v>
      </c>
      <c r="N103" s="21">
        <v>4.9000000000000004</v>
      </c>
      <c r="O103" s="43">
        <v>118.8</v>
      </c>
      <c r="P103" s="43">
        <v>7097.6</v>
      </c>
      <c r="Q103" s="43">
        <v>7131.9</v>
      </c>
      <c r="R103" s="43">
        <v>15.466100000000001</v>
      </c>
      <c r="S103" s="43">
        <v>55</v>
      </c>
    </row>
    <row r="104" spans="1:84" x14ac:dyDescent="0.25">
      <c r="A104" s="43">
        <v>61</v>
      </c>
      <c r="B104" s="55" t="s">
        <v>82</v>
      </c>
      <c r="C104" s="43" t="s">
        <v>940</v>
      </c>
      <c r="D104" s="43" t="s">
        <v>115</v>
      </c>
      <c r="E104" s="43" t="s">
        <v>181</v>
      </c>
      <c r="F104" s="43" t="s">
        <v>192</v>
      </c>
      <c r="G104" s="21"/>
      <c r="H104" s="21"/>
      <c r="I104" s="21"/>
      <c r="J104" s="21"/>
      <c r="K104" s="21">
        <v>-19.3</v>
      </c>
      <c r="L104" s="21">
        <v>-17.2</v>
      </c>
      <c r="M104" s="21">
        <v>7.6</v>
      </c>
      <c r="Q104" s="43">
        <v>7126</v>
      </c>
      <c r="R104" s="43">
        <v>23.905719999999999</v>
      </c>
      <c r="S104" s="43">
        <v>72</v>
      </c>
    </row>
    <row r="107" spans="1:84" ht="15.75" thickBot="1" x14ac:dyDescent="0.3"/>
    <row r="108" spans="1:84" ht="15.75" thickBot="1" x14ac:dyDescent="0.3">
      <c r="X108" s="22" t="s">
        <v>250</v>
      </c>
      <c r="Y108" s="22" t="s">
        <v>3</v>
      </c>
      <c r="Z108" s="22" t="s">
        <v>727</v>
      </c>
      <c r="AA108" s="23" t="s">
        <v>728</v>
      </c>
      <c r="AB108" s="23" t="s">
        <v>840</v>
      </c>
      <c r="AC108" s="23" t="s">
        <v>841</v>
      </c>
      <c r="AD108" s="23" t="s">
        <v>842</v>
      </c>
      <c r="AE108" t="s">
        <v>956</v>
      </c>
      <c r="AF108" s="25" t="s">
        <v>840</v>
      </c>
      <c r="AG108" s="25" t="s">
        <v>841</v>
      </c>
    </row>
    <row r="109" spans="1:84" ht="27" thickBot="1" x14ac:dyDescent="0.3">
      <c r="A109" s="68" t="s">
        <v>980</v>
      </c>
      <c r="B109" s="68"/>
      <c r="C109" s="68"/>
      <c r="D109" s="68"/>
      <c r="X109" s="24">
        <v>1</v>
      </c>
      <c r="Y109" s="24" t="s">
        <v>843</v>
      </c>
      <c r="Z109" s="24" t="s">
        <v>192</v>
      </c>
      <c r="AA109" s="24" t="s">
        <v>844</v>
      </c>
      <c r="AB109" s="24">
        <v>-21.63</v>
      </c>
      <c r="AC109" s="24">
        <v>6.79</v>
      </c>
      <c r="AD109" s="24" t="s">
        <v>845</v>
      </c>
      <c r="AE109" t="s">
        <v>959</v>
      </c>
      <c r="AF109">
        <f>Table525[[#This Row],[δ13C]]+3.5</f>
        <v>-18.13</v>
      </c>
      <c r="AG109">
        <f>Table525[[#This Row],[δ15N]]+0.8</f>
        <v>7.59</v>
      </c>
      <c r="BD109" s="70" t="s">
        <v>912</v>
      </c>
      <c r="BE109" s="70"/>
      <c r="BF109" s="70"/>
      <c r="BG109" s="70"/>
      <c r="BH109" s="70"/>
      <c r="BI109" s="70"/>
      <c r="BJ109" s="70"/>
      <c r="BK109" s="70"/>
      <c r="BL109" s="70"/>
      <c r="BM109" s="70"/>
      <c r="BN109" s="70"/>
      <c r="BO109" s="70"/>
      <c r="BP109" s="70"/>
      <c r="BQ109" s="70"/>
      <c r="BR109" s="70"/>
      <c r="BS109" s="70"/>
      <c r="BT109" s="70"/>
      <c r="BU109" s="70"/>
      <c r="BV109" s="70"/>
      <c r="BW109" s="70"/>
      <c r="BX109" s="70"/>
      <c r="BY109" s="70"/>
      <c r="BZ109" s="70"/>
      <c r="CA109" s="70"/>
      <c r="CB109" s="70"/>
      <c r="CC109" s="70"/>
      <c r="CD109" s="70"/>
      <c r="CE109" s="70"/>
      <c r="CF109" s="70"/>
    </row>
    <row r="110" spans="1:84" ht="27" thickBot="1" x14ac:dyDescent="0.3">
      <c r="A110" s="46" t="s">
        <v>941</v>
      </c>
      <c r="B110" s="47" t="s">
        <v>942</v>
      </c>
      <c r="C110" s="47" t="s">
        <v>943</v>
      </c>
      <c r="D110" s="48" t="s">
        <v>944</v>
      </c>
      <c r="X110" s="24">
        <v>2</v>
      </c>
      <c r="Y110" s="24" t="s">
        <v>843</v>
      </c>
      <c r="Z110" s="24" t="s">
        <v>192</v>
      </c>
      <c r="AA110" s="24" t="s">
        <v>844</v>
      </c>
      <c r="AB110" s="24">
        <v>-16.91</v>
      </c>
      <c r="AC110" s="24">
        <v>6.88</v>
      </c>
      <c r="AD110" s="24" t="s">
        <v>845</v>
      </c>
      <c r="AE110" t="s">
        <v>959</v>
      </c>
      <c r="AF110">
        <f>Table525[[#This Row],[δ13C]]+3.5</f>
        <v>-13.41</v>
      </c>
      <c r="AG110">
        <f>Table525[[#This Row],[δ15N]]+0.8</f>
        <v>7.68</v>
      </c>
      <c r="BD110" t="s">
        <v>913</v>
      </c>
      <c r="BE110" t="s">
        <v>238</v>
      </c>
      <c r="BF110" t="s">
        <v>914</v>
      </c>
      <c r="BG110" t="s">
        <v>916</v>
      </c>
      <c r="BH110" t="s">
        <v>915</v>
      </c>
      <c r="BI110" t="s">
        <v>956</v>
      </c>
      <c r="BJ110" t="s">
        <v>919</v>
      </c>
      <c r="BK110" t="s">
        <v>920</v>
      </c>
      <c r="BL110" t="s">
        <v>917</v>
      </c>
      <c r="BN110" t="s">
        <v>913</v>
      </c>
      <c r="BO110" t="s">
        <v>238</v>
      </c>
      <c r="BP110" t="s">
        <v>914</v>
      </c>
      <c r="BQ110" t="s">
        <v>916</v>
      </c>
      <c r="BR110" t="s">
        <v>915</v>
      </c>
      <c r="BS110" t="s">
        <v>956</v>
      </c>
      <c r="BT110" t="s">
        <v>919</v>
      </c>
      <c r="BU110" t="s">
        <v>920</v>
      </c>
      <c r="BV110" t="s">
        <v>917</v>
      </c>
      <c r="BX110" t="s">
        <v>913</v>
      </c>
      <c r="BY110" t="s">
        <v>238</v>
      </c>
      <c r="BZ110" t="s">
        <v>914</v>
      </c>
      <c r="CA110" t="s">
        <v>916</v>
      </c>
      <c r="CB110" t="s">
        <v>915</v>
      </c>
      <c r="CC110" t="s">
        <v>918</v>
      </c>
      <c r="CD110" t="s">
        <v>919</v>
      </c>
      <c r="CE110" t="s">
        <v>920</v>
      </c>
      <c r="CF110" t="s">
        <v>344</v>
      </c>
    </row>
    <row r="111" spans="1:84" ht="27" thickBot="1" x14ac:dyDescent="0.3">
      <c r="A111" s="49" t="s">
        <v>988</v>
      </c>
      <c r="B111" s="50" t="s">
        <v>848</v>
      </c>
      <c r="C111" s="41">
        <f>O3</f>
        <v>-20.3</v>
      </c>
      <c r="D111" s="42">
        <f>P3</f>
        <v>9.1999999999999993</v>
      </c>
      <c r="X111" s="24">
        <v>3</v>
      </c>
      <c r="Y111" s="24" t="s">
        <v>843</v>
      </c>
      <c r="Z111" s="24" t="s">
        <v>192</v>
      </c>
      <c r="AA111" s="24" t="s">
        <v>844</v>
      </c>
      <c r="AB111" s="24">
        <v>-20.74</v>
      </c>
      <c r="AC111" s="24">
        <v>6.8</v>
      </c>
      <c r="AD111" s="24" t="s">
        <v>845</v>
      </c>
      <c r="AE111" t="s">
        <v>959</v>
      </c>
      <c r="AF111">
        <f>Table525[[#This Row],[δ13C]]+3.5</f>
        <v>-17.239999999999998</v>
      </c>
      <c r="AG111">
        <f>Table525[[#This Row],[δ15N]]+0.8</f>
        <v>7.6</v>
      </c>
      <c r="BD111" t="s">
        <v>849</v>
      </c>
      <c r="BE111" s="32" t="s">
        <v>850</v>
      </c>
      <c r="BF111" s="29" t="s">
        <v>851</v>
      </c>
      <c r="BG111" s="30">
        <v>6.4968616902619498</v>
      </c>
      <c r="BH111" s="30">
        <v>-23.439657521674</v>
      </c>
      <c r="BI111" s="31" t="s">
        <v>957</v>
      </c>
      <c r="BJ111">
        <f>ROUND(Table827[[#This Row],[FUR-δ13C]]+3.1,2)</f>
        <v>-20.34</v>
      </c>
      <c r="BK111">
        <f>ROUND(Table827[[#This Row],[FUR-δ15N]]+0.8,2)</f>
        <v>7.3</v>
      </c>
      <c r="BN111" t="s">
        <v>861</v>
      </c>
      <c r="BO111" s="33" t="s">
        <v>862</v>
      </c>
      <c r="BP111" s="29" t="s">
        <v>853</v>
      </c>
      <c r="BQ111" s="30">
        <v>8.2729358265097694</v>
      </c>
      <c r="BR111" s="30">
        <v>-25.109530776319499</v>
      </c>
      <c r="BS111" s="31" t="s">
        <v>957</v>
      </c>
      <c r="BT111">
        <f>ROUND(Table928[[#This Row],[FUR-δ13C]]+3.1,2)</f>
        <v>-22.01</v>
      </c>
      <c r="BU111">
        <f>ROUND(Table928[[#This Row],[FUR-δ15N]]+0.8,2)</f>
        <v>9.07</v>
      </c>
      <c r="BX111" t="s">
        <v>893</v>
      </c>
      <c r="BY111" s="34" t="s">
        <v>894</v>
      </c>
      <c r="BZ111" s="28" t="s">
        <v>851</v>
      </c>
      <c r="CA111" s="30">
        <v>9.4097184588121205</v>
      </c>
      <c r="CB111" s="30">
        <v>-23.880033328280401</v>
      </c>
      <c r="CC111" s="31" t="s">
        <v>846</v>
      </c>
      <c r="CD111">
        <f>ROUND(Table1029[[#This Row],[FUR-δ13C]]+1.4,2)</f>
        <v>-22.48</v>
      </c>
      <c r="CE111">
        <f>ROUND(Table1029[[#This Row],[FUR-δ15N]]+0.8,2)</f>
        <v>10.210000000000001</v>
      </c>
    </row>
    <row r="112" spans="1:84" ht="27" thickBot="1" x14ac:dyDescent="0.3">
      <c r="A112" s="51" t="s">
        <v>989</v>
      </c>
      <c r="B112" s="52" t="s">
        <v>848</v>
      </c>
      <c r="C112" s="52">
        <f>O4</f>
        <v>-20.329999999999998</v>
      </c>
      <c r="D112" s="53">
        <f>P4</f>
        <v>10.25</v>
      </c>
      <c r="X112" s="24">
        <v>4</v>
      </c>
      <c r="Y112" s="24" t="s">
        <v>843</v>
      </c>
      <c r="Z112" s="24" t="s">
        <v>192</v>
      </c>
      <c r="AA112" s="24" t="s">
        <v>844</v>
      </c>
      <c r="AB112" s="24">
        <v>-18.25</v>
      </c>
      <c r="AC112" s="24">
        <v>7.02</v>
      </c>
      <c r="AD112" s="24" t="s">
        <v>845</v>
      </c>
      <c r="AE112" t="s">
        <v>959</v>
      </c>
      <c r="AF112">
        <f>Table525[[#This Row],[δ13C]]+3.5</f>
        <v>-14.75</v>
      </c>
      <c r="AG112">
        <f>Table525[[#This Row],[δ15N]]+0.8</f>
        <v>7.8199999999999994</v>
      </c>
      <c r="BD112" t="s">
        <v>849</v>
      </c>
      <c r="BE112" s="32" t="s">
        <v>850</v>
      </c>
      <c r="BF112" s="29" t="s">
        <v>851</v>
      </c>
      <c r="BG112" s="30">
        <v>5.8004598099673501</v>
      </c>
      <c r="BH112" s="30">
        <v>-23.319491658538698</v>
      </c>
      <c r="BI112" s="31" t="s">
        <v>957</v>
      </c>
      <c r="BJ112">
        <f>ROUND(Table827[[#This Row],[FUR-δ13C]]+3.1,2)</f>
        <v>-20.22</v>
      </c>
      <c r="BK112">
        <f>ROUND(Table827[[#This Row],[FUR-δ15N]]+0.8,2)</f>
        <v>6.6</v>
      </c>
      <c r="BN112" t="s">
        <v>861</v>
      </c>
      <c r="BO112" s="33" t="s">
        <v>862</v>
      </c>
      <c r="BP112" s="29" t="s">
        <v>853</v>
      </c>
      <c r="BQ112" s="30">
        <v>7.55578967609505</v>
      </c>
      <c r="BR112" s="30">
        <v>-23.596707793360501</v>
      </c>
      <c r="BS112" s="31" t="s">
        <v>957</v>
      </c>
      <c r="BT112">
        <f>ROUND(Table928[[#This Row],[FUR-δ13C]]+3.1,2)</f>
        <v>-20.5</v>
      </c>
      <c r="BU112">
        <f>ROUND(Table928[[#This Row],[FUR-δ15N]]+0.8,2)</f>
        <v>8.36</v>
      </c>
      <c r="BX112" t="s">
        <v>893</v>
      </c>
      <c r="BY112" s="34" t="s">
        <v>894</v>
      </c>
      <c r="BZ112" s="28" t="s">
        <v>851</v>
      </c>
      <c r="CA112" s="30">
        <v>9.2029621808368507</v>
      </c>
      <c r="CB112" s="30">
        <v>-23.3806469426315</v>
      </c>
      <c r="CC112" s="31" t="s">
        <v>846</v>
      </c>
      <c r="CD112">
        <f>ROUND(Table1029[[#This Row],[FUR-δ13C]]+1.4,2)</f>
        <v>-21.98</v>
      </c>
      <c r="CE112">
        <f>ROUND(Table1029[[#This Row],[FUR-δ15N]]+0.8,2)</f>
        <v>10</v>
      </c>
    </row>
    <row r="113" spans="1:83" ht="27" thickBot="1" x14ac:dyDescent="0.3">
      <c r="A113" s="49" t="s">
        <v>990</v>
      </c>
      <c r="B113" s="50" t="s">
        <v>848</v>
      </c>
      <c r="C113" s="50">
        <f t="shared" ref="C113:D115" si="0">O5</f>
        <v>-19.100000000000001</v>
      </c>
      <c r="D113" s="54">
        <f t="shared" si="0"/>
        <v>9</v>
      </c>
      <c r="X113" s="24">
        <v>5</v>
      </c>
      <c r="Y113" s="24" t="s">
        <v>843</v>
      </c>
      <c r="Z113" s="24" t="s">
        <v>192</v>
      </c>
      <c r="AA113" s="24" t="s">
        <v>844</v>
      </c>
      <c r="AB113" s="24">
        <v>-21.07</v>
      </c>
      <c r="AC113" s="24">
        <v>6.81</v>
      </c>
      <c r="AD113" s="24" t="s">
        <v>845</v>
      </c>
      <c r="AE113" t="s">
        <v>959</v>
      </c>
      <c r="AF113">
        <f>Table525[[#This Row],[δ13C]]+3.5</f>
        <v>-17.57</v>
      </c>
      <c r="AG113">
        <f>Table525[[#This Row],[δ15N]]+0.8</f>
        <v>7.6099999999999994</v>
      </c>
      <c r="BD113" t="s">
        <v>849</v>
      </c>
      <c r="BE113" s="32" t="s">
        <v>850</v>
      </c>
      <c r="BF113" s="29" t="s">
        <v>851</v>
      </c>
      <c r="BG113" s="30">
        <v>5.6846389239065802</v>
      </c>
      <c r="BH113" s="30">
        <v>-23.557364514596401</v>
      </c>
      <c r="BI113" s="31" t="s">
        <v>957</v>
      </c>
      <c r="BJ113">
        <f>ROUND(Table827[[#This Row],[FUR-δ13C]]+3.1,2)</f>
        <v>-20.46</v>
      </c>
      <c r="BK113">
        <f>ROUND(Table827[[#This Row],[FUR-δ15N]]+0.8,2)</f>
        <v>6.48</v>
      </c>
      <c r="BN113" t="s">
        <v>861</v>
      </c>
      <c r="BO113" s="33" t="s">
        <v>862</v>
      </c>
      <c r="BP113" s="29" t="s">
        <v>853</v>
      </c>
      <c r="BQ113" s="30">
        <v>7.24293417437916</v>
      </c>
      <c r="BR113" s="30">
        <v>-23.569203107250502</v>
      </c>
      <c r="BS113" s="31" t="s">
        <v>957</v>
      </c>
      <c r="BT113">
        <f>ROUND(Table928[[#This Row],[FUR-δ13C]]+3.1,2)</f>
        <v>-20.47</v>
      </c>
      <c r="BU113">
        <f>ROUND(Table928[[#This Row],[FUR-δ15N]]+0.8,2)</f>
        <v>8.0399999999999991</v>
      </c>
      <c r="BX113" t="s">
        <v>893</v>
      </c>
      <c r="BY113" s="34" t="s">
        <v>894</v>
      </c>
      <c r="BZ113" s="28" t="s">
        <v>851</v>
      </c>
      <c r="CA113" s="30">
        <v>8.9456336701337396</v>
      </c>
      <c r="CB113" s="30">
        <v>-23.732545463284598</v>
      </c>
      <c r="CC113" s="31" t="s">
        <v>846</v>
      </c>
      <c r="CD113">
        <f>ROUND(Table1029[[#This Row],[FUR-δ13C]]+1.4,2)</f>
        <v>-22.33</v>
      </c>
      <c r="CE113">
        <f>ROUND(Table1029[[#This Row],[FUR-δ15N]]+0.8,2)</f>
        <v>9.75</v>
      </c>
    </row>
    <row r="114" spans="1:83" ht="27" thickBot="1" x14ac:dyDescent="0.3">
      <c r="A114" s="51" t="s">
        <v>991</v>
      </c>
      <c r="B114" s="52" t="s">
        <v>848</v>
      </c>
      <c r="C114" s="52">
        <f t="shared" si="0"/>
        <v>-20.5</v>
      </c>
      <c r="D114" s="53">
        <f t="shared" si="0"/>
        <v>9.4</v>
      </c>
      <c r="X114" s="24">
        <v>6</v>
      </c>
      <c r="Y114" s="24" t="s">
        <v>843</v>
      </c>
      <c r="Z114" s="24" t="s">
        <v>192</v>
      </c>
      <c r="AA114" s="24" t="s">
        <v>844</v>
      </c>
      <c r="AB114" s="24">
        <v>-19.09</v>
      </c>
      <c r="AC114" s="24">
        <v>6.26</v>
      </c>
      <c r="AD114" s="24" t="s">
        <v>845</v>
      </c>
      <c r="AE114" t="s">
        <v>959</v>
      </c>
      <c r="AF114">
        <f>Table525[[#This Row],[δ13C]]+3.5</f>
        <v>-15.59</v>
      </c>
      <c r="AG114">
        <f>Table525[[#This Row],[δ15N]]+0.8</f>
        <v>7.06</v>
      </c>
      <c r="BD114" t="s">
        <v>849</v>
      </c>
      <c r="BE114" s="32" t="s">
        <v>850</v>
      </c>
      <c r="BF114" s="29" t="s">
        <v>851</v>
      </c>
      <c r="BG114" s="30">
        <v>5.7208601270698303</v>
      </c>
      <c r="BH114" s="30">
        <v>-23.330537156934099</v>
      </c>
      <c r="BI114" s="31" t="s">
        <v>957</v>
      </c>
      <c r="BJ114">
        <f>ROUND(Table827[[#This Row],[FUR-δ13C]]+3.1,2)</f>
        <v>-20.23</v>
      </c>
      <c r="BK114">
        <f>ROUND(Table827[[#This Row],[FUR-δ15N]]+0.8,2)</f>
        <v>6.52</v>
      </c>
      <c r="BN114" t="s">
        <v>861</v>
      </c>
      <c r="BO114" s="33" t="s">
        <v>862</v>
      </c>
      <c r="BP114" s="29" t="s">
        <v>853</v>
      </c>
      <c r="BQ114" s="30">
        <v>7.3509977265406903</v>
      </c>
      <c r="BR114" s="30">
        <v>-23.548165881971698</v>
      </c>
      <c r="BS114" s="31" t="s">
        <v>957</v>
      </c>
      <c r="BT114">
        <f>ROUND(Table928[[#This Row],[FUR-δ13C]]+3.1,2)</f>
        <v>-20.45</v>
      </c>
      <c r="BU114">
        <f>ROUND(Table928[[#This Row],[FUR-δ15N]]+0.8,2)</f>
        <v>8.15</v>
      </c>
      <c r="BX114" t="s">
        <v>895</v>
      </c>
      <c r="BY114" s="34" t="s">
        <v>894</v>
      </c>
      <c r="BZ114" s="28" t="s">
        <v>853</v>
      </c>
      <c r="CA114" s="30">
        <v>9.1184003449943596</v>
      </c>
      <c r="CB114" s="30">
        <v>-24.3484005767593</v>
      </c>
      <c r="CC114" s="31" t="s">
        <v>846</v>
      </c>
      <c r="CD114">
        <f>ROUND(Table1029[[#This Row],[FUR-δ13C]]+1.4,2)</f>
        <v>-22.95</v>
      </c>
      <c r="CE114">
        <f>ROUND(Table1029[[#This Row],[FUR-δ15N]]+0.8,2)</f>
        <v>9.92</v>
      </c>
    </row>
    <row r="115" spans="1:83" ht="27" thickBot="1" x14ac:dyDescent="0.3">
      <c r="A115" s="49" t="s">
        <v>992</v>
      </c>
      <c r="B115" s="50" t="s">
        <v>848</v>
      </c>
      <c r="C115" s="50">
        <f t="shared" si="0"/>
        <v>-20.075000000000003</v>
      </c>
      <c r="D115" s="54">
        <f t="shared" si="0"/>
        <v>10.3</v>
      </c>
      <c r="I115" s="21"/>
      <c r="J115" s="21" t="s">
        <v>987</v>
      </c>
      <c r="K115" s="21" t="s">
        <v>994</v>
      </c>
      <c r="X115" s="24">
        <v>7</v>
      </c>
      <c r="Y115" s="24" t="s">
        <v>843</v>
      </c>
      <c r="Z115" s="24" t="s">
        <v>192</v>
      </c>
      <c r="AA115" s="24" t="s">
        <v>844</v>
      </c>
      <c r="AB115" s="24">
        <v>-18.29</v>
      </c>
      <c r="AC115" s="24">
        <v>6.75</v>
      </c>
      <c r="AD115" s="24" t="s">
        <v>845</v>
      </c>
      <c r="AE115" t="s">
        <v>959</v>
      </c>
      <c r="AF115">
        <f>Table525[[#This Row],[δ13C]]+3.5</f>
        <v>-14.79</v>
      </c>
      <c r="AG115">
        <f>Table525[[#This Row],[δ15N]]+0.8</f>
        <v>7.55</v>
      </c>
      <c r="BD115" t="s">
        <v>849</v>
      </c>
      <c r="BE115" s="32" t="s">
        <v>850</v>
      </c>
      <c r="BF115" s="29" t="s">
        <v>851</v>
      </c>
      <c r="BG115" s="30">
        <v>7.7197652538483501</v>
      </c>
      <c r="BH115" s="30">
        <v>-24.124011996664599</v>
      </c>
      <c r="BI115" s="31" t="s">
        <v>957</v>
      </c>
      <c r="BJ115">
        <f>ROUND(Table827[[#This Row],[FUR-δ13C]]+3.1,2)</f>
        <v>-21.02</v>
      </c>
      <c r="BK115">
        <f>ROUND(Table827[[#This Row],[FUR-δ15N]]+0.8,2)</f>
        <v>8.52</v>
      </c>
      <c r="BN115" t="s">
        <v>863</v>
      </c>
      <c r="BO115" s="33" t="s">
        <v>862</v>
      </c>
      <c r="BP115" s="29" t="s">
        <v>851</v>
      </c>
      <c r="BQ115" s="30">
        <v>9.0532663973036804</v>
      </c>
      <c r="BR115" s="30">
        <v>-23.523100506689499</v>
      </c>
      <c r="BS115" s="31" t="s">
        <v>957</v>
      </c>
      <c r="BT115">
        <f>ROUND(Table928[[#This Row],[FUR-δ13C]]+3.1,2)</f>
        <v>-20.420000000000002</v>
      </c>
      <c r="BU115">
        <f>ROUND(Table928[[#This Row],[FUR-δ15N]]+0.8,2)</f>
        <v>9.85</v>
      </c>
      <c r="BX115" t="s">
        <v>895</v>
      </c>
      <c r="BY115" s="34" t="s">
        <v>894</v>
      </c>
      <c r="BZ115" s="28" t="s">
        <v>853</v>
      </c>
      <c r="CA115" s="30">
        <v>8.9725579564440903</v>
      </c>
      <c r="CB115" s="30">
        <v>-24.4206335713905</v>
      </c>
      <c r="CC115" s="31" t="s">
        <v>846</v>
      </c>
      <c r="CD115">
        <f>ROUND(Table1029[[#This Row],[FUR-δ13C]]+1.4,2)</f>
        <v>-23.02</v>
      </c>
      <c r="CE115">
        <f>ROUND(Table1029[[#This Row],[FUR-δ15N]]+0.8,2)</f>
        <v>9.77</v>
      </c>
    </row>
    <row r="116" spans="1:83" ht="27" thickBot="1" x14ac:dyDescent="0.3">
      <c r="A116" s="51" t="s">
        <v>993</v>
      </c>
      <c r="B116" s="52" t="s">
        <v>848</v>
      </c>
      <c r="C116" s="52">
        <v>-19.600000000000001</v>
      </c>
      <c r="D116" s="53">
        <v>9.4</v>
      </c>
      <c r="I116" s="21"/>
      <c r="J116" s="21">
        <f>(D116+D117+D118+D119+D120)/5</f>
        <v>8.41</v>
      </c>
      <c r="K116" s="21">
        <f>(C116+C117+C118+C119+C120)/5</f>
        <v>-20.047000000000004</v>
      </c>
      <c r="X116" s="24">
        <v>8</v>
      </c>
      <c r="Y116" s="24" t="s">
        <v>843</v>
      </c>
      <c r="Z116" s="24" t="s">
        <v>192</v>
      </c>
      <c r="AA116" s="24" t="s">
        <v>844</v>
      </c>
      <c r="AB116" s="24">
        <v>-20.420000000000002</v>
      </c>
      <c r="AC116" s="24">
        <v>7.33</v>
      </c>
      <c r="AD116" s="24" t="s">
        <v>845</v>
      </c>
      <c r="AE116" t="s">
        <v>959</v>
      </c>
      <c r="AF116">
        <f>Table525[[#This Row],[δ13C]]+3.5</f>
        <v>-16.920000000000002</v>
      </c>
      <c r="AG116">
        <f>Table525[[#This Row],[δ15N]]+0.8</f>
        <v>8.1300000000000008</v>
      </c>
      <c r="BD116" t="s">
        <v>849</v>
      </c>
      <c r="BE116" s="32" t="s">
        <v>850</v>
      </c>
      <c r="BF116" s="29" t="s">
        <v>851</v>
      </c>
      <c r="BG116" s="30">
        <v>7.9947911028878602</v>
      </c>
      <c r="BH116" s="30">
        <v>-25.118793863484299</v>
      </c>
      <c r="BI116" s="31" t="s">
        <v>957</v>
      </c>
      <c r="BJ116">
        <f>ROUND(Table827[[#This Row],[FUR-δ13C]]+3.1,2)</f>
        <v>-22.02</v>
      </c>
      <c r="BK116">
        <f>ROUND(Table827[[#This Row],[FUR-δ15N]]+0.8,2)</f>
        <v>8.7899999999999991</v>
      </c>
      <c r="BN116" t="s">
        <v>863</v>
      </c>
      <c r="BO116" s="33" t="s">
        <v>862</v>
      </c>
      <c r="BP116" s="29" t="s">
        <v>851</v>
      </c>
      <c r="BQ116" s="30">
        <v>8.99577387765083</v>
      </c>
      <c r="BR116" s="30">
        <v>-22.6292522383687</v>
      </c>
      <c r="BS116" s="31" t="s">
        <v>957</v>
      </c>
      <c r="BT116">
        <f>ROUND(Table928[[#This Row],[FUR-δ13C]]+3.1,2)</f>
        <v>-19.53</v>
      </c>
      <c r="BU116">
        <f>ROUND(Table928[[#This Row],[FUR-δ15N]]+0.8,2)</f>
        <v>9.8000000000000007</v>
      </c>
      <c r="BX116" t="s">
        <v>895</v>
      </c>
      <c r="BY116" s="34" t="s">
        <v>894</v>
      </c>
      <c r="BZ116" s="28" t="s">
        <v>853</v>
      </c>
      <c r="CA116" s="30">
        <v>9.3327126538549994</v>
      </c>
      <c r="CB116" s="30">
        <v>-24.652207800359299</v>
      </c>
      <c r="CC116" s="31" t="s">
        <v>846</v>
      </c>
      <c r="CD116">
        <f>ROUND(Table1029[[#This Row],[FUR-δ13C]]+1.4,2)</f>
        <v>-23.25</v>
      </c>
      <c r="CE116">
        <f>ROUND(Table1029[[#This Row],[FUR-δ15N]]+0.8,2)</f>
        <v>10.130000000000001</v>
      </c>
    </row>
    <row r="117" spans="1:83" ht="27" thickBot="1" x14ac:dyDescent="0.3">
      <c r="A117" s="49" t="s">
        <v>951</v>
      </c>
      <c r="B117" s="50" t="s">
        <v>848</v>
      </c>
      <c r="C117" s="50">
        <v>-17.489999999999998</v>
      </c>
      <c r="D117" s="54">
        <v>7.66</v>
      </c>
      <c r="I117" s="21"/>
      <c r="J117" s="21"/>
      <c r="K117" s="21"/>
      <c r="X117" s="24">
        <v>9</v>
      </c>
      <c r="Y117" s="24" t="s">
        <v>843</v>
      </c>
      <c r="Z117" s="24" t="s">
        <v>192</v>
      </c>
      <c r="AA117" s="24" t="s">
        <v>844</v>
      </c>
      <c r="AB117" s="24">
        <v>-19.88</v>
      </c>
      <c r="AC117" s="24">
        <v>6.29</v>
      </c>
      <c r="AD117" s="24" t="s">
        <v>845</v>
      </c>
      <c r="AE117" t="s">
        <v>959</v>
      </c>
      <c r="AF117">
        <f>Table525[[#This Row],[δ13C]]+3.5</f>
        <v>-16.38</v>
      </c>
      <c r="AG117">
        <f>Table525[[#This Row],[δ15N]]+0.8</f>
        <v>7.09</v>
      </c>
      <c r="BD117" t="s">
        <v>852</v>
      </c>
      <c r="BE117" s="32" t="s">
        <v>850</v>
      </c>
      <c r="BF117" s="29" t="s">
        <v>853</v>
      </c>
      <c r="BG117" s="30">
        <v>7.7305208596316497</v>
      </c>
      <c r="BH117" s="30">
        <v>-24.637289270414701</v>
      </c>
      <c r="BI117" s="31" t="s">
        <v>957</v>
      </c>
      <c r="BJ117">
        <f>ROUND(Table827[[#This Row],[FUR-δ13C]]+3.1,2)</f>
        <v>-21.54</v>
      </c>
      <c r="BK117">
        <f>ROUND(Table827[[#This Row],[FUR-δ15N]]+0.8,2)</f>
        <v>8.5299999999999994</v>
      </c>
      <c r="BN117" t="s">
        <v>863</v>
      </c>
      <c r="BO117" s="33" t="s">
        <v>862</v>
      </c>
      <c r="BP117" s="29" t="s">
        <v>851</v>
      </c>
      <c r="BQ117" s="30">
        <v>8.9092310311764908</v>
      </c>
      <c r="BR117" s="30">
        <v>-22.433468324287901</v>
      </c>
      <c r="BS117" s="31" t="s">
        <v>957</v>
      </c>
      <c r="BT117">
        <f>ROUND(Table928[[#This Row],[FUR-δ13C]]+3.1,2)</f>
        <v>-19.329999999999998</v>
      </c>
      <c r="BU117">
        <f>ROUND(Table928[[#This Row],[FUR-δ15N]]+0.8,2)</f>
        <v>9.7100000000000009</v>
      </c>
      <c r="BX117" t="s">
        <v>895</v>
      </c>
      <c r="BY117" s="34" t="s">
        <v>894</v>
      </c>
      <c r="BZ117" s="28" t="s">
        <v>853</v>
      </c>
      <c r="CA117" s="30">
        <v>9.3723426159759207</v>
      </c>
      <c r="CB117" s="30">
        <v>-24.573665437065301</v>
      </c>
      <c r="CC117" s="31" t="s">
        <v>846</v>
      </c>
      <c r="CD117">
        <f>ROUND(Table1029[[#This Row],[FUR-δ13C]]+1.4,2)</f>
        <v>-23.17</v>
      </c>
      <c r="CE117">
        <f>ROUND(Table1029[[#This Row],[FUR-δ15N]]+0.8,2)</f>
        <v>10.17</v>
      </c>
    </row>
    <row r="118" spans="1:83" ht="27" thickBot="1" x14ac:dyDescent="0.3">
      <c r="A118" s="51" t="s">
        <v>1003</v>
      </c>
      <c r="B118" s="52" t="s">
        <v>848</v>
      </c>
      <c r="C118" s="52">
        <v>-20.85</v>
      </c>
      <c r="D118" s="53">
        <v>8.4600000000000009</v>
      </c>
      <c r="X118" s="24">
        <v>10</v>
      </c>
      <c r="Y118" s="24" t="s">
        <v>843</v>
      </c>
      <c r="Z118" s="24" t="s">
        <v>192</v>
      </c>
      <c r="AA118" s="24" t="s">
        <v>844</v>
      </c>
      <c r="AB118" s="24">
        <v>-16.739999999999998</v>
      </c>
      <c r="AC118" s="24">
        <v>6.99</v>
      </c>
      <c r="AD118" s="24" t="s">
        <v>845</v>
      </c>
      <c r="AE118" t="s">
        <v>959</v>
      </c>
      <c r="AF118">
        <f>Table525[[#This Row],[δ13C]]+3.5</f>
        <v>-13.239999999999998</v>
      </c>
      <c r="AG118">
        <f>Table525[[#This Row],[δ15N]]+0.8</f>
        <v>7.79</v>
      </c>
      <c r="BD118" t="s">
        <v>852</v>
      </c>
      <c r="BE118" s="32" t="s">
        <v>850</v>
      </c>
      <c r="BF118" s="29" t="s">
        <v>853</v>
      </c>
      <c r="BG118" s="30">
        <v>7.3958667567115004</v>
      </c>
      <c r="BH118" s="30">
        <v>-24.523101357652902</v>
      </c>
      <c r="BI118" s="31" t="s">
        <v>957</v>
      </c>
      <c r="BJ118">
        <f>ROUND(Table827[[#This Row],[FUR-δ13C]]+3.1,2)</f>
        <v>-21.42</v>
      </c>
      <c r="BK118">
        <f>ROUND(Table827[[#This Row],[FUR-δ15N]]+0.8,2)</f>
        <v>8.1999999999999993</v>
      </c>
      <c r="BN118" t="s">
        <v>863</v>
      </c>
      <c r="BO118" s="33" t="s">
        <v>862</v>
      </c>
      <c r="BP118" s="29" t="s">
        <v>851</v>
      </c>
      <c r="BQ118" s="30">
        <v>8.1250077927415294</v>
      </c>
      <c r="BR118" s="30">
        <v>-23.835633639633599</v>
      </c>
      <c r="BS118" s="31" t="s">
        <v>957</v>
      </c>
      <c r="BT118">
        <f>ROUND(Table928[[#This Row],[FUR-δ13C]]+3.1,2)</f>
        <v>-20.74</v>
      </c>
      <c r="BU118">
        <f>ROUND(Table928[[#This Row],[FUR-δ15N]]+0.8,2)</f>
        <v>8.93</v>
      </c>
      <c r="BX118" t="s">
        <v>896</v>
      </c>
      <c r="BY118" s="34" t="s">
        <v>894</v>
      </c>
      <c r="BZ118" t="s">
        <v>853</v>
      </c>
      <c r="CA118" s="30">
        <v>6.34079274386146</v>
      </c>
      <c r="CB118" s="30">
        <v>-22.961132219294001</v>
      </c>
      <c r="CC118" s="31" t="s">
        <v>846</v>
      </c>
      <c r="CD118">
        <f>ROUND(Table1029[[#This Row],[FUR-δ13C]]+1.4,2)</f>
        <v>-21.56</v>
      </c>
      <c r="CE118">
        <f>ROUND(Table1029[[#This Row],[FUR-δ15N]]+0.8,2)</f>
        <v>7.14</v>
      </c>
    </row>
    <row r="119" spans="1:83" ht="27" thickBot="1" x14ac:dyDescent="0.3">
      <c r="A119" s="49" t="s">
        <v>1004</v>
      </c>
      <c r="B119" s="50" t="s">
        <v>848</v>
      </c>
      <c r="C119" s="50">
        <v>-20.695</v>
      </c>
      <c r="D119" s="54">
        <v>8.14</v>
      </c>
      <c r="X119" s="24">
        <v>11</v>
      </c>
      <c r="Y119" s="24" t="s">
        <v>843</v>
      </c>
      <c r="Z119" s="24" t="s">
        <v>192</v>
      </c>
      <c r="AA119" s="24" t="s">
        <v>844</v>
      </c>
      <c r="AB119" s="24">
        <v>-19.88</v>
      </c>
      <c r="AC119" s="24">
        <v>7.51</v>
      </c>
      <c r="AD119" s="24" t="s">
        <v>845</v>
      </c>
      <c r="AE119" t="s">
        <v>959</v>
      </c>
      <c r="AF119">
        <f>Table525[[#This Row],[δ13C]]+3.5</f>
        <v>-16.38</v>
      </c>
      <c r="AG119">
        <f>Table525[[#This Row],[δ15N]]+0.8</f>
        <v>8.31</v>
      </c>
      <c r="BD119" t="s">
        <v>852</v>
      </c>
      <c r="BE119" s="32" t="s">
        <v>850</v>
      </c>
      <c r="BF119" s="29" t="s">
        <v>853</v>
      </c>
      <c r="BG119" s="30">
        <v>7.9347605221327502</v>
      </c>
      <c r="BH119" s="30">
        <v>-24.4961942807792</v>
      </c>
      <c r="BI119" s="31" t="s">
        <v>957</v>
      </c>
      <c r="BJ119">
        <f>ROUND(Table827[[#This Row],[FUR-δ13C]]+3.1,2)</f>
        <v>-21.4</v>
      </c>
      <c r="BK119">
        <f>ROUND(Table827[[#This Row],[FUR-δ15N]]+0.8,2)</f>
        <v>8.73</v>
      </c>
      <c r="BN119" t="s">
        <v>864</v>
      </c>
      <c r="BO119" s="33" t="s">
        <v>862</v>
      </c>
      <c r="BP119" s="29" t="s">
        <v>853</v>
      </c>
      <c r="BQ119" s="30">
        <v>8.0237667084175506</v>
      </c>
      <c r="BR119" s="30">
        <v>-23.286538994997098</v>
      </c>
      <c r="BS119" s="31" t="s">
        <v>957</v>
      </c>
      <c r="BT119">
        <f>ROUND(Table928[[#This Row],[FUR-δ13C]]+3.1,2)</f>
        <v>-20.190000000000001</v>
      </c>
      <c r="BU119">
        <f>ROUND(Table928[[#This Row],[FUR-δ15N]]+0.8,2)</f>
        <v>8.82</v>
      </c>
      <c r="BX119" t="s">
        <v>896</v>
      </c>
      <c r="BY119" s="34" t="s">
        <v>894</v>
      </c>
      <c r="BZ119" t="s">
        <v>853</v>
      </c>
      <c r="CA119" s="30">
        <v>6.3809495898689201</v>
      </c>
      <c r="CB119" s="30">
        <v>-23.126629359316102</v>
      </c>
      <c r="CC119" s="31" t="s">
        <v>846</v>
      </c>
      <c r="CD119">
        <f>ROUND(Table1029[[#This Row],[FUR-δ13C]]+1.4,2)</f>
        <v>-21.73</v>
      </c>
      <c r="CE119">
        <f>ROUND(Table1029[[#This Row],[FUR-δ15N]]+0.8,2)</f>
        <v>7.18</v>
      </c>
    </row>
    <row r="120" spans="1:83" ht="27" thickBot="1" x14ac:dyDescent="0.3">
      <c r="A120" s="51" t="s">
        <v>1005</v>
      </c>
      <c r="B120" s="52" t="s">
        <v>848</v>
      </c>
      <c r="C120" s="52">
        <v>-21.6</v>
      </c>
      <c r="D120" s="53">
        <v>8.39</v>
      </c>
      <c r="X120" s="24">
        <v>12</v>
      </c>
      <c r="Y120" s="24" t="s">
        <v>843</v>
      </c>
      <c r="Z120" s="24" t="s">
        <v>192</v>
      </c>
      <c r="AA120" s="24" t="s">
        <v>844</v>
      </c>
      <c r="AB120" s="24">
        <v>-19.75</v>
      </c>
      <c r="AC120" s="24">
        <v>6.73</v>
      </c>
      <c r="AD120" s="24" t="s">
        <v>845</v>
      </c>
      <c r="AE120" t="s">
        <v>959</v>
      </c>
      <c r="AF120">
        <f>Table525[[#This Row],[δ13C]]+3.5</f>
        <v>-16.25</v>
      </c>
      <c r="AG120">
        <f>Table525[[#This Row],[δ15N]]+0.8</f>
        <v>7.53</v>
      </c>
      <c r="BD120" t="s">
        <v>852</v>
      </c>
      <c r="BE120" s="32" t="s">
        <v>850</v>
      </c>
      <c r="BF120" s="29" t="s">
        <v>853</v>
      </c>
      <c r="BG120" s="30">
        <v>7.9584853929124204</v>
      </c>
      <c r="BH120" s="30">
        <v>-24.1567076185734</v>
      </c>
      <c r="BI120" s="31" t="s">
        <v>957</v>
      </c>
      <c r="BJ120">
        <f>ROUND(Table827[[#This Row],[FUR-δ13C]]+3.1,2)</f>
        <v>-21.06</v>
      </c>
      <c r="BK120">
        <f>ROUND(Table827[[#This Row],[FUR-δ15N]]+0.8,2)</f>
        <v>8.76</v>
      </c>
      <c r="BN120" t="s">
        <v>864</v>
      </c>
      <c r="BO120" s="33" t="s">
        <v>862</v>
      </c>
      <c r="BP120" s="29" t="s">
        <v>853</v>
      </c>
      <c r="BQ120" s="30">
        <v>7.7146305934601704</v>
      </c>
      <c r="BR120" s="30">
        <v>-23.787507872636098</v>
      </c>
      <c r="BS120" s="31" t="s">
        <v>957</v>
      </c>
      <c r="BT120">
        <f>ROUND(Table928[[#This Row],[FUR-δ13C]]+3.1,2)</f>
        <v>-20.69</v>
      </c>
      <c r="BU120">
        <f>ROUND(Table928[[#This Row],[FUR-δ15N]]+0.8,2)</f>
        <v>8.51</v>
      </c>
      <c r="BX120" t="s">
        <v>896</v>
      </c>
      <c r="BY120" s="34" t="s">
        <v>894</v>
      </c>
      <c r="BZ120" t="s">
        <v>853</v>
      </c>
      <c r="CA120" s="30">
        <v>6.6201575539320103</v>
      </c>
      <c r="CB120" s="30">
        <v>-23.088612816197301</v>
      </c>
      <c r="CC120" s="31" t="s">
        <v>846</v>
      </c>
      <c r="CD120">
        <f>ROUND(Table1029[[#This Row],[FUR-δ13C]]+1.4,2)</f>
        <v>-21.69</v>
      </c>
      <c r="CE120">
        <f>ROUND(Table1029[[#This Row],[FUR-δ15N]]+0.8,2)</f>
        <v>7.42</v>
      </c>
    </row>
    <row r="121" spans="1:83" ht="27" thickBot="1" x14ac:dyDescent="0.3">
      <c r="X121" s="24">
        <v>14</v>
      </c>
      <c r="Y121" s="24" t="s">
        <v>843</v>
      </c>
      <c r="Z121" s="24" t="s">
        <v>192</v>
      </c>
      <c r="AA121" s="24" t="s">
        <v>844</v>
      </c>
      <c r="AB121" s="24">
        <v>-21.67</v>
      </c>
      <c r="AC121" s="24">
        <v>6.07</v>
      </c>
      <c r="AD121" s="24" t="s">
        <v>845</v>
      </c>
      <c r="AE121" t="s">
        <v>959</v>
      </c>
      <c r="AF121">
        <f>Table525[[#This Row],[δ13C]]+3.5</f>
        <v>-18.170000000000002</v>
      </c>
      <c r="AG121">
        <f>Table525[[#This Row],[δ15N]]+0.8</f>
        <v>6.87</v>
      </c>
      <c r="BD121" t="s">
        <v>852</v>
      </c>
      <c r="BE121" s="32" t="s">
        <v>850</v>
      </c>
      <c r="BF121" s="29" t="s">
        <v>853</v>
      </c>
      <c r="BG121" s="30">
        <v>8.1845093014494203</v>
      </c>
      <c r="BH121" s="30">
        <v>-24.149130621428899</v>
      </c>
      <c r="BI121" s="31" t="s">
        <v>957</v>
      </c>
      <c r="BJ121">
        <f>ROUND(Table827[[#This Row],[FUR-δ13C]]+3.1,2)</f>
        <v>-21.05</v>
      </c>
      <c r="BK121">
        <f>ROUND(Table827[[#This Row],[FUR-δ15N]]+0.8,2)</f>
        <v>8.98</v>
      </c>
      <c r="BN121" t="s">
        <v>864</v>
      </c>
      <c r="BO121" s="33" t="s">
        <v>862</v>
      </c>
      <c r="BP121" s="29" t="s">
        <v>853</v>
      </c>
      <c r="BQ121" s="30">
        <v>7.9880641929346803</v>
      </c>
      <c r="BR121" s="30">
        <v>-23.8142069825272</v>
      </c>
      <c r="BS121" s="31" t="s">
        <v>957</v>
      </c>
      <c r="BT121">
        <f>ROUND(Table928[[#This Row],[FUR-δ13C]]+3.1,2)</f>
        <v>-20.71</v>
      </c>
      <c r="BU121">
        <f>ROUND(Table928[[#This Row],[FUR-δ15N]]+0.8,2)</f>
        <v>8.7899999999999991</v>
      </c>
      <c r="BX121" t="s">
        <v>897</v>
      </c>
      <c r="BY121" s="34" t="s">
        <v>894</v>
      </c>
      <c r="BZ121" s="28" t="s">
        <v>882</v>
      </c>
      <c r="CA121" s="30">
        <v>8.5827070954193392</v>
      </c>
      <c r="CB121" s="30">
        <v>-24.927074215695399</v>
      </c>
      <c r="CC121" s="31" t="s">
        <v>846</v>
      </c>
      <c r="CD121">
        <f>ROUND(Table1029[[#This Row],[FUR-δ13C]]+1.4,2)</f>
        <v>-23.53</v>
      </c>
      <c r="CE121">
        <f>ROUND(Table1029[[#This Row],[FUR-δ15N]]+0.8,2)</f>
        <v>9.3800000000000008</v>
      </c>
    </row>
    <row r="122" spans="1:83" ht="27" thickBot="1" x14ac:dyDescent="0.3">
      <c r="X122" s="24">
        <v>15</v>
      </c>
      <c r="Y122" s="24" t="s">
        <v>843</v>
      </c>
      <c r="Z122" s="24" t="s">
        <v>192</v>
      </c>
      <c r="AA122" s="24" t="s">
        <v>844</v>
      </c>
      <c r="AB122" s="24">
        <v>-18.57</v>
      </c>
      <c r="AC122" s="24">
        <v>6.24</v>
      </c>
      <c r="AD122" s="24" t="s">
        <v>845</v>
      </c>
      <c r="AE122" t="s">
        <v>959</v>
      </c>
      <c r="AF122">
        <f>Table525[[#This Row],[δ13C]]+3.5</f>
        <v>-15.07</v>
      </c>
      <c r="AG122">
        <f>Table525[[#This Row],[δ15N]]+0.8</f>
        <v>7.04</v>
      </c>
      <c r="BD122" t="s">
        <v>852</v>
      </c>
      <c r="BE122" s="32" t="s">
        <v>850</v>
      </c>
      <c r="BF122" s="29" t="s">
        <v>853</v>
      </c>
      <c r="BG122" s="30">
        <v>7.9106022852021596</v>
      </c>
      <c r="BH122" s="30">
        <v>-24.207663099493299</v>
      </c>
      <c r="BI122" s="31" t="s">
        <v>957</v>
      </c>
      <c r="BJ122">
        <f>ROUND(Table827[[#This Row],[FUR-δ13C]]+3.1,2)</f>
        <v>-21.11</v>
      </c>
      <c r="BK122">
        <f>ROUND(Table827[[#This Row],[FUR-δ15N]]+0.8,2)</f>
        <v>8.7100000000000009</v>
      </c>
      <c r="BN122" t="s">
        <v>865</v>
      </c>
      <c r="BO122" s="33" t="s">
        <v>862</v>
      </c>
      <c r="BP122" s="29" t="s">
        <v>851</v>
      </c>
      <c r="BQ122" s="30">
        <v>7.6834256897266302</v>
      </c>
      <c r="BR122" s="30">
        <v>-23.528266857520201</v>
      </c>
      <c r="BS122" s="31" t="s">
        <v>957</v>
      </c>
      <c r="BT122">
        <f>ROUND(Table928[[#This Row],[FUR-δ13C]]+3.1,2)</f>
        <v>-20.43</v>
      </c>
      <c r="BU122">
        <f>ROUND(Table928[[#This Row],[FUR-δ15N]]+0.8,2)</f>
        <v>8.48</v>
      </c>
      <c r="BX122" t="s">
        <v>897</v>
      </c>
      <c r="BY122" s="34" t="s">
        <v>894</v>
      </c>
      <c r="BZ122" s="28" t="s">
        <v>882</v>
      </c>
      <c r="CA122" s="30">
        <v>8.5772610786314907</v>
      </c>
      <c r="CB122" s="30">
        <v>-25.017938953667599</v>
      </c>
      <c r="CC122" s="31" t="s">
        <v>846</v>
      </c>
      <c r="CD122">
        <f>ROUND(Table1029[[#This Row],[FUR-δ13C]]+1.4,2)</f>
        <v>-23.62</v>
      </c>
      <c r="CE122">
        <f>ROUND(Table1029[[#This Row],[FUR-δ15N]]+0.8,2)</f>
        <v>9.3800000000000008</v>
      </c>
    </row>
    <row r="123" spans="1:83" ht="27" thickBot="1" x14ac:dyDescent="0.3">
      <c r="X123" s="24">
        <v>16</v>
      </c>
      <c r="Y123" s="24" t="s">
        <v>843</v>
      </c>
      <c r="Z123" s="24" t="s">
        <v>192</v>
      </c>
      <c r="AA123" s="24" t="s">
        <v>844</v>
      </c>
      <c r="AB123" s="24">
        <v>-17.14</v>
      </c>
      <c r="AC123" s="24">
        <v>11.81</v>
      </c>
      <c r="AD123" s="24" t="s">
        <v>845</v>
      </c>
      <c r="AE123" t="s">
        <v>959</v>
      </c>
      <c r="AF123">
        <f>Table525[[#This Row],[δ13C]]+3.5</f>
        <v>-13.64</v>
      </c>
      <c r="AG123">
        <f>Table525[[#This Row],[δ15N]]+0.8</f>
        <v>12.610000000000001</v>
      </c>
      <c r="BD123" t="s">
        <v>852</v>
      </c>
      <c r="BE123" s="32" t="s">
        <v>850</v>
      </c>
      <c r="BF123" s="29" t="s">
        <v>853</v>
      </c>
      <c r="BG123" s="30">
        <v>8.1049659969220098</v>
      </c>
      <c r="BH123" s="30">
        <v>-24.1499629697337</v>
      </c>
      <c r="BI123" s="31" t="s">
        <v>957</v>
      </c>
      <c r="BJ123">
        <f>ROUND(Table827[[#This Row],[FUR-δ13C]]+3.1,2)</f>
        <v>-21.05</v>
      </c>
      <c r="BK123">
        <f>ROUND(Table827[[#This Row],[FUR-δ15N]]+0.8,2)</f>
        <v>8.9</v>
      </c>
      <c r="BN123" t="s">
        <v>865</v>
      </c>
      <c r="BO123" s="33" t="s">
        <v>862</v>
      </c>
      <c r="BP123" s="29" t="s">
        <v>851</v>
      </c>
      <c r="BQ123" s="30">
        <v>8.1111623973034508</v>
      </c>
      <c r="BR123" s="30">
        <v>-24.186830720575401</v>
      </c>
      <c r="BS123" s="31" t="s">
        <v>957</v>
      </c>
      <c r="BT123">
        <f>ROUND(Table928[[#This Row],[FUR-δ13C]]+3.1,2)</f>
        <v>-21.09</v>
      </c>
      <c r="BU123">
        <f>ROUND(Table928[[#This Row],[FUR-δ15N]]+0.8,2)</f>
        <v>8.91</v>
      </c>
      <c r="BX123" t="s">
        <v>897</v>
      </c>
      <c r="BY123" s="34" t="s">
        <v>894</v>
      </c>
      <c r="BZ123" s="28" t="s">
        <v>882</v>
      </c>
      <c r="CA123" s="30">
        <v>8.2834237677791798</v>
      </c>
      <c r="CB123" s="30">
        <v>-25.2044751644919</v>
      </c>
      <c r="CC123" s="31" t="s">
        <v>846</v>
      </c>
      <c r="CD123">
        <f>ROUND(Table1029[[#This Row],[FUR-δ13C]]+1.4,2)</f>
        <v>-23.8</v>
      </c>
      <c r="CE123">
        <f>ROUND(Table1029[[#This Row],[FUR-δ15N]]+0.8,2)</f>
        <v>9.08</v>
      </c>
    </row>
    <row r="124" spans="1:83" ht="27" thickBot="1" x14ac:dyDescent="0.3">
      <c r="X124" s="24">
        <v>17</v>
      </c>
      <c r="Y124" s="24" t="s">
        <v>843</v>
      </c>
      <c r="Z124" s="24" t="s">
        <v>192</v>
      </c>
      <c r="AA124" s="24" t="s">
        <v>844</v>
      </c>
      <c r="AB124" s="24">
        <v>-20</v>
      </c>
      <c r="AC124" s="24">
        <v>6.59</v>
      </c>
      <c r="AD124" s="24" t="s">
        <v>845</v>
      </c>
      <c r="AE124" t="s">
        <v>959</v>
      </c>
      <c r="AF124">
        <f>Table525[[#This Row],[δ13C]]+3.5</f>
        <v>-16.5</v>
      </c>
      <c r="AG124">
        <f>Table525[[#This Row],[δ15N]]+0.8</f>
        <v>7.39</v>
      </c>
      <c r="BD124" t="s">
        <v>852</v>
      </c>
      <c r="BE124" s="32" t="s">
        <v>850</v>
      </c>
      <c r="BF124" s="29" t="s">
        <v>853</v>
      </c>
      <c r="BG124" s="30">
        <v>7.89702460678006</v>
      </c>
      <c r="BH124" s="30">
        <v>-24.211168783847398</v>
      </c>
      <c r="BI124" s="31" t="s">
        <v>957</v>
      </c>
      <c r="BJ124">
        <f>ROUND(Table827[[#This Row],[FUR-δ13C]]+3.1,2)</f>
        <v>-21.11</v>
      </c>
      <c r="BK124">
        <f>ROUND(Table827[[#This Row],[FUR-δ15N]]+0.8,2)</f>
        <v>8.6999999999999993</v>
      </c>
      <c r="BN124" t="s">
        <v>865</v>
      </c>
      <c r="BO124" s="33" t="s">
        <v>862</v>
      </c>
      <c r="BP124" s="29" t="s">
        <v>851</v>
      </c>
      <c r="BQ124" s="30">
        <v>7.2289441603395304</v>
      </c>
      <c r="BR124" s="30">
        <v>-23.907982650801401</v>
      </c>
      <c r="BS124" s="31" t="s">
        <v>957</v>
      </c>
      <c r="BT124">
        <f>ROUND(Table928[[#This Row],[FUR-δ13C]]+3.1,2)</f>
        <v>-20.81</v>
      </c>
      <c r="BU124">
        <f>ROUND(Table928[[#This Row],[FUR-δ15N]]+0.8,2)</f>
        <v>8.0299999999999994</v>
      </c>
      <c r="BX124" t="s">
        <v>897</v>
      </c>
      <c r="BY124" s="34" t="s">
        <v>894</v>
      </c>
      <c r="BZ124" s="28" t="s">
        <v>882</v>
      </c>
      <c r="CA124" s="30">
        <v>9.0024749232814596</v>
      </c>
      <c r="CB124" s="30">
        <v>-25.096270217924602</v>
      </c>
      <c r="CC124" s="31" t="s">
        <v>846</v>
      </c>
      <c r="CD124">
        <f>ROUND(Table1029[[#This Row],[FUR-δ13C]]+1.4,2)</f>
        <v>-23.7</v>
      </c>
      <c r="CE124">
        <f>ROUND(Table1029[[#This Row],[FUR-δ15N]]+0.8,2)</f>
        <v>9.8000000000000007</v>
      </c>
    </row>
    <row r="125" spans="1:83" ht="27" thickBot="1" x14ac:dyDescent="0.3">
      <c r="X125" s="24">
        <v>18</v>
      </c>
      <c r="Y125" s="24" t="s">
        <v>843</v>
      </c>
      <c r="Z125" s="24" t="s">
        <v>192</v>
      </c>
      <c r="AA125" s="24" t="s">
        <v>844</v>
      </c>
      <c r="AB125" s="24">
        <v>-21.13</v>
      </c>
      <c r="AC125" s="24">
        <v>11.45</v>
      </c>
      <c r="AD125" s="24" t="s">
        <v>845</v>
      </c>
      <c r="AE125" t="s">
        <v>959</v>
      </c>
      <c r="AF125">
        <f>Table525[[#This Row],[δ13C]]+3.5</f>
        <v>-17.63</v>
      </c>
      <c r="AG125">
        <f>Table525[[#This Row],[δ15N]]+0.8</f>
        <v>12.25</v>
      </c>
      <c r="BD125" t="s">
        <v>852</v>
      </c>
      <c r="BE125" s="32" t="s">
        <v>850</v>
      </c>
      <c r="BF125" s="29" t="s">
        <v>853</v>
      </c>
      <c r="BG125" s="30">
        <v>8.2366437662149607</v>
      </c>
      <c r="BH125" s="30">
        <v>-24.1241588204899</v>
      </c>
      <c r="BI125" s="31" t="s">
        <v>957</v>
      </c>
      <c r="BJ125">
        <f>ROUND(Table827[[#This Row],[FUR-δ13C]]+3.1,2)</f>
        <v>-21.02</v>
      </c>
      <c r="BK125">
        <f>ROUND(Table827[[#This Row],[FUR-δ15N]]+0.8,2)</f>
        <v>9.0399999999999991</v>
      </c>
      <c r="BN125" t="s">
        <v>866</v>
      </c>
      <c r="BO125" s="33" t="s">
        <v>862</v>
      </c>
      <c r="BP125" s="29" t="s">
        <v>851</v>
      </c>
      <c r="BQ125" s="30">
        <v>8.5801814573975808</v>
      </c>
      <c r="BR125" s="30">
        <v>-25.890076172226099</v>
      </c>
      <c r="BS125" s="31" t="s">
        <v>957</v>
      </c>
      <c r="BT125">
        <f>ROUND(Table928[[#This Row],[FUR-δ13C]]+3.1,2)</f>
        <v>-22.79</v>
      </c>
      <c r="BU125">
        <f>ROUND(Table928[[#This Row],[FUR-δ15N]]+0.8,2)</f>
        <v>9.3800000000000008</v>
      </c>
      <c r="BX125" t="s">
        <v>898</v>
      </c>
      <c r="BY125" s="34" t="s">
        <v>894</v>
      </c>
      <c r="BZ125" s="28" t="s">
        <v>853</v>
      </c>
      <c r="CA125" s="30">
        <v>5.6553220789755798</v>
      </c>
      <c r="CB125" s="30">
        <v>-22.040856532618601</v>
      </c>
      <c r="CC125" s="31" t="s">
        <v>846</v>
      </c>
      <c r="CD125">
        <f>ROUND(Table1029[[#This Row],[FUR-δ13C]]+1.4,2)</f>
        <v>-20.64</v>
      </c>
      <c r="CE125">
        <f>ROUND(Table1029[[#This Row],[FUR-δ15N]]+0.8,2)</f>
        <v>6.46</v>
      </c>
    </row>
    <row r="126" spans="1:83" ht="27" thickBot="1" x14ac:dyDescent="0.3">
      <c r="X126" s="24">
        <v>19</v>
      </c>
      <c r="Y126" s="24" t="s">
        <v>843</v>
      </c>
      <c r="Z126" s="24" t="s">
        <v>192</v>
      </c>
      <c r="AA126" s="24" t="s">
        <v>844</v>
      </c>
      <c r="AB126" s="24">
        <v>-21.61</v>
      </c>
      <c r="AC126" s="24">
        <v>7</v>
      </c>
      <c r="AD126" s="24" t="s">
        <v>845</v>
      </c>
      <c r="AE126" t="s">
        <v>959</v>
      </c>
      <c r="AF126">
        <f>Table525[[#This Row],[δ13C]]+3.5</f>
        <v>-18.11</v>
      </c>
      <c r="AG126">
        <f>Table525[[#This Row],[δ15N]]+0.8</f>
        <v>7.8</v>
      </c>
      <c r="BD126" t="s">
        <v>854</v>
      </c>
      <c r="BE126" s="32" t="s">
        <v>850</v>
      </c>
      <c r="BF126" s="29" t="s">
        <v>853</v>
      </c>
      <c r="BG126" s="30">
        <v>7.8892164331158998</v>
      </c>
      <c r="BH126" s="30">
        <v>-25.445960350083102</v>
      </c>
      <c r="BI126" s="31" t="s">
        <v>957</v>
      </c>
      <c r="BJ126">
        <f>ROUND(Table827[[#This Row],[FUR-δ13C]]+3.1,2)</f>
        <v>-22.35</v>
      </c>
      <c r="BK126">
        <f>ROUND(Table827[[#This Row],[FUR-δ15N]]+0.8,2)</f>
        <v>8.69</v>
      </c>
      <c r="BN126" t="s">
        <v>866</v>
      </c>
      <c r="BO126" s="33" t="s">
        <v>862</v>
      </c>
      <c r="BP126" s="29" t="s">
        <v>851</v>
      </c>
      <c r="BQ126" s="30">
        <v>8.5544576257742193</v>
      </c>
      <c r="BR126" s="30">
        <v>-25.6325905045762</v>
      </c>
      <c r="BS126" s="31" t="s">
        <v>957</v>
      </c>
      <c r="BT126">
        <f>ROUND(Table928[[#This Row],[FUR-δ13C]]+3.1,2)</f>
        <v>-22.53</v>
      </c>
      <c r="BU126">
        <f>ROUND(Table928[[#This Row],[FUR-δ15N]]+0.8,2)</f>
        <v>9.35</v>
      </c>
      <c r="BX126" t="s">
        <v>898</v>
      </c>
      <c r="BY126" s="34" t="s">
        <v>894</v>
      </c>
      <c r="BZ126" s="28" t="s">
        <v>853</v>
      </c>
      <c r="CA126" s="30">
        <v>5.8005626333699096</v>
      </c>
      <c r="CB126" s="30">
        <v>-21.5525045454946</v>
      </c>
      <c r="CC126" s="31" t="s">
        <v>846</v>
      </c>
      <c r="CD126">
        <f>ROUND(Table1029[[#This Row],[FUR-δ13C]]+1.4,2)</f>
        <v>-20.149999999999999</v>
      </c>
      <c r="CE126">
        <f>ROUND(Table1029[[#This Row],[FUR-δ15N]]+0.8,2)</f>
        <v>6.6</v>
      </c>
    </row>
    <row r="127" spans="1:83" ht="27" thickBot="1" x14ac:dyDescent="0.3">
      <c r="X127" s="24">
        <v>20</v>
      </c>
      <c r="Y127" s="24" t="s">
        <v>843</v>
      </c>
      <c r="Z127" s="24" t="s">
        <v>192</v>
      </c>
      <c r="AA127" s="24" t="s">
        <v>844</v>
      </c>
      <c r="AB127" s="24">
        <v>-22.21</v>
      </c>
      <c r="AC127" s="24">
        <v>7.26</v>
      </c>
      <c r="AD127" s="24" t="s">
        <v>845</v>
      </c>
      <c r="AE127" t="s">
        <v>959</v>
      </c>
      <c r="AF127">
        <f>Table525[[#This Row],[δ13C]]+3.5</f>
        <v>-18.71</v>
      </c>
      <c r="AG127">
        <f>Table525[[#This Row],[δ15N]]+0.8</f>
        <v>8.06</v>
      </c>
      <c r="BD127" t="s">
        <v>854</v>
      </c>
      <c r="BE127" s="32" t="s">
        <v>850</v>
      </c>
      <c r="BF127" s="29" t="s">
        <v>853</v>
      </c>
      <c r="BG127" s="30">
        <v>7.6635107065764903</v>
      </c>
      <c r="BH127" s="30">
        <v>-25.305974061957102</v>
      </c>
      <c r="BI127" s="31" t="s">
        <v>957</v>
      </c>
      <c r="BJ127">
        <f>ROUND(Table827[[#This Row],[FUR-δ13C]]+3.1,2)</f>
        <v>-22.21</v>
      </c>
      <c r="BK127">
        <f>ROUND(Table827[[#This Row],[FUR-δ15N]]+0.8,2)</f>
        <v>8.4600000000000009</v>
      </c>
      <c r="BN127" t="s">
        <v>866</v>
      </c>
      <c r="BO127" s="33" t="s">
        <v>862</v>
      </c>
      <c r="BP127" s="29" t="s">
        <v>851</v>
      </c>
      <c r="BQ127" s="30">
        <v>8.6565490587719705</v>
      </c>
      <c r="BR127" s="30">
        <v>-25.434797094513801</v>
      </c>
      <c r="BS127" s="31" t="s">
        <v>957</v>
      </c>
      <c r="BT127">
        <f>ROUND(Table928[[#This Row],[FUR-δ13C]]+3.1,2)</f>
        <v>-22.33</v>
      </c>
      <c r="BU127">
        <f>ROUND(Table928[[#This Row],[FUR-δ15N]]+0.8,2)</f>
        <v>9.4600000000000009</v>
      </c>
      <c r="BX127" t="s">
        <v>898</v>
      </c>
      <c r="BY127" s="34" t="s">
        <v>894</v>
      </c>
      <c r="BZ127" s="28" t="s">
        <v>853</v>
      </c>
      <c r="CA127" s="30">
        <v>6.0967812203546101</v>
      </c>
      <c r="CB127" s="30">
        <v>-21.631735219100001</v>
      </c>
      <c r="CC127" s="31" t="s">
        <v>846</v>
      </c>
      <c r="CD127">
        <f>ROUND(Table1029[[#This Row],[FUR-δ13C]]+1.4,2)</f>
        <v>-20.23</v>
      </c>
      <c r="CE127">
        <f>ROUND(Table1029[[#This Row],[FUR-δ15N]]+0.8,2)</f>
        <v>6.9</v>
      </c>
    </row>
    <row r="128" spans="1:83" ht="27" thickBot="1" x14ac:dyDescent="0.3">
      <c r="X128" s="24">
        <v>21</v>
      </c>
      <c r="Y128" s="24" t="s">
        <v>843</v>
      </c>
      <c r="Z128" s="24" t="s">
        <v>192</v>
      </c>
      <c r="AA128" s="24" t="s">
        <v>844</v>
      </c>
      <c r="AB128" s="24">
        <v>-21.09</v>
      </c>
      <c r="AC128" s="24">
        <v>11.47</v>
      </c>
      <c r="AD128" s="24" t="s">
        <v>845</v>
      </c>
      <c r="AE128" t="s">
        <v>959</v>
      </c>
      <c r="AF128">
        <f>Table525[[#This Row],[δ13C]]+3.5</f>
        <v>-17.59</v>
      </c>
      <c r="AG128">
        <f>Table525[[#This Row],[δ15N]]+0.8</f>
        <v>12.270000000000001</v>
      </c>
      <c r="BD128" t="s">
        <v>854</v>
      </c>
      <c r="BE128" s="32" t="s">
        <v>850</v>
      </c>
      <c r="BF128" s="29" t="s">
        <v>853</v>
      </c>
      <c r="BG128" s="30">
        <v>7.66227777828467</v>
      </c>
      <c r="BH128" s="30">
        <v>-25.053759238206698</v>
      </c>
      <c r="BI128" s="31" t="s">
        <v>957</v>
      </c>
      <c r="BJ128">
        <f>ROUND(Table827[[#This Row],[FUR-δ13C]]+3.1,2)</f>
        <v>-21.95</v>
      </c>
      <c r="BK128">
        <f>ROUND(Table827[[#This Row],[FUR-δ15N]]+0.8,2)</f>
        <v>8.4600000000000009</v>
      </c>
      <c r="BN128" t="s">
        <v>866</v>
      </c>
      <c r="BO128" s="33" t="s">
        <v>862</v>
      </c>
      <c r="BP128" s="29" t="s">
        <v>851</v>
      </c>
      <c r="BQ128" s="30">
        <v>9.3652775796736698</v>
      </c>
      <c r="BR128" s="30">
        <v>-24.547542376338299</v>
      </c>
      <c r="BS128" s="31" t="s">
        <v>957</v>
      </c>
      <c r="BT128">
        <f>ROUND(Table928[[#This Row],[FUR-δ13C]]+3.1,2)</f>
        <v>-21.45</v>
      </c>
      <c r="BU128">
        <f>ROUND(Table928[[#This Row],[FUR-δ15N]]+0.8,2)</f>
        <v>10.17</v>
      </c>
      <c r="BX128" t="s">
        <v>898</v>
      </c>
      <c r="BY128" s="34" t="s">
        <v>894</v>
      </c>
      <c r="BZ128" s="28" t="s">
        <v>853</v>
      </c>
      <c r="CA128" s="30">
        <v>6.1373581336524001</v>
      </c>
      <c r="CB128" s="30">
        <v>-21.636530576379201</v>
      </c>
      <c r="CC128" s="31" t="s">
        <v>846</v>
      </c>
      <c r="CD128">
        <f>ROUND(Table1029[[#This Row],[FUR-δ13C]]+1.4,2)</f>
        <v>-20.239999999999998</v>
      </c>
      <c r="CE128">
        <f>ROUND(Table1029[[#This Row],[FUR-δ15N]]+0.8,2)</f>
        <v>6.94</v>
      </c>
    </row>
    <row r="129" spans="1:83" ht="27" thickBot="1" x14ac:dyDescent="0.3">
      <c r="X129" s="24">
        <v>22</v>
      </c>
      <c r="Y129" s="24" t="s">
        <v>843</v>
      </c>
      <c r="Z129" s="24" t="s">
        <v>192</v>
      </c>
      <c r="AA129" s="24" t="s">
        <v>844</v>
      </c>
      <c r="AB129" s="24">
        <v>-21.6</v>
      </c>
      <c r="AC129" s="24">
        <v>6.73</v>
      </c>
      <c r="AD129" s="24" t="s">
        <v>845</v>
      </c>
      <c r="AE129" t="s">
        <v>959</v>
      </c>
      <c r="AF129">
        <f>Table525[[#This Row],[δ13C]]+3.5</f>
        <v>-18.100000000000001</v>
      </c>
      <c r="AG129">
        <f>Table525[[#This Row],[δ15N]]+0.8</f>
        <v>7.53</v>
      </c>
      <c r="BD129" t="s">
        <v>854</v>
      </c>
      <c r="BE129" s="32" t="s">
        <v>850</v>
      </c>
      <c r="BF129" s="29" t="s">
        <v>853</v>
      </c>
      <c r="BG129" s="30">
        <v>8.1583350066476399</v>
      </c>
      <c r="BH129" s="30">
        <v>-24.906990309190402</v>
      </c>
      <c r="BI129" s="31" t="s">
        <v>957</v>
      </c>
      <c r="BJ129">
        <f>ROUND(Table827[[#This Row],[FUR-δ13C]]+3.1,2)</f>
        <v>-21.81</v>
      </c>
      <c r="BK129">
        <f>ROUND(Table827[[#This Row],[FUR-δ15N]]+0.8,2)</f>
        <v>8.9600000000000009</v>
      </c>
      <c r="BN129" t="s">
        <v>867</v>
      </c>
      <c r="BO129" s="33" t="s">
        <v>862</v>
      </c>
      <c r="BP129" s="29" t="s">
        <v>851</v>
      </c>
      <c r="BQ129" s="30">
        <v>6.2256792252610103</v>
      </c>
      <c r="BR129" s="30">
        <v>-23.475683478333298</v>
      </c>
      <c r="BS129" s="31" t="s">
        <v>957</v>
      </c>
      <c r="BT129">
        <f>ROUND(Table928[[#This Row],[FUR-δ13C]]+3.1,2)</f>
        <v>-20.38</v>
      </c>
      <c r="BU129">
        <f>ROUND(Table928[[#This Row],[FUR-δ15N]]+0.8,2)</f>
        <v>7.03</v>
      </c>
      <c r="BX129" t="s">
        <v>899</v>
      </c>
      <c r="BY129" s="34" t="s">
        <v>894</v>
      </c>
      <c r="BZ129" s="28" t="s">
        <v>853</v>
      </c>
      <c r="CA129" s="30">
        <v>9.0458303508048807</v>
      </c>
      <c r="CB129" s="30">
        <v>-24.317205161548099</v>
      </c>
      <c r="CC129" s="31" t="s">
        <v>846</v>
      </c>
      <c r="CD129">
        <f>ROUND(Table1029[[#This Row],[FUR-δ13C]]+1.4,2)</f>
        <v>-22.92</v>
      </c>
      <c r="CE129">
        <f>ROUND(Table1029[[#This Row],[FUR-δ15N]]+0.8,2)</f>
        <v>9.85</v>
      </c>
    </row>
    <row r="130" spans="1:83" ht="27" thickBot="1" x14ac:dyDescent="0.3">
      <c r="X130" s="24">
        <v>23</v>
      </c>
      <c r="Y130" s="24" t="s">
        <v>843</v>
      </c>
      <c r="Z130" s="24" t="s">
        <v>192</v>
      </c>
      <c r="AA130" s="24" t="s">
        <v>844</v>
      </c>
      <c r="AB130" s="24">
        <v>-21.48</v>
      </c>
      <c r="AC130" s="24">
        <v>6.78</v>
      </c>
      <c r="AD130" s="24" t="s">
        <v>845</v>
      </c>
      <c r="AE130" t="s">
        <v>959</v>
      </c>
      <c r="AF130">
        <f>Table525[[#This Row],[δ13C]]+3.5</f>
        <v>-17.98</v>
      </c>
      <c r="AG130">
        <f>Table525[[#This Row],[δ15N]]+0.8</f>
        <v>7.58</v>
      </c>
      <c r="BD130" t="s">
        <v>854</v>
      </c>
      <c r="BE130" s="32" t="s">
        <v>850</v>
      </c>
      <c r="BF130" s="29" t="s">
        <v>853</v>
      </c>
      <c r="BG130" s="30">
        <v>7.7481044784287896</v>
      </c>
      <c r="BH130" s="30">
        <v>-24.956616143929001</v>
      </c>
      <c r="BI130" s="31" t="s">
        <v>957</v>
      </c>
      <c r="BJ130">
        <f>ROUND(Table827[[#This Row],[FUR-δ13C]]+3.1,2)</f>
        <v>-21.86</v>
      </c>
      <c r="BK130">
        <f>ROUND(Table827[[#This Row],[FUR-δ15N]]+0.8,2)</f>
        <v>8.5500000000000007</v>
      </c>
      <c r="BN130" t="s">
        <v>867</v>
      </c>
      <c r="BO130" s="33" t="s">
        <v>862</v>
      </c>
      <c r="BP130" s="29" t="s">
        <v>851</v>
      </c>
      <c r="BQ130" s="30">
        <v>6.9347178269554304</v>
      </c>
      <c r="BR130" s="30">
        <v>-23.4001036626629</v>
      </c>
      <c r="BS130" s="31" t="s">
        <v>957</v>
      </c>
      <c r="BT130">
        <f>ROUND(Table928[[#This Row],[FUR-δ13C]]+3.1,2)</f>
        <v>-20.3</v>
      </c>
      <c r="BU130">
        <f>ROUND(Table928[[#This Row],[FUR-δ15N]]+0.8,2)</f>
        <v>7.73</v>
      </c>
      <c r="BX130" t="s">
        <v>899</v>
      </c>
      <c r="BY130" s="34" t="s">
        <v>894</v>
      </c>
      <c r="BZ130" s="28" t="s">
        <v>853</v>
      </c>
      <c r="CA130" s="30">
        <v>7.9677148502359501</v>
      </c>
      <c r="CB130" s="30">
        <v>-24.7771454463917</v>
      </c>
      <c r="CC130" s="31" t="s">
        <v>846</v>
      </c>
      <c r="CD130">
        <f>ROUND(Table1029[[#This Row],[FUR-δ13C]]+1.4,2)</f>
        <v>-23.38</v>
      </c>
      <c r="CE130">
        <f>ROUND(Table1029[[#This Row],[FUR-δ15N]]+0.8,2)</f>
        <v>8.77</v>
      </c>
    </row>
    <row r="131" spans="1:83" ht="27" thickBot="1" x14ac:dyDescent="0.3">
      <c r="X131" s="24">
        <v>24</v>
      </c>
      <c r="Y131" s="24" t="s">
        <v>843</v>
      </c>
      <c r="Z131" s="24" t="s">
        <v>192</v>
      </c>
      <c r="AA131" s="24" t="s">
        <v>844</v>
      </c>
      <c r="AB131" s="24">
        <v>-18.34</v>
      </c>
      <c r="AC131" s="24">
        <v>6.83</v>
      </c>
      <c r="AD131" s="24" t="s">
        <v>845</v>
      </c>
      <c r="AE131" t="s">
        <v>959</v>
      </c>
      <c r="AF131">
        <f>Table525[[#This Row],[δ13C]]+3.5</f>
        <v>-14.84</v>
      </c>
      <c r="AG131">
        <f>Table525[[#This Row],[δ15N]]+0.8</f>
        <v>7.63</v>
      </c>
      <c r="BD131" t="s">
        <v>854</v>
      </c>
      <c r="BE131" s="32" t="s">
        <v>850</v>
      </c>
      <c r="BF131" s="29" t="s">
        <v>853</v>
      </c>
      <c r="BG131" s="30">
        <v>7.5166845221148098</v>
      </c>
      <c r="BH131" s="30">
        <v>-24.804976760335101</v>
      </c>
      <c r="BI131" s="31" t="s">
        <v>957</v>
      </c>
      <c r="BJ131">
        <f>ROUND(Table827[[#This Row],[FUR-δ13C]]+3.1,2)</f>
        <v>-21.7</v>
      </c>
      <c r="BK131">
        <f>ROUND(Table827[[#This Row],[FUR-δ15N]]+0.8,2)</f>
        <v>8.32</v>
      </c>
      <c r="BN131" t="s">
        <v>867</v>
      </c>
      <c r="BO131" s="33" t="s">
        <v>862</v>
      </c>
      <c r="BP131" s="29" t="s">
        <v>851</v>
      </c>
      <c r="BQ131" s="30">
        <v>6.7610175171459304</v>
      </c>
      <c r="BR131" s="30">
        <v>-23.836010931288701</v>
      </c>
      <c r="BS131" s="31" t="s">
        <v>957</v>
      </c>
      <c r="BT131">
        <f>ROUND(Table928[[#This Row],[FUR-δ13C]]+3.1,2)</f>
        <v>-20.74</v>
      </c>
      <c r="BU131">
        <f>ROUND(Table928[[#This Row],[FUR-δ15N]]+0.8,2)</f>
        <v>7.56</v>
      </c>
      <c r="BX131" t="s">
        <v>900</v>
      </c>
      <c r="BY131" s="34" t="s">
        <v>894</v>
      </c>
      <c r="BZ131" s="28" t="s">
        <v>853</v>
      </c>
      <c r="CA131" s="30">
        <v>7.7539192572808098</v>
      </c>
      <c r="CB131" s="30">
        <v>-22.453553319380699</v>
      </c>
      <c r="CC131" s="31" t="s">
        <v>846</v>
      </c>
      <c r="CD131">
        <f>ROUND(Table1029[[#This Row],[FUR-δ13C]]+1.4,2)</f>
        <v>-21.05</v>
      </c>
      <c r="CE131">
        <f>ROUND(Table1029[[#This Row],[FUR-δ15N]]+0.8,2)</f>
        <v>8.5500000000000007</v>
      </c>
    </row>
    <row r="132" spans="1:83" ht="27" thickBot="1" x14ac:dyDescent="0.3">
      <c r="X132" s="24">
        <v>25</v>
      </c>
      <c r="Y132" s="24" t="s">
        <v>843</v>
      </c>
      <c r="Z132" s="24" t="s">
        <v>192</v>
      </c>
      <c r="AA132" s="24" t="s">
        <v>844</v>
      </c>
      <c r="AB132" s="24">
        <v>-22.37</v>
      </c>
      <c r="AC132" s="24">
        <v>6.45</v>
      </c>
      <c r="AD132" s="24" t="s">
        <v>845</v>
      </c>
      <c r="AE132" t="s">
        <v>959</v>
      </c>
      <c r="AF132">
        <f>Table525[[#This Row],[δ13C]]+3.5</f>
        <v>-18.87</v>
      </c>
      <c r="AG132">
        <f>Table525[[#This Row],[δ15N]]+0.8</f>
        <v>7.25</v>
      </c>
      <c r="BD132" t="s">
        <v>854</v>
      </c>
      <c r="BE132" s="32" t="s">
        <v>850</v>
      </c>
      <c r="BF132" s="29" t="s">
        <v>853</v>
      </c>
      <c r="BG132" s="30">
        <v>7.2366936308455401</v>
      </c>
      <c r="BH132" s="30">
        <v>-24.606220676996301</v>
      </c>
      <c r="BI132" s="31" t="s">
        <v>957</v>
      </c>
      <c r="BJ132">
        <f>ROUND(Table827[[#This Row],[FUR-δ13C]]+3.1,2)</f>
        <v>-21.51</v>
      </c>
      <c r="BK132">
        <f>ROUND(Table827[[#This Row],[FUR-δ15N]]+0.8,2)</f>
        <v>8.0399999999999991</v>
      </c>
      <c r="BN132" t="s">
        <v>868</v>
      </c>
      <c r="BO132" s="33" t="s">
        <v>862</v>
      </c>
      <c r="BP132" s="29" t="s">
        <v>853</v>
      </c>
      <c r="BQ132" s="30">
        <v>9.1640113636115696</v>
      </c>
      <c r="BR132" s="30">
        <v>-24.0603623729872</v>
      </c>
      <c r="BS132" s="31" t="s">
        <v>957</v>
      </c>
      <c r="BT132">
        <f>ROUND(Table928[[#This Row],[FUR-δ13C]]+3.1,2)</f>
        <v>-20.96</v>
      </c>
      <c r="BU132">
        <f>ROUND(Table928[[#This Row],[FUR-δ15N]]+0.8,2)</f>
        <v>9.9600000000000009</v>
      </c>
      <c r="BX132" t="s">
        <v>900</v>
      </c>
      <c r="BY132" s="34" t="s">
        <v>894</v>
      </c>
      <c r="BZ132" s="28" t="s">
        <v>853</v>
      </c>
      <c r="CA132" s="30">
        <v>7.3217827783849101</v>
      </c>
      <c r="CB132" s="30">
        <v>-22.063375602839699</v>
      </c>
      <c r="CC132" s="31" t="s">
        <v>846</v>
      </c>
      <c r="CD132">
        <f>ROUND(Table1029[[#This Row],[FUR-δ13C]]+1.4,2)</f>
        <v>-20.66</v>
      </c>
      <c r="CE132">
        <f>ROUND(Table1029[[#This Row],[FUR-δ15N]]+0.8,2)</f>
        <v>8.1199999999999992</v>
      </c>
    </row>
    <row r="133" spans="1:83" ht="27" thickBot="1" x14ac:dyDescent="0.3">
      <c r="X133" s="24">
        <v>26</v>
      </c>
      <c r="Y133" s="24" t="s">
        <v>843</v>
      </c>
      <c r="Z133" s="24" t="s">
        <v>192</v>
      </c>
      <c r="AA133" s="24" t="s">
        <v>844</v>
      </c>
      <c r="AB133" s="24">
        <v>-21.67</v>
      </c>
      <c r="AC133" s="24">
        <v>7.08</v>
      </c>
      <c r="AD133" s="24" t="s">
        <v>845</v>
      </c>
      <c r="AE133" t="s">
        <v>959</v>
      </c>
      <c r="AF133">
        <f>Table525[[#This Row],[δ13C]]+3.5</f>
        <v>-18.170000000000002</v>
      </c>
      <c r="AG133">
        <f>Table525[[#This Row],[δ15N]]+0.8</f>
        <v>7.88</v>
      </c>
      <c r="BD133" t="s">
        <v>855</v>
      </c>
      <c r="BE133" s="32" t="s">
        <v>850</v>
      </c>
      <c r="BF133" s="29" t="s">
        <v>853</v>
      </c>
      <c r="BG133" s="30">
        <v>6.88867856072119</v>
      </c>
      <c r="BH133" s="30">
        <v>-23.4443199296811</v>
      </c>
      <c r="BI133" s="31" t="s">
        <v>957</v>
      </c>
      <c r="BJ133">
        <f>ROUND(Table827[[#This Row],[FUR-δ13C]]+3.1,2)</f>
        <v>-20.34</v>
      </c>
      <c r="BK133">
        <f>ROUND(Table827[[#This Row],[FUR-δ15N]]+0.8,2)</f>
        <v>7.69</v>
      </c>
      <c r="BN133" t="s">
        <v>868</v>
      </c>
      <c r="BO133" s="33" t="s">
        <v>862</v>
      </c>
      <c r="BP133" s="29" t="s">
        <v>853</v>
      </c>
      <c r="BQ133" s="30">
        <v>9.2582345238548207</v>
      </c>
      <c r="BR133" s="30">
        <v>-23.8572029044945</v>
      </c>
      <c r="BS133" s="31" t="s">
        <v>957</v>
      </c>
      <c r="BT133">
        <f>ROUND(Table928[[#This Row],[FUR-δ13C]]+3.1,2)</f>
        <v>-20.76</v>
      </c>
      <c r="BU133">
        <f>ROUND(Table928[[#This Row],[FUR-δ15N]]+0.8,2)</f>
        <v>10.06</v>
      </c>
      <c r="BX133" t="s">
        <v>900</v>
      </c>
      <c r="BY133" s="34" t="s">
        <v>894</v>
      </c>
      <c r="BZ133" s="28" t="s">
        <v>853</v>
      </c>
      <c r="CA133" s="30">
        <v>7.8866746674522004</v>
      </c>
      <c r="CB133" s="30">
        <v>-22.187076011514002</v>
      </c>
      <c r="CC133" s="31" t="s">
        <v>846</v>
      </c>
      <c r="CD133">
        <f>ROUND(Table1029[[#This Row],[FUR-δ13C]]+1.4,2)</f>
        <v>-20.79</v>
      </c>
      <c r="CE133">
        <f>ROUND(Table1029[[#This Row],[FUR-δ15N]]+0.8,2)</f>
        <v>8.69</v>
      </c>
    </row>
    <row r="134" spans="1:83" ht="27" thickBot="1" x14ac:dyDescent="0.3">
      <c r="X134" s="24">
        <v>27</v>
      </c>
      <c r="Y134" s="24" t="s">
        <v>843</v>
      </c>
      <c r="Z134" s="24" t="s">
        <v>192</v>
      </c>
      <c r="AA134" s="24" t="s">
        <v>844</v>
      </c>
      <c r="AB134" s="24">
        <v>-19.39</v>
      </c>
      <c r="AC134" s="24">
        <v>7.56</v>
      </c>
      <c r="AD134" s="24" t="s">
        <v>845</v>
      </c>
      <c r="AE134" t="s">
        <v>959</v>
      </c>
      <c r="AF134">
        <f>Table525[[#This Row],[δ13C]]+3.5</f>
        <v>-15.89</v>
      </c>
      <c r="AG134">
        <f>Table525[[#This Row],[δ15N]]+0.8</f>
        <v>8.36</v>
      </c>
      <c r="BD134" t="s">
        <v>855</v>
      </c>
      <c r="BE134" s="32" t="s">
        <v>850</v>
      </c>
      <c r="BF134" s="29" t="s">
        <v>853</v>
      </c>
      <c r="BG134" s="30">
        <v>6.6841257369628497</v>
      </c>
      <c r="BH134" s="30">
        <v>-23.385744566845698</v>
      </c>
      <c r="BI134" s="31" t="s">
        <v>957</v>
      </c>
      <c r="BJ134">
        <f>ROUND(Table827[[#This Row],[FUR-δ13C]]+3.1,2)</f>
        <v>-20.29</v>
      </c>
      <c r="BK134">
        <f>ROUND(Table827[[#This Row],[FUR-δ15N]]+0.8,2)</f>
        <v>7.48</v>
      </c>
      <c r="BN134" t="s">
        <v>868</v>
      </c>
      <c r="BO134" s="33" t="s">
        <v>862</v>
      </c>
      <c r="BP134" s="29" t="s">
        <v>853</v>
      </c>
      <c r="BQ134" s="30">
        <v>9.8208021136193793</v>
      </c>
      <c r="BR134" s="30">
        <v>-24.446656686677699</v>
      </c>
      <c r="BS134" s="31" t="s">
        <v>957</v>
      </c>
      <c r="BT134">
        <f>ROUND(Table928[[#This Row],[FUR-δ13C]]+3.1,2)</f>
        <v>-21.35</v>
      </c>
      <c r="BU134">
        <f>ROUND(Table928[[#This Row],[FUR-δ15N]]+0.8,2)</f>
        <v>10.62</v>
      </c>
      <c r="BX134" t="s">
        <v>901</v>
      </c>
      <c r="BY134" s="34" t="s">
        <v>894</v>
      </c>
      <c r="CA134" s="30">
        <v>8.3281897460718799</v>
      </c>
      <c r="CB134" s="30">
        <v>-22.722555870459001</v>
      </c>
      <c r="CC134" s="31" t="s">
        <v>846</v>
      </c>
      <c r="CD134">
        <f>ROUND(Table1029[[#This Row],[FUR-δ13C]]+1.4,2)</f>
        <v>-21.32</v>
      </c>
      <c r="CE134">
        <f>ROUND(Table1029[[#This Row],[FUR-δ15N]]+0.8,2)</f>
        <v>9.1300000000000008</v>
      </c>
    </row>
    <row r="135" spans="1:83" ht="27" thickBot="1" x14ac:dyDescent="0.3">
      <c r="X135" s="24">
        <v>28</v>
      </c>
      <c r="Y135" s="24" t="s">
        <v>843</v>
      </c>
      <c r="Z135" s="24" t="s">
        <v>192</v>
      </c>
      <c r="AA135" s="24" t="s">
        <v>844</v>
      </c>
      <c r="AB135" s="24">
        <v>-18.940000000000001</v>
      </c>
      <c r="AC135" s="24">
        <v>6.84</v>
      </c>
      <c r="AD135" s="24" t="s">
        <v>845</v>
      </c>
      <c r="AE135" t="s">
        <v>959</v>
      </c>
      <c r="AF135">
        <f>Table525[[#This Row],[δ13C]]+3.5</f>
        <v>-15.440000000000001</v>
      </c>
      <c r="AG135">
        <f>Table525[[#This Row],[δ15N]]+0.8</f>
        <v>7.64</v>
      </c>
      <c r="BD135" t="s">
        <v>855</v>
      </c>
      <c r="BE135" s="32" t="s">
        <v>850</v>
      </c>
      <c r="BF135" s="29" t="s">
        <v>853</v>
      </c>
      <c r="BG135" s="30">
        <v>6.5972399197707698</v>
      </c>
      <c r="BH135" s="30">
        <v>-23.510901066045399</v>
      </c>
      <c r="BI135" s="31" t="s">
        <v>957</v>
      </c>
      <c r="BJ135">
        <f>ROUND(Table827[[#This Row],[FUR-δ13C]]+3.1,2)</f>
        <v>-20.41</v>
      </c>
      <c r="BK135">
        <f>ROUND(Table827[[#This Row],[FUR-δ15N]]+0.8,2)</f>
        <v>7.4</v>
      </c>
      <c r="BN135" t="s">
        <v>868</v>
      </c>
      <c r="BO135" s="33" t="s">
        <v>862</v>
      </c>
      <c r="BP135" s="29" t="s">
        <v>853</v>
      </c>
      <c r="BQ135" s="30">
        <v>9.18552400340044</v>
      </c>
      <c r="BR135" s="30">
        <v>-24.789397929457401</v>
      </c>
      <c r="BS135" s="31" t="s">
        <v>957</v>
      </c>
      <c r="BT135">
        <f>ROUND(Table928[[#This Row],[FUR-δ13C]]+3.1,2)</f>
        <v>-21.69</v>
      </c>
      <c r="BU135">
        <f>ROUND(Table928[[#This Row],[FUR-δ15N]]+0.8,2)</f>
        <v>9.99</v>
      </c>
      <c r="BX135" t="s">
        <v>901</v>
      </c>
      <c r="BY135" s="34" t="s">
        <v>894</v>
      </c>
      <c r="CA135" s="30">
        <v>7.0806090285742904</v>
      </c>
      <c r="CB135" s="30">
        <v>-22.210048887881999</v>
      </c>
      <c r="CC135" s="31" t="s">
        <v>846</v>
      </c>
      <c r="CD135">
        <f>ROUND(Table1029[[#This Row],[FUR-δ13C]]+1.4,2)</f>
        <v>-20.81</v>
      </c>
      <c r="CE135">
        <f>ROUND(Table1029[[#This Row],[FUR-δ15N]]+0.8,2)</f>
        <v>7.88</v>
      </c>
    </row>
    <row r="136" spans="1:83" ht="27" thickBot="1" x14ac:dyDescent="0.3">
      <c r="X136" s="24">
        <v>29</v>
      </c>
      <c r="Y136" s="24" t="s">
        <v>843</v>
      </c>
      <c r="Z136" s="24" t="s">
        <v>192</v>
      </c>
      <c r="AA136" s="24" t="s">
        <v>844</v>
      </c>
      <c r="AB136" s="24">
        <v>-18.239999999999998</v>
      </c>
      <c r="AC136" s="24">
        <v>6.54</v>
      </c>
      <c r="AD136" s="24" t="s">
        <v>845</v>
      </c>
      <c r="AE136" t="s">
        <v>959</v>
      </c>
      <c r="AF136">
        <f>Table525[[#This Row],[δ13C]]+3.5</f>
        <v>-14.739999999999998</v>
      </c>
      <c r="AG136">
        <f>Table525[[#This Row],[δ15N]]+0.8</f>
        <v>7.34</v>
      </c>
      <c r="BD136" t="s">
        <v>855</v>
      </c>
      <c r="BE136" s="32" t="s">
        <v>850</v>
      </c>
      <c r="BF136" s="29" t="s">
        <v>853</v>
      </c>
      <c r="BG136" s="30">
        <v>6.65044731206254</v>
      </c>
      <c r="BH136" s="30">
        <v>-23.658441766777301</v>
      </c>
      <c r="BI136" s="31" t="s">
        <v>957</v>
      </c>
      <c r="BJ136">
        <f>ROUND(Table827[[#This Row],[FUR-δ13C]]+3.1,2)</f>
        <v>-20.56</v>
      </c>
      <c r="BK136">
        <f>ROUND(Table827[[#This Row],[FUR-δ15N]]+0.8,2)</f>
        <v>7.45</v>
      </c>
      <c r="BN136" t="s">
        <v>869</v>
      </c>
      <c r="BO136" s="33" t="s">
        <v>862</v>
      </c>
      <c r="BP136" s="29" t="s">
        <v>851</v>
      </c>
      <c r="BQ136" s="30">
        <v>5.0107016764274199</v>
      </c>
      <c r="BR136" s="30">
        <v>-22.596628983153501</v>
      </c>
      <c r="BS136" s="31" t="s">
        <v>957</v>
      </c>
      <c r="BT136">
        <f>ROUND(Table928[[#This Row],[FUR-δ13C]]+3.1,2)</f>
        <v>-19.5</v>
      </c>
      <c r="BU136">
        <f>ROUND(Table928[[#This Row],[FUR-δ15N]]+0.8,2)</f>
        <v>5.81</v>
      </c>
      <c r="BX136" t="s">
        <v>901</v>
      </c>
      <c r="BY136" s="34" t="s">
        <v>894</v>
      </c>
      <c r="CA136" s="30">
        <v>7.32544172299942</v>
      </c>
      <c r="CB136" s="30">
        <v>-22.139140646001</v>
      </c>
      <c r="CC136" s="31" t="s">
        <v>846</v>
      </c>
      <c r="CD136">
        <f>ROUND(Table1029[[#This Row],[FUR-δ13C]]+1.4,2)</f>
        <v>-20.74</v>
      </c>
      <c r="CE136">
        <f>ROUND(Table1029[[#This Row],[FUR-δ15N]]+0.8,2)</f>
        <v>8.1300000000000008</v>
      </c>
    </row>
    <row r="137" spans="1:83" ht="27" thickBot="1" x14ac:dyDescent="0.3">
      <c r="X137" s="24">
        <v>30</v>
      </c>
      <c r="Y137" s="24" t="s">
        <v>843</v>
      </c>
      <c r="Z137" s="24" t="s">
        <v>192</v>
      </c>
      <c r="AA137" s="24" t="s">
        <v>844</v>
      </c>
      <c r="AB137" s="24">
        <v>-18.91</v>
      </c>
      <c r="AC137" s="24">
        <v>7.21</v>
      </c>
      <c r="AD137" s="24" t="s">
        <v>845</v>
      </c>
      <c r="AE137" t="s">
        <v>959</v>
      </c>
      <c r="AF137">
        <f>Table525[[#This Row],[δ13C]]+3.5</f>
        <v>-15.41</v>
      </c>
      <c r="AG137">
        <f>Table525[[#This Row],[δ15N]]+0.8</f>
        <v>8.01</v>
      </c>
      <c r="BD137" t="s">
        <v>855</v>
      </c>
      <c r="BE137" s="32" t="s">
        <v>850</v>
      </c>
      <c r="BF137" s="29" t="s">
        <v>853</v>
      </c>
      <c r="BG137" s="30">
        <v>6.8629008356746102</v>
      </c>
      <c r="BH137" s="30">
        <v>-23.711365522677699</v>
      </c>
      <c r="BI137" s="31" t="s">
        <v>957</v>
      </c>
      <c r="BJ137">
        <f>ROUND(Table827[[#This Row],[FUR-δ13C]]+3.1,2)</f>
        <v>-20.61</v>
      </c>
      <c r="BK137">
        <f>ROUND(Table827[[#This Row],[FUR-δ15N]]+0.8,2)</f>
        <v>7.66</v>
      </c>
      <c r="BN137" t="s">
        <v>869</v>
      </c>
      <c r="BO137" s="33" t="s">
        <v>862</v>
      </c>
      <c r="BP137" s="29" t="s">
        <v>851</v>
      </c>
      <c r="BQ137" s="30">
        <v>4.7593943921208801</v>
      </c>
      <c r="BR137" s="30">
        <v>-22.710248995997901</v>
      </c>
      <c r="BS137" s="31" t="s">
        <v>957</v>
      </c>
      <c r="BT137">
        <f>ROUND(Table928[[#This Row],[FUR-δ13C]]+3.1,2)</f>
        <v>-19.61</v>
      </c>
      <c r="BU137">
        <f>ROUND(Table928[[#This Row],[FUR-δ15N]]+0.8,2)</f>
        <v>5.56</v>
      </c>
      <c r="BX137" t="s">
        <v>902</v>
      </c>
      <c r="BY137" s="34" t="s">
        <v>894</v>
      </c>
      <c r="BZ137" s="28" t="s">
        <v>851</v>
      </c>
      <c r="CA137" s="30">
        <v>7.8099909616969301</v>
      </c>
      <c r="CB137" s="30">
        <v>-22.279957715930301</v>
      </c>
      <c r="CC137" s="31" t="s">
        <v>846</v>
      </c>
      <c r="CD137">
        <f>ROUND(Table1029[[#This Row],[FUR-δ13C]]+1.4,2)</f>
        <v>-20.88</v>
      </c>
      <c r="CE137">
        <f>ROUND(Table1029[[#This Row],[FUR-δ15N]]+0.8,2)</f>
        <v>8.61</v>
      </c>
    </row>
    <row r="138" spans="1:83" ht="27" thickBot="1" x14ac:dyDescent="0.3">
      <c r="X138" s="24">
        <v>31</v>
      </c>
      <c r="Y138" s="24" t="s">
        <v>843</v>
      </c>
      <c r="Z138" s="24" t="s">
        <v>192</v>
      </c>
      <c r="AA138" s="24" t="s">
        <v>844</v>
      </c>
      <c r="AB138" s="24">
        <v>-20.93</v>
      </c>
      <c r="AC138" s="24">
        <v>5.92</v>
      </c>
      <c r="AD138" s="24" t="s">
        <v>845</v>
      </c>
      <c r="AE138" t="s">
        <v>959</v>
      </c>
      <c r="AF138">
        <f>Table525[[#This Row],[δ13C]]+3.5</f>
        <v>-17.43</v>
      </c>
      <c r="AG138">
        <f>Table525[[#This Row],[δ15N]]+0.8</f>
        <v>6.72</v>
      </c>
      <c r="BD138" t="s">
        <v>855</v>
      </c>
      <c r="BE138" s="32" t="s">
        <v>850</v>
      </c>
      <c r="BF138" s="29" t="s">
        <v>853</v>
      </c>
      <c r="BG138" s="30">
        <v>7.1384956015998604</v>
      </c>
      <c r="BH138" s="30">
        <v>-23.686899222923799</v>
      </c>
      <c r="BI138" s="31" t="s">
        <v>957</v>
      </c>
      <c r="BJ138">
        <f>ROUND(Table827[[#This Row],[FUR-δ13C]]+3.1,2)</f>
        <v>-20.59</v>
      </c>
      <c r="BK138">
        <f>ROUND(Table827[[#This Row],[FUR-δ15N]]+0.8,2)</f>
        <v>7.94</v>
      </c>
      <c r="BN138" t="s">
        <v>869</v>
      </c>
      <c r="BO138" s="33" t="s">
        <v>862</v>
      </c>
      <c r="BP138" s="29" t="s">
        <v>851</v>
      </c>
      <c r="BQ138" s="30">
        <v>5.1160608179107303</v>
      </c>
      <c r="BR138" s="30">
        <v>-22.963411200614299</v>
      </c>
      <c r="BS138" s="31" t="s">
        <v>957</v>
      </c>
      <c r="BT138">
        <f>ROUND(Table928[[#This Row],[FUR-δ13C]]+3.1,2)</f>
        <v>-19.86</v>
      </c>
      <c r="BU138">
        <f>ROUND(Table928[[#This Row],[FUR-δ15N]]+0.8,2)</f>
        <v>5.92</v>
      </c>
      <c r="BX138" t="s">
        <v>902</v>
      </c>
      <c r="BY138" s="34" t="s">
        <v>894</v>
      </c>
      <c r="BZ138" s="28" t="s">
        <v>851</v>
      </c>
      <c r="CA138" s="30">
        <v>6.9589936123093903</v>
      </c>
      <c r="CB138" s="30">
        <v>-22.192620798909701</v>
      </c>
      <c r="CC138" s="31" t="s">
        <v>846</v>
      </c>
      <c r="CD138">
        <f>ROUND(Table1029[[#This Row],[FUR-δ13C]]+1.4,2)</f>
        <v>-20.79</v>
      </c>
      <c r="CE138">
        <f>ROUND(Table1029[[#This Row],[FUR-δ15N]]+0.8,2)</f>
        <v>7.76</v>
      </c>
    </row>
    <row r="139" spans="1:83" ht="27" thickBot="1" x14ac:dyDescent="0.3">
      <c r="X139" s="24">
        <v>32</v>
      </c>
      <c r="Y139" s="24" t="s">
        <v>843</v>
      </c>
      <c r="Z139" s="24" t="s">
        <v>192</v>
      </c>
      <c r="AA139" s="24" t="s">
        <v>844</v>
      </c>
      <c r="AB139" s="24">
        <v>-19.8</v>
      </c>
      <c r="AC139" s="24">
        <v>7.99</v>
      </c>
      <c r="AD139" s="24" t="s">
        <v>845</v>
      </c>
      <c r="AE139" t="s">
        <v>959</v>
      </c>
      <c r="AF139">
        <f>Table525[[#This Row],[δ13C]]+3.5</f>
        <v>-16.3</v>
      </c>
      <c r="AG139">
        <f>Table525[[#This Row],[δ15N]]+0.8</f>
        <v>8.7900000000000009</v>
      </c>
      <c r="BD139" t="s">
        <v>856</v>
      </c>
      <c r="BE139" s="32" t="s">
        <v>850</v>
      </c>
      <c r="BF139" s="29" t="s">
        <v>851</v>
      </c>
      <c r="BG139" s="30">
        <v>10.5907989860494</v>
      </c>
      <c r="BH139" s="30">
        <v>-19.9389906529297</v>
      </c>
      <c r="BI139" s="31" t="s">
        <v>957</v>
      </c>
      <c r="BJ139">
        <f>ROUND(Table827[[#This Row],[FUR-δ13C]]+3.1,2)</f>
        <v>-16.84</v>
      </c>
      <c r="BK139">
        <f>ROUND(Table827[[#This Row],[FUR-δ15N]]+0.8,2)</f>
        <v>11.39</v>
      </c>
      <c r="BN139" t="s">
        <v>869</v>
      </c>
      <c r="BO139" s="33" t="s">
        <v>862</v>
      </c>
      <c r="BP139" s="29" t="s">
        <v>851</v>
      </c>
      <c r="BQ139" s="30">
        <v>4.3646439468320102</v>
      </c>
      <c r="BR139" s="30">
        <v>-22.749560918177799</v>
      </c>
      <c r="BS139" s="31" t="s">
        <v>957</v>
      </c>
      <c r="BT139">
        <f>ROUND(Table928[[#This Row],[FUR-δ13C]]+3.1,2)</f>
        <v>-19.649999999999999</v>
      </c>
      <c r="BU139">
        <f>ROUND(Table928[[#This Row],[FUR-δ15N]]+0.8,2)</f>
        <v>5.16</v>
      </c>
      <c r="BX139" t="s">
        <v>902</v>
      </c>
      <c r="BY139" s="34" t="s">
        <v>894</v>
      </c>
      <c r="BZ139" s="28" t="s">
        <v>851</v>
      </c>
      <c r="CA139" s="30">
        <v>7.0503496500720999</v>
      </c>
      <c r="CB139" s="30">
        <v>-22.0303767481292</v>
      </c>
      <c r="CC139" s="31" t="s">
        <v>846</v>
      </c>
      <c r="CD139">
        <f>ROUND(Table1029[[#This Row],[FUR-δ13C]]+1.4,2)</f>
        <v>-20.63</v>
      </c>
      <c r="CE139">
        <f>ROUND(Table1029[[#This Row],[FUR-δ15N]]+0.8,2)</f>
        <v>7.85</v>
      </c>
    </row>
    <row r="140" spans="1:83" ht="27" thickBot="1" x14ac:dyDescent="0.3">
      <c r="X140" s="24">
        <v>33</v>
      </c>
      <c r="Y140" s="24" t="s">
        <v>843</v>
      </c>
      <c r="Z140" s="24" t="s">
        <v>192</v>
      </c>
      <c r="AA140" s="24" t="s">
        <v>844</v>
      </c>
      <c r="AB140" s="24">
        <v>-18.899999999999999</v>
      </c>
      <c r="AC140" s="24">
        <v>7.72</v>
      </c>
      <c r="AD140" s="24" t="s">
        <v>845</v>
      </c>
      <c r="AE140" t="s">
        <v>959</v>
      </c>
      <c r="AF140">
        <f>Table525[[#This Row],[δ13C]]+3.5</f>
        <v>-15.399999999999999</v>
      </c>
      <c r="AG140">
        <f>Table525[[#This Row],[δ15N]]+0.8</f>
        <v>8.52</v>
      </c>
      <c r="BD140" t="s">
        <v>856</v>
      </c>
      <c r="BE140" s="32" t="s">
        <v>850</v>
      </c>
      <c r="BF140" s="29" t="s">
        <v>851</v>
      </c>
      <c r="BG140" s="30">
        <v>9.9336714667342907</v>
      </c>
      <c r="BH140" s="30">
        <v>-20.325690419234601</v>
      </c>
      <c r="BI140" s="31" t="s">
        <v>957</v>
      </c>
      <c r="BJ140">
        <f>ROUND(Table827[[#This Row],[FUR-δ13C]]+3.1,2)</f>
        <v>-17.23</v>
      </c>
      <c r="BK140">
        <f>ROUND(Table827[[#This Row],[FUR-δ15N]]+0.8,2)</f>
        <v>10.73</v>
      </c>
      <c r="BN140" t="s">
        <v>870</v>
      </c>
      <c r="BO140" s="33" t="s">
        <v>862</v>
      </c>
      <c r="BP140" s="29" t="s">
        <v>853</v>
      </c>
      <c r="BQ140" s="30">
        <v>7.2811541844664802</v>
      </c>
      <c r="BR140" s="30">
        <v>-24.172630295094901</v>
      </c>
      <c r="BS140" s="31" t="s">
        <v>957</v>
      </c>
      <c r="BT140">
        <f>ROUND(Table928[[#This Row],[FUR-δ13C]]+3.1,2)</f>
        <v>-21.07</v>
      </c>
      <c r="BU140">
        <f>ROUND(Table928[[#This Row],[FUR-δ15N]]+0.8,2)</f>
        <v>8.08</v>
      </c>
      <c r="BX140" t="s">
        <v>902</v>
      </c>
      <c r="BY140" s="34" t="s">
        <v>894</v>
      </c>
      <c r="BZ140" s="28" t="s">
        <v>851</v>
      </c>
      <c r="CA140" s="30">
        <v>6.7342994198678801</v>
      </c>
      <c r="CB140" s="30">
        <v>-21.596581995701399</v>
      </c>
      <c r="CC140" s="31" t="s">
        <v>846</v>
      </c>
      <c r="CD140">
        <f>ROUND(Table1029[[#This Row],[FUR-δ13C]]+1.4,2)</f>
        <v>-20.2</v>
      </c>
      <c r="CE140">
        <f>ROUND(Table1029[[#This Row],[FUR-δ15N]]+0.8,2)</f>
        <v>7.53</v>
      </c>
    </row>
    <row r="141" spans="1:83" ht="27" thickBot="1" x14ac:dyDescent="0.3">
      <c r="X141" s="24">
        <v>34</v>
      </c>
      <c r="Y141" s="24" t="s">
        <v>843</v>
      </c>
      <c r="Z141" s="24" t="s">
        <v>192</v>
      </c>
      <c r="AA141" s="24" t="s">
        <v>844</v>
      </c>
      <c r="AB141" s="24">
        <v>-17.670000000000002</v>
      </c>
      <c r="AC141" s="24">
        <v>7.61</v>
      </c>
      <c r="AD141" s="24" t="s">
        <v>845</v>
      </c>
      <c r="AE141" t="s">
        <v>959</v>
      </c>
      <c r="AF141">
        <f>Table525[[#This Row],[δ13C]]+3.5</f>
        <v>-14.170000000000002</v>
      </c>
      <c r="AG141">
        <f>Table525[[#This Row],[δ15N]]+0.8</f>
        <v>8.41</v>
      </c>
      <c r="BD141" t="s">
        <v>856</v>
      </c>
      <c r="BE141" s="32" t="s">
        <v>850</v>
      </c>
      <c r="BF141" s="29" t="s">
        <v>851</v>
      </c>
      <c r="BG141" s="30">
        <v>10.1429161575847</v>
      </c>
      <c r="BH141" s="30">
        <v>-19.733369395095099</v>
      </c>
      <c r="BI141" s="31" t="s">
        <v>957</v>
      </c>
      <c r="BJ141">
        <f>ROUND(Table827[[#This Row],[FUR-δ13C]]+3.1,2)</f>
        <v>-16.63</v>
      </c>
      <c r="BK141">
        <f>ROUND(Table827[[#This Row],[FUR-δ15N]]+0.8,2)</f>
        <v>10.94</v>
      </c>
      <c r="BN141" t="s">
        <v>870</v>
      </c>
      <c r="BO141" s="33" t="s">
        <v>862</v>
      </c>
      <c r="BP141" s="29" t="s">
        <v>853</v>
      </c>
      <c r="BQ141" s="30">
        <v>6.9696054209136102</v>
      </c>
      <c r="BR141" s="30">
        <v>-24.5930602879322</v>
      </c>
      <c r="BS141" s="31" t="s">
        <v>957</v>
      </c>
      <c r="BT141">
        <f>ROUND(Table928[[#This Row],[FUR-δ13C]]+3.1,2)</f>
        <v>-21.49</v>
      </c>
      <c r="BU141">
        <f>ROUND(Table928[[#This Row],[FUR-δ15N]]+0.8,2)</f>
        <v>7.77</v>
      </c>
      <c r="BX141" t="s">
        <v>903</v>
      </c>
      <c r="BY141" s="34" t="s">
        <v>894</v>
      </c>
      <c r="BZ141" s="28" t="s">
        <v>853</v>
      </c>
      <c r="CA141" s="30">
        <v>5.6476827151092204</v>
      </c>
      <c r="CB141" s="30">
        <v>-22.380621797029399</v>
      </c>
      <c r="CC141" s="31" t="s">
        <v>846</v>
      </c>
      <c r="CD141">
        <f>ROUND(Table1029[[#This Row],[FUR-δ13C]]+1.4,2)</f>
        <v>-20.98</v>
      </c>
      <c r="CE141">
        <f>ROUND(Table1029[[#This Row],[FUR-δ15N]]+0.8,2)</f>
        <v>6.45</v>
      </c>
    </row>
    <row r="142" spans="1:83" ht="27" thickBot="1" x14ac:dyDescent="0.3">
      <c r="X142" s="24">
        <v>35</v>
      </c>
      <c r="Y142" s="24" t="s">
        <v>843</v>
      </c>
      <c r="Z142" s="24" t="s">
        <v>192</v>
      </c>
      <c r="AA142" s="24" t="s">
        <v>844</v>
      </c>
      <c r="AB142" s="24">
        <v>-21.29</v>
      </c>
      <c r="AC142" s="24">
        <v>7.04</v>
      </c>
      <c r="AD142" s="24" t="s">
        <v>845</v>
      </c>
      <c r="AE142" t="s">
        <v>959</v>
      </c>
      <c r="AF142">
        <f>Table525[[#This Row],[δ13C]]+3.5</f>
        <v>-17.79</v>
      </c>
      <c r="AG142">
        <f>Table525[[#This Row],[δ15N]]+0.8</f>
        <v>7.84</v>
      </c>
      <c r="BD142" t="s">
        <v>856</v>
      </c>
      <c r="BE142" s="32" t="s">
        <v>850</v>
      </c>
      <c r="BF142" s="29" t="s">
        <v>851</v>
      </c>
      <c r="BG142" s="30">
        <v>10.6119341911802</v>
      </c>
      <c r="BH142" s="30">
        <v>-19.447786123773</v>
      </c>
      <c r="BI142" s="31" t="s">
        <v>957</v>
      </c>
      <c r="BJ142">
        <f>ROUND(Table827[[#This Row],[FUR-δ13C]]+3.1,2)</f>
        <v>-16.350000000000001</v>
      </c>
      <c r="BK142">
        <f>ROUND(Table827[[#This Row],[FUR-δ15N]]+0.8,2)</f>
        <v>11.41</v>
      </c>
      <c r="BN142" t="s">
        <v>870</v>
      </c>
      <c r="BO142" s="33" t="s">
        <v>862</v>
      </c>
      <c r="BP142" s="29" t="s">
        <v>853</v>
      </c>
      <c r="BQ142" s="30">
        <v>7.5701829694311904</v>
      </c>
      <c r="BR142" s="30">
        <v>-24.877061693025201</v>
      </c>
      <c r="BS142" s="31" t="s">
        <v>957</v>
      </c>
      <c r="BT142">
        <f>ROUND(Table928[[#This Row],[FUR-δ13C]]+3.1,2)</f>
        <v>-21.78</v>
      </c>
      <c r="BU142">
        <f>ROUND(Table928[[#This Row],[FUR-δ15N]]+0.8,2)</f>
        <v>8.3699999999999992</v>
      </c>
      <c r="BX142" t="s">
        <v>903</v>
      </c>
      <c r="BY142" s="34" t="s">
        <v>894</v>
      </c>
      <c r="BZ142" s="28" t="s">
        <v>853</v>
      </c>
      <c r="CA142" s="30">
        <v>5.4641569306936804</v>
      </c>
      <c r="CB142" s="30">
        <v>-22.159393864889601</v>
      </c>
      <c r="CC142" s="31" t="s">
        <v>846</v>
      </c>
      <c r="CD142">
        <f>ROUND(Table1029[[#This Row],[FUR-δ13C]]+1.4,2)</f>
        <v>-20.76</v>
      </c>
      <c r="CE142">
        <f>ROUND(Table1029[[#This Row],[FUR-δ15N]]+0.8,2)</f>
        <v>6.26</v>
      </c>
    </row>
    <row r="143" spans="1:83" ht="27" thickBot="1" x14ac:dyDescent="0.3">
      <c r="A143" s="70" t="s">
        <v>981</v>
      </c>
      <c r="B143" s="70"/>
      <c r="C143" s="70"/>
      <c r="D143" s="70"/>
      <c r="E143" s="70"/>
      <c r="F143" s="70"/>
      <c r="X143" s="24">
        <v>36</v>
      </c>
      <c r="Y143" s="24" t="s">
        <v>843</v>
      </c>
      <c r="Z143" s="24" t="s">
        <v>192</v>
      </c>
      <c r="AA143" s="24" t="s">
        <v>844</v>
      </c>
      <c r="AB143" s="24">
        <v>-20.079999999999998</v>
      </c>
      <c r="AC143" s="24">
        <v>6.45</v>
      </c>
      <c r="AD143" s="24" t="s">
        <v>845</v>
      </c>
      <c r="AE143" t="s">
        <v>959</v>
      </c>
      <c r="AF143">
        <f>Table525[[#This Row],[δ13C]]+3.5</f>
        <v>-16.579999999999998</v>
      </c>
      <c r="AG143">
        <f>Table525[[#This Row],[δ15N]]+0.8</f>
        <v>7.25</v>
      </c>
      <c r="BD143" t="s">
        <v>856</v>
      </c>
      <c r="BE143" s="32" t="s">
        <v>850</v>
      </c>
      <c r="BF143" s="29" t="s">
        <v>851</v>
      </c>
      <c r="BG143" s="30">
        <v>10.9554956579424</v>
      </c>
      <c r="BH143" s="30">
        <v>-19.381108384322602</v>
      </c>
      <c r="BI143" s="31" t="s">
        <v>957</v>
      </c>
      <c r="BJ143">
        <f>ROUND(Table827[[#This Row],[FUR-δ13C]]+3.1,2)</f>
        <v>-16.28</v>
      </c>
      <c r="BK143">
        <f>ROUND(Table827[[#This Row],[FUR-δ15N]]+0.8,2)</f>
        <v>11.76</v>
      </c>
      <c r="BN143" t="s">
        <v>870</v>
      </c>
      <c r="BO143" s="33" t="s">
        <v>862</v>
      </c>
      <c r="BP143" s="29" t="s">
        <v>853</v>
      </c>
      <c r="BQ143" s="30">
        <v>8.0292440319195801</v>
      </c>
      <c r="BR143" s="30">
        <v>-24.870984954121202</v>
      </c>
      <c r="BS143" s="31" t="s">
        <v>957</v>
      </c>
      <c r="BT143">
        <f>ROUND(Table928[[#This Row],[FUR-δ13C]]+3.1,2)</f>
        <v>-21.77</v>
      </c>
      <c r="BU143">
        <f>ROUND(Table928[[#This Row],[FUR-δ15N]]+0.8,2)</f>
        <v>8.83</v>
      </c>
      <c r="BX143" t="s">
        <v>903</v>
      </c>
      <c r="BY143" s="34" t="s">
        <v>894</v>
      </c>
      <c r="BZ143" s="28" t="s">
        <v>853</v>
      </c>
      <c r="CA143" s="30">
        <v>5.8642476033444701</v>
      </c>
      <c r="CB143" s="30">
        <v>-21.964458708137698</v>
      </c>
      <c r="CC143" s="31" t="s">
        <v>846</v>
      </c>
      <c r="CD143">
        <f>ROUND(Table1029[[#This Row],[FUR-δ13C]]+1.4,2)</f>
        <v>-20.56</v>
      </c>
      <c r="CE143">
        <f>ROUND(Table1029[[#This Row],[FUR-δ15N]]+0.8,2)</f>
        <v>6.66</v>
      </c>
    </row>
    <row r="144" spans="1:83" ht="27" thickBot="1" x14ac:dyDescent="0.3">
      <c r="A144" t="s">
        <v>819</v>
      </c>
      <c r="B144" t="s">
        <v>962</v>
      </c>
      <c r="C144" t="s">
        <v>727</v>
      </c>
      <c r="D144" t="s">
        <v>960</v>
      </c>
      <c r="E144" t="s">
        <v>961</v>
      </c>
      <c r="F144" t="s">
        <v>966</v>
      </c>
      <c r="G144" s="69" t="s">
        <v>972</v>
      </c>
      <c r="H144" s="69"/>
      <c r="X144" s="24">
        <v>37</v>
      </c>
      <c r="Y144" s="24" t="s">
        <v>843</v>
      </c>
      <c r="Z144" s="24" t="s">
        <v>192</v>
      </c>
      <c r="AA144" s="24" t="s">
        <v>844</v>
      </c>
      <c r="AB144" s="24">
        <v>-20.41</v>
      </c>
      <c r="AC144" s="24">
        <v>6.68</v>
      </c>
      <c r="AD144" s="24" t="s">
        <v>845</v>
      </c>
      <c r="AE144" t="s">
        <v>959</v>
      </c>
      <c r="AF144">
        <f>Table525[[#This Row],[δ13C]]+3.5</f>
        <v>-16.91</v>
      </c>
      <c r="AG144">
        <f>Table525[[#This Row],[δ15N]]+0.8</f>
        <v>7.4799999999999995</v>
      </c>
      <c r="BD144" t="s">
        <v>856</v>
      </c>
      <c r="BE144" s="32" t="s">
        <v>850</v>
      </c>
      <c r="BF144" s="29" t="s">
        <v>851</v>
      </c>
      <c r="BG144" s="30">
        <v>10.792115541558999</v>
      </c>
      <c r="BH144" s="30">
        <v>-19.434489068354299</v>
      </c>
      <c r="BI144" s="31" t="s">
        <v>957</v>
      </c>
      <c r="BJ144">
        <f>ROUND(Table827[[#This Row],[FUR-δ13C]]+3.1,2)</f>
        <v>-16.329999999999998</v>
      </c>
      <c r="BK144">
        <f>ROUND(Table827[[#This Row],[FUR-δ15N]]+0.8,2)</f>
        <v>11.59</v>
      </c>
      <c r="BN144" t="s">
        <v>871</v>
      </c>
      <c r="BO144" s="33" t="s">
        <v>862</v>
      </c>
      <c r="BP144" s="29" t="s">
        <v>853</v>
      </c>
      <c r="BQ144" s="30">
        <v>9.01474530560942</v>
      </c>
      <c r="BR144" s="30">
        <v>-24.770921696641</v>
      </c>
      <c r="BS144" s="31" t="s">
        <v>957</v>
      </c>
      <c r="BT144">
        <f>ROUND(Table928[[#This Row],[FUR-δ13C]]+3.1,2)</f>
        <v>-21.67</v>
      </c>
      <c r="BU144">
        <f>ROUND(Table928[[#This Row],[FUR-δ15N]]+0.8,2)</f>
        <v>9.81</v>
      </c>
      <c r="BX144" t="s">
        <v>904</v>
      </c>
      <c r="BY144" s="34" t="s">
        <v>894</v>
      </c>
      <c r="BZ144" s="28" t="s">
        <v>853</v>
      </c>
      <c r="CA144" s="30">
        <v>7.9849737087032704</v>
      </c>
      <c r="CB144" s="30">
        <v>-22.953826881885998</v>
      </c>
      <c r="CC144" s="31" t="s">
        <v>846</v>
      </c>
      <c r="CD144">
        <f>ROUND(Table1029[[#This Row],[FUR-δ13C]]+1.4,2)</f>
        <v>-21.55</v>
      </c>
      <c r="CE144">
        <f>ROUND(Table1029[[#This Row],[FUR-δ15N]]+0.8,2)</f>
        <v>8.7799999999999994</v>
      </c>
    </row>
    <row r="145" spans="1:83" ht="27" thickBot="1" x14ac:dyDescent="0.3">
      <c r="A145" t="s">
        <v>965</v>
      </c>
      <c r="B145" t="s">
        <v>963</v>
      </c>
      <c r="C145" t="s">
        <v>964</v>
      </c>
      <c r="D145">
        <v>-19.8</v>
      </c>
      <c r="E145">
        <v>8.8000000000000007</v>
      </c>
      <c r="F145" t="s">
        <v>967</v>
      </c>
      <c r="G145" s="69"/>
      <c r="H145" s="69"/>
      <c r="X145" s="24">
        <v>38</v>
      </c>
      <c r="Y145" s="24" t="s">
        <v>843</v>
      </c>
      <c r="Z145" s="24" t="s">
        <v>192</v>
      </c>
      <c r="AA145" s="24" t="s">
        <v>844</v>
      </c>
      <c r="AB145" s="24">
        <v>-17.059999999999999</v>
      </c>
      <c r="AC145" s="24">
        <v>6.77</v>
      </c>
      <c r="AD145" s="24" t="s">
        <v>845</v>
      </c>
      <c r="AE145" t="s">
        <v>959</v>
      </c>
      <c r="AF145">
        <f>Table525[[#This Row],[δ13C]]+3.5</f>
        <v>-13.559999999999999</v>
      </c>
      <c r="AG145">
        <f>Table525[[#This Row],[δ15N]]+0.8</f>
        <v>7.5699999999999994</v>
      </c>
      <c r="BD145" t="s">
        <v>857</v>
      </c>
      <c r="BE145" s="32" t="s">
        <v>850</v>
      </c>
      <c r="BF145" s="29" t="s">
        <v>853</v>
      </c>
      <c r="BG145" s="30">
        <v>7.2770219607481597</v>
      </c>
      <c r="BH145" s="30">
        <v>-24.7289039553193</v>
      </c>
      <c r="BI145" s="31" t="s">
        <v>957</v>
      </c>
      <c r="BJ145">
        <f>ROUND(Table827[[#This Row],[FUR-δ13C]]+3.1,2)</f>
        <v>-21.63</v>
      </c>
      <c r="BK145">
        <f>ROUND(Table827[[#This Row],[FUR-δ15N]]+0.8,2)</f>
        <v>8.08</v>
      </c>
      <c r="BN145" t="s">
        <v>871</v>
      </c>
      <c r="BO145" s="33" t="s">
        <v>862</v>
      </c>
      <c r="BP145" s="29" t="s">
        <v>853</v>
      </c>
      <c r="BQ145" s="30">
        <v>8.4998898591096097</v>
      </c>
      <c r="BR145" s="30">
        <v>-23.409351191147</v>
      </c>
      <c r="BS145" s="31" t="s">
        <v>957</v>
      </c>
      <c r="BT145">
        <f>ROUND(Table928[[#This Row],[FUR-δ13C]]+3.1,2)</f>
        <v>-20.309999999999999</v>
      </c>
      <c r="BU145">
        <f>ROUND(Table928[[#This Row],[FUR-δ15N]]+0.8,2)</f>
        <v>9.3000000000000007</v>
      </c>
      <c r="BX145" t="s">
        <v>904</v>
      </c>
      <c r="BY145" s="34" t="s">
        <v>894</v>
      </c>
      <c r="BZ145" s="28" t="s">
        <v>853</v>
      </c>
      <c r="CA145" s="30">
        <v>8.3343475039238601</v>
      </c>
      <c r="CB145" s="30">
        <v>-22.988044144625501</v>
      </c>
      <c r="CC145" s="31" t="s">
        <v>846</v>
      </c>
      <c r="CD145">
        <f>ROUND(Table1029[[#This Row],[FUR-δ13C]]+1.4,2)</f>
        <v>-21.59</v>
      </c>
      <c r="CE145">
        <f>ROUND(Table1029[[#This Row],[FUR-δ15N]]+0.8,2)</f>
        <v>9.1300000000000008</v>
      </c>
    </row>
    <row r="146" spans="1:83" ht="27" thickBot="1" x14ac:dyDescent="0.3">
      <c r="A146" t="s">
        <v>968</v>
      </c>
      <c r="B146" t="s">
        <v>986</v>
      </c>
      <c r="C146" t="s">
        <v>192</v>
      </c>
      <c r="D146">
        <v>-17.3</v>
      </c>
      <c r="E146">
        <v>8.5</v>
      </c>
      <c r="F146" t="s">
        <v>967</v>
      </c>
      <c r="G146" s="69"/>
      <c r="H146" s="69"/>
      <c r="X146" s="24">
        <v>39</v>
      </c>
      <c r="Y146" s="24" t="s">
        <v>843</v>
      </c>
      <c r="Z146" s="24" t="s">
        <v>192</v>
      </c>
      <c r="AA146" s="24" t="s">
        <v>844</v>
      </c>
      <c r="AB146" s="24">
        <v>-19.66</v>
      </c>
      <c r="AC146" s="24">
        <v>7.12</v>
      </c>
      <c r="AD146" s="24" t="s">
        <v>845</v>
      </c>
      <c r="AE146" t="s">
        <v>959</v>
      </c>
      <c r="AF146">
        <f>Table525[[#This Row],[δ13C]]+3.5</f>
        <v>-16.16</v>
      </c>
      <c r="AG146">
        <f>Table525[[#This Row],[δ15N]]+0.8</f>
        <v>7.92</v>
      </c>
      <c r="BD146" t="s">
        <v>858</v>
      </c>
      <c r="BE146" s="32" t="s">
        <v>850</v>
      </c>
      <c r="BF146" s="29" t="s">
        <v>853</v>
      </c>
      <c r="BG146" s="30">
        <v>7.1938568082047798</v>
      </c>
      <c r="BH146" s="30">
        <v>-23.2882595098549</v>
      </c>
      <c r="BI146" s="31" t="s">
        <v>957</v>
      </c>
      <c r="BJ146">
        <f>ROUND(Table827[[#This Row],[FUR-δ13C]]+3.1,2)</f>
        <v>-20.190000000000001</v>
      </c>
      <c r="BK146">
        <f>ROUND(Table827[[#This Row],[FUR-δ15N]]+0.8,2)</f>
        <v>7.99</v>
      </c>
      <c r="BN146" t="s">
        <v>871</v>
      </c>
      <c r="BO146" s="33" t="s">
        <v>862</v>
      </c>
      <c r="BP146" s="29" t="s">
        <v>853</v>
      </c>
      <c r="BQ146" s="30">
        <v>8.5001049683251093</v>
      </c>
      <c r="BR146" s="30">
        <v>-23.563164821450101</v>
      </c>
      <c r="BS146" s="31" t="s">
        <v>957</v>
      </c>
      <c r="BT146">
        <f>ROUND(Table928[[#This Row],[FUR-δ13C]]+3.1,2)</f>
        <v>-20.46</v>
      </c>
      <c r="BU146">
        <f>ROUND(Table928[[#This Row],[FUR-δ15N]]+0.8,2)</f>
        <v>9.3000000000000007</v>
      </c>
      <c r="BX146" t="s">
        <v>904</v>
      </c>
      <c r="BY146" s="34" t="s">
        <v>894</v>
      </c>
      <c r="BZ146" s="28" t="s">
        <v>853</v>
      </c>
      <c r="CA146" s="30">
        <v>8.6395443145709603</v>
      </c>
      <c r="CB146" s="30">
        <v>-22.257554359985601</v>
      </c>
      <c r="CC146" s="31" t="s">
        <v>846</v>
      </c>
      <c r="CD146">
        <f>ROUND(Table1029[[#This Row],[FUR-δ13C]]+1.4,2)</f>
        <v>-20.86</v>
      </c>
      <c r="CE146">
        <f>ROUND(Table1029[[#This Row],[FUR-δ15N]]+0.8,2)</f>
        <v>9.44</v>
      </c>
    </row>
    <row r="147" spans="1:83" ht="27" thickBot="1" x14ac:dyDescent="0.3">
      <c r="A147" t="s">
        <v>971</v>
      </c>
      <c r="B147" t="s">
        <v>969</v>
      </c>
      <c r="C147" t="s">
        <v>970</v>
      </c>
      <c r="D147">
        <v>-17.7</v>
      </c>
      <c r="E147">
        <v>10.7</v>
      </c>
      <c r="G147" s="69"/>
      <c r="H147" s="69"/>
      <c r="X147" s="24">
        <v>40</v>
      </c>
      <c r="Y147" s="24" t="s">
        <v>843</v>
      </c>
      <c r="Z147" s="24" t="s">
        <v>192</v>
      </c>
      <c r="AA147" s="24" t="s">
        <v>844</v>
      </c>
      <c r="AB147" s="24">
        <v>-19.78</v>
      </c>
      <c r="AC147" s="24">
        <v>6.81</v>
      </c>
      <c r="AD147" s="24" t="s">
        <v>845</v>
      </c>
      <c r="AE147" t="s">
        <v>959</v>
      </c>
      <c r="AF147">
        <f>Table525[[#This Row],[δ13C]]+3.5</f>
        <v>-16.28</v>
      </c>
      <c r="AG147">
        <f>Table525[[#This Row],[δ15N]]+0.8</f>
        <v>7.6099999999999994</v>
      </c>
      <c r="BD147" t="s">
        <v>858</v>
      </c>
      <c r="BE147" s="32" t="s">
        <v>850</v>
      </c>
      <c r="BF147" s="29" t="s">
        <v>853</v>
      </c>
      <c r="BG147" s="30">
        <v>6.3637148219640798</v>
      </c>
      <c r="BH147" s="30">
        <v>-23.2332467233602</v>
      </c>
      <c r="BI147" s="31" t="s">
        <v>957</v>
      </c>
      <c r="BJ147">
        <f>ROUND(Table827[[#This Row],[FUR-δ13C]]+3.1,2)</f>
        <v>-20.13</v>
      </c>
      <c r="BK147">
        <f>ROUND(Table827[[#This Row],[FUR-δ15N]]+0.8,2)</f>
        <v>7.16</v>
      </c>
      <c r="BN147" t="s">
        <v>872</v>
      </c>
      <c r="BO147" s="33" t="s">
        <v>862</v>
      </c>
      <c r="BP147" s="28" t="s">
        <v>853</v>
      </c>
      <c r="BQ147" s="30">
        <v>7.7789889542172199</v>
      </c>
      <c r="BR147" s="30">
        <v>-24.4330733736358</v>
      </c>
      <c r="BS147" s="31" t="s">
        <v>957</v>
      </c>
      <c r="BT147">
        <f>ROUND(Table928[[#This Row],[FUR-δ13C]]+3.1,2)</f>
        <v>-21.33</v>
      </c>
      <c r="BU147">
        <f>ROUND(Table928[[#This Row],[FUR-δ15N]]+0.8,2)</f>
        <v>8.58</v>
      </c>
      <c r="BX147" t="s">
        <v>904</v>
      </c>
      <c r="BY147" s="34" t="s">
        <v>894</v>
      </c>
      <c r="BZ147" s="28" t="s">
        <v>853</v>
      </c>
      <c r="CA147" s="30">
        <v>8.6856084184524303</v>
      </c>
      <c r="CB147" s="30">
        <v>-23.002571337281001</v>
      </c>
      <c r="CC147" s="31" t="s">
        <v>846</v>
      </c>
      <c r="CD147">
        <f>ROUND(Table1029[[#This Row],[FUR-δ13C]]+1.4,2)</f>
        <v>-21.6</v>
      </c>
      <c r="CE147">
        <f>ROUND(Table1029[[#This Row],[FUR-δ15N]]+0.8,2)</f>
        <v>9.49</v>
      </c>
    </row>
    <row r="148" spans="1:83" ht="27" thickBot="1" x14ac:dyDescent="0.3">
      <c r="A148" t="s">
        <v>973</v>
      </c>
      <c r="B148" t="s">
        <v>974</v>
      </c>
      <c r="C148" t="s">
        <v>975</v>
      </c>
      <c r="D148">
        <v>-19.7</v>
      </c>
      <c r="E148">
        <v>9.6999999999999993</v>
      </c>
      <c r="G148" s="69"/>
      <c r="H148" s="69"/>
      <c r="X148" s="24">
        <v>41</v>
      </c>
      <c r="Y148" s="24" t="s">
        <v>843</v>
      </c>
      <c r="Z148" s="24" t="s">
        <v>192</v>
      </c>
      <c r="AA148" s="24" t="s">
        <v>844</v>
      </c>
      <c r="AB148" s="24">
        <v>-21.22</v>
      </c>
      <c r="AC148" s="24">
        <v>6.41</v>
      </c>
      <c r="AD148" s="24" t="s">
        <v>845</v>
      </c>
      <c r="AE148" t="s">
        <v>959</v>
      </c>
      <c r="AF148">
        <f>Table525[[#This Row],[δ13C]]+3.5</f>
        <v>-17.72</v>
      </c>
      <c r="AG148">
        <f>Table525[[#This Row],[δ15N]]+0.8</f>
        <v>7.21</v>
      </c>
      <c r="BD148" t="s">
        <v>859</v>
      </c>
      <c r="BE148" s="32" t="s">
        <v>850</v>
      </c>
      <c r="BF148" s="29" t="s">
        <v>853</v>
      </c>
      <c r="BG148" s="30">
        <v>8.7107332948598906</v>
      </c>
      <c r="BH148" s="30">
        <v>-24.519824385197101</v>
      </c>
      <c r="BI148" s="31" t="s">
        <v>957</v>
      </c>
      <c r="BJ148">
        <f>ROUND(Table827[[#This Row],[FUR-δ13C]]+3.1,2)</f>
        <v>-21.42</v>
      </c>
      <c r="BK148">
        <f>ROUND(Table827[[#This Row],[FUR-δ15N]]+0.8,2)</f>
        <v>9.51</v>
      </c>
      <c r="BN148" t="s">
        <v>872</v>
      </c>
      <c r="BO148" s="33" t="s">
        <v>862</v>
      </c>
      <c r="BP148" s="28" t="s">
        <v>853</v>
      </c>
      <c r="BQ148" s="30">
        <v>8.3964997349559294</v>
      </c>
      <c r="BR148" s="30">
        <v>-24.4314180053528</v>
      </c>
      <c r="BS148" s="31" t="s">
        <v>957</v>
      </c>
      <c r="BT148">
        <f>ROUND(Table928[[#This Row],[FUR-δ13C]]+3.1,2)</f>
        <v>-21.33</v>
      </c>
      <c r="BU148">
        <f>ROUND(Table928[[#This Row],[FUR-δ15N]]+0.8,2)</f>
        <v>9.1999999999999993</v>
      </c>
      <c r="BX148" t="s">
        <v>905</v>
      </c>
      <c r="BY148" s="34" t="s">
        <v>894</v>
      </c>
      <c r="BZ148" s="28" t="s">
        <v>853</v>
      </c>
      <c r="CA148" s="30">
        <v>7.5987117246363001</v>
      </c>
      <c r="CB148" s="30">
        <v>-23.3210489908735</v>
      </c>
      <c r="CC148" s="31" t="s">
        <v>846</v>
      </c>
      <c r="CD148">
        <f>ROUND(Table1029[[#This Row],[FUR-δ13C]]+1.4,2)</f>
        <v>-21.92</v>
      </c>
      <c r="CE148">
        <f>ROUND(Table1029[[#This Row],[FUR-δ15N]]+0.8,2)</f>
        <v>8.4</v>
      </c>
    </row>
    <row r="149" spans="1:83" ht="27" thickBot="1" x14ac:dyDescent="0.3">
      <c r="A149" t="s">
        <v>976</v>
      </c>
      <c r="B149" t="s">
        <v>977</v>
      </c>
      <c r="C149" t="s">
        <v>978</v>
      </c>
      <c r="D149">
        <v>-17.100000000000001</v>
      </c>
      <c r="E149">
        <v>13.8</v>
      </c>
      <c r="F149" t="s">
        <v>967</v>
      </c>
      <c r="G149" s="69"/>
      <c r="H149" s="69"/>
      <c r="X149" s="24">
        <v>42</v>
      </c>
      <c r="Y149" s="24" t="s">
        <v>843</v>
      </c>
      <c r="Z149" s="24" t="s">
        <v>192</v>
      </c>
      <c r="AA149" s="24" t="s">
        <v>844</v>
      </c>
      <c r="AB149" s="24">
        <v>-18.260000000000002</v>
      </c>
      <c r="AC149" s="24">
        <v>6.73</v>
      </c>
      <c r="AD149" s="24" t="s">
        <v>845</v>
      </c>
      <c r="AE149" t="s">
        <v>959</v>
      </c>
      <c r="AF149">
        <f>Table525[[#This Row],[δ13C]]+3.5</f>
        <v>-14.760000000000002</v>
      </c>
      <c r="AG149">
        <f>Table525[[#This Row],[δ15N]]+0.8</f>
        <v>7.53</v>
      </c>
      <c r="BD149" t="s">
        <v>859</v>
      </c>
      <c r="BE149" s="32" t="s">
        <v>850</v>
      </c>
      <c r="BF149" s="29" t="s">
        <v>853</v>
      </c>
      <c r="BG149" s="30">
        <v>7.88825549499823</v>
      </c>
      <c r="BH149" s="30">
        <v>-23.9498671741819</v>
      </c>
      <c r="BI149" s="31" t="s">
        <v>957</v>
      </c>
      <c r="BJ149">
        <f>ROUND(Table827[[#This Row],[FUR-δ13C]]+3.1,2)</f>
        <v>-20.85</v>
      </c>
      <c r="BK149">
        <f>ROUND(Table827[[#This Row],[FUR-δ15N]]+0.8,2)</f>
        <v>8.69</v>
      </c>
      <c r="BN149" t="s">
        <v>872</v>
      </c>
      <c r="BO149" s="33" t="s">
        <v>862</v>
      </c>
      <c r="BP149" s="28" t="s">
        <v>853</v>
      </c>
      <c r="BQ149" s="30">
        <v>7.8493690305818404</v>
      </c>
      <c r="BR149" s="30">
        <v>-24.832586635245601</v>
      </c>
      <c r="BS149" s="31" t="s">
        <v>957</v>
      </c>
      <c r="BT149">
        <f>ROUND(Table928[[#This Row],[FUR-δ13C]]+3.1,2)</f>
        <v>-21.73</v>
      </c>
      <c r="BU149">
        <f>ROUND(Table928[[#This Row],[FUR-δ15N]]+0.8,2)</f>
        <v>8.65</v>
      </c>
      <c r="BX149" t="s">
        <v>905</v>
      </c>
      <c r="BY149" s="34" t="s">
        <v>894</v>
      </c>
      <c r="BZ149" s="28" t="s">
        <v>853</v>
      </c>
      <c r="CA149" s="30">
        <v>7.5878297332616702</v>
      </c>
      <c r="CB149" s="30">
        <v>-23.6549202252302</v>
      </c>
      <c r="CC149" s="31" t="s">
        <v>846</v>
      </c>
      <c r="CD149">
        <f>ROUND(Table1029[[#This Row],[FUR-δ13C]]+1.4,2)</f>
        <v>-22.25</v>
      </c>
      <c r="CE149">
        <f>ROUND(Table1029[[#This Row],[FUR-δ15N]]+0.8,2)</f>
        <v>8.39</v>
      </c>
    </row>
    <row r="150" spans="1:83" ht="27" thickBot="1" x14ac:dyDescent="0.3">
      <c r="A150" t="s">
        <v>976</v>
      </c>
      <c r="B150" t="s">
        <v>977</v>
      </c>
      <c r="C150" t="s">
        <v>978</v>
      </c>
      <c r="D150">
        <v>-18.5</v>
      </c>
      <c r="E150">
        <v>10.9</v>
      </c>
      <c r="F150" t="s">
        <v>979</v>
      </c>
      <c r="G150" s="69"/>
      <c r="H150" s="69"/>
      <c r="X150" s="24">
        <v>43</v>
      </c>
      <c r="Y150" s="24" t="s">
        <v>843</v>
      </c>
      <c r="Z150" s="24" t="s">
        <v>192</v>
      </c>
      <c r="AA150" s="24" t="s">
        <v>844</v>
      </c>
      <c r="AB150" s="24">
        <v>-22.03</v>
      </c>
      <c r="AC150" s="24">
        <v>7.27</v>
      </c>
      <c r="AD150" s="24" t="s">
        <v>845</v>
      </c>
      <c r="AE150" t="s">
        <v>959</v>
      </c>
      <c r="AF150">
        <f>Table525[[#This Row],[δ13C]]+3.5</f>
        <v>-18.53</v>
      </c>
      <c r="AG150">
        <f>Table525[[#This Row],[δ15N]]+0.8</f>
        <v>8.07</v>
      </c>
      <c r="BD150" t="s">
        <v>860</v>
      </c>
      <c r="BE150" s="32" t="s">
        <v>850</v>
      </c>
      <c r="BF150" s="29" t="s">
        <v>853</v>
      </c>
      <c r="BG150" s="30">
        <v>5.4755309302680697</v>
      </c>
      <c r="BH150" s="30">
        <v>-23.616713854533099</v>
      </c>
      <c r="BI150" s="31" t="s">
        <v>957</v>
      </c>
      <c r="BJ150">
        <f>ROUND(Table827[[#This Row],[FUR-δ13C]]+3.1,2)</f>
        <v>-20.52</v>
      </c>
      <c r="BK150">
        <f>ROUND(Table827[[#This Row],[FUR-δ15N]]+0.8,2)</f>
        <v>6.28</v>
      </c>
      <c r="BN150" t="s">
        <v>872</v>
      </c>
      <c r="BO150" s="33" t="s">
        <v>862</v>
      </c>
      <c r="BP150" s="28" t="s">
        <v>853</v>
      </c>
      <c r="BQ150" s="30">
        <v>8.2721950258202597</v>
      </c>
      <c r="BR150" s="30">
        <v>-24.655508380421299</v>
      </c>
      <c r="BS150" s="31" t="s">
        <v>957</v>
      </c>
      <c r="BT150">
        <f>ROUND(Table928[[#This Row],[FUR-δ13C]]+3.1,2)</f>
        <v>-21.56</v>
      </c>
      <c r="BU150">
        <f>ROUND(Table928[[#This Row],[FUR-δ15N]]+0.8,2)</f>
        <v>9.07</v>
      </c>
      <c r="BX150" t="s">
        <v>905</v>
      </c>
      <c r="BY150" s="34" t="s">
        <v>894</v>
      </c>
      <c r="BZ150" s="28" t="s">
        <v>853</v>
      </c>
      <c r="CA150" s="30">
        <v>7.75989293361937</v>
      </c>
      <c r="CB150" s="30">
        <v>-23.559909464824599</v>
      </c>
      <c r="CC150" s="31" t="s">
        <v>846</v>
      </c>
      <c r="CD150">
        <f>ROUND(Table1029[[#This Row],[FUR-δ13C]]+1.4,2)</f>
        <v>-22.16</v>
      </c>
      <c r="CE150">
        <f>ROUND(Table1029[[#This Row],[FUR-δ15N]]+0.8,2)</f>
        <v>8.56</v>
      </c>
    </row>
    <row r="151" spans="1:83" ht="27" thickBot="1" x14ac:dyDescent="0.3">
      <c r="X151" s="24">
        <v>50</v>
      </c>
      <c r="Y151" s="24" t="s">
        <v>843</v>
      </c>
      <c r="Z151" s="24" t="s">
        <v>192</v>
      </c>
      <c r="AA151" s="24" t="s">
        <v>844</v>
      </c>
      <c r="AB151" s="24">
        <v>-21.19</v>
      </c>
      <c r="AC151" s="24">
        <v>7.55</v>
      </c>
      <c r="AD151" s="24" t="s">
        <v>845</v>
      </c>
      <c r="AE151" t="s">
        <v>959</v>
      </c>
      <c r="AF151">
        <f>Table525[[#This Row],[δ13C]]+3.5</f>
        <v>-17.690000000000001</v>
      </c>
      <c r="AG151">
        <f>Table525[[#This Row],[δ15N]]+0.8</f>
        <v>8.35</v>
      </c>
      <c r="BD151" t="s">
        <v>860</v>
      </c>
      <c r="BE151" s="32" t="s">
        <v>850</v>
      </c>
      <c r="BF151" s="29" t="s">
        <v>853</v>
      </c>
      <c r="BG151" s="30">
        <v>5.0656285690791698</v>
      </c>
      <c r="BH151" s="30">
        <v>-23.613999737819199</v>
      </c>
      <c r="BI151" s="31" t="s">
        <v>957</v>
      </c>
      <c r="BJ151">
        <f>ROUND(Table827[[#This Row],[FUR-δ13C]]+3.1,2)</f>
        <v>-20.51</v>
      </c>
      <c r="BK151">
        <f>ROUND(Table827[[#This Row],[FUR-δ15N]]+0.8,2)</f>
        <v>5.87</v>
      </c>
      <c r="BN151" t="s">
        <v>873</v>
      </c>
      <c r="BO151" s="33" t="s">
        <v>862</v>
      </c>
      <c r="BP151" s="28" t="s">
        <v>853</v>
      </c>
      <c r="BQ151" s="30">
        <v>7.2950070078981302</v>
      </c>
      <c r="BR151" s="30">
        <v>-25.019113944676199</v>
      </c>
      <c r="BS151" s="31" t="s">
        <v>957</v>
      </c>
      <c r="BT151">
        <f>ROUND(Table928[[#This Row],[FUR-δ13C]]+3.1,2)</f>
        <v>-21.92</v>
      </c>
      <c r="BU151">
        <f>ROUND(Table928[[#This Row],[FUR-δ15N]]+0.8,2)</f>
        <v>8.1</v>
      </c>
      <c r="BX151" t="s">
        <v>905</v>
      </c>
      <c r="BY151" s="34" t="s">
        <v>894</v>
      </c>
      <c r="BZ151" s="28" t="s">
        <v>853</v>
      </c>
      <c r="CA151" s="30">
        <v>7.3346284489670897</v>
      </c>
      <c r="CB151" s="30">
        <v>-23.151181563123099</v>
      </c>
      <c r="CC151" s="31" t="s">
        <v>846</v>
      </c>
      <c r="CD151">
        <f>ROUND(Table1029[[#This Row],[FUR-δ13C]]+1.4,2)</f>
        <v>-21.75</v>
      </c>
      <c r="CE151">
        <f>ROUND(Table1029[[#This Row],[FUR-δ15N]]+0.8,2)</f>
        <v>8.1300000000000008</v>
      </c>
    </row>
    <row r="152" spans="1:83" ht="27" thickBot="1" x14ac:dyDescent="0.3">
      <c r="X152" s="24">
        <v>51</v>
      </c>
      <c r="Y152" s="24" t="s">
        <v>843</v>
      </c>
      <c r="Z152" s="24" t="s">
        <v>192</v>
      </c>
      <c r="AA152" s="24" t="s">
        <v>844</v>
      </c>
      <c r="AB152" s="24">
        <v>-21.57</v>
      </c>
      <c r="AC152" s="24">
        <v>7.04</v>
      </c>
      <c r="AD152" s="24" t="s">
        <v>845</v>
      </c>
      <c r="AE152" t="s">
        <v>959</v>
      </c>
      <c r="AF152">
        <f>Table525[[#This Row],[δ13C]]+3.5</f>
        <v>-18.07</v>
      </c>
      <c r="AG152">
        <f>Table525[[#This Row],[δ15N]]+0.8</f>
        <v>7.84</v>
      </c>
      <c r="BD152" t="s">
        <v>860</v>
      </c>
      <c r="BE152" s="32" t="s">
        <v>850</v>
      </c>
      <c r="BF152" s="29" t="s">
        <v>853</v>
      </c>
      <c r="BG152" s="30">
        <v>5.8336547981243898</v>
      </c>
      <c r="BH152" s="30">
        <v>-24.356266489482401</v>
      </c>
      <c r="BI152" s="31" t="s">
        <v>957</v>
      </c>
      <c r="BJ152">
        <f>ROUND(Table827[[#This Row],[FUR-δ13C]]+3.1,2)</f>
        <v>-21.26</v>
      </c>
      <c r="BK152">
        <f>ROUND(Table827[[#This Row],[FUR-δ15N]]+0.8,2)</f>
        <v>6.63</v>
      </c>
      <c r="BN152" t="s">
        <v>873</v>
      </c>
      <c r="BO152" s="33" t="s">
        <v>862</v>
      </c>
      <c r="BP152" s="28" t="s">
        <v>853</v>
      </c>
      <c r="BQ152" s="30">
        <v>7.3311063119349003</v>
      </c>
      <c r="BR152" s="30">
        <v>-24.929505199764801</v>
      </c>
      <c r="BS152" s="31" t="s">
        <v>957</v>
      </c>
      <c r="BT152">
        <f>ROUND(Table928[[#This Row],[FUR-δ13C]]+3.1,2)</f>
        <v>-21.83</v>
      </c>
      <c r="BU152">
        <f>ROUND(Table928[[#This Row],[FUR-δ15N]]+0.8,2)</f>
        <v>8.1300000000000008</v>
      </c>
      <c r="BX152" t="s">
        <v>906</v>
      </c>
      <c r="BY152" s="34" t="s">
        <v>894</v>
      </c>
      <c r="BZ152" t="s">
        <v>853</v>
      </c>
      <c r="CA152" s="30">
        <v>8.0508642153645997</v>
      </c>
      <c r="CB152" s="30">
        <v>-23.6056109956683</v>
      </c>
      <c r="CC152" s="31" t="s">
        <v>846</v>
      </c>
      <c r="CD152">
        <f>ROUND(Table1029[[#This Row],[FUR-δ13C]]+1.4,2)</f>
        <v>-22.21</v>
      </c>
      <c r="CE152">
        <f>ROUND(Table1029[[#This Row],[FUR-δ15N]]+0.8,2)</f>
        <v>8.85</v>
      </c>
    </row>
    <row r="153" spans="1:83" ht="27" thickBot="1" x14ac:dyDescent="0.3">
      <c r="X153" s="24">
        <v>52</v>
      </c>
      <c r="Y153" s="24" t="s">
        <v>843</v>
      </c>
      <c r="Z153" s="24" t="s">
        <v>192</v>
      </c>
      <c r="AA153" s="24" t="s">
        <v>844</v>
      </c>
      <c r="AB153" s="24">
        <v>-21.13</v>
      </c>
      <c r="AC153" s="24">
        <v>7.05</v>
      </c>
      <c r="AD153" s="24" t="s">
        <v>845</v>
      </c>
      <c r="AE153" t="s">
        <v>959</v>
      </c>
      <c r="AF153">
        <f>Table525[[#This Row],[δ13C]]+3.5</f>
        <v>-17.63</v>
      </c>
      <c r="AG153">
        <f>Table525[[#This Row],[δ15N]]+0.8</f>
        <v>7.85</v>
      </c>
      <c r="BD153" t="s">
        <v>860</v>
      </c>
      <c r="BE153" s="32" t="s">
        <v>850</v>
      </c>
      <c r="BF153" s="29" t="s">
        <v>853</v>
      </c>
      <c r="BG153" s="30">
        <v>4.0292442117373204</v>
      </c>
      <c r="BH153" s="30">
        <v>-23.589741660268299</v>
      </c>
      <c r="BI153" s="31" t="s">
        <v>957</v>
      </c>
      <c r="BJ153">
        <f>ROUND(Table827[[#This Row],[FUR-δ13C]]+3.1,2)</f>
        <v>-20.49</v>
      </c>
      <c r="BK153">
        <f>ROUND(Table827[[#This Row],[FUR-δ15N]]+0.8,2)</f>
        <v>4.83</v>
      </c>
      <c r="BN153" t="s">
        <v>873</v>
      </c>
      <c r="BO153" s="33" t="s">
        <v>862</v>
      </c>
      <c r="BP153" s="28" t="s">
        <v>853</v>
      </c>
      <c r="BQ153" s="30">
        <v>7.2823927471919401</v>
      </c>
      <c r="BR153" s="30">
        <v>-24.884838021574001</v>
      </c>
      <c r="BS153" s="31" t="s">
        <v>957</v>
      </c>
      <c r="BT153">
        <f>ROUND(Table928[[#This Row],[FUR-δ13C]]+3.1,2)</f>
        <v>-21.78</v>
      </c>
      <c r="BU153">
        <f>ROUND(Table928[[#This Row],[FUR-δ15N]]+0.8,2)</f>
        <v>8.08</v>
      </c>
      <c r="BX153" t="s">
        <v>906</v>
      </c>
      <c r="BY153" s="34" t="s">
        <v>894</v>
      </c>
      <c r="BZ153" t="s">
        <v>853</v>
      </c>
      <c r="CA153" s="30">
        <v>7.6150289110822698</v>
      </c>
      <c r="CB153" s="30">
        <v>-23.270729780840799</v>
      </c>
      <c r="CC153" s="31" t="s">
        <v>846</v>
      </c>
      <c r="CD153">
        <f>ROUND(Table1029[[#This Row],[FUR-δ13C]]+1.4,2)</f>
        <v>-21.87</v>
      </c>
      <c r="CE153">
        <f>ROUND(Table1029[[#This Row],[FUR-δ15N]]+0.8,2)</f>
        <v>8.42</v>
      </c>
    </row>
    <row r="154" spans="1:83" ht="27" thickBot="1" x14ac:dyDescent="0.3">
      <c r="X154" s="24">
        <v>53</v>
      </c>
      <c r="Y154" s="24" t="s">
        <v>843</v>
      </c>
      <c r="Z154" s="24" t="s">
        <v>192</v>
      </c>
      <c r="AA154" s="24" t="s">
        <v>844</v>
      </c>
      <c r="AB154" s="24">
        <v>-21.48</v>
      </c>
      <c r="AC154" s="24">
        <v>7.49</v>
      </c>
      <c r="AD154" s="24" t="s">
        <v>845</v>
      </c>
      <c r="AE154" t="s">
        <v>959</v>
      </c>
      <c r="AF154">
        <f>Table525[[#This Row],[δ13C]]+3.5</f>
        <v>-17.98</v>
      </c>
      <c r="AG154">
        <f>Table525[[#This Row],[δ15N]]+0.8</f>
        <v>8.2900000000000009</v>
      </c>
      <c r="BN154" t="s">
        <v>874</v>
      </c>
      <c r="BO154" s="33" t="s">
        <v>862</v>
      </c>
      <c r="BP154" s="28" t="s">
        <v>851</v>
      </c>
      <c r="BQ154" s="30">
        <v>9.2797763186906597</v>
      </c>
      <c r="BR154" s="30">
        <v>-25.0901027438996</v>
      </c>
      <c r="BS154" s="31" t="s">
        <v>957</v>
      </c>
      <c r="BT154">
        <f>ROUND(Table928[[#This Row],[FUR-δ13C]]+3.1,2)</f>
        <v>-21.99</v>
      </c>
      <c r="BU154">
        <f>ROUND(Table928[[#This Row],[FUR-δ15N]]+0.8,2)</f>
        <v>10.08</v>
      </c>
      <c r="BX154" t="s">
        <v>906</v>
      </c>
      <c r="BY154" s="34" t="s">
        <v>894</v>
      </c>
      <c r="BZ154" t="s">
        <v>853</v>
      </c>
      <c r="CA154" s="30">
        <v>8.0009823671462499</v>
      </c>
      <c r="CB154" s="30">
        <v>-23.423610919103002</v>
      </c>
      <c r="CC154" s="31" t="s">
        <v>846</v>
      </c>
      <c r="CD154">
        <f>ROUND(Table1029[[#This Row],[FUR-δ13C]]+1.4,2)</f>
        <v>-22.02</v>
      </c>
      <c r="CE154">
        <f>ROUND(Table1029[[#This Row],[FUR-δ15N]]+0.8,2)</f>
        <v>8.8000000000000007</v>
      </c>
    </row>
    <row r="155" spans="1:83" ht="27" thickBot="1" x14ac:dyDescent="0.3">
      <c r="X155" s="24">
        <v>54</v>
      </c>
      <c r="Y155" s="24" t="s">
        <v>843</v>
      </c>
      <c r="Z155" s="24" t="s">
        <v>192</v>
      </c>
      <c r="AA155" s="24" t="s">
        <v>844</v>
      </c>
      <c r="AB155" s="24">
        <v>-21.3</v>
      </c>
      <c r="AC155" s="24">
        <v>6.83</v>
      </c>
      <c r="AD155" s="24" t="s">
        <v>845</v>
      </c>
      <c r="AE155" t="s">
        <v>959</v>
      </c>
      <c r="AF155">
        <f>Table525[[#This Row],[δ13C]]+3.5</f>
        <v>-17.8</v>
      </c>
      <c r="AG155">
        <f>Table525[[#This Row],[δ15N]]+0.8</f>
        <v>7.63</v>
      </c>
      <c r="BI155" t="s">
        <v>848</v>
      </c>
      <c r="BJ155">
        <f>MEDIAN(Table827[CON-δ13C])</f>
        <v>-20.85</v>
      </c>
      <c r="BK155">
        <f>MEDIAN(Table827[CON-δ15N])</f>
        <v>8.4600000000000009</v>
      </c>
      <c r="BN155" t="s">
        <v>874</v>
      </c>
      <c r="BO155" s="33" t="s">
        <v>862</v>
      </c>
      <c r="BP155" s="28" t="s">
        <v>851</v>
      </c>
      <c r="BQ155" s="30">
        <v>9.0954728367548903</v>
      </c>
      <c r="BR155" s="30">
        <v>-25.093069533809601</v>
      </c>
      <c r="BS155" s="31" t="s">
        <v>957</v>
      </c>
      <c r="BT155">
        <f>ROUND(Table928[[#This Row],[FUR-δ13C]]+3.1,2)</f>
        <v>-21.99</v>
      </c>
      <c r="BU155">
        <f>ROUND(Table928[[#This Row],[FUR-δ15N]]+0.8,2)</f>
        <v>9.9</v>
      </c>
      <c r="BX155" t="s">
        <v>906</v>
      </c>
      <c r="BY155" s="34" t="s">
        <v>894</v>
      </c>
      <c r="BZ155" t="s">
        <v>853</v>
      </c>
      <c r="CA155" s="30">
        <v>7.8895012792479999</v>
      </c>
      <c r="CB155" s="30">
        <v>-23.1946052563537</v>
      </c>
      <c r="CC155" s="31" t="s">
        <v>846</v>
      </c>
      <c r="CD155">
        <f>ROUND(Table1029[[#This Row],[FUR-δ13C]]+1.4,2)</f>
        <v>-21.79</v>
      </c>
      <c r="CE155">
        <f>ROUND(Table1029[[#This Row],[FUR-δ15N]]+0.8,2)</f>
        <v>8.69</v>
      </c>
    </row>
    <row r="156" spans="1:83" ht="27" thickBot="1" x14ac:dyDescent="0.3">
      <c r="X156" s="24">
        <v>55</v>
      </c>
      <c r="Y156" s="24" t="s">
        <v>843</v>
      </c>
      <c r="Z156" s="24" t="s">
        <v>192</v>
      </c>
      <c r="AA156" s="24" t="s">
        <v>844</v>
      </c>
      <c r="AB156" s="24">
        <v>-21.39</v>
      </c>
      <c r="AC156" s="24">
        <v>6.8</v>
      </c>
      <c r="AD156" s="24" t="s">
        <v>845</v>
      </c>
      <c r="AE156" t="s">
        <v>959</v>
      </c>
      <c r="AF156">
        <f>Table525[[#This Row],[δ13C]]+3.5</f>
        <v>-17.89</v>
      </c>
      <c r="AG156">
        <f>Table525[[#This Row],[δ15N]]+0.8</f>
        <v>7.6</v>
      </c>
      <c r="BI156" t="s">
        <v>921</v>
      </c>
      <c r="BJ156">
        <f>ROUND(_xlfn.STDEV.P(Table827[CON-δ13C]),5)</f>
        <v>1.6442099999999999</v>
      </c>
      <c r="BK156">
        <f>ROUND(_xlfn.STDEV.P(Table827[CON-δ15N]),5)</f>
        <v>1.51833</v>
      </c>
      <c r="BN156" t="s">
        <v>874</v>
      </c>
      <c r="BO156" s="33" t="s">
        <v>862</v>
      </c>
      <c r="BP156" s="28" t="s">
        <v>851</v>
      </c>
      <c r="BQ156" s="30">
        <v>9.4630418140453205</v>
      </c>
      <c r="BR156" s="30">
        <v>-25.417232040111799</v>
      </c>
      <c r="BS156" s="31" t="s">
        <v>957</v>
      </c>
      <c r="BT156">
        <f>ROUND(Table928[[#This Row],[FUR-δ13C]]+3.1,2)</f>
        <v>-22.32</v>
      </c>
      <c r="BU156">
        <f>ROUND(Table928[[#This Row],[FUR-δ15N]]+0.8,2)</f>
        <v>10.26</v>
      </c>
      <c r="BX156" t="s">
        <v>907</v>
      </c>
      <c r="BY156" s="34" t="s">
        <v>894</v>
      </c>
      <c r="BZ156" t="s">
        <v>851</v>
      </c>
      <c r="CA156" s="30">
        <v>5.3545952075010401</v>
      </c>
      <c r="CB156" s="30">
        <v>-22.873540415322999</v>
      </c>
      <c r="CC156" s="31" t="s">
        <v>846</v>
      </c>
      <c r="CD156">
        <f>ROUND(Table1029[[#This Row],[FUR-δ13C]]+1.4,2)</f>
        <v>-21.47</v>
      </c>
      <c r="CE156">
        <f>ROUND(Table1029[[#This Row],[FUR-δ15N]]+0.8,2)</f>
        <v>6.15</v>
      </c>
    </row>
    <row r="157" spans="1:83" ht="27" thickBot="1" x14ac:dyDescent="0.3">
      <c r="X157" s="24">
        <v>56</v>
      </c>
      <c r="Y157" s="24" t="s">
        <v>843</v>
      </c>
      <c r="Z157" s="24" t="s">
        <v>192</v>
      </c>
      <c r="AA157" s="24" t="s">
        <v>844</v>
      </c>
      <c r="AB157" s="24">
        <v>-22.53</v>
      </c>
      <c r="AC157" s="24">
        <v>7.13</v>
      </c>
      <c r="AD157" s="24" t="s">
        <v>845</v>
      </c>
      <c r="AE157" t="s">
        <v>959</v>
      </c>
      <c r="AF157">
        <f>Table525[[#This Row],[δ13C]]+3.5</f>
        <v>-19.03</v>
      </c>
      <c r="AG157">
        <f>Table525[[#This Row],[δ15N]]+0.8</f>
        <v>7.93</v>
      </c>
      <c r="BN157" t="s">
        <v>875</v>
      </c>
      <c r="BO157" s="33" t="s">
        <v>862</v>
      </c>
      <c r="BP157" s="29" t="s">
        <v>853</v>
      </c>
      <c r="BQ157" s="30">
        <v>6.8407602013206503</v>
      </c>
      <c r="BR157" s="30">
        <v>-23.8458644459803</v>
      </c>
      <c r="BS157" s="31" t="s">
        <v>957</v>
      </c>
      <c r="BT157">
        <f>ROUND(Table928[[#This Row],[FUR-δ13C]]+3.1,2)</f>
        <v>-20.75</v>
      </c>
      <c r="BU157">
        <f>ROUND(Table928[[#This Row],[FUR-δ15N]]+0.8,2)</f>
        <v>7.64</v>
      </c>
      <c r="BX157" t="s">
        <v>907</v>
      </c>
      <c r="BY157" s="34" t="s">
        <v>894</v>
      </c>
      <c r="BZ157" t="s">
        <v>851</v>
      </c>
      <c r="CA157" s="30">
        <v>5.5065099597271896</v>
      </c>
      <c r="CB157" s="30">
        <v>-22.745603001007499</v>
      </c>
      <c r="CC157" s="31" t="s">
        <v>846</v>
      </c>
      <c r="CD157">
        <f>ROUND(Table1029[[#This Row],[FUR-δ13C]]+1.4,2)</f>
        <v>-21.35</v>
      </c>
      <c r="CE157">
        <f>ROUND(Table1029[[#This Row],[FUR-δ15N]]+0.8,2)</f>
        <v>6.31</v>
      </c>
    </row>
    <row r="158" spans="1:83" ht="27" thickBot="1" x14ac:dyDescent="0.3">
      <c r="X158" s="24">
        <v>57</v>
      </c>
      <c r="Y158" s="24" t="s">
        <v>843</v>
      </c>
      <c r="Z158" s="24" t="s">
        <v>192</v>
      </c>
      <c r="AA158" s="24" t="s">
        <v>844</v>
      </c>
      <c r="AB158" s="24">
        <v>-21.63</v>
      </c>
      <c r="AC158" s="24">
        <v>6.76</v>
      </c>
      <c r="AD158" s="24" t="s">
        <v>845</v>
      </c>
      <c r="AE158" t="s">
        <v>959</v>
      </c>
      <c r="AF158">
        <f>Table525[[#This Row],[δ13C]]+3.5</f>
        <v>-18.13</v>
      </c>
      <c r="AG158">
        <f>Table525[[#This Row],[δ15N]]+0.8</f>
        <v>7.56</v>
      </c>
      <c r="BN158" t="s">
        <v>875</v>
      </c>
      <c r="BO158" s="33" t="s">
        <v>862</v>
      </c>
      <c r="BP158" s="29" t="s">
        <v>853</v>
      </c>
      <c r="BQ158" s="30">
        <v>6.9577417542439797</v>
      </c>
      <c r="BR158" s="30">
        <v>-24.196685229300499</v>
      </c>
      <c r="BS158" s="31" t="s">
        <v>957</v>
      </c>
      <c r="BT158">
        <f>ROUND(Table928[[#This Row],[FUR-δ13C]]+3.1,2)</f>
        <v>-21.1</v>
      </c>
      <c r="BU158">
        <f>ROUND(Table928[[#This Row],[FUR-δ15N]]+0.8,2)</f>
        <v>7.76</v>
      </c>
      <c r="BX158" t="s">
        <v>907</v>
      </c>
      <c r="BY158" s="34" t="s">
        <v>894</v>
      </c>
      <c r="BZ158" t="s">
        <v>851</v>
      </c>
      <c r="CA158" s="30">
        <v>6.5488315930707497</v>
      </c>
      <c r="CB158" s="30">
        <v>-23.038927954542</v>
      </c>
      <c r="CC158" s="31" t="s">
        <v>846</v>
      </c>
      <c r="CD158">
        <f>ROUND(Table1029[[#This Row],[FUR-δ13C]]+1.4,2)</f>
        <v>-21.64</v>
      </c>
      <c r="CE158">
        <f>ROUND(Table1029[[#This Row],[FUR-δ15N]]+0.8,2)</f>
        <v>7.35</v>
      </c>
    </row>
    <row r="159" spans="1:83" ht="27" thickBot="1" x14ac:dyDescent="0.3">
      <c r="X159" s="24">
        <v>58</v>
      </c>
      <c r="Y159" s="24" t="s">
        <v>843</v>
      </c>
      <c r="Z159" s="24" t="s">
        <v>192</v>
      </c>
      <c r="AA159" s="24" t="s">
        <v>844</v>
      </c>
      <c r="AB159" s="24">
        <v>-20.97</v>
      </c>
      <c r="AC159" s="24">
        <v>7.84</v>
      </c>
      <c r="AD159" s="24" t="s">
        <v>845</v>
      </c>
      <c r="AE159" t="s">
        <v>959</v>
      </c>
      <c r="AF159">
        <f>Table525[[#This Row],[δ13C]]+3.5</f>
        <v>-17.47</v>
      </c>
      <c r="AG159">
        <f>Table525[[#This Row],[δ15N]]+0.8</f>
        <v>8.64</v>
      </c>
      <c r="BN159" t="s">
        <v>875</v>
      </c>
      <c r="BO159" s="33" t="s">
        <v>862</v>
      </c>
      <c r="BP159" s="29" t="s">
        <v>853</v>
      </c>
      <c r="BQ159" s="30">
        <v>6.5450209744666701</v>
      </c>
      <c r="BR159" s="30">
        <v>-24.651316930422102</v>
      </c>
      <c r="BS159" s="31" t="s">
        <v>957</v>
      </c>
      <c r="BT159">
        <f>ROUND(Table928[[#This Row],[FUR-δ13C]]+3.1,2)</f>
        <v>-21.55</v>
      </c>
      <c r="BU159">
        <f>ROUND(Table928[[#This Row],[FUR-δ15N]]+0.8,2)</f>
        <v>7.35</v>
      </c>
      <c r="BX159" t="s">
        <v>908</v>
      </c>
      <c r="BY159" s="34" t="s">
        <v>894</v>
      </c>
      <c r="BZ159" t="s">
        <v>853</v>
      </c>
      <c r="CA159" s="30">
        <v>6.6772716685599898</v>
      </c>
      <c r="CB159" s="30">
        <v>-23.072006821270399</v>
      </c>
      <c r="CC159" s="31" t="s">
        <v>846</v>
      </c>
      <c r="CD159">
        <f>ROUND(Table1029[[#This Row],[FUR-δ13C]]+1.4,2)</f>
        <v>-21.67</v>
      </c>
      <c r="CE159">
        <f>ROUND(Table1029[[#This Row],[FUR-δ15N]]+0.8,2)</f>
        <v>7.48</v>
      </c>
    </row>
    <row r="160" spans="1:83" ht="27" thickBot="1" x14ac:dyDescent="0.3">
      <c r="X160" s="24">
        <v>60</v>
      </c>
      <c r="Y160" s="24" t="s">
        <v>843</v>
      </c>
      <c r="Z160" s="24" t="s">
        <v>192</v>
      </c>
      <c r="AA160" s="24" t="s">
        <v>844</v>
      </c>
      <c r="AB160" s="24">
        <v>-21.96</v>
      </c>
      <c r="AC160" s="24">
        <v>7.2</v>
      </c>
      <c r="AD160" s="24" t="s">
        <v>845</v>
      </c>
      <c r="AE160" t="s">
        <v>959</v>
      </c>
      <c r="AF160">
        <f>Table525[[#This Row],[δ13C]]+3.5</f>
        <v>-18.46</v>
      </c>
      <c r="AG160">
        <f>Table525[[#This Row],[δ15N]]+0.8</f>
        <v>8</v>
      </c>
      <c r="BN160" t="s">
        <v>876</v>
      </c>
      <c r="BO160" s="33" t="s">
        <v>862</v>
      </c>
      <c r="BP160" s="28" t="s">
        <v>851</v>
      </c>
      <c r="BQ160" s="30">
        <v>7.0665425138775602</v>
      </c>
      <c r="BR160" s="30">
        <v>-22.1776272975506</v>
      </c>
      <c r="BS160" s="31" t="s">
        <v>957</v>
      </c>
      <c r="BT160">
        <f>ROUND(Table928[[#This Row],[FUR-δ13C]]+3.1,2)</f>
        <v>-19.079999999999998</v>
      </c>
      <c r="BU160">
        <f>ROUND(Table928[[#This Row],[FUR-δ15N]]+0.8,2)</f>
        <v>7.87</v>
      </c>
      <c r="BX160" t="s">
        <v>908</v>
      </c>
      <c r="BY160" s="34" t="s">
        <v>894</v>
      </c>
      <c r="BZ160" t="s">
        <v>853</v>
      </c>
      <c r="CA160" s="30">
        <v>6.2602174031771902</v>
      </c>
      <c r="CB160" s="30">
        <v>-22.721115477685899</v>
      </c>
      <c r="CC160" s="31" t="s">
        <v>846</v>
      </c>
      <c r="CD160">
        <f>ROUND(Table1029[[#This Row],[FUR-δ13C]]+1.4,2)</f>
        <v>-21.32</v>
      </c>
      <c r="CE160">
        <f>ROUND(Table1029[[#This Row],[FUR-δ15N]]+0.8,2)</f>
        <v>7.06</v>
      </c>
    </row>
    <row r="161" spans="24:83" ht="27" thickBot="1" x14ac:dyDescent="0.3">
      <c r="X161" s="24">
        <v>61</v>
      </c>
      <c r="Y161" s="24" t="s">
        <v>843</v>
      </c>
      <c r="Z161" s="24" t="s">
        <v>192</v>
      </c>
      <c r="AA161" s="24" t="s">
        <v>844</v>
      </c>
      <c r="AB161" s="24">
        <v>-20.87</v>
      </c>
      <c r="AC161" s="24">
        <v>6.88</v>
      </c>
      <c r="AD161" s="24" t="s">
        <v>845</v>
      </c>
      <c r="AE161" t="s">
        <v>959</v>
      </c>
      <c r="AF161">
        <f>Table525[[#This Row],[δ13C]]+3.5</f>
        <v>-17.37</v>
      </c>
      <c r="AG161">
        <f>Table525[[#This Row],[δ15N]]+0.8</f>
        <v>7.68</v>
      </c>
      <c r="BN161" t="s">
        <v>876</v>
      </c>
      <c r="BO161" s="33" t="s">
        <v>862</v>
      </c>
      <c r="BP161" s="28" t="s">
        <v>851</v>
      </c>
      <c r="BQ161" s="30">
        <v>7.0895895022461799</v>
      </c>
      <c r="BR161" s="30">
        <v>-21.303830833659301</v>
      </c>
      <c r="BS161" s="31" t="s">
        <v>957</v>
      </c>
      <c r="BT161">
        <f>ROUND(Table928[[#This Row],[FUR-δ13C]]+3.1,2)</f>
        <v>-18.2</v>
      </c>
      <c r="BU161">
        <f>ROUND(Table928[[#This Row],[FUR-δ15N]]+0.8,2)</f>
        <v>7.89</v>
      </c>
      <c r="BX161" t="s">
        <v>908</v>
      </c>
      <c r="BY161" s="34" t="s">
        <v>894</v>
      </c>
      <c r="BZ161" t="s">
        <v>853</v>
      </c>
      <c r="CA161" s="30">
        <v>6.24919100280683</v>
      </c>
      <c r="CB161" s="30">
        <v>-22.697815530036301</v>
      </c>
      <c r="CC161" s="31" t="s">
        <v>846</v>
      </c>
      <c r="CD161">
        <f>ROUND(Table1029[[#This Row],[FUR-δ13C]]+1.4,2)</f>
        <v>-21.3</v>
      </c>
      <c r="CE161">
        <f>ROUND(Table1029[[#This Row],[FUR-δ15N]]+0.8,2)</f>
        <v>7.05</v>
      </c>
    </row>
    <row r="162" spans="24:83" ht="27" thickBot="1" x14ac:dyDescent="0.3">
      <c r="X162" s="24">
        <v>62</v>
      </c>
      <c r="Y162" s="24" t="s">
        <v>843</v>
      </c>
      <c r="Z162" s="24" t="s">
        <v>192</v>
      </c>
      <c r="AA162" s="24" t="s">
        <v>844</v>
      </c>
      <c r="AB162" s="24">
        <v>-21.19</v>
      </c>
      <c r="AC162" s="24">
        <v>6.78</v>
      </c>
      <c r="AD162" s="24" t="s">
        <v>845</v>
      </c>
      <c r="AE162" t="s">
        <v>959</v>
      </c>
      <c r="AF162">
        <f>Table525[[#This Row],[δ13C]]+3.5</f>
        <v>-17.690000000000001</v>
      </c>
      <c r="AG162">
        <f>Table525[[#This Row],[δ15N]]+0.8</f>
        <v>7.58</v>
      </c>
      <c r="BN162" t="s">
        <v>876</v>
      </c>
      <c r="BO162" s="33" t="s">
        <v>862</v>
      </c>
      <c r="BP162" s="28" t="s">
        <v>851</v>
      </c>
      <c r="BQ162" s="30">
        <v>7.7709489201935797</v>
      </c>
      <c r="BR162" s="30">
        <v>-21.831417434981098</v>
      </c>
      <c r="BS162" s="31" t="s">
        <v>957</v>
      </c>
      <c r="BT162">
        <f>ROUND(Table928[[#This Row],[FUR-δ13C]]+3.1,2)</f>
        <v>-18.73</v>
      </c>
      <c r="BU162">
        <f>ROUND(Table928[[#This Row],[FUR-δ15N]]+0.8,2)</f>
        <v>8.57</v>
      </c>
      <c r="BX162" t="s">
        <v>908</v>
      </c>
      <c r="BY162" s="34" t="s">
        <v>894</v>
      </c>
      <c r="BZ162" t="s">
        <v>853</v>
      </c>
      <c r="CA162" s="30">
        <v>5.57335136119098</v>
      </c>
      <c r="CB162" s="30">
        <v>-22.609206985526601</v>
      </c>
      <c r="CC162" s="31" t="s">
        <v>846</v>
      </c>
      <c r="CD162">
        <f>ROUND(Table1029[[#This Row],[FUR-δ13C]]+1.4,2)</f>
        <v>-21.21</v>
      </c>
      <c r="CE162">
        <f>ROUND(Table1029[[#This Row],[FUR-δ15N]]+0.8,2)</f>
        <v>6.37</v>
      </c>
    </row>
    <row r="163" spans="24:83" ht="27" thickBot="1" x14ac:dyDescent="0.3">
      <c r="X163" s="24">
        <v>63</v>
      </c>
      <c r="Y163" s="24" t="s">
        <v>843</v>
      </c>
      <c r="Z163" s="24" t="s">
        <v>192</v>
      </c>
      <c r="AA163" s="24" t="s">
        <v>844</v>
      </c>
      <c r="AB163" s="24">
        <v>-21.16</v>
      </c>
      <c r="AC163" s="24">
        <v>7.33</v>
      </c>
      <c r="AD163" s="24" t="s">
        <v>845</v>
      </c>
      <c r="AE163" t="s">
        <v>959</v>
      </c>
      <c r="AF163">
        <f>Table525[[#This Row],[δ13C]]+3.5</f>
        <v>-17.66</v>
      </c>
      <c r="AG163">
        <f>Table525[[#This Row],[δ15N]]+0.8</f>
        <v>8.1300000000000008</v>
      </c>
      <c r="BN163" t="s">
        <v>877</v>
      </c>
      <c r="BO163" s="33" t="s">
        <v>862</v>
      </c>
      <c r="BP163" s="28" t="s">
        <v>851</v>
      </c>
      <c r="BQ163" s="30">
        <v>7.6434639033269001</v>
      </c>
      <c r="BR163" s="30">
        <v>-23.193026638889599</v>
      </c>
      <c r="BS163" s="31" t="s">
        <v>957</v>
      </c>
      <c r="BT163">
        <f>ROUND(Table928[[#This Row],[FUR-δ13C]]+3.1,2)</f>
        <v>-20.09</v>
      </c>
      <c r="BU163">
        <f>ROUND(Table928[[#This Row],[FUR-δ15N]]+0.8,2)</f>
        <v>8.44</v>
      </c>
      <c r="BX163" t="s">
        <v>909</v>
      </c>
      <c r="BY163" s="34" t="s">
        <v>894</v>
      </c>
      <c r="BZ163" s="28" t="s">
        <v>853</v>
      </c>
      <c r="CA163" s="30">
        <v>8.7775927756881806</v>
      </c>
      <c r="CB163" s="30">
        <v>-22.171739135140601</v>
      </c>
      <c r="CC163" s="31" t="s">
        <v>846</v>
      </c>
      <c r="CD163">
        <f>ROUND(Table1029[[#This Row],[FUR-δ13C]]+1.4,2)</f>
        <v>-20.77</v>
      </c>
      <c r="CE163">
        <f>ROUND(Table1029[[#This Row],[FUR-δ15N]]+0.8,2)</f>
        <v>9.58</v>
      </c>
    </row>
    <row r="164" spans="24:83" ht="27" thickBot="1" x14ac:dyDescent="0.3">
      <c r="X164" s="24">
        <v>64</v>
      </c>
      <c r="Y164" s="24" t="s">
        <v>843</v>
      </c>
      <c r="Z164" s="24" t="s">
        <v>192</v>
      </c>
      <c r="AA164" s="24" t="s">
        <v>844</v>
      </c>
      <c r="AB164" s="24">
        <v>-21.71</v>
      </c>
      <c r="AC164" s="24">
        <v>7.12</v>
      </c>
      <c r="AD164" s="24" t="s">
        <v>845</v>
      </c>
      <c r="AE164" t="s">
        <v>959</v>
      </c>
      <c r="AF164">
        <f>Table525[[#This Row],[δ13C]]+3.5</f>
        <v>-18.21</v>
      </c>
      <c r="AG164">
        <f>Table525[[#This Row],[δ15N]]+0.8</f>
        <v>7.92</v>
      </c>
      <c r="BN164" t="s">
        <v>877</v>
      </c>
      <c r="BO164" s="33" t="s">
        <v>862</v>
      </c>
      <c r="BP164" s="28" t="s">
        <v>851</v>
      </c>
      <c r="BQ164" s="30">
        <v>7.6102036226565701</v>
      </c>
      <c r="BR164" s="30">
        <v>-23.1648904431623</v>
      </c>
      <c r="BS164" s="31" t="s">
        <v>957</v>
      </c>
      <c r="BT164">
        <f>ROUND(Table928[[#This Row],[FUR-δ13C]]+3.1,2)</f>
        <v>-20.059999999999999</v>
      </c>
      <c r="BU164">
        <f>ROUND(Table928[[#This Row],[FUR-δ15N]]+0.8,2)</f>
        <v>8.41</v>
      </c>
      <c r="BX164" t="s">
        <v>909</v>
      </c>
      <c r="BY164" s="34" t="s">
        <v>894</v>
      </c>
      <c r="BZ164" s="28" t="s">
        <v>853</v>
      </c>
      <c r="CA164" s="30">
        <v>8.0788202981173498</v>
      </c>
      <c r="CB164" s="30">
        <v>-22.148880071731799</v>
      </c>
      <c r="CC164" s="31" t="s">
        <v>846</v>
      </c>
      <c r="CD164">
        <f>ROUND(Table1029[[#This Row],[FUR-δ13C]]+1.4,2)</f>
        <v>-20.75</v>
      </c>
      <c r="CE164">
        <f>ROUND(Table1029[[#This Row],[FUR-δ15N]]+0.8,2)</f>
        <v>8.8800000000000008</v>
      </c>
    </row>
    <row r="165" spans="24:83" ht="27" thickBot="1" x14ac:dyDescent="0.3">
      <c r="X165" s="24">
        <v>65</v>
      </c>
      <c r="Y165" s="24" t="s">
        <v>843</v>
      </c>
      <c r="Z165" s="24" t="s">
        <v>192</v>
      </c>
      <c r="AA165" s="24" t="s">
        <v>844</v>
      </c>
      <c r="AB165" s="24">
        <v>-19.739999999999998</v>
      </c>
      <c r="AC165" s="24">
        <v>6.03</v>
      </c>
      <c r="AD165" s="24" t="s">
        <v>845</v>
      </c>
      <c r="AE165" t="s">
        <v>959</v>
      </c>
      <c r="AF165">
        <f>Table525[[#This Row],[δ13C]]+3.5</f>
        <v>-16.239999999999998</v>
      </c>
      <c r="AG165">
        <f>Table525[[#This Row],[δ15N]]+0.8</f>
        <v>6.83</v>
      </c>
      <c r="BN165" t="s">
        <v>877</v>
      </c>
      <c r="BO165" s="33" t="s">
        <v>862</v>
      </c>
      <c r="BP165" s="28" t="s">
        <v>851</v>
      </c>
      <c r="BQ165" s="30">
        <v>7.3260917106313803</v>
      </c>
      <c r="BR165" s="30">
        <v>-23.343165082330099</v>
      </c>
      <c r="BS165" s="31" t="s">
        <v>957</v>
      </c>
      <c r="BT165">
        <f>ROUND(Table928[[#This Row],[FUR-δ13C]]+3.1,2)</f>
        <v>-20.239999999999998</v>
      </c>
      <c r="BU165">
        <f>ROUND(Table928[[#This Row],[FUR-δ15N]]+0.8,2)</f>
        <v>8.1300000000000008</v>
      </c>
      <c r="BX165" t="s">
        <v>909</v>
      </c>
      <c r="BY165" s="34" t="s">
        <v>894</v>
      </c>
      <c r="BZ165" s="28" t="s">
        <v>853</v>
      </c>
      <c r="CA165" s="30">
        <v>7.4000738699948698</v>
      </c>
      <c r="CB165" s="30">
        <v>-22.9125909953388</v>
      </c>
      <c r="CC165" s="31" t="s">
        <v>846</v>
      </c>
      <c r="CD165">
        <f>ROUND(Table1029[[#This Row],[FUR-δ13C]]+1.4,2)</f>
        <v>-21.51</v>
      </c>
      <c r="CE165">
        <f>ROUND(Table1029[[#This Row],[FUR-δ15N]]+0.8,2)</f>
        <v>8.1999999999999993</v>
      </c>
    </row>
    <row r="166" spans="24:83" ht="27" thickBot="1" x14ac:dyDescent="0.3">
      <c r="X166" s="24">
        <v>66</v>
      </c>
      <c r="Y166" s="24" t="s">
        <v>843</v>
      </c>
      <c r="Z166" s="24" t="s">
        <v>192</v>
      </c>
      <c r="AA166" s="24" t="s">
        <v>844</v>
      </c>
      <c r="AB166" s="24">
        <v>-19.170000000000002</v>
      </c>
      <c r="AC166" s="24">
        <v>6.41</v>
      </c>
      <c r="AD166" s="24" t="s">
        <v>845</v>
      </c>
      <c r="AE166" t="s">
        <v>959</v>
      </c>
      <c r="AF166">
        <f>Table525[[#This Row],[δ13C]]+3.5</f>
        <v>-15.670000000000002</v>
      </c>
      <c r="AG166">
        <f>Table525[[#This Row],[δ15N]]+0.8</f>
        <v>7.21</v>
      </c>
      <c r="BN166" t="s">
        <v>878</v>
      </c>
      <c r="BO166" s="33" t="s">
        <v>862</v>
      </c>
      <c r="BP166" s="29" t="s">
        <v>853</v>
      </c>
      <c r="BQ166" s="30">
        <v>5.65182029476221</v>
      </c>
      <c r="BR166" s="30">
        <v>-24.219957147548701</v>
      </c>
      <c r="BS166" s="31" t="s">
        <v>957</v>
      </c>
      <c r="BT166">
        <f>ROUND(Table928[[#This Row],[FUR-δ13C]]+3.1,2)</f>
        <v>-21.12</v>
      </c>
      <c r="BU166">
        <f>ROUND(Table928[[#This Row],[FUR-δ15N]]+0.8,2)</f>
        <v>6.45</v>
      </c>
      <c r="BX166" t="s">
        <v>910</v>
      </c>
      <c r="BY166" s="34" t="s">
        <v>911</v>
      </c>
      <c r="BZ166" s="28" t="s">
        <v>851</v>
      </c>
      <c r="CA166" s="30">
        <v>5.7218905047557804</v>
      </c>
      <c r="CB166" s="30">
        <v>-23.512331970595199</v>
      </c>
      <c r="CC166" s="31" t="s">
        <v>846</v>
      </c>
      <c r="CD166">
        <f>ROUND(Table1029[[#This Row],[FUR-δ13C]]+1.4,2)</f>
        <v>-22.11</v>
      </c>
      <c r="CE166">
        <f>ROUND(Table1029[[#This Row],[FUR-δ15N]]+0.8,2)</f>
        <v>6.52</v>
      </c>
    </row>
    <row r="167" spans="24:83" ht="27" thickBot="1" x14ac:dyDescent="0.3">
      <c r="X167" s="24">
        <v>67</v>
      </c>
      <c r="Y167" s="24" t="s">
        <v>843</v>
      </c>
      <c r="Z167" s="24" t="s">
        <v>192</v>
      </c>
      <c r="AA167" s="24" t="s">
        <v>844</v>
      </c>
      <c r="AB167" s="24">
        <v>-21.72</v>
      </c>
      <c r="AC167" s="24">
        <v>7.15</v>
      </c>
      <c r="AD167" s="24" t="s">
        <v>845</v>
      </c>
      <c r="AE167" t="s">
        <v>959</v>
      </c>
      <c r="AF167">
        <f>Table525[[#This Row],[δ13C]]+3.5</f>
        <v>-18.22</v>
      </c>
      <c r="AG167">
        <f>Table525[[#This Row],[δ15N]]+0.8</f>
        <v>7.95</v>
      </c>
      <c r="BN167" t="s">
        <v>878</v>
      </c>
      <c r="BO167" s="33" t="s">
        <v>862</v>
      </c>
      <c r="BP167" s="29" t="s">
        <v>853</v>
      </c>
      <c r="BQ167" s="30">
        <v>6.3186264510557901</v>
      </c>
      <c r="BR167" s="30">
        <v>-24.175757598553801</v>
      </c>
      <c r="BS167" s="31" t="s">
        <v>957</v>
      </c>
      <c r="BT167">
        <f>ROUND(Table928[[#This Row],[FUR-δ13C]]+3.1,2)</f>
        <v>-21.08</v>
      </c>
      <c r="BU167">
        <f>ROUND(Table928[[#This Row],[FUR-δ15N]]+0.8,2)</f>
        <v>7.12</v>
      </c>
      <c r="BX167" t="s">
        <v>910</v>
      </c>
      <c r="BY167" s="34" t="s">
        <v>911</v>
      </c>
      <c r="BZ167" s="28" t="s">
        <v>851</v>
      </c>
      <c r="CA167" s="30">
        <v>6.2393658473474396</v>
      </c>
      <c r="CB167" s="30">
        <v>-23.268478622697099</v>
      </c>
      <c r="CC167" s="31" t="s">
        <v>846</v>
      </c>
      <c r="CD167">
        <f>ROUND(Table1029[[#This Row],[FUR-δ13C]]+1.4,2)</f>
        <v>-21.87</v>
      </c>
      <c r="CE167">
        <f>ROUND(Table1029[[#This Row],[FUR-δ15N]]+0.8,2)</f>
        <v>7.04</v>
      </c>
    </row>
    <row r="168" spans="24:83" ht="27" thickBot="1" x14ac:dyDescent="0.3">
      <c r="X168" s="24">
        <v>68</v>
      </c>
      <c r="Y168" s="24" t="s">
        <v>843</v>
      </c>
      <c r="Z168" s="24" t="s">
        <v>192</v>
      </c>
      <c r="AA168" s="24" t="s">
        <v>844</v>
      </c>
      <c r="AB168" s="24">
        <v>-21.96</v>
      </c>
      <c r="AC168" s="24">
        <v>7.39</v>
      </c>
      <c r="AD168" s="24" t="s">
        <v>845</v>
      </c>
      <c r="AE168" t="s">
        <v>959</v>
      </c>
      <c r="AF168">
        <f>Table525[[#This Row],[δ13C]]+3.5</f>
        <v>-18.46</v>
      </c>
      <c r="AG168">
        <f>Table525[[#This Row],[δ15N]]+0.8</f>
        <v>8.19</v>
      </c>
      <c r="BN168" t="s">
        <v>878</v>
      </c>
      <c r="BO168" s="33" t="s">
        <v>862</v>
      </c>
      <c r="BP168" s="29" t="s">
        <v>853</v>
      </c>
      <c r="BQ168" s="30">
        <v>5.2293544200894999</v>
      </c>
      <c r="BR168" s="30">
        <v>-23.778269317522401</v>
      </c>
      <c r="BS168" s="31" t="s">
        <v>957</v>
      </c>
      <c r="BT168">
        <f>ROUND(Table928[[#This Row],[FUR-δ13C]]+3.1,2)</f>
        <v>-20.68</v>
      </c>
      <c r="BU168">
        <f>ROUND(Table928[[#This Row],[FUR-δ15N]]+0.8,2)</f>
        <v>6.03</v>
      </c>
      <c r="BX168" t="s">
        <v>910</v>
      </c>
      <c r="BY168" s="34" t="s">
        <v>911</v>
      </c>
      <c r="BZ168" s="28" t="s">
        <v>851</v>
      </c>
      <c r="CA168" s="30">
        <v>6.2684555389985199</v>
      </c>
      <c r="CB168" s="30">
        <v>-23.132707982387</v>
      </c>
      <c r="CC168" s="31" t="s">
        <v>846</v>
      </c>
      <c r="CD168">
        <f>ROUND(Table1029[[#This Row],[FUR-δ13C]]+1.4,2)</f>
        <v>-21.73</v>
      </c>
      <c r="CE168">
        <f>ROUND(Table1029[[#This Row],[FUR-δ15N]]+0.8,2)</f>
        <v>7.07</v>
      </c>
    </row>
    <row r="169" spans="24:83" ht="27" thickBot="1" x14ac:dyDescent="0.3">
      <c r="X169" s="24">
        <v>69</v>
      </c>
      <c r="Y169" s="24" t="s">
        <v>843</v>
      </c>
      <c r="Z169" s="24" t="s">
        <v>192</v>
      </c>
      <c r="AA169" s="24" t="s">
        <v>844</v>
      </c>
      <c r="AB169" s="24">
        <v>-19.57</v>
      </c>
      <c r="AC169" s="24">
        <v>6.91</v>
      </c>
      <c r="AD169" s="24" t="s">
        <v>845</v>
      </c>
      <c r="AE169" t="s">
        <v>959</v>
      </c>
      <c r="AF169">
        <f>Table525[[#This Row],[δ13C]]+3.5</f>
        <v>-16.07</v>
      </c>
      <c r="AG169">
        <f>Table525[[#This Row],[δ15N]]+0.8</f>
        <v>7.71</v>
      </c>
      <c r="BN169" t="s">
        <v>879</v>
      </c>
      <c r="BO169" s="33" t="s">
        <v>862</v>
      </c>
      <c r="BP169" s="28" t="s">
        <v>853</v>
      </c>
      <c r="BQ169" s="30">
        <v>7.5606299642141304</v>
      </c>
      <c r="BR169" s="30">
        <v>-24.603668426419301</v>
      </c>
      <c r="BS169" s="31" t="s">
        <v>957</v>
      </c>
      <c r="BT169">
        <f>ROUND(Table928[[#This Row],[FUR-δ13C]]+3.1,2)</f>
        <v>-21.5</v>
      </c>
      <c r="BU169">
        <f>ROUND(Table928[[#This Row],[FUR-δ15N]]+0.8,2)</f>
        <v>8.36</v>
      </c>
      <c r="BX169" t="s">
        <v>910</v>
      </c>
      <c r="BY169" s="34" t="s">
        <v>911</v>
      </c>
      <c r="BZ169" s="28" t="s">
        <v>851</v>
      </c>
      <c r="CA169" s="30">
        <v>6.1925525386881199</v>
      </c>
      <c r="CB169" s="30">
        <v>-23.2034093153638</v>
      </c>
      <c r="CC169" s="31" t="s">
        <v>846</v>
      </c>
      <c r="CD169">
        <f>ROUND(Table1029[[#This Row],[FUR-δ13C]]+1.4,2)</f>
        <v>-21.8</v>
      </c>
      <c r="CE169">
        <f>ROUND(Table1029[[#This Row],[FUR-δ15N]]+0.8,2)</f>
        <v>6.99</v>
      </c>
    </row>
    <row r="170" spans="24:83" ht="27" thickBot="1" x14ac:dyDescent="0.3">
      <c r="X170" s="24">
        <v>70</v>
      </c>
      <c r="Y170" s="24" t="s">
        <v>843</v>
      </c>
      <c r="Z170" s="24" t="s">
        <v>192</v>
      </c>
      <c r="AA170" s="24" t="s">
        <v>844</v>
      </c>
      <c r="AB170" s="24">
        <v>-19.079999999999998</v>
      </c>
      <c r="AC170" s="24">
        <v>6.86</v>
      </c>
      <c r="AD170" s="24" t="s">
        <v>845</v>
      </c>
      <c r="AE170" t="s">
        <v>959</v>
      </c>
      <c r="AF170">
        <f>Table525[[#This Row],[δ13C]]+3.5</f>
        <v>-15.579999999999998</v>
      </c>
      <c r="AG170">
        <f>Table525[[#This Row],[δ15N]]+0.8</f>
        <v>7.66</v>
      </c>
      <c r="BN170" t="s">
        <v>879</v>
      </c>
      <c r="BO170" s="33" t="s">
        <v>862</v>
      </c>
      <c r="BP170" s="28" t="s">
        <v>853</v>
      </c>
      <c r="BQ170" s="30">
        <v>7.5113258175137601</v>
      </c>
      <c r="BR170" s="30">
        <v>-25.083620428914301</v>
      </c>
      <c r="BS170" s="31" t="s">
        <v>957</v>
      </c>
      <c r="BT170">
        <f>ROUND(Table928[[#This Row],[FUR-δ13C]]+3.1,2)</f>
        <v>-21.98</v>
      </c>
      <c r="BU170">
        <f>ROUND(Table928[[#This Row],[FUR-δ15N]]+0.8,2)</f>
        <v>8.31</v>
      </c>
    </row>
    <row r="171" spans="24:83" ht="27" thickBot="1" x14ac:dyDescent="0.3">
      <c r="X171" s="24">
        <v>71</v>
      </c>
      <c r="Y171" s="24" t="s">
        <v>843</v>
      </c>
      <c r="Z171" s="24" t="s">
        <v>192</v>
      </c>
      <c r="AA171" s="24" t="s">
        <v>844</v>
      </c>
      <c r="AB171" s="24">
        <v>-18.420000000000002</v>
      </c>
      <c r="AC171" s="24">
        <v>6.78</v>
      </c>
      <c r="AD171" s="24" t="s">
        <v>845</v>
      </c>
      <c r="AE171" t="s">
        <v>959</v>
      </c>
      <c r="AF171">
        <f>Table525[[#This Row],[δ13C]]+3.5</f>
        <v>-14.920000000000002</v>
      </c>
      <c r="AG171">
        <f>Table525[[#This Row],[δ15N]]+0.8</f>
        <v>7.58</v>
      </c>
      <c r="BN171" t="s">
        <v>879</v>
      </c>
      <c r="BO171" s="33" t="s">
        <v>862</v>
      </c>
      <c r="BP171" s="28" t="s">
        <v>853</v>
      </c>
      <c r="BQ171" s="30">
        <v>7.9267764253943502</v>
      </c>
      <c r="BR171" s="30">
        <v>-25.048232178755899</v>
      </c>
      <c r="BS171" s="31" t="s">
        <v>957</v>
      </c>
      <c r="BT171">
        <f>ROUND(Table928[[#This Row],[FUR-δ13C]]+3.1,2)</f>
        <v>-21.95</v>
      </c>
      <c r="BU171">
        <f>ROUND(Table928[[#This Row],[FUR-δ15N]]+0.8,2)</f>
        <v>8.73</v>
      </c>
      <c r="CC171" t="s">
        <v>848</v>
      </c>
      <c r="CD171">
        <f>MEDIAN(Table1029[CON-δ13C])</f>
        <v>-21.6</v>
      </c>
      <c r="CE171">
        <f>MEDIAN(Table1029[CON-δ15N])</f>
        <v>8.39</v>
      </c>
    </row>
    <row r="172" spans="24:83" ht="27" thickBot="1" x14ac:dyDescent="0.3">
      <c r="X172" s="24">
        <v>72</v>
      </c>
      <c r="Y172" s="24" t="s">
        <v>843</v>
      </c>
      <c r="Z172" s="24" t="s">
        <v>192</v>
      </c>
      <c r="AA172" s="24" t="s">
        <v>844</v>
      </c>
      <c r="AB172" s="24">
        <v>-18.5</v>
      </c>
      <c r="AC172" s="24">
        <v>6.77</v>
      </c>
      <c r="AD172" s="24" t="s">
        <v>845</v>
      </c>
      <c r="AE172" t="s">
        <v>959</v>
      </c>
      <c r="AF172">
        <f>Table525[[#This Row],[δ13C]]+3.5</f>
        <v>-15</v>
      </c>
      <c r="AG172">
        <f>Table525[[#This Row],[δ15N]]+0.8</f>
        <v>7.5699999999999994</v>
      </c>
      <c r="BN172" t="s">
        <v>880</v>
      </c>
      <c r="BO172" s="33" t="s">
        <v>862</v>
      </c>
      <c r="BP172" s="29" t="s">
        <v>851</v>
      </c>
      <c r="BQ172" s="30">
        <v>7.97944794643234</v>
      </c>
      <c r="BR172" s="30">
        <v>-23.800609008943901</v>
      </c>
      <c r="BS172" s="31" t="s">
        <v>957</v>
      </c>
      <c r="BT172">
        <f>ROUND(Table928[[#This Row],[FUR-δ13C]]+3.1,2)</f>
        <v>-20.7</v>
      </c>
      <c r="BU172">
        <f>ROUND(Table928[[#This Row],[FUR-δ15N]]+0.8,2)</f>
        <v>8.7799999999999994</v>
      </c>
      <c r="CC172" t="s">
        <v>921</v>
      </c>
      <c r="CD172">
        <f>ROUND(_xlfn.STDEV.P(Table1029[CON-δ13C]),5)</f>
        <v>0.94542999999999999</v>
      </c>
      <c r="CE172">
        <f>ROUND(_xlfn.STDEV.P(Table1029[CON-δ15N]),5)</f>
        <v>1.1998200000000001</v>
      </c>
    </row>
    <row r="173" spans="24:83" ht="27" thickBot="1" x14ac:dyDescent="0.3">
      <c r="X173" s="24">
        <v>73</v>
      </c>
      <c r="Y173" s="24" t="s">
        <v>843</v>
      </c>
      <c r="Z173" s="24" t="s">
        <v>192</v>
      </c>
      <c r="AA173" s="24" t="s">
        <v>844</v>
      </c>
      <c r="AB173" s="24">
        <v>-18.86</v>
      </c>
      <c r="AC173" s="24">
        <v>6.75</v>
      </c>
      <c r="AD173" s="24" t="s">
        <v>845</v>
      </c>
      <c r="AE173" t="s">
        <v>959</v>
      </c>
      <c r="AF173">
        <f>Table525[[#This Row],[δ13C]]+3.5</f>
        <v>-15.36</v>
      </c>
      <c r="AG173">
        <f>Table525[[#This Row],[δ15N]]+0.8</f>
        <v>7.55</v>
      </c>
      <c r="BN173" t="s">
        <v>880</v>
      </c>
      <c r="BO173" s="33" t="s">
        <v>862</v>
      </c>
      <c r="BP173" s="29" t="s">
        <v>851</v>
      </c>
      <c r="BQ173" s="30">
        <v>7.7638160638773197</v>
      </c>
      <c r="BR173" s="30">
        <v>-23.674387572002701</v>
      </c>
      <c r="BS173" s="31" t="s">
        <v>957</v>
      </c>
      <c r="BT173">
        <f>ROUND(Table928[[#This Row],[FUR-δ13C]]+3.1,2)</f>
        <v>-20.57</v>
      </c>
      <c r="BU173">
        <f>ROUND(Table928[[#This Row],[FUR-δ15N]]+0.8,2)</f>
        <v>8.56</v>
      </c>
    </row>
    <row r="174" spans="24:83" ht="27" thickBot="1" x14ac:dyDescent="0.3">
      <c r="X174" s="24">
        <v>74</v>
      </c>
      <c r="Y174" s="24" t="s">
        <v>843</v>
      </c>
      <c r="Z174" s="24" t="s">
        <v>192</v>
      </c>
      <c r="AA174" s="24" t="s">
        <v>844</v>
      </c>
      <c r="AB174" s="24">
        <v>-22.92</v>
      </c>
      <c r="AC174" s="24">
        <v>5.97</v>
      </c>
      <c r="AD174" s="24" t="s">
        <v>845</v>
      </c>
      <c r="AE174" t="s">
        <v>959</v>
      </c>
      <c r="AF174">
        <f>Table525[[#This Row],[δ13C]]+3.5</f>
        <v>-19.420000000000002</v>
      </c>
      <c r="AG174">
        <f>Table525[[#This Row],[δ15N]]+0.8</f>
        <v>6.77</v>
      </c>
      <c r="BN174" t="s">
        <v>880</v>
      </c>
      <c r="BO174" s="33" t="s">
        <v>862</v>
      </c>
      <c r="BP174" s="29" t="s">
        <v>851</v>
      </c>
      <c r="BQ174" s="30">
        <v>8.1698025652870303</v>
      </c>
      <c r="BR174" s="30">
        <v>-23.693557584751598</v>
      </c>
      <c r="BS174" s="31" t="s">
        <v>957</v>
      </c>
      <c r="BT174">
        <f>ROUND(Table928[[#This Row],[FUR-δ13C]]+3.1,2)</f>
        <v>-20.59</v>
      </c>
      <c r="BU174">
        <f>ROUND(Table928[[#This Row],[FUR-δ15N]]+0.8,2)</f>
        <v>8.9700000000000006</v>
      </c>
    </row>
    <row r="175" spans="24:83" ht="27" thickBot="1" x14ac:dyDescent="0.3">
      <c r="X175" s="24">
        <v>75</v>
      </c>
      <c r="Y175" s="24" t="s">
        <v>843</v>
      </c>
      <c r="Z175" s="24" t="s">
        <v>192</v>
      </c>
      <c r="AA175" s="24" t="s">
        <v>844</v>
      </c>
      <c r="AB175" s="24">
        <v>-20.88</v>
      </c>
      <c r="AC175" s="24">
        <v>7.58</v>
      </c>
      <c r="AD175" s="24" t="s">
        <v>845</v>
      </c>
      <c r="AE175" t="s">
        <v>959</v>
      </c>
      <c r="AF175">
        <f>Table525[[#This Row],[δ13C]]+3.5</f>
        <v>-17.38</v>
      </c>
      <c r="AG175">
        <f>Table525[[#This Row],[δ15N]]+0.8</f>
        <v>8.3800000000000008</v>
      </c>
      <c r="BN175" t="s">
        <v>881</v>
      </c>
      <c r="BO175" s="33" t="s">
        <v>862</v>
      </c>
      <c r="BP175" s="29" t="s">
        <v>882</v>
      </c>
      <c r="BQ175" s="30">
        <v>6.0155224853585096</v>
      </c>
      <c r="BR175" s="30">
        <v>-23.901212928861099</v>
      </c>
      <c r="BS175" s="31" t="s">
        <v>957</v>
      </c>
      <c r="BT175">
        <f>ROUND(Table928[[#This Row],[FUR-δ13C]]+3.1,2)</f>
        <v>-20.8</v>
      </c>
      <c r="BU175">
        <f>ROUND(Table928[[#This Row],[FUR-δ15N]]+0.8,2)</f>
        <v>6.82</v>
      </c>
    </row>
    <row r="176" spans="24:83" ht="27" thickBot="1" x14ac:dyDescent="0.3">
      <c r="X176" s="24">
        <v>76</v>
      </c>
      <c r="Y176" s="24" t="s">
        <v>843</v>
      </c>
      <c r="Z176" s="24" t="s">
        <v>192</v>
      </c>
      <c r="AA176" s="24" t="s">
        <v>844</v>
      </c>
      <c r="AB176" s="24">
        <v>-20.52</v>
      </c>
      <c r="AC176" s="24">
        <v>7.66</v>
      </c>
      <c r="AD176" s="24" t="s">
        <v>845</v>
      </c>
      <c r="AE176" t="s">
        <v>959</v>
      </c>
      <c r="AF176">
        <f>Table525[[#This Row],[δ13C]]+3.5</f>
        <v>-17.02</v>
      </c>
      <c r="AG176">
        <f>Table525[[#This Row],[δ15N]]+0.8</f>
        <v>8.4600000000000009</v>
      </c>
      <c r="BN176" t="s">
        <v>881</v>
      </c>
      <c r="BO176" s="33" t="s">
        <v>862</v>
      </c>
      <c r="BP176" s="29" t="s">
        <v>882</v>
      </c>
      <c r="BQ176" s="30">
        <v>6.97251297947445</v>
      </c>
      <c r="BR176" s="30">
        <v>-23.794306297497901</v>
      </c>
      <c r="BS176" s="31" t="s">
        <v>957</v>
      </c>
      <c r="BT176">
        <f>ROUND(Table928[[#This Row],[FUR-δ13C]]+3.1,2)</f>
        <v>-20.69</v>
      </c>
      <c r="BU176">
        <f>ROUND(Table928[[#This Row],[FUR-δ15N]]+0.8,2)</f>
        <v>7.77</v>
      </c>
    </row>
    <row r="177" spans="24:73" ht="27" thickBot="1" x14ac:dyDescent="0.3">
      <c r="X177" s="24">
        <v>77</v>
      </c>
      <c r="Y177" s="24" t="s">
        <v>843</v>
      </c>
      <c r="Z177" s="24" t="s">
        <v>192</v>
      </c>
      <c r="AA177" s="24" t="s">
        <v>844</v>
      </c>
      <c r="AB177" s="24">
        <v>-21.02</v>
      </c>
      <c r="AC177" s="24">
        <v>7.15</v>
      </c>
      <c r="AD177" s="24" t="s">
        <v>845</v>
      </c>
      <c r="AE177" t="s">
        <v>959</v>
      </c>
      <c r="AF177">
        <f>Table525[[#This Row],[δ13C]]+3.5</f>
        <v>-17.52</v>
      </c>
      <c r="AG177">
        <f>Table525[[#This Row],[δ15N]]+0.8</f>
        <v>7.95</v>
      </c>
      <c r="BN177" t="s">
        <v>881</v>
      </c>
      <c r="BO177" s="33" t="s">
        <v>862</v>
      </c>
      <c r="BP177" s="29" t="s">
        <v>882</v>
      </c>
      <c r="BQ177" s="30">
        <v>7.4940870476138901</v>
      </c>
      <c r="BR177" s="30">
        <v>-25.076182923603799</v>
      </c>
      <c r="BS177" s="31" t="s">
        <v>957</v>
      </c>
      <c r="BT177">
        <f>ROUND(Table928[[#This Row],[FUR-δ13C]]+3.1,2)</f>
        <v>-21.98</v>
      </c>
      <c r="BU177">
        <f>ROUND(Table928[[#This Row],[FUR-δ15N]]+0.8,2)</f>
        <v>8.2899999999999991</v>
      </c>
    </row>
    <row r="178" spans="24:73" ht="27" thickBot="1" x14ac:dyDescent="0.3">
      <c r="X178" s="24">
        <v>78</v>
      </c>
      <c r="Y178" s="24" t="s">
        <v>843</v>
      </c>
      <c r="Z178" s="24" t="s">
        <v>192</v>
      </c>
      <c r="AA178" s="24" t="s">
        <v>844</v>
      </c>
      <c r="AB178" s="24">
        <v>-21.99</v>
      </c>
      <c r="AC178" s="24">
        <v>6.4</v>
      </c>
      <c r="AD178" s="24" t="s">
        <v>845</v>
      </c>
      <c r="AE178" t="s">
        <v>959</v>
      </c>
      <c r="AF178">
        <f>Table525[[#This Row],[δ13C]]+3.5</f>
        <v>-18.489999999999998</v>
      </c>
      <c r="AG178">
        <f>Table525[[#This Row],[δ15N]]+0.8</f>
        <v>7.2</v>
      </c>
      <c r="BN178" t="s">
        <v>881</v>
      </c>
      <c r="BO178" s="33" t="s">
        <v>862</v>
      </c>
      <c r="BP178" s="29" t="s">
        <v>882</v>
      </c>
      <c r="BQ178" s="30">
        <v>6.6151518788727399</v>
      </c>
      <c r="BR178" s="30">
        <v>-24.4901711483399</v>
      </c>
      <c r="BS178" s="31" t="s">
        <v>957</v>
      </c>
      <c r="BT178">
        <f>ROUND(Table928[[#This Row],[FUR-δ13C]]+3.1,2)</f>
        <v>-21.39</v>
      </c>
      <c r="BU178">
        <f>ROUND(Table928[[#This Row],[FUR-δ15N]]+0.8,2)</f>
        <v>7.42</v>
      </c>
    </row>
    <row r="179" spans="24:73" ht="27" thickBot="1" x14ac:dyDescent="0.3">
      <c r="X179" s="24">
        <v>79</v>
      </c>
      <c r="Y179" s="24" t="s">
        <v>843</v>
      </c>
      <c r="Z179" s="24" t="s">
        <v>192</v>
      </c>
      <c r="AA179" s="24" t="s">
        <v>844</v>
      </c>
      <c r="AB179" s="24">
        <v>-22.16</v>
      </c>
      <c r="AC179" s="24">
        <v>6.59</v>
      </c>
      <c r="AD179" s="24" t="s">
        <v>845</v>
      </c>
      <c r="AE179" t="s">
        <v>959</v>
      </c>
      <c r="AF179">
        <f>Table525[[#This Row],[δ13C]]+3.5</f>
        <v>-18.66</v>
      </c>
      <c r="AG179">
        <f>Table525[[#This Row],[δ15N]]+0.8</f>
        <v>7.39</v>
      </c>
      <c r="BN179" t="s">
        <v>883</v>
      </c>
      <c r="BO179" s="33" t="s">
        <v>862</v>
      </c>
      <c r="BP179" s="29" t="s">
        <v>853</v>
      </c>
      <c r="BQ179" s="30">
        <v>4.6288768394861002</v>
      </c>
      <c r="BR179" s="30">
        <v>-22.5140458191897</v>
      </c>
      <c r="BS179" s="31" t="s">
        <v>957</v>
      </c>
      <c r="BT179">
        <f>ROUND(Table928[[#This Row],[FUR-δ13C]]+3.1,2)</f>
        <v>-19.41</v>
      </c>
      <c r="BU179">
        <f>ROUND(Table928[[#This Row],[FUR-δ15N]]+0.8,2)</f>
        <v>5.43</v>
      </c>
    </row>
    <row r="180" spans="24:73" ht="27" thickBot="1" x14ac:dyDescent="0.3">
      <c r="X180" s="24">
        <v>80</v>
      </c>
      <c r="Y180" s="24" t="s">
        <v>843</v>
      </c>
      <c r="Z180" s="24" t="s">
        <v>192</v>
      </c>
      <c r="AA180" s="24" t="s">
        <v>844</v>
      </c>
      <c r="AB180" s="24">
        <v>-22.26</v>
      </c>
      <c r="AC180" s="24">
        <v>6.95</v>
      </c>
      <c r="AD180" s="24" t="s">
        <v>845</v>
      </c>
      <c r="AE180" t="s">
        <v>959</v>
      </c>
      <c r="AF180">
        <f>Table525[[#This Row],[δ13C]]+3.5</f>
        <v>-18.760000000000002</v>
      </c>
      <c r="AG180">
        <f>Table525[[#This Row],[δ15N]]+0.8</f>
        <v>7.75</v>
      </c>
      <c r="BN180" t="s">
        <v>883</v>
      </c>
      <c r="BO180" s="33" t="s">
        <v>862</v>
      </c>
      <c r="BP180" s="29" t="s">
        <v>853</v>
      </c>
      <c r="BQ180" s="30">
        <v>4.2823148007929204</v>
      </c>
      <c r="BR180" s="30">
        <v>-22.510151534512701</v>
      </c>
      <c r="BS180" s="31" t="s">
        <v>957</v>
      </c>
      <c r="BT180">
        <f>ROUND(Table928[[#This Row],[FUR-δ13C]]+3.1,2)</f>
        <v>-19.41</v>
      </c>
      <c r="BU180">
        <f>ROUND(Table928[[#This Row],[FUR-δ15N]]+0.8,2)</f>
        <v>5.08</v>
      </c>
    </row>
    <row r="181" spans="24:73" ht="27" thickBot="1" x14ac:dyDescent="0.3">
      <c r="X181" s="24">
        <v>81</v>
      </c>
      <c r="Y181" s="24" t="s">
        <v>843</v>
      </c>
      <c r="Z181" s="24" t="s">
        <v>192</v>
      </c>
      <c r="AA181" s="24" t="s">
        <v>844</v>
      </c>
      <c r="AB181" s="24">
        <v>-20.85</v>
      </c>
      <c r="AC181" s="24">
        <v>6.72</v>
      </c>
      <c r="AD181" s="24" t="s">
        <v>845</v>
      </c>
      <c r="AE181" t="s">
        <v>959</v>
      </c>
      <c r="AF181">
        <f>Table525[[#This Row],[δ13C]]+3.5</f>
        <v>-17.350000000000001</v>
      </c>
      <c r="AG181">
        <f>Table525[[#This Row],[δ15N]]+0.8</f>
        <v>7.52</v>
      </c>
      <c r="BN181" t="s">
        <v>883</v>
      </c>
      <c r="BO181" s="33" t="s">
        <v>862</v>
      </c>
      <c r="BP181" s="29" t="s">
        <v>853</v>
      </c>
      <c r="BQ181" s="30">
        <v>4.8740533384069398</v>
      </c>
      <c r="BR181" s="30">
        <v>-22.434212374105901</v>
      </c>
      <c r="BS181" s="31" t="s">
        <v>957</v>
      </c>
      <c r="BT181">
        <f>ROUND(Table928[[#This Row],[FUR-δ13C]]+3.1,2)</f>
        <v>-19.329999999999998</v>
      </c>
      <c r="BU181">
        <f>ROUND(Table928[[#This Row],[FUR-δ15N]]+0.8,2)</f>
        <v>5.67</v>
      </c>
    </row>
    <row r="182" spans="24:73" ht="27" thickBot="1" x14ac:dyDescent="0.3">
      <c r="X182" s="24">
        <v>82</v>
      </c>
      <c r="Y182" s="24" t="s">
        <v>843</v>
      </c>
      <c r="Z182" s="24" t="s">
        <v>192</v>
      </c>
      <c r="AA182" s="24" t="s">
        <v>844</v>
      </c>
      <c r="AB182" s="24">
        <v>-20.75</v>
      </c>
      <c r="AC182" s="24">
        <v>6.71</v>
      </c>
      <c r="AD182" s="24" t="s">
        <v>845</v>
      </c>
      <c r="AE182" t="s">
        <v>959</v>
      </c>
      <c r="AF182">
        <f>Table525[[#This Row],[δ13C]]+3.5</f>
        <v>-17.25</v>
      </c>
      <c r="AG182">
        <f>Table525[[#This Row],[δ15N]]+0.8</f>
        <v>7.51</v>
      </c>
      <c r="BN182" t="s">
        <v>884</v>
      </c>
      <c r="BO182" s="33" t="s">
        <v>862</v>
      </c>
      <c r="BP182" s="29" t="s">
        <v>853</v>
      </c>
      <c r="BQ182" s="30">
        <v>7.6417560879316602</v>
      </c>
      <c r="BR182" s="30">
        <v>-24.0568783476029</v>
      </c>
      <c r="BS182" s="31" t="s">
        <v>957</v>
      </c>
      <c r="BT182">
        <f>ROUND(Table928[[#This Row],[FUR-δ13C]]+3.1,2)</f>
        <v>-20.96</v>
      </c>
      <c r="BU182">
        <f>ROUND(Table928[[#This Row],[FUR-δ15N]]+0.8,2)</f>
        <v>8.44</v>
      </c>
    </row>
    <row r="183" spans="24:73" ht="27" thickBot="1" x14ac:dyDescent="0.3">
      <c r="X183" s="24">
        <v>83</v>
      </c>
      <c r="Y183" s="24" t="s">
        <v>843</v>
      </c>
      <c r="Z183" s="24" t="s">
        <v>192</v>
      </c>
      <c r="AA183" s="24" t="s">
        <v>844</v>
      </c>
      <c r="AB183" s="24">
        <v>-21.46</v>
      </c>
      <c r="AC183" s="24">
        <v>7.23</v>
      </c>
      <c r="AD183" s="24" t="s">
        <v>845</v>
      </c>
      <c r="AE183" t="s">
        <v>959</v>
      </c>
      <c r="AF183">
        <f>Table525[[#This Row],[δ13C]]+3.5</f>
        <v>-17.96</v>
      </c>
      <c r="AG183">
        <f>Table525[[#This Row],[δ15N]]+0.8</f>
        <v>8.0300000000000011</v>
      </c>
      <c r="BN183" t="s">
        <v>884</v>
      </c>
      <c r="BO183" s="33" t="s">
        <v>862</v>
      </c>
      <c r="BP183" s="29" t="s">
        <v>853</v>
      </c>
      <c r="BQ183" s="30">
        <v>7.53707672166012</v>
      </c>
      <c r="BR183" s="30">
        <v>-24.874297408148699</v>
      </c>
      <c r="BS183" s="31" t="s">
        <v>957</v>
      </c>
      <c r="BT183">
        <f>ROUND(Table928[[#This Row],[FUR-δ13C]]+3.1,2)</f>
        <v>-21.77</v>
      </c>
      <c r="BU183">
        <f>ROUND(Table928[[#This Row],[FUR-δ15N]]+0.8,2)</f>
        <v>8.34</v>
      </c>
    </row>
    <row r="184" spans="24:73" ht="27" thickBot="1" x14ac:dyDescent="0.3">
      <c r="X184" s="24">
        <v>84</v>
      </c>
      <c r="Y184" s="24" t="s">
        <v>843</v>
      </c>
      <c r="Z184" s="24" t="s">
        <v>192</v>
      </c>
      <c r="AA184" s="24" t="s">
        <v>844</v>
      </c>
      <c r="AB184" s="24">
        <v>-20.84</v>
      </c>
      <c r="AC184" s="24">
        <v>6.9</v>
      </c>
      <c r="AD184" s="24" t="s">
        <v>845</v>
      </c>
      <c r="AE184" t="s">
        <v>959</v>
      </c>
      <c r="AF184">
        <f>Table525[[#This Row],[δ13C]]+3.5</f>
        <v>-17.34</v>
      </c>
      <c r="AG184">
        <f>Table525[[#This Row],[δ15N]]+0.8</f>
        <v>7.7</v>
      </c>
      <c r="BN184" t="s">
        <v>884</v>
      </c>
      <c r="BO184" s="33" t="s">
        <v>862</v>
      </c>
      <c r="BP184" s="29" t="s">
        <v>853</v>
      </c>
      <c r="BQ184" s="30">
        <v>8.1396338052532595</v>
      </c>
      <c r="BR184" s="30">
        <v>-23.593622242915501</v>
      </c>
      <c r="BS184" s="31" t="s">
        <v>957</v>
      </c>
      <c r="BT184">
        <f>ROUND(Table928[[#This Row],[FUR-δ13C]]+3.1,2)</f>
        <v>-20.49</v>
      </c>
      <c r="BU184">
        <f>ROUND(Table928[[#This Row],[FUR-δ15N]]+0.8,2)</f>
        <v>8.94</v>
      </c>
    </row>
    <row r="185" spans="24:73" ht="27" thickBot="1" x14ac:dyDescent="0.3">
      <c r="X185" s="24">
        <v>85</v>
      </c>
      <c r="Y185" s="24" t="s">
        <v>843</v>
      </c>
      <c r="Z185" s="24" t="s">
        <v>192</v>
      </c>
      <c r="AA185" s="24" t="s">
        <v>844</v>
      </c>
      <c r="AB185" s="24">
        <v>-20.89</v>
      </c>
      <c r="AC185" s="24">
        <v>6.93</v>
      </c>
      <c r="AD185" s="24" t="s">
        <v>845</v>
      </c>
      <c r="AE185" t="s">
        <v>959</v>
      </c>
      <c r="AF185">
        <f>Table525[[#This Row],[δ13C]]+3.5</f>
        <v>-17.39</v>
      </c>
      <c r="AG185">
        <f>Table525[[#This Row],[δ15N]]+0.8</f>
        <v>7.7299999999999995</v>
      </c>
      <c r="BN185" t="s">
        <v>885</v>
      </c>
      <c r="BO185" s="33" t="s">
        <v>862</v>
      </c>
      <c r="BP185" s="29" t="s">
        <v>851</v>
      </c>
      <c r="BQ185" s="30">
        <v>5.1724942312115498</v>
      </c>
      <c r="BR185" s="30">
        <v>-23.297988726531099</v>
      </c>
      <c r="BS185" s="31" t="s">
        <v>957</v>
      </c>
      <c r="BT185">
        <f>ROUND(Table928[[#This Row],[FUR-δ13C]]+3.1,2)</f>
        <v>-20.2</v>
      </c>
      <c r="BU185">
        <f>ROUND(Table928[[#This Row],[FUR-δ15N]]+0.8,2)</f>
        <v>5.97</v>
      </c>
    </row>
    <row r="186" spans="24:73" ht="27" thickBot="1" x14ac:dyDescent="0.3">
      <c r="X186" s="24">
        <v>86</v>
      </c>
      <c r="Y186" s="24" t="s">
        <v>843</v>
      </c>
      <c r="Z186" s="24" t="s">
        <v>192</v>
      </c>
      <c r="AA186" s="24" t="s">
        <v>844</v>
      </c>
      <c r="AB186" s="24">
        <v>-20.97</v>
      </c>
      <c r="AC186" s="24">
        <v>6.44</v>
      </c>
      <c r="AD186" s="24" t="s">
        <v>845</v>
      </c>
      <c r="AE186" t="s">
        <v>959</v>
      </c>
      <c r="AF186">
        <f>Table525[[#This Row],[δ13C]]+3.5</f>
        <v>-17.47</v>
      </c>
      <c r="AG186">
        <f>Table525[[#This Row],[δ15N]]+0.8</f>
        <v>7.24</v>
      </c>
      <c r="BN186" t="s">
        <v>885</v>
      </c>
      <c r="BO186" s="33" t="s">
        <v>862</v>
      </c>
      <c r="BP186" s="29" t="s">
        <v>851</v>
      </c>
      <c r="BQ186" s="30">
        <v>5.5387155112602899</v>
      </c>
      <c r="BR186" s="30">
        <v>-23.777198151626902</v>
      </c>
      <c r="BS186" s="31" t="s">
        <v>957</v>
      </c>
      <c r="BT186">
        <f>ROUND(Table928[[#This Row],[FUR-δ13C]]+3.1,2)</f>
        <v>-20.68</v>
      </c>
      <c r="BU186">
        <f>ROUND(Table928[[#This Row],[FUR-δ15N]]+0.8,2)</f>
        <v>6.34</v>
      </c>
    </row>
    <row r="187" spans="24:73" ht="27" thickBot="1" x14ac:dyDescent="0.3">
      <c r="X187" s="24">
        <v>87</v>
      </c>
      <c r="Y187" s="24" t="s">
        <v>843</v>
      </c>
      <c r="Z187" s="24" t="s">
        <v>192</v>
      </c>
      <c r="AA187" s="24" t="s">
        <v>844</v>
      </c>
      <c r="AB187" s="24">
        <v>-21.02</v>
      </c>
      <c r="AC187" s="24">
        <v>6.71</v>
      </c>
      <c r="AD187" s="24" t="s">
        <v>845</v>
      </c>
      <c r="AE187" t="s">
        <v>959</v>
      </c>
      <c r="AF187">
        <f>Table525[[#This Row],[δ13C]]+3.5</f>
        <v>-17.52</v>
      </c>
      <c r="AG187">
        <f>Table525[[#This Row],[δ15N]]+0.8</f>
        <v>7.51</v>
      </c>
      <c r="BN187" t="s">
        <v>885</v>
      </c>
      <c r="BO187" s="33" t="s">
        <v>862</v>
      </c>
      <c r="BP187" s="29" t="s">
        <v>851</v>
      </c>
      <c r="BQ187" s="30">
        <v>5.6415230851390898</v>
      </c>
      <c r="BR187" s="30">
        <v>-23.782980912562799</v>
      </c>
      <c r="BS187" s="31" t="s">
        <v>957</v>
      </c>
      <c r="BT187">
        <f>ROUND(Table928[[#This Row],[FUR-δ13C]]+3.1,2)</f>
        <v>-20.68</v>
      </c>
      <c r="BU187">
        <f>ROUND(Table928[[#This Row],[FUR-δ15N]]+0.8,2)</f>
        <v>6.44</v>
      </c>
    </row>
    <row r="188" spans="24:73" ht="27" thickBot="1" x14ac:dyDescent="0.3">
      <c r="X188" s="24">
        <v>88</v>
      </c>
      <c r="Y188" s="24" t="s">
        <v>843</v>
      </c>
      <c r="Z188" s="24" t="s">
        <v>192</v>
      </c>
      <c r="AA188" s="24" t="s">
        <v>844</v>
      </c>
      <c r="AB188" s="24">
        <v>-20.73</v>
      </c>
      <c r="AC188" s="24">
        <v>6.73</v>
      </c>
      <c r="AD188" s="24" t="s">
        <v>845</v>
      </c>
      <c r="AE188" t="s">
        <v>959</v>
      </c>
      <c r="AF188">
        <f>Table525[[#This Row],[δ13C]]+3.5</f>
        <v>-17.23</v>
      </c>
      <c r="AG188">
        <f>Table525[[#This Row],[δ15N]]+0.8</f>
        <v>7.53</v>
      </c>
      <c r="BN188" t="s">
        <v>885</v>
      </c>
      <c r="BO188" s="33" t="s">
        <v>862</v>
      </c>
      <c r="BP188" s="29" t="s">
        <v>851</v>
      </c>
      <c r="BQ188" s="30">
        <v>6.1247742445840299</v>
      </c>
      <c r="BR188" s="30">
        <v>-24.156678973971399</v>
      </c>
      <c r="BS188" s="31" t="s">
        <v>957</v>
      </c>
      <c r="BT188">
        <f>ROUND(Table928[[#This Row],[FUR-δ13C]]+3.1,2)</f>
        <v>-21.06</v>
      </c>
      <c r="BU188">
        <f>ROUND(Table928[[#This Row],[FUR-δ15N]]+0.8,2)</f>
        <v>6.92</v>
      </c>
    </row>
    <row r="189" spans="24:73" ht="27" thickBot="1" x14ac:dyDescent="0.3">
      <c r="X189" s="24">
        <v>89</v>
      </c>
      <c r="Y189" s="24" t="s">
        <v>843</v>
      </c>
      <c r="Z189" s="24" t="s">
        <v>192</v>
      </c>
      <c r="AA189" s="24" t="s">
        <v>844</v>
      </c>
      <c r="AB189" s="24">
        <v>-19.829999999999998</v>
      </c>
      <c r="AC189" s="24">
        <v>6.33</v>
      </c>
      <c r="AD189" s="24" t="s">
        <v>845</v>
      </c>
      <c r="AE189" t="s">
        <v>959</v>
      </c>
      <c r="AF189">
        <f>Table525[[#This Row],[δ13C]]+3.5</f>
        <v>-16.329999999999998</v>
      </c>
      <c r="AG189">
        <f>Table525[[#This Row],[δ15N]]+0.8</f>
        <v>7.13</v>
      </c>
      <c r="BN189" t="s">
        <v>886</v>
      </c>
      <c r="BO189" s="33" t="s">
        <v>862</v>
      </c>
      <c r="BP189" s="29" t="s">
        <v>853</v>
      </c>
      <c r="BQ189" s="30">
        <v>6.3230082340669602</v>
      </c>
      <c r="BR189" s="30">
        <v>-22.5177382732467</v>
      </c>
      <c r="BS189" s="31" t="s">
        <v>957</v>
      </c>
      <c r="BT189">
        <f>ROUND(Table928[[#This Row],[FUR-δ13C]]+3.1,2)</f>
        <v>-19.420000000000002</v>
      </c>
      <c r="BU189">
        <f>ROUND(Table928[[#This Row],[FUR-δ15N]]+0.8,2)</f>
        <v>7.12</v>
      </c>
    </row>
    <row r="190" spans="24:73" ht="27" thickBot="1" x14ac:dyDescent="0.3">
      <c r="X190" s="24">
        <v>90</v>
      </c>
      <c r="Y190" s="24" t="s">
        <v>843</v>
      </c>
      <c r="Z190" s="24" t="s">
        <v>192</v>
      </c>
      <c r="AA190" s="24" t="s">
        <v>844</v>
      </c>
      <c r="AB190" s="24">
        <v>-19.8</v>
      </c>
      <c r="AC190" s="24">
        <v>6.99</v>
      </c>
      <c r="AD190" s="24" t="s">
        <v>845</v>
      </c>
      <c r="AE190" t="s">
        <v>959</v>
      </c>
      <c r="AF190">
        <f>Table525[[#This Row],[δ13C]]+3.5</f>
        <v>-16.3</v>
      </c>
      <c r="AG190">
        <f>Table525[[#This Row],[δ15N]]+0.8</f>
        <v>7.79</v>
      </c>
      <c r="BN190" t="s">
        <v>886</v>
      </c>
      <c r="BO190" s="33" t="s">
        <v>862</v>
      </c>
      <c r="BP190" s="29" t="s">
        <v>853</v>
      </c>
      <c r="BQ190" s="30">
        <v>5.6222424044344299</v>
      </c>
      <c r="BR190" s="30">
        <v>-22.284782064270999</v>
      </c>
      <c r="BS190" s="31" t="s">
        <v>957</v>
      </c>
      <c r="BT190">
        <f>ROUND(Table928[[#This Row],[FUR-δ13C]]+3.1,2)</f>
        <v>-19.18</v>
      </c>
      <c r="BU190">
        <f>ROUND(Table928[[#This Row],[FUR-δ15N]]+0.8,2)</f>
        <v>6.42</v>
      </c>
    </row>
    <row r="191" spans="24:73" ht="27" thickBot="1" x14ac:dyDescent="0.3">
      <c r="X191" s="24">
        <v>91</v>
      </c>
      <c r="Y191" s="24" t="s">
        <v>843</v>
      </c>
      <c r="Z191" s="24" t="s">
        <v>192</v>
      </c>
      <c r="AA191" s="24" t="s">
        <v>844</v>
      </c>
      <c r="AB191" s="24">
        <v>-22.33</v>
      </c>
      <c r="AC191" s="24">
        <v>7.01</v>
      </c>
      <c r="AD191" s="24" t="s">
        <v>845</v>
      </c>
      <c r="AE191" t="s">
        <v>959</v>
      </c>
      <c r="AF191">
        <f>Table525[[#This Row],[δ13C]]+3.5</f>
        <v>-18.829999999999998</v>
      </c>
      <c r="AG191">
        <f>Table525[[#This Row],[δ15N]]+0.8</f>
        <v>7.81</v>
      </c>
      <c r="BN191" t="s">
        <v>886</v>
      </c>
      <c r="BO191" s="33" t="s">
        <v>862</v>
      </c>
      <c r="BP191" s="29" t="s">
        <v>853</v>
      </c>
      <c r="BQ191" s="30">
        <v>6.2641807074392704</v>
      </c>
      <c r="BR191" s="30">
        <v>-22.1514974515147</v>
      </c>
      <c r="BS191" s="31" t="s">
        <v>957</v>
      </c>
      <c r="BT191">
        <f>ROUND(Table928[[#This Row],[FUR-δ13C]]+3.1,2)</f>
        <v>-19.05</v>
      </c>
      <c r="BU191">
        <f>ROUND(Table928[[#This Row],[FUR-δ15N]]+0.8,2)</f>
        <v>7.06</v>
      </c>
    </row>
    <row r="192" spans="24:73" ht="27" thickBot="1" x14ac:dyDescent="0.3">
      <c r="X192" s="24">
        <v>92</v>
      </c>
      <c r="Y192" s="24" t="s">
        <v>843</v>
      </c>
      <c r="Z192" s="24" t="s">
        <v>192</v>
      </c>
      <c r="AA192" s="24" t="s">
        <v>844</v>
      </c>
      <c r="AB192" s="24">
        <v>-22.09</v>
      </c>
      <c r="AC192" s="24">
        <v>6.8</v>
      </c>
      <c r="AD192" s="24" t="s">
        <v>845</v>
      </c>
      <c r="AE192" t="s">
        <v>959</v>
      </c>
      <c r="AF192">
        <f>Table525[[#This Row],[δ13C]]+3.5</f>
        <v>-18.59</v>
      </c>
      <c r="AG192">
        <f>Table525[[#This Row],[δ15N]]+0.8</f>
        <v>7.6</v>
      </c>
      <c r="BN192" t="s">
        <v>887</v>
      </c>
      <c r="BO192" s="33" t="s">
        <v>862</v>
      </c>
      <c r="BP192" s="29" t="s">
        <v>853</v>
      </c>
      <c r="BQ192" s="30">
        <v>7.7288531671300102</v>
      </c>
      <c r="BR192" s="30">
        <v>-20.933381936867999</v>
      </c>
      <c r="BS192" s="31" t="s">
        <v>957</v>
      </c>
      <c r="BT192">
        <f>ROUND(Table928[[#This Row],[FUR-δ13C]]+3.1,2)</f>
        <v>-17.829999999999998</v>
      </c>
      <c r="BU192">
        <f>ROUND(Table928[[#This Row],[FUR-δ15N]]+0.8,2)</f>
        <v>8.5299999999999994</v>
      </c>
    </row>
    <row r="193" spans="24:73" ht="27" thickBot="1" x14ac:dyDescent="0.3">
      <c r="X193" s="24">
        <v>93</v>
      </c>
      <c r="Y193" s="24" t="s">
        <v>843</v>
      </c>
      <c r="Z193" s="24" t="s">
        <v>192</v>
      </c>
      <c r="AA193" s="24" t="s">
        <v>844</v>
      </c>
      <c r="AB193" s="24">
        <v>-19.16</v>
      </c>
      <c r="AC193" s="24">
        <v>6.58</v>
      </c>
      <c r="AD193" s="24" t="s">
        <v>845</v>
      </c>
      <c r="AE193" t="s">
        <v>959</v>
      </c>
      <c r="AF193">
        <f>Table525[[#This Row],[δ13C]]+3.5</f>
        <v>-15.66</v>
      </c>
      <c r="AG193">
        <f>Table525[[#This Row],[δ15N]]+0.8</f>
        <v>7.38</v>
      </c>
      <c r="BN193" t="s">
        <v>887</v>
      </c>
      <c r="BO193" s="33" t="s">
        <v>862</v>
      </c>
      <c r="BP193" s="29" t="s">
        <v>853</v>
      </c>
      <c r="BQ193" s="30">
        <v>7.2297832757207203</v>
      </c>
      <c r="BR193" s="30">
        <v>-20.816733345009698</v>
      </c>
      <c r="BS193" s="31" t="s">
        <v>957</v>
      </c>
      <c r="BT193">
        <f>ROUND(Table928[[#This Row],[FUR-δ13C]]+3.1,2)</f>
        <v>-17.72</v>
      </c>
      <c r="BU193">
        <f>ROUND(Table928[[#This Row],[FUR-δ15N]]+0.8,2)</f>
        <v>8.0299999999999994</v>
      </c>
    </row>
    <row r="194" spans="24:73" ht="27" thickBot="1" x14ac:dyDescent="0.3">
      <c r="X194" s="24">
        <v>94</v>
      </c>
      <c r="Y194" s="24" t="s">
        <v>843</v>
      </c>
      <c r="Z194" s="24" t="s">
        <v>192</v>
      </c>
      <c r="AA194" s="24" t="s">
        <v>844</v>
      </c>
      <c r="AB194" s="24">
        <v>-21.07</v>
      </c>
      <c r="AC194" s="24">
        <v>7.44</v>
      </c>
      <c r="AD194" s="24" t="s">
        <v>845</v>
      </c>
      <c r="AE194" t="s">
        <v>959</v>
      </c>
      <c r="AF194">
        <f>Table525[[#This Row],[δ13C]]+3.5</f>
        <v>-17.57</v>
      </c>
      <c r="AG194">
        <f>Table525[[#This Row],[δ15N]]+0.8</f>
        <v>8.24</v>
      </c>
      <c r="BN194" t="s">
        <v>888</v>
      </c>
      <c r="BO194" s="33" t="s">
        <v>862</v>
      </c>
      <c r="BP194" s="29" t="s">
        <v>851</v>
      </c>
      <c r="BQ194" s="30">
        <v>8.0253156631436493</v>
      </c>
      <c r="BR194" s="30">
        <v>-24.392775981866201</v>
      </c>
      <c r="BS194" s="31" t="s">
        <v>957</v>
      </c>
      <c r="BT194">
        <f>ROUND(Table928[[#This Row],[FUR-δ13C]]+3.1,2)</f>
        <v>-21.29</v>
      </c>
      <c r="BU194">
        <f>ROUND(Table928[[#This Row],[FUR-δ15N]]+0.8,2)</f>
        <v>8.83</v>
      </c>
    </row>
    <row r="195" spans="24:73" ht="27" thickBot="1" x14ac:dyDescent="0.3">
      <c r="X195" s="24">
        <v>95</v>
      </c>
      <c r="Y195" s="24" t="s">
        <v>843</v>
      </c>
      <c r="Z195" s="24" t="s">
        <v>192</v>
      </c>
      <c r="AA195" s="24" t="s">
        <v>844</v>
      </c>
      <c r="AB195" s="24">
        <v>-19.989999999999998</v>
      </c>
      <c r="AC195" s="24">
        <v>7.33</v>
      </c>
      <c r="AD195" s="24" t="s">
        <v>845</v>
      </c>
      <c r="AE195" t="s">
        <v>959</v>
      </c>
      <c r="AF195">
        <f>Table525[[#This Row],[δ13C]]+3.5</f>
        <v>-16.489999999999998</v>
      </c>
      <c r="AG195">
        <f>Table525[[#This Row],[δ15N]]+0.8</f>
        <v>8.1300000000000008</v>
      </c>
      <c r="BN195" t="s">
        <v>888</v>
      </c>
      <c r="BO195" s="33" t="s">
        <v>862</v>
      </c>
      <c r="BP195" s="29" t="s">
        <v>851</v>
      </c>
      <c r="BQ195" s="30">
        <v>8.4160238108802794</v>
      </c>
      <c r="BR195" s="30">
        <v>-24.5709504262161</v>
      </c>
      <c r="BS195" s="31" t="s">
        <v>957</v>
      </c>
      <c r="BT195">
        <f>ROUND(Table928[[#This Row],[FUR-δ13C]]+3.1,2)</f>
        <v>-21.47</v>
      </c>
      <c r="BU195">
        <f>ROUND(Table928[[#This Row],[FUR-δ15N]]+0.8,2)</f>
        <v>9.2200000000000006</v>
      </c>
    </row>
    <row r="196" spans="24:73" ht="27" thickBot="1" x14ac:dyDescent="0.3">
      <c r="X196" s="24">
        <v>96</v>
      </c>
      <c r="Y196" s="24" t="s">
        <v>843</v>
      </c>
      <c r="Z196" s="24" t="s">
        <v>192</v>
      </c>
      <c r="AA196" s="24" t="s">
        <v>844</v>
      </c>
      <c r="AB196" s="24">
        <v>-22.43</v>
      </c>
      <c r="AC196" s="24">
        <v>6.31</v>
      </c>
      <c r="AD196" s="24" t="s">
        <v>845</v>
      </c>
      <c r="AE196" t="s">
        <v>959</v>
      </c>
      <c r="AF196">
        <f>Table525[[#This Row],[δ13C]]+3.5</f>
        <v>-18.93</v>
      </c>
      <c r="AG196">
        <f>Table525[[#This Row],[δ15N]]+0.8</f>
        <v>7.1099999999999994</v>
      </c>
      <c r="BN196" t="s">
        <v>888</v>
      </c>
      <c r="BO196" s="33" t="s">
        <v>862</v>
      </c>
      <c r="BP196" s="29" t="s">
        <v>851</v>
      </c>
      <c r="BQ196" s="30">
        <v>9.1464983264598398</v>
      </c>
      <c r="BR196" s="30">
        <v>-24.426731307093799</v>
      </c>
      <c r="BS196" s="31" t="s">
        <v>957</v>
      </c>
      <c r="BT196">
        <f>ROUND(Table928[[#This Row],[FUR-δ13C]]+3.1,2)</f>
        <v>-21.33</v>
      </c>
      <c r="BU196">
        <f>ROUND(Table928[[#This Row],[FUR-δ15N]]+0.8,2)</f>
        <v>9.9499999999999993</v>
      </c>
    </row>
    <row r="197" spans="24:73" ht="27" thickBot="1" x14ac:dyDescent="0.3">
      <c r="X197" s="24">
        <v>97</v>
      </c>
      <c r="Y197" s="24" t="s">
        <v>843</v>
      </c>
      <c r="Z197" s="24" t="s">
        <v>192</v>
      </c>
      <c r="AA197" s="24" t="s">
        <v>844</v>
      </c>
      <c r="AB197" s="24">
        <v>-22.36</v>
      </c>
      <c r="AC197" s="24">
        <v>6.48</v>
      </c>
      <c r="AD197" s="24" t="s">
        <v>845</v>
      </c>
      <c r="AE197" t="s">
        <v>959</v>
      </c>
      <c r="AF197">
        <f>Table525[[#This Row],[δ13C]]+3.5</f>
        <v>-18.86</v>
      </c>
      <c r="AG197">
        <f>Table525[[#This Row],[δ15N]]+0.8</f>
        <v>7.28</v>
      </c>
      <c r="BN197" t="s">
        <v>888</v>
      </c>
      <c r="BO197" s="33" t="s">
        <v>862</v>
      </c>
      <c r="BP197" s="29" t="s">
        <v>851</v>
      </c>
      <c r="BQ197" s="30">
        <v>8.8136386335651498</v>
      </c>
      <c r="BR197" s="30">
        <v>-25.032706683940098</v>
      </c>
      <c r="BS197" s="31" t="s">
        <v>957</v>
      </c>
      <c r="BT197">
        <f>ROUND(Table928[[#This Row],[FUR-δ13C]]+3.1,2)</f>
        <v>-21.93</v>
      </c>
      <c r="BU197">
        <f>ROUND(Table928[[#This Row],[FUR-δ15N]]+0.8,2)</f>
        <v>9.61</v>
      </c>
    </row>
    <row r="198" spans="24:73" ht="27" thickBot="1" x14ac:dyDescent="0.3">
      <c r="X198" s="24">
        <v>98</v>
      </c>
      <c r="Y198" s="24" t="s">
        <v>843</v>
      </c>
      <c r="Z198" s="24" t="s">
        <v>192</v>
      </c>
      <c r="AA198" s="24" t="s">
        <v>844</v>
      </c>
      <c r="AB198" s="24">
        <v>-19.93</v>
      </c>
      <c r="AC198" s="24">
        <v>9.9700000000000006</v>
      </c>
      <c r="AD198" s="24" t="s">
        <v>845</v>
      </c>
      <c r="AE198" t="s">
        <v>959</v>
      </c>
      <c r="AF198">
        <f>Table525[[#This Row],[δ13C]]+3.5</f>
        <v>-16.43</v>
      </c>
      <c r="AG198">
        <f>Table525[[#This Row],[δ15N]]+0.8</f>
        <v>10.770000000000001</v>
      </c>
      <c r="BN198" t="s">
        <v>888</v>
      </c>
      <c r="BO198" s="33" t="s">
        <v>862</v>
      </c>
      <c r="BP198" s="29" t="s">
        <v>851</v>
      </c>
      <c r="BQ198" s="30">
        <v>9.0260969820019898</v>
      </c>
      <c r="BR198" s="30">
        <v>-24.402160694642198</v>
      </c>
      <c r="BS198" s="31" t="s">
        <v>957</v>
      </c>
      <c r="BT198">
        <f>ROUND(Table928[[#This Row],[FUR-δ13C]]+3.1,2)</f>
        <v>-21.3</v>
      </c>
      <c r="BU198">
        <f>ROUND(Table928[[#This Row],[FUR-δ15N]]+0.8,2)</f>
        <v>9.83</v>
      </c>
    </row>
    <row r="199" spans="24:73" ht="27" thickBot="1" x14ac:dyDescent="0.3">
      <c r="X199" s="24">
        <v>99</v>
      </c>
      <c r="Y199" s="24" t="s">
        <v>843</v>
      </c>
      <c r="Z199" s="24" t="s">
        <v>192</v>
      </c>
      <c r="AA199" s="24" t="s">
        <v>844</v>
      </c>
      <c r="AB199" s="24">
        <v>-24.46</v>
      </c>
      <c r="AC199" s="24">
        <v>8.7200000000000006</v>
      </c>
      <c r="AD199" s="24" t="s">
        <v>845</v>
      </c>
      <c r="AE199" t="s">
        <v>959</v>
      </c>
      <c r="AF199">
        <f>Table525[[#This Row],[δ13C]]+3.5</f>
        <v>-20.96</v>
      </c>
      <c r="AG199">
        <f>Table525[[#This Row],[δ15N]]+0.8</f>
        <v>9.5200000000000014</v>
      </c>
      <c r="BN199" t="s">
        <v>888</v>
      </c>
      <c r="BO199" s="33" t="s">
        <v>862</v>
      </c>
      <c r="BP199" s="29" t="s">
        <v>851</v>
      </c>
      <c r="BQ199" s="30">
        <v>9.2374777313828496</v>
      </c>
      <c r="BR199" s="30">
        <v>-24.296422874640001</v>
      </c>
      <c r="BS199" s="31" t="s">
        <v>957</v>
      </c>
      <c r="BT199">
        <f>ROUND(Table928[[#This Row],[FUR-δ13C]]+3.1,2)</f>
        <v>-21.2</v>
      </c>
      <c r="BU199">
        <f>ROUND(Table928[[#This Row],[FUR-δ15N]]+0.8,2)</f>
        <v>10.039999999999999</v>
      </c>
    </row>
    <row r="200" spans="24:73" ht="27" thickBot="1" x14ac:dyDescent="0.3">
      <c r="X200" s="24">
        <v>100</v>
      </c>
      <c r="Y200" s="24" t="s">
        <v>843</v>
      </c>
      <c r="Z200" s="24" t="s">
        <v>192</v>
      </c>
      <c r="AA200" s="24" t="s">
        <v>844</v>
      </c>
      <c r="AB200" s="24">
        <v>-21.72</v>
      </c>
      <c r="AC200" s="24">
        <v>7.38</v>
      </c>
      <c r="AD200" s="24" t="s">
        <v>845</v>
      </c>
      <c r="AE200" t="s">
        <v>959</v>
      </c>
      <c r="AF200">
        <f>Table525[[#This Row],[δ13C]]+3.5</f>
        <v>-18.22</v>
      </c>
      <c r="AG200">
        <f>Table525[[#This Row],[δ15N]]+0.8</f>
        <v>8.18</v>
      </c>
      <c r="BN200" t="s">
        <v>888</v>
      </c>
      <c r="BO200" s="33" t="s">
        <v>862</v>
      </c>
      <c r="BP200" s="29" t="s">
        <v>851</v>
      </c>
      <c r="BQ200" s="30">
        <v>9.5197956256217697</v>
      </c>
      <c r="BR200" s="30">
        <v>-24.339712702181298</v>
      </c>
      <c r="BS200" s="31" t="s">
        <v>957</v>
      </c>
      <c r="BT200">
        <f>ROUND(Table928[[#This Row],[FUR-δ13C]]+3.1,2)</f>
        <v>-21.24</v>
      </c>
      <c r="BU200">
        <f>ROUND(Table928[[#This Row],[FUR-δ15N]]+0.8,2)</f>
        <v>10.32</v>
      </c>
    </row>
    <row r="201" spans="24:73" ht="27" thickBot="1" x14ac:dyDescent="0.3">
      <c r="X201" s="24">
        <v>101</v>
      </c>
      <c r="Y201" s="24" t="s">
        <v>843</v>
      </c>
      <c r="Z201" s="24" t="s">
        <v>192</v>
      </c>
      <c r="AA201" s="24" t="s">
        <v>844</v>
      </c>
      <c r="AB201" s="24">
        <v>-21.32</v>
      </c>
      <c r="AC201" s="24">
        <v>7.37</v>
      </c>
      <c r="AD201" s="24" t="s">
        <v>845</v>
      </c>
      <c r="AE201" t="s">
        <v>959</v>
      </c>
      <c r="AF201">
        <f>Table525[[#This Row],[δ13C]]+3.5</f>
        <v>-17.82</v>
      </c>
      <c r="AG201">
        <f>Table525[[#This Row],[δ15N]]+0.8</f>
        <v>8.17</v>
      </c>
      <c r="BN201" t="s">
        <v>889</v>
      </c>
      <c r="BO201" s="33" t="s">
        <v>862</v>
      </c>
      <c r="BP201" s="29" t="s">
        <v>851</v>
      </c>
      <c r="BQ201" s="30">
        <v>7.5007888890502699</v>
      </c>
      <c r="BR201" s="30">
        <v>-22.292278927525601</v>
      </c>
      <c r="BS201" s="31" t="s">
        <v>957</v>
      </c>
      <c r="BT201">
        <f>ROUND(Table928[[#This Row],[FUR-δ13C]]+3.1,2)</f>
        <v>-19.190000000000001</v>
      </c>
      <c r="BU201">
        <f>ROUND(Table928[[#This Row],[FUR-δ15N]]+0.8,2)</f>
        <v>8.3000000000000007</v>
      </c>
    </row>
    <row r="202" spans="24:73" ht="27" thickBot="1" x14ac:dyDescent="0.3">
      <c r="X202" s="24">
        <v>102</v>
      </c>
      <c r="Y202" s="24" t="s">
        <v>843</v>
      </c>
      <c r="Z202" s="24" t="s">
        <v>192</v>
      </c>
      <c r="AA202" s="24" t="s">
        <v>844</v>
      </c>
      <c r="AB202" s="24">
        <v>-20.96</v>
      </c>
      <c r="AC202" s="24">
        <v>7.4</v>
      </c>
      <c r="AD202" s="24" t="s">
        <v>845</v>
      </c>
      <c r="AE202" t="s">
        <v>959</v>
      </c>
      <c r="AF202">
        <f>Table525[[#This Row],[δ13C]]+3.5</f>
        <v>-17.46</v>
      </c>
      <c r="AG202">
        <f>Table525[[#This Row],[δ15N]]+0.8</f>
        <v>8.2000000000000011</v>
      </c>
      <c r="BN202" t="s">
        <v>889</v>
      </c>
      <c r="BO202" s="33" t="s">
        <v>862</v>
      </c>
      <c r="BP202" s="29" t="s">
        <v>851</v>
      </c>
      <c r="BQ202" s="30">
        <v>7.0000600800062598</v>
      </c>
      <c r="BR202" s="30">
        <v>-22.302883183734401</v>
      </c>
      <c r="BS202" s="31" t="s">
        <v>957</v>
      </c>
      <c r="BT202">
        <f>ROUND(Table928[[#This Row],[FUR-δ13C]]+3.1,2)</f>
        <v>-19.2</v>
      </c>
      <c r="BU202">
        <f>ROUND(Table928[[#This Row],[FUR-δ15N]]+0.8,2)</f>
        <v>7.8</v>
      </c>
    </row>
    <row r="203" spans="24:73" ht="27" thickBot="1" x14ac:dyDescent="0.3">
      <c r="X203" s="24">
        <v>103</v>
      </c>
      <c r="Y203" s="24" t="s">
        <v>843</v>
      </c>
      <c r="Z203" s="24" t="s">
        <v>192</v>
      </c>
      <c r="AA203" s="24" t="s">
        <v>844</v>
      </c>
      <c r="AB203" s="24">
        <v>-20.5</v>
      </c>
      <c r="AC203" s="24">
        <v>6.84</v>
      </c>
      <c r="AD203" s="24" t="s">
        <v>845</v>
      </c>
      <c r="AE203" t="s">
        <v>959</v>
      </c>
      <c r="AF203">
        <f>Table525[[#This Row],[δ13C]]+3.5</f>
        <v>-17</v>
      </c>
      <c r="AG203">
        <f>Table525[[#This Row],[δ15N]]+0.8</f>
        <v>7.64</v>
      </c>
      <c r="BN203" t="s">
        <v>889</v>
      </c>
      <c r="BO203" s="33" t="s">
        <v>862</v>
      </c>
      <c r="BP203" s="29" t="s">
        <v>851</v>
      </c>
      <c r="BQ203" s="30">
        <v>7.4596962052470897</v>
      </c>
      <c r="BR203" s="30">
        <v>-22.841987772784801</v>
      </c>
      <c r="BS203" s="31" t="s">
        <v>957</v>
      </c>
      <c r="BT203">
        <f>ROUND(Table928[[#This Row],[FUR-δ13C]]+3.1,2)</f>
        <v>-19.739999999999998</v>
      </c>
      <c r="BU203">
        <f>ROUND(Table928[[#This Row],[FUR-δ15N]]+0.8,2)</f>
        <v>8.26</v>
      </c>
    </row>
    <row r="204" spans="24:73" ht="27" thickBot="1" x14ac:dyDescent="0.3">
      <c r="X204" s="24">
        <v>104</v>
      </c>
      <c r="Y204" s="24" t="s">
        <v>843</v>
      </c>
      <c r="Z204" s="24" t="s">
        <v>192</v>
      </c>
      <c r="AA204" s="24" t="s">
        <v>844</v>
      </c>
      <c r="AB204" s="24">
        <v>-20.99</v>
      </c>
      <c r="AC204" s="24">
        <v>6.54</v>
      </c>
      <c r="AD204" s="24" t="s">
        <v>845</v>
      </c>
      <c r="AE204" t="s">
        <v>959</v>
      </c>
      <c r="AF204">
        <f>Table525[[#This Row],[δ13C]]+3.5</f>
        <v>-17.489999999999998</v>
      </c>
      <c r="AG204">
        <f>Table525[[#This Row],[δ15N]]+0.8</f>
        <v>7.34</v>
      </c>
      <c r="BN204" t="s">
        <v>889</v>
      </c>
      <c r="BO204" s="33" t="s">
        <v>862</v>
      </c>
      <c r="BP204" s="29" t="s">
        <v>851</v>
      </c>
      <c r="BQ204" s="30">
        <v>8.0533191702902904</v>
      </c>
      <c r="BR204" s="30">
        <v>-21.9104702130095</v>
      </c>
      <c r="BS204" s="31" t="s">
        <v>957</v>
      </c>
      <c r="BT204">
        <f>ROUND(Table928[[#This Row],[FUR-δ13C]]+3.1,2)</f>
        <v>-18.809999999999999</v>
      </c>
      <c r="BU204">
        <f>ROUND(Table928[[#This Row],[FUR-δ15N]]+0.8,2)</f>
        <v>8.85</v>
      </c>
    </row>
    <row r="205" spans="24:73" ht="27" thickBot="1" x14ac:dyDescent="0.3">
      <c r="X205" s="24">
        <v>105</v>
      </c>
      <c r="Y205" s="24" t="s">
        <v>843</v>
      </c>
      <c r="Z205" s="24" t="s">
        <v>192</v>
      </c>
      <c r="AA205" s="24" t="s">
        <v>844</v>
      </c>
      <c r="AB205" s="24">
        <v>-21.03</v>
      </c>
      <c r="AC205" s="24">
        <v>6.58</v>
      </c>
      <c r="AD205" s="24" t="s">
        <v>845</v>
      </c>
      <c r="AE205" t="s">
        <v>959</v>
      </c>
      <c r="AF205">
        <f>Table525[[#This Row],[δ13C]]+3.5</f>
        <v>-17.53</v>
      </c>
      <c r="AG205">
        <f>Table525[[#This Row],[δ15N]]+0.8</f>
        <v>7.38</v>
      </c>
      <c r="BN205" t="s">
        <v>889</v>
      </c>
      <c r="BO205" s="33" t="s">
        <v>862</v>
      </c>
      <c r="BP205" s="29" t="s">
        <v>851</v>
      </c>
      <c r="BQ205" s="30">
        <v>7.7296489232510304</v>
      </c>
      <c r="BR205" s="30">
        <v>-22.596540776196399</v>
      </c>
      <c r="BS205" s="31" t="s">
        <v>957</v>
      </c>
      <c r="BT205">
        <f>ROUND(Table928[[#This Row],[FUR-δ13C]]+3.1,2)</f>
        <v>-19.5</v>
      </c>
      <c r="BU205">
        <f>ROUND(Table928[[#This Row],[FUR-δ15N]]+0.8,2)</f>
        <v>8.5299999999999994</v>
      </c>
    </row>
    <row r="206" spans="24:73" ht="27" thickBot="1" x14ac:dyDescent="0.3">
      <c r="X206" s="24">
        <v>106</v>
      </c>
      <c r="Y206" s="24" t="s">
        <v>843</v>
      </c>
      <c r="Z206" s="24" t="s">
        <v>192</v>
      </c>
      <c r="AA206" s="24" t="s">
        <v>844</v>
      </c>
      <c r="AB206" s="24">
        <v>-21.72</v>
      </c>
      <c r="AC206" s="24">
        <v>7.18</v>
      </c>
      <c r="AD206" s="24" t="s">
        <v>845</v>
      </c>
      <c r="AE206" t="s">
        <v>959</v>
      </c>
      <c r="AF206">
        <f>Table525[[#This Row],[δ13C]]+3.5</f>
        <v>-18.22</v>
      </c>
      <c r="AG206">
        <f>Table525[[#This Row],[δ15N]]+0.8</f>
        <v>7.9799999999999995</v>
      </c>
      <c r="BN206" t="s">
        <v>889</v>
      </c>
      <c r="BO206" s="33" t="s">
        <v>862</v>
      </c>
      <c r="BP206" s="29" t="s">
        <v>851</v>
      </c>
      <c r="BQ206" s="30">
        <v>7.7314068529061997</v>
      </c>
      <c r="BR206" s="30">
        <v>-22.5896969498461</v>
      </c>
      <c r="BS206" s="31" t="s">
        <v>957</v>
      </c>
      <c r="BT206">
        <f>ROUND(Table928[[#This Row],[FUR-δ13C]]+3.1,2)</f>
        <v>-19.489999999999998</v>
      </c>
      <c r="BU206">
        <f>ROUND(Table928[[#This Row],[FUR-δ15N]]+0.8,2)</f>
        <v>8.5299999999999994</v>
      </c>
    </row>
    <row r="207" spans="24:73" ht="27" thickBot="1" x14ac:dyDescent="0.3">
      <c r="X207" s="24">
        <v>107</v>
      </c>
      <c r="Y207" s="24" t="s">
        <v>843</v>
      </c>
      <c r="Z207" s="24" t="s">
        <v>192</v>
      </c>
      <c r="AA207" s="24" t="s">
        <v>844</v>
      </c>
      <c r="AB207" s="24">
        <v>-21.73</v>
      </c>
      <c r="AC207" s="24">
        <v>7.2</v>
      </c>
      <c r="AD207" s="24" t="s">
        <v>845</v>
      </c>
      <c r="AE207" t="s">
        <v>959</v>
      </c>
      <c r="AF207">
        <f>Table525[[#This Row],[δ13C]]+3.5</f>
        <v>-18.23</v>
      </c>
      <c r="AG207">
        <f>Table525[[#This Row],[δ15N]]+0.8</f>
        <v>8</v>
      </c>
      <c r="BN207" t="s">
        <v>889</v>
      </c>
      <c r="BO207" s="33" t="s">
        <v>862</v>
      </c>
      <c r="BP207" s="29" t="s">
        <v>851</v>
      </c>
      <c r="BQ207" s="30">
        <v>8.4426517890797097</v>
      </c>
      <c r="BR207" s="30">
        <v>-22.866611528588599</v>
      </c>
      <c r="BS207" s="31" t="s">
        <v>957</v>
      </c>
      <c r="BT207">
        <f>ROUND(Table928[[#This Row],[FUR-δ13C]]+3.1,2)</f>
        <v>-19.77</v>
      </c>
      <c r="BU207">
        <f>ROUND(Table928[[#This Row],[FUR-δ15N]]+0.8,2)</f>
        <v>9.24</v>
      </c>
    </row>
    <row r="208" spans="24:73" ht="27" thickBot="1" x14ac:dyDescent="0.3">
      <c r="X208" s="24">
        <v>108</v>
      </c>
      <c r="Y208" s="24" t="s">
        <v>843</v>
      </c>
      <c r="Z208" s="24" t="s">
        <v>192</v>
      </c>
      <c r="AA208" s="24" t="s">
        <v>844</v>
      </c>
      <c r="AB208" s="24">
        <v>-22.58</v>
      </c>
      <c r="AC208" s="24">
        <v>6.91</v>
      </c>
      <c r="AD208" s="24" t="s">
        <v>845</v>
      </c>
      <c r="AE208" t="s">
        <v>959</v>
      </c>
      <c r="AF208">
        <f>Table525[[#This Row],[δ13C]]+3.5</f>
        <v>-19.079999999999998</v>
      </c>
      <c r="AG208">
        <f>Table525[[#This Row],[δ15N]]+0.8</f>
        <v>7.71</v>
      </c>
      <c r="BN208" t="s">
        <v>890</v>
      </c>
      <c r="BO208" s="33" t="s">
        <v>862</v>
      </c>
      <c r="BP208" s="29" t="s">
        <v>851</v>
      </c>
      <c r="BQ208" s="30">
        <v>6.3301884391809899</v>
      </c>
      <c r="BR208" s="30">
        <v>-23.904548501137999</v>
      </c>
      <c r="BS208" s="31" t="s">
        <v>957</v>
      </c>
      <c r="BT208">
        <f>ROUND(Table928[[#This Row],[FUR-δ13C]]+3.1,2)</f>
        <v>-20.8</v>
      </c>
      <c r="BU208">
        <f>ROUND(Table928[[#This Row],[FUR-δ15N]]+0.8,2)</f>
        <v>7.13</v>
      </c>
    </row>
    <row r="209" spans="24:73" ht="27" thickBot="1" x14ac:dyDescent="0.3">
      <c r="X209" s="24">
        <v>110</v>
      </c>
      <c r="Y209" s="24" t="s">
        <v>843</v>
      </c>
      <c r="Z209" s="24" t="s">
        <v>192</v>
      </c>
      <c r="AA209" s="24" t="s">
        <v>844</v>
      </c>
      <c r="AB209" s="24">
        <v>-22.47</v>
      </c>
      <c r="AC209" s="24">
        <v>6.51</v>
      </c>
      <c r="AD209" s="24" t="s">
        <v>845</v>
      </c>
      <c r="AE209" t="s">
        <v>959</v>
      </c>
      <c r="AF209">
        <f>Table525[[#This Row],[δ13C]]+3.5</f>
        <v>-18.97</v>
      </c>
      <c r="AG209">
        <f>Table525[[#This Row],[δ15N]]+0.8</f>
        <v>7.31</v>
      </c>
      <c r="BN209" t="s">
        <v>890</v>
      </c>
      <c r="BO209" s="33" t="s">
        <v>862</v>
      </c>
      <c r="BP209" s="29" t="s">
        <v>851</v>
      </c>
      <c r="BQ209" s="30">
        <v>6.9059049274615703</v>
      </c>
      <c r="BR209" s="30">
        <v>-23.652973619920999</v>
      </c>
      <c r="BS209" s="31" t="s">
        <v>957</v>
      </c>
      <c r="BT209">
        <f>ROUND(Table928[[#This Row],[FUR-δ13C]]+3.1,2)</f>
        <v>-20.55</v>
      </c>
      <c r="BU209">
        <f>ROUND(Table928[[#This Row],[FUR-δ15N]]+0.8,2)</f>
        <v>7.71</v>
      </c>
    </row>
    <row r="210" spans="24:73" ht="27" thickBot="1" x14ac:dyDescent="0.3">
      <c r="X210" s="24" t="s">
        <v>452</v>
      </c>
      <c r="Y210" s="24" t="s">
        <v>843</v>
      </c>
      <c r="Z210" s="24" t="s">
        <v>192</v>
      </c>
      <c r="AA210" s="24" t="s">
        <v>844</v>
      </c>
      <c r="AB210" s="24">
        <v>-23.38</v>
      </c>
      <c r="AC210" s="24">
        <v>7.24</v>
      </c>
      <c r="AD210" s="24" t="s">
        <v>845</v>
      </c>
      <c r="AE210" t="s">
        <v>959</v>
      </c>
      <c r="AF210">
        <f>Table525[[#This Row],[δ13C]]+3.5</f>
        <v>-19.88</v>
      </c>
      <c r="AG210">
        <f>Table525[[#This Row],[δ15N]]+0.8</f>
        <v>8.0400000000000009</v>
      </c>
      <c r="BN210" t="s">
        <v>890</v>
      </c>
      <c r="BO210" s="33" t="s">
        <v>862</v>
      </c>
      <c r="BP210" s="29" t="s">
        <v>851</v>
      </c>
      <c r="BQ210" s="30">
        <v>7.1659474404402896</v>
      </c>
      <c r="BR210" s="30">
        <v>-23.929781028938201</v>
      </c>
      <c r="BS210" s="31" t="s">
        <v>957</v>
      </c>
      <c r="BT210">
        <f>ROUND(Table928[[#This Row],[FUR-δ13C]]+3.1,2)</f>
        <v>-20.83</v>
      </c>
      <c r="BU210">
        <f>ROUND(Table928[[#This Row],[FUR-δ15N]]+0.8,2)</f>
        <v>7.97</v>
      </c>
    </row>
    <row r="211" spans="24:73" ht="27" thickBot="1" x14ac:dyDescent="0.3">
      <c r="X211" s="24" t="s">
        <v>456</v>
      </c>
      <c r="Y211" s="24" t="s">
        <v>843</v>
      </c>
      <c r="Z211" s="24" t="s">
        <v>192</v>
      </c>
      <c r="AA211" s="24" t="s">
        <v>844</v>
      </c>
      <c r="AB211" s="24">
        <v>-22.5</v>
      </c>
      <c r="AC211" s="24">
        <v>6</v>
      </c>
      <c r="AD211" s="24" t="s">
        <v>845</v>
      </c>
      <c r="AE211" t="s">
        <v>959</v>
      </c>
      <c r="AF211">
        <f>Table525[[#This Row],[δ13C]]+3.5</f>
        <v>-19</v>
      </c>
      <c r="AG211">
        <f>Table525[[#This Row],[δ15N]]+0.8</f>
        <v>6.8</v>
      </c>
      <c r="BN211" t="s">
        <v>890</v>
      </c>
      <c r="BO211" s="33" t="s">
        <v>862</v>
      </c>
      <c r="BP211" s="29" t="s">
        <v>851</v>
      </c>
      <c r="BQ211" s="30">
        <v>6.7247068540803498</v>
      </c>
      <c r="BR211" s="30">
        <v>-24.3437592053426</v>
      </c>
      <c r="BS211" s="31" t="s">
        <v>957</v>
      </c>
      <c r="BT211">
        <f>ROUND(Table928[[#This Row],[FUR-δ13C]]+3.1,2)</f>
        <v>-21.24</v>
      </c>
      <c r="BU211">
        <f>ROUND(Table928[[#This Row],[FUR-δ15N]]+0.8,2)</f>
        <v>7.52</v>
      </c>
    </row>
    <row r="212" spans="24:73" ht="27" thickBot="1" x14ac:dyDescent="0.3">
      <c r="X212" s="24" t="s">
        <v>460</v>
      </c>
      <c r="Y212" s="24" t="s">
        <v>843</v>
      </c>
      <c r="Z212" s="24" t="s">
        <v>192</v>
      </c>
      <c r="AA212" s="24" t="s">
        <v>844</v>
      </c>
      <c r="AB212" s="24">
        <v>-22.6</v>
      </c>
      <c r="AC212" s="24">
        <v>4.51</v>
      </c>
      <c r="AD212" s="24" t="s">
        <v>845</v>
      </c>
      <c r="AE212" t="s">
        <v>959</v>
      </c>
      <c r="AF212">
        <f>Table525[[#This Row],[δ13C]]+3.5</f>
        <v>-19.100000000000001</v>
      </c>
      <c r="AG212">
        <f>Table525[[#This Row],[δ15N]]+0.8</f>
        <v>5.31</v>
      </c>
      <c r="BN212" t="s">
        <v>890</v>
      </c>
      <c r="BO212" s="33" t="s">
        <v>862</v>
      </c>
      <c r="BP212" s="29" t="s">
        <v>851</v>
      </c>
      <c r="BQ212" s="30">
        <v>7.0106976546615103</v>
      </c>
      <c r="BR212" s="30">
        <v>-24.1863466620118</v>
      </c>
      <c r="BS212" s="31" t="s">
        <v>957</v>
      </c>
      <c r="BT212">
        <f>ROUND(Table928[[#This Row],[FUR-δ13C]]+3.1,2)</f>
        <v>-21.09</v>
      </c>
      <c r="BU212">
        <f>ROUND(Table928[[#This Row],[FUR-δ15N]]+0.8,2)</f>
        <v>7.81</v>
      </c>
    </row>
    <row r="213" spans="24:73" ht="26.25" x14ac:dyDescent="0.25">
      <c r="X213" s="26" t="s">
        <v>462</v>
      </c>
      <c r="Y213" s="26" t="s">
        <v>843</v>
      </c>
      <c r="Z213" s="26" t="s">
        <v>192</v>
      </c>
      <c r="AA213" s="26" t="s">
        <v>844</v>
      </c>
      <c r="AB213" s="26">
        <v>-25.22</v>
      </c>
      <c r="AC213" s="26">
        <v>4.6500000000000004</v>
      </c>
      <c r="AD213" s="26" t="s">
        <v>845</v>
      </c>
      <c r="AE213" t="s">
        <v>959</v>
      </c>
      <c r="AF213">
        <f>Table525[[#This Row],[δ13C]]+3.5</f>
        <v>-21.72</v>
      </c>
      <c r="AG213">
        <f>Table525[[#This Row],[δ15N]]+0.8</f>
        <v>5.45</v>
      </c>
      <c r="BN213" t="s">
        <v>890</v>
      </c>
      <c r="BO213" s="33" t="s">
        <v>862</v>
      </c>
      <c r="BP213" s="29" t="s">
        <v>851</v>
      </c>
      <c r="BQ213" s="30">
        <v>6.1804844470319997</v>
      </c>
      <c r="BR213" s="30">
        <v>-24.4277036500931</v>
      </c>
      <c r="BS213" s="31" t="s">
        <v>957</v>
      </c>
      <c r="BT213">
        <f>ROUND(Table928[[#This Row],[FUR-δ13C]]+3.1,2)</f>
        <v>-21.33</v>
      </c>
      <c r="BU213">
        <f>ROUND(Table928[[#This Row],[FUR-δ15N]]+0.8,2)</f>
        <v>6.98</v>
      </c>
    </row>
    <row r="214" spans="24:73" ht="27" customHeight="1" x14ac:dyDescent="0.25">
      <c r="X214" s="20"/>
      <c r="Y214" s="20"/>
      <c r="Z214" s="20"/>
      <c r="AA214" s="20"/>
      <c r="AB214" s="20"/>
      <c r="AC214" s="20"/>
      <c r="AD214" s="20"/>
      <c r="AE214" s="20"/>
      <c r="BN214" t="s">
        <v>890</v>
      </c>
      <c r="BO214" s="33" t="s">
        <v>862</v>
      </c>
      <c r="BP214" s="29" t="s">
        <v>851</v>
      </c>
      <c r="BQ214" s="30">
        <v>7.2931764325574697</v>
      </c>
      <c r="BR214" s="30">
        <v>-25.485195644830402</v>
      </c>
      <c r="BS214" s="31" t="s">
        <v>957</v>
      </c>
      <c r="BT214">
        <f>ROUND(Table928[[#This Row],[FUR-δ13C]]+3.1,2)</f>
        <v>-22.39</v>
      </c>
      <c r="BU214">
        <f>ROUND(Table928[[#This Row],[FUR-δ15N]]+0.8,2)</f>
        <v>8.09</v>
      </c>
    </row>
    <row r="215" spans="24:73" ht="27" customHeight="1" x14ac:dyDescent="0.25">
      <c r="X215" s="20"/>
      <c r="Y215" s="20"/>
      <c r="Z215" s="20"/>
      <c r="AA215" s="20"/>
      <c r="AB215" s="20"/>
      <c r="AC215" s="20"/>
      <c r="AD215" s="20"/>
      <c r="AE215" s="21" t="s">
        <v>848</v>
      </c>
      <c r="AF215" s="21">
        <f>MEDIAN(Table626[δ13C])</f>
        <v>-17.489999999999998</v>
      </c>
      <c r="AG215" s="21">
        <f>MEDIAN(Table626[δ15N])</f>
        <v>7.66</v>
      </c>
      <c r="BN215" t="s">
        <v>891</v>
      </c>
      <c r="BO215" s="33" t="s">
        <v>862</v>
      </c>
      <c r="BP215" s="29" t="s">
        <v>851</v>
      </c>
      <c r="BQ215" s="30">
        <v>6.71897145148756</v>
      </c>
      <c r="BR215" s="30">
        <v>-23.513464845553699</v>
      </c>
      <c r="BS215" s="31" t="s">
        <v>957</v>
      </c>
      <c r="BT215">
        <f>ROUND(Table928[[#This Row],[FUR-δ13C]]+3.1,2)</f>
        <v>-20.41</v>
      </c>
      <c r="BU215">
        <f>ROUND(Table928[[#This Row],[FUR-δ15N]]+0.8,2)</f>
        <v>7.52</v>
      </c>
    </row>
    <row r="216" spans="24:73" ht="27" customHeight="1" x14ac:dyDescent="0.25">
      <c r="X216" s="20"/>
      <c r="Y216" s="20"/>
      <c r="Z216" s="20"/>
      <c r="AA216" s="20"/>
      <c r="AB216" s="20"/>
      <c r="AC216" s="20"/>
      <c r="AD216" s="20"/>
      <c r="AE216" s="21" t="s">
        <v>847</v>
      </c>
      <c r="AF216" s="21">
        <f>ROUND(_xlfn.STDEV.P(Table626[δ13C]),5)</f>
        <v>1.54887</v>
      </c>
      <c r="AG216" s="21">
        <f>ROUND(_xlfn.STDEV.P(Table626[δ15N]),5)</f>
        <v>1.0004200000000001</v>
      </c>
      <c r="BN216" t="s">
        <v>891</v>
      </c>
      <c r="BO216" s="33" t="s">
        <v>862</v>
      </c>
      <c r="BP216" s="29" t="s">
        <v>851</v>
      </c>
      <c r="BQ216" s="30">
        <v>6.6954291082410204</v>
      </c>
      <c r="BR216" s="30">
        <v>-23.797502700843399</v>
      </c>
      <c r="BS216" s="31" t="s">
        <v>957</v>
      </c>
      <c r="BT216">
        <f>ROUND(Table928[[#This Row],[FUR-δ13C]]+3.1,2)</f>
        <v>-20.7</v>
      </c>
      <c r="BU216">
        <f>ROUND(Table928[[#This Row],[FUR-δ15N]]+0.8,2)</f>
        <v>7.5</v>
      </c>
    </row>
    <row r="217" spans="24:73" ht="27" customHeight="1" x14ac:dyDescent="0.25">
      <c r="X217" s="20"/>
      <c r="Y217" s="20"/>
      <c r="Z217" s="20"/>
      <c r="AA217" s="20"/>
      <c r="AB217" s="20"/>
      <c r="AC217" s="20"/>
      <c r="AD217" s="20"/>
      <c r="AE217" s="20"/>
      <c r="BN217" t="s">
        <v>891</v>
      </c>
      <c r="BO217" s="33" t="s">
        <v>862</v>
      </c>
      <c r="BP217" s="29" t="s">
        <v>851</v>
      </c>
      <c r="BQ217" s="30">
        <v>7.0568660954279503</v>
      </c>
      <c r="BR217" s="30">
        <v>-23.873152089742401</v>
      </c>
      <c r="BS217" s="31" t="s">
        <v>957</v>
      </c>
      <c r="BT217">
        <f>ROUND(Table928[[#This Row],[FUR-δ13C]]+3.1,2)</f>
        <v>-20.77</v>
      </c>
      <c r="BU217">
        <f>ROUND(Table928[[#This Row],[FUR-δ15N]]+0.8,2)</f>
        <v>7.86</v>
      </c>
    </row>
    <row r="218" spans="24:73" ht="27" customHeight="1" x14ac:dyDescent="0.25">
      <c r="BN218" t="s">
        <v>891</v>
      </c>
      <c r="BO218" s="33" t="s">
        <v>862</v>
      </c>
      <c r="BP218" s="29" t="s">
        <v>851</v>
      </c>
      <c r="BQ218" s="30">
        <v>5.7403098496522498</v>
      </c>
      <c r="BR218" s="30">
        <v>-23.758497738467501</v>
      </c>
      <c r="BS218" s="31" t="s">
        <v>957</v>
      </c>
      <c r="BT218">
        <f>ROUND(Table928[[#This Row],[FUR-δ13C]]+3.1,2)</f>
        <v>-20.66</v>
      </c>
      <c r="BU218">
        <f>ROUND(Table928[[#This Row],[FUR-δ15N]]+0.8,2)</f>
        <v>6.54</v>
      </c>
    </row>
    <row r="219" spans="24:73" ht="27" customHeight="1" x14ac:dyDescent="0.25">
      <c r="BN219" t="s">
        <v>891</v>
      </c>
      <c r="BO219" s="33" t="s">
        <v>862</v>
      </c>
      <c r="BP219" s="29" t="s">
        <v>851</v>
      </c>
      <c r="BQ219" s="30">
        <v>5.7375917697450198</v>
      </c>
      <c r="BR219" s="30">
        <v>-23.4742744755501</v>
      </c>
      <c r="BS219" s="31" t="s">
        <v>957</v>
      </c>
      <c r="BT219">
        <f>ROUND(Table928[[#This Row],[FUR-δ13C]]+3.1,2)</f>
        <v>-20.37</v>
      </c>
      <c r="BU219">
        <f>ROUND(Table928[[#This Row],[FUR-δ15N]]+0.8,2)</f>
        <v>6.54</v>
      </c>
    </row>
    <row r="220" spans="24:73" ht="27" customHeight="1" x14ac:dyDescent="0.25">
      <c r="BN220" t="s">
        <v>891</v>
      </c>
      <c r="BO220" s="33" t="s">
        <v>862</v>
      </c>
      <c r="BP220" s="29" t="s">
        <v>851</v>
      </c>
      <c r="BQ220" s="30">
        <v>6.0930348050242698</v>
      </c>
      <c r="BR220" s="30">
        <v>-23.3177190707042</v>
      </c>
      <c r="BS220" s="31" t="s">
        <v>957</v>
      </c>
      <c r="BT220">
        <f>ROUND(Table928[[#This Row],[FUR-δ13C]]+3.1,2)</f>
        <v>-20.22</v>
      </c>
      <c r="BU220">
        <f>ROUND(Table928[[#This Row],[FUR-δ15N]]+0.8,2)</f>
        <v>6.89</v>
      </c>
    </row>
    <row r="221" spans="24:73" ht="27" customHeight="1" x14ac:dyDescent="0.25">
      <c r="BN221" t="s">
        <v>891</v>
      </c>
      <c r="BO221" s="33" t="s">
        <v>862</v>
      </c>
      <c r="BP221" s="29" t="s">
        <v>851</v>
      </c>
      <c r="BQ221" s="30">
        <v>5.6918885581467</v>
      </c>
      <c r="BR221" s="30">
        <v>-23.5595224020344</v>
      </c>
      <c r="BS221" s="31" t="s">
        <v>957</v>
      </c>
      <c r="BT221">
        <f>ROUND(Table928[[#This Row],[FUR-δ13C]]+3.1,2)</f>
        <v>-20.46</v>
      </c>
      <c r="BU221">
        <f>ROUND(Table928[[#This Row],[FUR-δ15N]]+0.8,2)</f>
        <v>6.49</v>
      </c>
    </row>
    <row r="222" spans="24:73" ht="27" customHeight="1" x14ac:dyDescent="0.25">
      <c r="BN222" t="s">
        <v>891</v>
      </c>
      <c r="BO222" s="33" t="s">
        <v>862</v>
      </c>
      <c r="BP222" s="29" t="s">
        <v>851</v>
      </c>
      <c r="BQ222" s="30">
        <v>6.2313380819298096</v>
      </c>
      <c r="BR222" s="30">
        <v>-23.771443695080599</v>
      </c>
      <c r="BS222" s="31" t="s">
        <v>957</v>
      </c>
      <c r="BT222">
        <f>ROUND(Table928[[#This Row],[FUR-δ13C]]+3.1,2)</f>
        <v>-20.67</v>
      </c>
      <c r="BU222">
        <f>ROUND(Table928[[#This Row],[FUR-δ15N]]+0.8,2)</f>
        <v>7.03</v>
      </c>
    </row>
    <row r="223" spans="24:73" ht="27" customHeight="1" x14ac:dyDescent="0.25">
      <c r="BN223" t="s">
        <v>892</v>
      </c>
      <c r="BO223" s="33" t="s">
        <v>862</v>
      </c>
      <c r="BP223" s="29" t="s">
        <v>853</v>
      </c>
      <c r="BQ223" s="30">
        <v>6.0408696552552401</v>
      </c>
      <c r="BR223" s="30">
        <v>-23.592919365822599</v>
      </c>
      <c r="BS223" s="31" t="s">
        <v>957</v>
      </c>
      <c r="BT223">
        <f>ROUND(Table928[[#This Row],[FUR-δ13C]]+3.1,2)</f>
        <v>-20.49</v>
      </c>
      <c r="BU223">
        <f>ROUND(Table928[[#This Row],[FUR-δ15N]]+0.8,2)</f>
        <v>6.84</v>
      </c>
    </row>
    <row r="224" spans="24:73" ht="27" customHeight="1" x14ac:dyDescent="0.25">
      <c r="BN224" t="s">
        <v>892</v>
      </c>
      <c r="BO224" s="33" t="s">
        <v>862</v>
      </c>
      <c r="BP224" s="29" t="s">
        <v>853</v>
      </c>
      <c r="BQ224" s="30">
        <v>5.6303039791866496</v>
      </c>
      <c r="BR224" s="30">
        <v>-23.412622427214298</v>
      </c>
      <c r="BS224" s="31" t="s">
        <v>957</v>
      </c>
      <c r="BT224">
        <f>ROUND(Table928[[#This Row],[FUR-δ13C]]+3.1,2)</f>
        <v>-20.309999999999999</v>
      </c>
      <c r="BU224">
        <f>ROUND(Table928[[#This Row],[FUR-δ15N]]+0.8,2)</f>
        <v>6.43</v>
      </c>
    </row>
    <row r="225" spans="66:73" ht="27" customHeight="1" x14ac:dyDescent="0.25">
      <c r="BN225" t="s">
        <v>892</v>
      </c>
      <c r="BO225" s="33" t="s">
        <v>862</v>
      </c>
      <c r="BP225" s="29" t="s">
        <v>853</v>
      </c>
      <c r="BQ225" s="30">
        <v>6.0240672113465497</v>
      </c>
      <c r="BR225" s="30">
        <v>-23.541702534677501</v>
      </c>
      <c r="BS225" s="31" t="s">
        <v>957</v>
      </c>
      <c r="BT225">
        <f>ROUND(Table928[[#This Row],[FUR-δ13C]]+3.1,2)</f>
        <v>-20.440000000000001</v>
      </c>
      <c r="BU225">
        <f>ROUND(Table928[[#This Row],[FUR-δ15N]]+0.8,2)</f>
        <v>6.82</v>
      </c>
    </row>
    <row r="226" spans="66:73" ht="27" customHeight="1" x14ac:dyDescent="0.25">
      <c r="BN226" t="s">
        <v>892</v>
      </c>
      <c r="BO226" s="33" t="s">
        <v>862</v>
      </c>
      <c r="BP226" s="29" t="s">
        <v>853</v>
      </c>
      <c r="BQ226" s="30">
        <v>5.3953913498678103</v>
      </c>
      <c r="BR226" s="30">
        <v>-23.633726649385601</v>
      </c>
      <c r="BS226" s="31" t="s">
        <v>957</v>
      </c>
      <c r="BT226">
        <f>ROUND(Table928[[#This Row],[FUR-δ13C]]+3.1,2)</f>
        <v>-20.53</v>
      </c>
      <c r="BU226">
        <f>ROUND(Table928[[#This Row],[FUR-δ15N]]+0.8,2)</f>
        <v>6.2</v>
      </c>
    </row>
    <row r="227" spans="66:73" ht="27" customHeight="1" x14ac:dyDescent="0.25">
      <c r="BN227" t="s">
        <v>892</v>
      </c>
      <c r="BO227" s="33" t="s">
        <v>862</v>
      </c>
      <c r="BP227" s="29" t="s">
        <v>853</v>
      </c>
      <c r="BQ227" s="30">
        <v>5.3457540022601604</v>
      </c>
      <c r="BR227" s="30">
        <v>-23.346619124941402</v>
      </c>
      <c r="BS227" s="31" t="s">
        <v>957</v>
      </c>
      <c r="BT227">
        <f>ROUND(Table928[[#This Row],[FUR-δ13C]]+3.1,2)</f>
        <v>-20.25</v>
      </c>
      <c r="BU227">
        <f>ROUND(Table928[[#This Row],[FUR-δ15N]]+0.8,2)</f>
        <v>6.15</v>
      </c>
    </row>
    <row r="228" spans="66:73" ht="27" customHeight="1" x14ac:dyDescent="0.25">
      <c r="BN228" t="s">
        <v>892</v>
      </c>
      <c r="BO228" s="33" t="s">
        <v>862</v>
      </c>
      <c r="BP228" s="29" t="s">
        <v>853</v>
      </c>
      <c r="BQ228" s="30">
        <v>4.8862664266444096</v>
      </c>
      <c r="BR228" s="30">
        <v>-23.328549460643799</v>
      </c>
      <c r="BS228" s="31" t="s">
        <v>957</v>
      </c>
      <c r="BT228">
        <f>ROUND(Table928[[#This Row],[FUR-δ13C]]+3.1,2)</f>
        <v>-20.23</v>
      </c>
      <c r="BU228">
        <f>ROUND(Table928[[#This Row],[FUR-δ15N]]+0.8,2)</f>
        <v>5.69</v>
      </c>
    </row>
    <row r="229" spans="66:73" ht="27" customHeight="1" x14ac:dyDescent="0.25"/>
    <row r="230" spans="66:73" ht="27" customHeight="1" x14ac:dyDescent="0.25">
      <c r="BS230" t="s">
        <v>848</v>
      </c>
      <c r="BT230">
        <f>MEDIAN(Table928[CON-δ13C])</f>
        <v>-20.695</v>
      </c>
      <c r="BU230">
        <f>MEDIAN(Table928[CON-δ15N])</f>
        <v>8.14</v>
      </c>
    </row>
    <row r="231" spans="66:73" ht="27" customHeight="1" x14ac:dyDescent="0.25">
      <c r="BS231" t="s">
        <v>921</v>
      </c>
      <c r="BT231">
        <f>ROUND(_xlfn.STDEV.P(Table928[CON-δ13C]),5)</f>
        <v>0.97648999999999997</v>
      </c>
      <c r="BU231">
        <f>ROUND(_xlfn.STDEV.P(Table928[CON-δ15N]),5)</f>
        <v>1.2828900000000001</v>
      </c>
    </row>
  </sheetData>
  <mergeCells count="4">
    <mergeCell ref="A109:D109"/>
    <mergeCell ref="G144:H150"/>
    <mergeCell ref="A143:F143"/>
    <mergeCell ref="BD109:CF109"/>
  </mergeCells>
  <conditionalFormatting sqref="B2:H50">
    <cfRule type="containsBlanks" dxfId="104" priority="19">
      <formula>LEN(TRIM(B2))=0</formula>
    </cfRule>
  </conditionalFormatting>
  <conditionalFormatting sqref="AF109:AF2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09:AG2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111:BJ15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111:BK15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111:BT2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111:BU22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111:CD16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E111:CE16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3:R10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3:J104">
    <cfRule type="notContainsBlanks" dxfId="103" priority="3">
      <formula>LEN(TRIM(G93))&gt;0</formula>
    </cfRule>
    <cfRule type="containsBlanks" dxfId="102" priority="4">
      <formula>LEN(TRIM(G93))=0</formula>
    </cfRule>
  </conditionalFormatting>
  <conditionalFormatting sqref="K93:L10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:M10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0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0">
    <cfRule type="containsText" dxfId="101" priority="189" operator="containsText" text="Post-Medieval">
      <formula>NOT(ISERROR(SEARCH("Post-Medieval",D2)))</formula>
    </cfRule>
    <cfRule type="containsText" dxfId="100" priority="190" operator="containsText" text="Medieval">
      <formula>NOT(ISERROR(SEARCH("Medieval",D2)))</formula>
    </cfRule>
    <cfRule type="containsText" dxfId="99" priority="191" operator="containsText" text="Anglo-Saxon">
      <formula>NOT(ISERROR(SEARCH("Anglo-Saxon",D2)))</formula>
    </cfRule>
    <cfRule type="containsText" dxfId="98" priority="192" operator="containsText" text="Roman">
      <formula>NOT(ISERROR(SEARCH("Roman",D2)))</formula>
    </cfRule>
    <cfRule type="containsText" dxfId="97" priority="193" operator="containsText" text="Iron Age">
      <formula>NOT(ISERROR(SEARCH("Iron Age",D2)))</formula>
    </cfRule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0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32AAF-05AC-4E33-8EBD-0088E1B30831}">
  <sheetPr codeName="Sheet6"/>
  <dimension ref="A1:C1001"/>
  <sheetViews>
    <sheetView topLeftCell="A40" workbookViewId="0">
      <selection activeCell="M31" sqref="M31"/>
    </sheetView>
  </sheetViews>
  <sheetFormatPr defaultRowHeight="15" x14ac:dyDescent="0.25"/>
  <cols>
    <col min="1" max="1" width="8" bestFit="1" customWidth="1"/>
    <col min="2" max="2" width="11.7109375" bestFit="1" customWidth="1"/>
    <col min="3" max="3" width="14.42578125" bestFit="1" customWidth="1"/>
  </cols>
  <sheetData>
    <row r="1" spans="1:3" x14ac:dyDescent="0.25">
      <c r="A1" t="s">
        <v>705</v>
      </c>
      <c r="B1" t="s">
        <v>250</v>
      </c>
      <c r="C1" t="s">
        <v>343</v>
      </c>
    </row>
    <row r="2" spans="1:3" x14ac:dyDescent="0.25">
      <c r="A2" s="10" t="s">
        <v>349</v>
      </c>
      <c r="B2" s="10" t="s">
        <v>350</v>
      </c>
      <c r="C2">
        <v>0</v>
      </c>
    </row>
    <row r="3" spans="1:3" x14ac:dyDescent="0.25">
      <c r="A3" s="10" t="s">
        <v>351</v>
      </c>
      <c r="B3" s="10" t="s">
        <v>350</v>
      </c>
      <c r="C3">
        <v>0</v>
      </c>
    </row>
    <row r="4" spans="1:3" x14ac:dyDescent="0.25">
      <c r="A4" s="10" t="s">
        <v>352</v>
      </c>
      <c r="B4" s="10" t="s">
        <v>350</v>
      </c>
      <c r="C4">
        <v>0</v>
      </c>
    </row>
    <row r="5" spans="1:3" x14ac:dyDescent="0.25">
      <c r="A5" s="10" t="s">
        <v>353</v>
      </c>
      <c r="B5" s="10" t="s">
        <v>354</v>
      </c>
      <c r="C5">
        <v>0.34</v>
      </c>
    </row>
    <row r="6" spans="1:3" x14ac:dyDescent="0.25">
      <c r="A6" s="10" t="s">
        <v>355</v>
      </c>
      <c r="B6" s="10" t="s">
        <v>356</v>
      </c>
      <c r="C6">
        <v>0.34</v>
      </c>
    </row>
    <row r="7" spans="1:3" x14ac:dyDescent="0.25">
      <c r="A7" s="10" t="s">
        <v>357</v>
      </c>
      <c r="B7" s="10" t="s">
        <v>358</v>
      </c>
      <c r="C7">
        <v>0.2</v>
      </c>
    </row>
    <row r="8" spans="1:3" x14ac:dyDescent="0.25">
      <c r="A8" s="10" t="s">
        <v>359</v>
      </c>
      <c r="B8" s="10" t="s">
        <v>360</v>
      </c>
      <c r="C8">
        <v>0.19</v>
      </c>
    </row>
    <row r="9" spans="1:3" x14ac:dyDescent="0.25">
      <c r="A9" s="10" t="s">
        <v>361</v>
      </c>
      <c r="B9" s="10" t="s">
        <v>362</v>
      </c>
      <c r="C9">
        <v>0.32</v>
      </c>
    </row>
    <row r="10" spans="1:3" x14ac:dyDescent="0.25">
      <c r="A10" s="10" t="s">
        <v>363</v>
      </c>
      <c r="B10" s="10" t="s">
        <v>507</v>
      </c>
      <c r="C10">
        <v>0.28999999999999998</v>
      </c>
    </row>
    <row r="11" spans="1:3" x14ac:dyDescent="0.25">
      <c r="A11" s="10" t="s">
        <v>365</v>
      </c>
      <c r="B11" s="10" t="s">
        <v>508</v>
      </c>
      <c r="C11">
        <v>0.35</v>
      </c>
    </row>
    <row r="12" spans="1:3" x14ac:dyDescent="0.25">
      <c r="A12" s="10" t="s">
        <v>367</v>
      </c>
      <c r="B12" s="10" t="s">
        <v>509</v>
      </c>
      <c r="C12">
        <v>0.24</v>
      </c>
    </row>
    <row r="13" spans="1:3" x14ac:dyDescent="0.25">
      <c r="A13" s="10" t="s">
        <v>369</v>
      </c>
      <c r="B13" s="10" t="s">
        <v>510</v>
      </c>
      <c r="C13">
        <v>0.36</v>
      </c>
    </row>
    <row r="14" spans="1:3" x14ac:dyDescent="0.25">
      <c r="A14" s="10" t="s">
        <v>371</v>
      </c>
      <c r="B14" s="10" t="s">
        <v>511</v>
      </c>
      <c r="C14">
        <v>0.38</v>
      </c>
    </row>
    <row r="15" spans="1:3" x14ac:dyDescent="0.25">
      <c r="A15" s="10" t="s">
        <v>373</v>
      </c>
      <c r="B15" s="10" t="s">
        <v>356</v>
      </c>
      <c r="C15">
        <v>0.33</v>
      </c>
    </row>
    <row r="16" spans="1:3" x14ac:dyDescent="0.25">
      <c r="A16" s="10" t="s">
        <v>374</v>
      </c>
      <c r="B16" s="10" t="s">
        <v>358</v>
      </c>
      <c r="C16">
        <v>0.21</v>
      </c>
    </row>
    <row r="17" spans="1:3" x14ac:dyDescent="0.25">
      <c r="A17" s="10" t="s">
        <v>375</v>
      </c>
      <c r="B17" s="10" t="s">
        <v>512</v>
      </c>
      <c r="C17">
        <v>0.35</v>
      </c>
    </row>
    <row r="18" spans="1:3" x14ac:dyDescent="0.25">
      <c r="A18" s="10" t="s">
        <v>377</v>
      </c>
      <c r="B18" s="10" t="s">
        <v>513</v>
      </c>
      <c r="C18">
        <v>0.39</v>
      </c>
    </row>
    <row r="19" spans="1:3" x14ac:dyDescent="0.25">
      <c r="A19" s="10" t="s">
        <v>379</v>
      </c>
      <c r="B19" s="10" t="s">
        <v>514</v>
      </c>
      <c r="C19">
        <v>0.27</v>
      </c>
    </row>
    <row r="20" spans="1:3" x14ac:dyDescent="0.25">
      <c r="A20" s="10" t="s">
        <v>381</v>
      </c>
      <c r="B20" s="10" t="s">
        <v>515</v>
      </c>
      <c r="C20">
        <v>0.35</v>
      </c>
    </row>
    <row r="21" spans="1:3" x14ac:dyDescent="0.25">
      <c r="A21" s="10" t="s">
        <v>383</v>
      </c>
      <c r="B21" s="10" t="s">
        <v>516</v>
      </c>
      <c r="C21">
        <v>0.4</v>
      </c>
    </row>
    <row r="22" spans="1:3" x14ac:dyDescent="0.25">
      <c r="A22" s="10" t="s">
        <v>385</v>
      </c>
      <c r="B22" s="10" t="s">
        <v>360</v>
      </c>
      <c r="C22">
        <v>0.4</v>
      </c>
    </row>
    <row r="23" spans="1:3" x14ac:dyDescent="0.25">
      <c r="A23" s="10" t="s">
        <v>386</v>
      </c>
      <c r="B23" s="10" t="s">
        <v>362</v>
      </c>
      <c r="C23">
        <v>0.28999999999999998</v>
      </c>
    </row>
    <row r="24" spans="1:3" x14ac:dyDescent="0.25">
      <c r="A24" s="10" t="s">
        <v>387</v>
      </c>
      <c r="B24" s="10" t="s">
        <v>517</v>
      </c>
      <c r="C24">
        <v>0.32</v>
      </c>
    </row>
    <row r="25" spans="1:3" x14ac:dyDescent="0.25">
      <c r="A25" s="10" t="s">
        <v>389</v>
      </c>
      <c r="B25" s="10" t="s">
        <v>518</v>
      </c>
      <c r="C25">
        <v>0.28000000000000003</v>
      </c>
    </row>
    <row r="26" spans="1:3" x14ac:dyDescent="0.25">
      <c r="A26" s="10" t="s">
        <v>391</v>
      </c>
      <c r="B26" s="10" t="s">
        <v>519</v>
      </c>
      <c r="C26">
        <v>0.47</v>
      </c>
    </row>
    <row r="27" spans="1:3" x14ac:dyDescent="0.25">
      <c r="A27" s="10" t="s">
        <v>393</v>
      </c>
      <c r="B27" s="10" t="s">
        <v>520</v>
      </c>
      <c r="C27">
        <v>0.28000000000000003</v>
      </c>
    </row>
    <row r="28" spans="1:3" x14ac:dyDescent="0.25">
      <c r="A28" s="10" t="s">
        <v>395</v>
      </c>
      <c r="B28" s="10" t="s">
        <v>521</v>
      </c>
      <c r="C28">
        <v>0.24</v>
      </c>
    </row>
    <row r="29" spans="1:3" x14ac:dyDescent="0.25">
      <c r="A29" s="10" t="s">
        <v>397</v>
      </c>
      <c r="B29" s="10" t="s">
        <v>354</v>
      </c>
      <c r="C29">
        <v>0.33</v>
      </c>
    </row>
    <row r="30" spans="1:3" x14ac:dyDescent="0.25">
      <c r="A30" s="10" t="s">
        <v>398</v>
      </c>
      <c r="B30" s="10" t="s">
        <v>399</v>
      </c>
      <c r="C30">
        <v>0.39</v>
      </c>
    </row>
    <row r="31" spans="1:3" x14ac:dyDescent="0.25">
      <c r="A31" s="10" t="s">
        <v>400</v>
      </c>
      <c r="B31" s="10" t="s">
        <v>522</v>
      </c>
      <c r="C31">
        <v>0.31</v>
      </c>
    </row>
    <row r="32" spans="1:3" x14ac:dyDescent="0.25">
      <c r="A32" s="10" t="s">
        <v>402</v>
      </c>
      <c r="B32" s="10" t="s">
        <v>523</v>
      </c>
      <c r="C32">
        <v>0.2</v>
      </c>
    </row>
    <row r="33" spans="1:3" x14ac:dyDescent="0.25">
      <c r="A33" s="10" t="s">
        <v>404</v>
      </c>
      <c r="B33" s="10" t="s">
        <v>524</v>
      </c>
      <c r="C33">
        <v>0.34</v>
      </c>
    </row>
    <row r="34" spans="1:3" x14ac:dyDescent="0.25">
      <c r="A34" s="10" t="s">
        <v>406</v>
      </c>
      <c r="B34" s="10" t="s">
        <v>525</v>
      </c>
      <c r="C34">
        <v>0.3</v>
      </c>
    </row>
    <row r="35" spans="1:3" x14ac:dyDescent="0.25">
      <c r="A35" s="10" t="s">
        <v>408</v>
      </c>
      <c r="B35" s="10" t="s">
        <v>526</v>
      </c>
      <c r="C35">
        <v>0.45</v>
      </c>
    </row>
    <row r="36" spans="1:3" x14ac:dyDescent="0.25">
      <c r="A36" s="10" t="s">
        <v>410</v>
      </c>
      <c r="B36" s="10" t="s">
        <v>354</v>
      </c>
      <c r="C36">
        <v>0.27</v>
      </c>
    </row>
    <row r="37" spans="1:3" x14ac:dyDescent="0.25">
      <c r="A37" s="10" t="s">
        <v>411</v>
      </c>
      <c r="B37" s="10" t="s">
        <v>356</v>
      </c>
      <c r="C37">
        <v>0.26</v>
      </c>
    </row>
    <row r="38" spans="1:3" x14ac:dyDescent="0.25">
      <c r="A38" s="10" t="s">
        <v>412</v>
      </c>
      <c r="B38" s="10" t="s">
        <v>358</v>
      </c>
      <c r="C38">
        <v>0.2</v>
      </c>
    </row>
    <row r="39" spans="1:3" x14ac:dyDescent="0.25">
      <c r="A39" s="10" t="s">
        <v>413</v>
      </c>
      <c r="B39" s="10" t="s">
        <v>360</v>
      </c>
      <c r="C39">
        <v>0.37</v>
      </c>
    </row>
    <row r="40" spans="1:3" x14ac:dyDescent="0.25">
      <c r="A40" s="10" t="s">
        <v>414</v>
      </c>
      <c r="B40" s="10" t="s">
        <v>362</v>
      </c>
      <c r="C40">
        <v>0.35</v>
      </c>
    </row>
    <row r="41" spans="1:3" x14ac:dyDescent="0.25">
      <c r="A41" s="10" t="s">
        <v>415</v>
      </c>
      <c r="B41" s="10" t="s">
        <v>527</v>
      </c>
      <c r="C41">
        <v>0.42</v>
      </c>
    </row>
    <row r="42" spans="1:3" x14ac:dyDescent="0.25">
      <c r="A42" s="10" t="s">
        <v>417</v>
      </c>
      <c r="B42" s="10" t="s">
        <v>528</v>
      </c>
      <c r="C42">
        <v>0.4</v>
      </c>
    </row>
    <row r="43" spans="1:3" x14ac:dyDescent="0.25">
      <c r="A43" s="10" t="s">
        <v>419</v>
      </c>
      <c r="B43" s="10" t="s">
        <v>529</v>
      </c>
      <c r="C43">
        <v>0.35</v>
      </c>
    </row>
    <row r="44" spans="1:3" x14ac:dyDescent="0.25">
      <c r="A44" s="10" t="s">
        <v>421</v>
      </c>
      <c r="B44" s="10" t="s">
        <v>530</v>
      </c>
      <c r="C44">
        <v>0.38</v>
      </c>
    </row>
    <row r="45" spans="1:3" x14ac:dyDescent="0.25">
      <c r="A45" s="10" t="s">
        <v>423</v>
      </c>
      <c r="B45" s="10" t="s">
        <v>531</v>
      </c>
      <c r="C45">
        <v>0.35</v>
      </c>
    </row>
    <row r="46" spans="1:3" x14ac:dyDescent="0.25">
      <c r="A46" s="10" t="s">
        <v>425</v>
      </c>
      <c r="B46" s="10" t="s">
        <v>356</v>
      </c>
      <c r="C46">
        <v>0.27</v>
      </c>
    </row>
    <row r="47" spans="1:3" x14ac:dyDescent="0.25">
      <c r="A47" s="10" t="s">
        <v>426</v>
      </c>
      <c r="B47" s="10" t="s">
        <v>358</v>
      </c>
      <c r="C47">
        <v>0.21</v>
      </c>
    </row>
    <row r="48" spans="1:3" x14ac:dyDescent="0.25">
      <c r="A48" s="10" t="s">
        <v>427</v>
      </c>
      <c r="B48" s="10" t="s">
        <v>532</v>
      </c>
      <c r="C48">
        <v>0.34</v>
      </c>
    </row>
    <row r="49" spans="1:3" x14ac:dyDescent="0.25">
      <c r="A49" s="10" t="s">
        <v>429</v>
      </c>
      <c r="B49" s="10" t="s">
        <v>533</v>
      </c>
      <c r="C49">
        <v>0.2</v>
      </c>
    </row>
    <row r="50" spans="1:3" x14ac:dyDescent="0.25">
      <c r="A50" s="10" t="s">
        <v>431</v>
      </c>
      <c r="B50" s="10" t="s">
        <v>534</v>
      </c>
      <c r="C50">
        <v>0.43</v>
      </c>
    </row>
    <row r="51" spans="1:3" x14ac:dyDescent="0.25">
      <c r="A51" s="10" t="s">
        <v>433</v>
      </c>
      <c r="B51" s="10" t="s">
        <v>535</v>
      </c>
      <c r="C51">
        <v>0.32</v>
      </c>
    </row>
    <row r="52" spans="1:3" x14ac:dyDescent="0.25">
      <c r="A52" s="10" t="s">
        <v>435</v>
      </c>
      <c r="B52" s="10" t="s">
        <v>536</v>
      </c>
      <c r="C52">
        <v>0.32</v>
      </c>
    </row>
    <row r="53" spans="1:3" x14ac:dyDescent="0.25">
      <c r="A53" s="10" t="s">
        <v>437</v>
      </c>
      <c r="B53" s="10" t="s">
        <v>360</v>
      </c>
      <c r="C53">
        <v>0.36</v>
      </c>
    </row>
    <row r="54" spans="1:3" x14ac:dyDescent="0.25">
      <c r="A54" s="10" t="s">
        <v>438</v>
      </c>
      <c r="B54" s="10" t="s">
        <v>362</v>
      </c>
      <c r="C54">
        <v>0.32</v>
      </c>
    </row>
    <row r="55" spans="1:3" x14ac:dyDescent="0.25">
      <c r="A55" s="10" t="s">
        <v>439</v>
      </c>
      <c r="B55" s="10" t="s">
        <v>537</v>
      </c>
      <c r="C55">
        <v>0.41</v>
      </c>
    </row>
    <row r="56" spans="1:3" x14ac:dyDescent="0.25">
      <c r="A56" s="10" t="s">
        <v>441</v>
      </c>
      <c r="B56" s="10" t="s">
        <v>538</v>
      </c>
      <c r="C56">
        <v>0.17</v>
      </c>
    </row>
    <row r="57" spans="1:3" x14ac:dyDescent="0.25">
      <c r="A57" s="10" t="s">
        <v>443</v>
      </c>
      <c r="B57" s="10" t="s">
        <v>539</v>
      </c>
      <c r="C57">
        <v>0.43</v>
      </c>
    </row>
    <row r="58" spans="1:3" x14ac:dyDescent="0.25">
      <c r="A58" s="10" t="s">
        <v>445</v>
      </c>
      <c r="B58" s="10" t="s">
        <v>540</v>
      </c>
      <c r="C58">
        <v>0.4</v>
      </c>
    </row>
    <row r="59" spans="1:3" x14ac:dyDescent="0.25">
      <c r="A59" s="10" t="s">
        <v>447</v>
      </c>
      <c r="B59" s="10" t="s">
        <v>541</v>
      </c>
      <c r="C59">
        <v>0.41</v>
      </c>
    </row>
    <row r="60" spans="1:3" x14ac:dyDescent="0.25">
      <c r="A60" s="10" t="s">
        <v>449</v>
      </c>
      <c r="B60" s="10" t="s">
        <v>354</v>
      </c>
      <c r="C60">
        <v>0.27</v>
      </c>
    </row>
    <row r="61" spans="1:3" x14ac:dyDescent="0.25">
      <c r="A61" s="10" t="s">
        <v>450</v>
      </c>
      <c r="B61" s="10" t="s">
        <v>451</v>
      </c>
      <c r="C61">
        <v>0.37</v>
      </c>
    </row>
    <row r="62" spans="1:3" x14ac:dyDescent="0.25">
      <c r="A62" s="10" t="s">
        <v>452</v>
      </c>
      <c r="B62" s="10" t="s">
        <v>542</v>
      </c>
      <c r="C62">
        <v>0.26</v>
      </c>
    </row>
    <row r="63" spans="1:3" x14ac:dyDescent="0.25">
      <c r="A63" s="10" t="s">
        <v>454</v>
      </c>
      <c r="B63" s="10" t="s">
        <v>543</v>
      </c>
      <c r="C63">
        <v>0.32</v>
      </c>
    </row>
    <row r="64" spans="1:3" x14ac:dyDescent="0.25">
      <c r="A64" s="10" t="s">
        <v>456</v>
      </c>
      <c r="B64" s="10" t="s">
        <v>544</v>
      </c>
      <c r="C64">
        <v>0.28000000000000003</v>
      </c>
    </row>
    <row r="65" spans="1:3" x14ac:dyDescent="0.25">
      <c r="A65" s="10" t="s">
        <v>458</v>
      </c>
      <c r="B65" s="10" t="s">
        <v>545</v>
      </c>
      <c r="C65">
        <v>0.37</v>
      </c>
    </row>
    <row r="66" spans="1:3" x14ac:dyDescent="0.25">
      <c r="A66" s="10" t="s">
        <v>460</v>
      </c>
      <c r="B66" s="10" t="s">
        <v>546</v>
      </c>
      <c r="C66">
        <v>0.23</v>
      </c>
    </row>
    <row r="67" spans="1:3" x14ac:dyDescent="0.25">
      <c r="A67" s="10" t="s">
        <v>462</v>
      </c>
      <c r="B67" s="10" t="s">
        <v>354</v>
      </c>
      <c r="C67">
        <v>0.3</v>
      </c>
    </row>
    <row r="68" spans="1:3" x14ac:dyDescent="0.25">
      <c r="A68" s="10" t="s">
        <v>463</v>
      </c>
      <c r="B68" s="10" t="s">
        <v>356</v>
      </c>
      <c r="C68">
        <v>0.41</v>
      </c>
    </row>
    <row r="69" spans="1:3" x14ac:dyDescent="0.25">
      <c r="A69" s="10" t="s">
        <v>464</v>
      </c>
      <c r="B69" s="10" t="s">
        <v>358</v>
      </c>
      <c r="C69">
        <v>0.22</v>
      </c>
    </row>
    <row r="70" spans="1:3" x14ac:dyDescent="0.25">
      <c r="A70" s="10" t="s">
        <v>465</v>
      </c>
      <c r="B70" s="10" t="s">
        <v>360</v>
      </c>
      <c r="C70">
        <v>0.23</v>
      </c>
    </row>
    <row r="71" spans="1:3" x14ac:dyDescent="0.25">
      <c r="A71" s="10" t="s">
        <v>466</v>
      </c>
      <c r="B71" s="10" t="s">
        <v>362</v>
      </c>
      <c r="C71">
        <v>0.17</v>
      </c>
    </row>
    <row r="72" spans="1:3" x14ac:dyDescent="0.25">
      <c r="A72" s="10"/>
      <c r="B72" s="10"/>
    </row>
    <row r="73" spans="1:3" x14ac:dyDescent="0.25">
      <c r="A73" s="10"/>
      <c r="B73" s="10"/>
    </row>
    <row r="74" spans="1:3" x14ac:dyDescent="0.25">
      <c r="A74" s="10"/>
      <c r="B74" s="10"/>
    </row>
    <row r="75" spans="1:3" x14ac:dyDescent="0.25">
      <c r="A75" s="10"/>
      <c r="B75" s="10"/>
    </row>
    <row r="76" spans="1:3" x14ac:dyDescent="0.25">
      <c r="A76" s="10"/>
      <c r="B76" s="10"/>
    </row>
    <row r="77" spans="1:3" x14ac:dyDescent="0.25">
      <c r="A77" s="10"/>
      <c r="B77" s="10"/>
    </row>
    <row r="78" spans="1:3" x14ac:dyDescent="0.25">
      <c r="A78" s="10"/>
      <c r="B78" s="10"/>
    </row>
    <row r="79" spans="1:3" x14ac:dyDescent="0.25">
      <c r="A79" s="10"/>
      <c r="B79" s="10"/>
    </row>
    <row r="80" spans="1:3" x14ac:dyDescent="0.25">
      <c r="A80" s="10"/>
      <c r="B80" s="10"/>
    </row>
    <row r="81" spans="1:2" x14ac:dyDescent="0.25">
      <c r="A81" s="10"/>
      <c r="B81" s="10"/>
    </row>
    <row r="82" spans="1:2" x14ac:dyDescent="0.25">
      <c r="A82" s="10"/>
      <c r="B82" s="10"/>
    </row>
    <row r="83" spans="1:2" x14ac:dyDescent="0.25">
      <c r="A83" s="10"/>
      <c r="B83" s="10"/>
    </row>
    <row r="84" spans="1:2" x14ac:dyDescent="0.25">
      <c r="A84" s="10"/>
      <c r="B84" s="10"/>
    </row>
    <row r="85" spans="1:2" x14ac:dyDescent="0.25">
      <c r="A85" s="10"/>
      <c r="B85" s="10"/>
    </row>
    <row r="86" spans="1:2" x14ac:dyDescent="0.25">
      <c r="A86" s="10"/>
      <c r="B86" s="10"/>
    </row>
    <row r="87" spans="1:2" x14ac:dyDescent="0.25">
      <c r="A87" s="10"/>
      <c r="B87" s="10"/>
    </row>
    <row r="88" spans="1:2" x14ac:dyDescent="0.25">
      <c r="A88" s="10"/>
      <c r="B88" s="10"/>
    </row>
    <row r="89" spans="1:2" x14ac:dyDescent="0.25">
      <c r="A89" s="10"/>
      <c r="B89" s="10"/>
    </row>
    <row r="90" spans="1:2" x14ac:dyDescent="0.25">
      <c r="A90" s="10"/>
      <c r="B90" s="10"/>
    </row>
    <row r="91" spans="1:2" x14ac:dyDescent="0.25">
      <c r="A91" s="10"/>
      <c r="B91" s="10"/>
    </row>
    <row r="92" spans="1:2" x14ac:dyDescent="0.25">
      <c r="A92" s="10"/>
      <c r="B92" s="10"/>
    </row>
    <row r="93" spans="1:2" x14ac:dyDescent="0.25">
      <c r="A93" s="10"/>
      <c r="B93" s="10"/>
    </row>
    <row r="94" spans="1:2" x14ac:dyDescent="0.25">
      <c r="A94" s="10"/>
      <c r="B94" s="10"/>
    </row>
    <row r="95" spans="1:2" x14ac:dyDescent="0.25">
      <c r="A95" s="10"/>
      <c r="B95" s="10"/>
    </row>
    <row r="96" spans="1:2" x14ac:dyDescent="0.25">
      <c r="A96" s="10"/>
      <c r="B96" s="10"/>
    </row>
    <row r="97" spans="1:2" x14ac:dyDescent="0.25">
      <c r="A97" s="10"/>
      <c r="B97" s="10"/>
    </row>
    <row r="98" spans="1:2" x14ac:dyDescent="0.25">
      <c r="A98" s="10"/>
      <c r="B98" s="10"/>
    </row>
    <row r="99" spans="1:2" x14ac:dyDescent="0.25">
      <c r="A99" s="10"/>
      <c r="B99" s="10"/>
    </row>
    <row r="100" spans="1:2" x14ac:dyDescent="0.25">
      <c r="A100" s="10"/>
      <c r="B100" s="10"/>
    </row>
    <row r="101" spans="1:2" x14ac:dyDescent="0.25">
      <c r="A101" s="10"/>
      <c r="B101" s="10"/>
    </row>
    <row r="102" spans="1:2" x14ac:dyDescent="0.25">
      <c r="A102" s="10"/>
      <c r="B102" s="10"/>
    </row>
    <row r="103" spans="1:2" x14ac:dyDescent="0.25">
      <c r="A103" s="10"/>
      <c r="B103" s="10"/>
    </row>
    <row r="104" spans="1:2" x14ac:dyDescent="0.25">
      <c r="A104" s="10"/>
      <c r="B104" s="10"/>
    </row>
    <row r="105" spans="1:2" x14ac:dyDescent="0.25">
      <c r="A105" s="10"/>
      <c r="B105" s="10"/>
    </row>
    <row r="106" spans="1:2" x14ac:dyDescent="0.25">
      <c r="A106" s="10"/>
      <c r="B106" s="10"/>
    </row>
    <row r="107" spans="1:2" x14ac:dyDescent="0.25">
      <c r="A107" s="10"/>
      <c r="B107" s="10"/>
    </row>
    <row r="108" spans="1:2" x14ac:dyDescent="0.25">
      <c r="A108" s="10"/>
      <c r="B108" s="10"/>
    </row>
    <row r="109" spans="1:2" x14ac:dyDescent="0.25">
      <c r="A109" s="10"/>
      <c r="B109" s="10"/>
    </row>
    <row r="110" spans="1:2" x14ac:dyDescent="0.25">
      <c r="A110" s="10"/>
      <c r="B110" s="10"/>
    </row>
    <row r="111" spans="1:2" x14ac:dyDescent="0.25">
      <c r="A111" s="10"/>
      <c r="B111" s="10"/>
    </row>
    <row r="112" spans="1:2" x14ac:dyDescent="0.25">
      <c r="A112" s="10"/>
      <c r="B112" s="10"/>
    </row>
    <row r="113" spans="1:2" x14ac:dyDescent="0.25">
      <c r="A113" s="10"/>
      <c r="B113" s="10"/>
    </row>
    <row r="114" spans="1:2" x14ac:dyDescent="0.25">
      <c r="A114" s="10"/>
      <c r="B114" s="10"/>
    </row>
    <row r="115" spans="1:2" x14ac:dyDescent="0.25">
      <c r="A115" s="10"/>
      <c r="B115" s="10"/>
    </row>
    <row r="116" spans="1:2" x14ac:dyDescent="0.25">
      <c r="A116" s="10"/>
      <c r="B116" s="10"/>
    </row>
    <row r="117" spans="1:2" x14ac:dyDescent="0.25">
      <c r="A117" s="10"/>
      <c r="B117" s="10"/>
    </row>
    <row r="118" spans="1:2" x14ac:dyDescent="0.25">
      <c r="A118" s="10"/>
      <c r="B118" s="10"/>
    </row>
    <row r="119" spans="1:2" x14ac:dyDescent="0.25">
      <c r="A119" s="10"/>
      <c r="B119" s="10"/>
    </row>
    <row r="120" spans="1:2" x14ac:dyDescent="0.25">
      <c r="A120" s="10"/>
      <c r="B120" s="10"/>
    </row>
    <row r="121" spans="1:2" x14ac:dyDescent="0.25">
      <c r="A121" s="10"/>
      <c r="B121" s="10"/>
    </row>
    <row r="122" spans="1:2" x14ac:dyDescent="0.25">
      <c r="A122" s="10"/>
      <c r="B122" s="10"/>
    </row>
    <row r="123" spans="1:2" x14ac:dyDescent="0.25">
      <c r="A123" s="10"/>
      <c r="B123" s="10"/>
    </row>
    <row r="124" spans="1:2" x14ac:dyDescent="0.25">
      <c r="A124" s="10"/>
      <c r="B124" s="10"/>
    </row>
    <row r="125" spans="1:2" x14ac:dyDescent="0.25">
      <c r="A125" s="10"/>
      <c r="B125" s="10"/>
    </row>
    <row r="126" spans="1:2" x14ac:dyDescent="0.25">
      <c r="A126" s="10"/>
      <c r="B126" s="10"/>
    </row>
    <row r="127" spans="1:2" x14ac:dyDescent="0.25">
      <c r="A127" s="10"/>
      <c r="B127" s="10"/>
    </row>
    <row r="128" spans="1:2" x14ac:dyDescent="0.25">
      <c r="A128" s="10"/>
      <c r="B128" s="10"/>
    </row>
    <row r="129" spans="1:2" x14ac:dyDescent="0.25">
      <c r="A129" s="10"/>
      <c r="B129" s="10"/>
    </row>
    <row r="130" spans="1:2" x14ac:dyDescent="0.25">
      <c r="A130" s="10"/>
      <c r="B130" s="10"/>
    </row>
    <row r="131" spans="1:2" x14ac:dyDescent="0.25">
      <c r="A131" s="10"/>
      <c r="B131" s="10"/>
    </row>
    <row r="132" spans="1:2" x14ac:dyDescent="0.25">
      <c r="A132" s="10"/>
      <c r="B132" s="10"/>
    </row>
    <row r="133" spans="1:2" x14ac:dyDescent="0.25">
      <c r="A133" s="10"/>
      <c r="B133" s="10"/>
    </row>
    <row r="134" spans="1:2" x14ac:dyDescent="0.25">
      <c r="A134" s="10"/>
      <c r="B134" s="10"/>
    </row>
    <row r="135" spans="1:2" x14ac:dyDescent="0.25">
      <c r="A135" s="10"/>
      <c r="B135" s="10"/>
    </row>
    <row r="136" spans="1:2" x14ac:dyDescent="0.25">
      <c r="A136" s="10"/>
      <c r="B136" s="10"/>
    </row>
    <row r="137" spans="1:2" x14ac:dyDescent="0.25">
      <c r="A137" s="10"/>
      <c r="B137" s="10"/>
    </row>
    <row r="138" spans="1:2" x14ac:dyDescent="0.25">
      <c r="A138" s="10"/>
      <c r="B138" s="10"/>
    </row>
    <row r="139" spans="1:2" x14ac:dyDescent="0.25">
      <c r="A139" s="10"/>
      <c r="B139" s="10"/>
    </row>
    <row r="140" spans="1:2" x14ac:dyDescent="0.25">
      <c r="A140" s="10"/>
      <c r="B140" s="10"/>
    </row>
    <row r="141" spans="1:2" x14ac:dyDescent="0.25">
      <c r="A141" s="10"/>
      <c r="B141" s="10"/>
    </row>
    <row r="142" spans="1:2" x14ac:dyDescent="0.25">
      <c r="A142" s="10"/>
      <c r="B142" s="10"/>
    </row>
    <row r="143" spans="1:2" x14ac:dyDescent="0.25">
      <c r="A143" s="10"/>
      <c r="B143" s="10"/>
    </row>
    <row r="144" spans="1:2" x14ac:dyDescent="0.25">
      <c r="A144" s="10"/>
      <c r="B144" s="10"/>
    </row>
    <row r="145" spans="1:2" x14ac:dyDescent="0.25">
      <c r="A145" s="10"/>
      <c r="B145" s="10"/>
    </row>
    <row r="146" spans="1:2" x14ac:dyDescent="0.25">
      <c r="A146" s="10"/>
      <c r="B146" s="10"/>
    </row>
    <row r="147" spans="1:2" x14ac:dyDescent="0.25">
      <c r="A147" s="10"/>
      <c r="B147" s="10"/>
    </row>
    <row r="148" spans="1:2" x14ac:dyDescent="0.25">
      <c r="A148" s="10"/>
      <c r="B148" s="10"/>
    </row>
    <row r="149" spans="1:2" x14ac:dyDescent="0.25">
      <c r="A149" s="10"/>
      <c r="B149" s="10"/>
    </row>
    <row r="150" spans="1:2" x14ac:dyDescent="0.25">
      <c r="A150" s="10"/>
      <c r="B150" s="10"/>
    </row>
    <row r="151" spans="1:2" x14ac:dyDescent="0.25">
      <c r="A151" s="10"/>
      <c r="B151" s="10"/>
    </row>
    <row r="152" spans="1:2" x14ac:dyDescent="0.25">
      <c r="A152" s="10"/>
      <c r="B152" s="10"/>
    </row>
    <row r="153" spans="1:2" x14ac:dyDescent="0.25">
      <c r="A153" s="10"/>
      <c r="B153" s="10"/>
    </row>
    <row r="154" spans="1:2" x14ac:dyDescent="0.25">
      <c r="A154" s="10"/>
      <c r="B154" s="10"/>
    </row>
    <row r="155" spans="1:2" x14ac:dyDescent="0.25">
      <c r="A155" s="10"/>
      <c r="B155" s="10"/>
    </row>
    <row r="156" spans="1:2" x14ac:dyDescent="0.25">
      <c r="A156" s="10"/>
      <c r="B156" s="10"/>
    </row>
    <row r="157" spans="1:2" x14ac:dyDescent="0.25">
      <c r="A157" s="10"/>
      <c r="B157" s="10"/>
    </row>
    <row r="158" spans="1:2" x14ac:dyDescent="0.25">
      <c r="A158" s="10"/>
      <c r="B158" s="10"/>
    </row>
    <row r="159" spans="1:2" x14ac:dyDescent="0.25">
      <c r="A159" s="10"/>
      <c r="B159" s="10"/>
    </row>
    <row r="160" spans="1:2" x14ac:dyDescent="0.25">
      <c r="A160" s="10"/>
      <c r="B160" s="10"/>
    </row>
    <row r="161" spans="1:2" x14ac:dyDescent="0.25">
      <c r="A161" s="10"/>
      <c r="B161" s="10"/>
    </row>
    <row r="162" spans="1:2" x14ac:dyDescent="0.25">
      <c r="A162" s="10"/>
      <c r="B162" s="10"/>
    </row>
    <row r="163" spans="1:2" x14ac:dyDescent="0.25">
      <c r="A163" s="10"/>
      <c r="B163" s="10"/>
    </row>
    <row r="164" spans="1:2" x14ac:dyDescent="0.25">
      <c r="A164" s="10"/>
      <c r="B164" s="10"/>
    </row>
    <row r="165" spans="1:2" x14ac:dyDescent="0.25">
      <c r="A165" s="10"/>
      <c r="B165" s="10"/>
    </row>
    <row r="166" spans="1:2" x14ac:dyDescent="0.25">
      <c r="A166" s="10"/>
      <c r="B166" s="10"/>
    </row>
    <row r="167" spans="1:2" x14ac:dyDescent="0.25">
      <c r="A167" s="10"/>
      <c r="B167" s="10"/>
    </row>
    <row r="168" spans="1:2" x14ac:dyDescent="0.25">
      <c r="A168" s="10"/>
      <c r="B168" s="10"/>
    </row>
    <row r="169" spans="1:2" x14ac:dyDescent="0.25">
      <c r="A169" s="10"/>
      <c r="B169" s="10"/>
    </row>
    <row r="170" spans="1:2" x14ac:dyDescent="0.25">
      <c r="A170" s="10"/>
      <c r="B170" s="10"/>
    </row>
    <row r="171" spans="1:2" x14ac:dyDescent="0.25">
      <c r="A171" s="10"/>
      <c r="B171" s="10"/>
    </row>
    <row r="172" spans="1:2" x14ac:dyDescent="0.25">
      <c r="A172" s="10"/>
      <c r="B172" s="10"/>
    </row>
    <row r="173" spans="1:2" x14ac:dyDescent="0.25">
      <c r="A173" s="10"/>
      <c r="B173" s="10"/>
    </row>
    <row r="174" spans="1:2" x14ac:dyDescent="0.25">
      <c r="A174" s="10"/>
      <c r="B174" s="10"/>
    </row>
    <row r="175" spans="1:2" x14ac:dyDescent="0.25">
      <c r="A175" s="10"/>
      <c r="B175" s="10"/>
    </row>
    <row r="176" spans="1:2" x14ac:dyDescent="0.25">
      <c r="A176" s="10"/>
      <c r="B176" s="10"/>
    </row>
    <row r="177" spans="1:2" x14ac:dyDescent="0.25">
      <c r="A177" s="10"/>
      <c r="B177" s="10"/>
    </row>
    <row r="178" spans="1:2" x14ac:dyDescent="0.25">
      <c r="A178" s="10"/>
      <c r="B178" s="10"/>
    </row>
    <row r="179" spans="1:2" x14ac:dyDescent="0.25">
      <c r="A179" s="10"/>
      <c r="B179" s="10"/>
    </row>
    <row r="180" spans="1:2" x14ac:dyDescent="0.25">
      <c r="A180" s="10"/>
      <c r="B180" s="10"/>
    </row>
    <row r="181" spans="1:2" x14ac:dyDescent="0.25">
      <c r="A181" s="10"/>
      <c r="B181" s="10"/>
    </row>
    <row r="182" spans="1:2" x14ac:dyDescent="0.25">
      <c r="A182" s="10"/>
      <c r="B182" s="10"/>
    </row>
    <row r="183" spans="1:2" x14ac:dyDescent="0.25">
      <c r="A183" s="10"/>
      <c r="B183" s="10"/>
    </row>
    <row r="184" spans="1:2" x14ac:dyDescent="0.25">
      <c r="A184" s="10"/>
      <c r="B184" s="10"/>
    </row>
    <row r="185" spans="1:2" x14ac:dyDescent="0.25">
      <c r="A185" s="10"/>
      <c r="B185" s="10"/>
    </row>
    <row r="186" spans="1:2" x14ac:dyDescent="0.25">
      <c r="A186" s="10"/>
      <c r="B186" s="10"/>
    </row>
    <row r="187" spans="1:2" x14ac:dyDescent="0.25">
      <c r="A187" s="10"/>
      <c r="B187" s="10"/>
    </row>
    <row r="188" spans="1:2" x14ac:dyDescent="0.25">
      <c r="A188" s="10"/>
      <c r="B188" s="10"/>
    </row>
    <row r="189" spans="1:2" x14ac:dyDescent="0.25">
      <c r="A189" s="10"/>
      <c r="B189" s="10"/>
    </row>
    <row r="190" spans="1:2" x14ac:dyDescent="0.25">
      <c r="A190" s="10"/>
      <c r="B190" s="10"/>
    </row>
    <row r="191" spans="1:2" x14ac:dyDescent="0.25">
      <c r="A191" s="10"/>
      <c r="B191" s="10"/>
    </row>
    <row r="192" spans="1:2" x14ac:dyDescent="0.25">
      <c r="A192" s="10"/>
      <c r="B192" s="10"/>
    </row>
    <row r="193" spans="1:2" x14ac:dyDescent="0.25">
      <c r="A193" s="10"/>
      <c r="B193" s="10"/>
    </row>
    <row r="194" spans="1:2" x14ac:dyDescent="0.25">
      <c r="A194" s="10"/>
      <c r="B194" s="10"/>
    </row>
    <row r="195" spans="1:2" x14ac:dyDescent="0.25">
      <c r="A195" s="10"/>
      <c r="B195" s="10"/>
    </row>
    <row r="196" spans="1:2" x14ac:dyDescent="0.25">
      <c r="A196" s="10"/>
      <c r="B196" s="10"/>
    </row>
    <row r="197" spans="1:2" x14ac:dyDescent="0.25">
      <c r="A197" s="10"/>
      <c r="B197" s="10"/>
    </row>
    <row r="198" spans="1:2" x14ac:dyDescent="0.25">
      <c r="A198" s="10"/>
      <c r="B198" s="10"/>
    </row>
    <row r="199" spans="1:2" x14ac:dyDescent="0.25">
      <c r="A199" s="10"/>
      <c r="B199" s="10"/>
    </row>
    <row r="200" spans="1:2" x14ac:dyDescent="0.25">
      <c r="A200" s="10"/>
      <c r="B200" s="10"/>
    </row>
    <row r="201" spans="1:2" x14ac:dyDescent="0.25">
      <c r="A201" s="10"/>
      <c r="B201" s="10"/>
    </row>
    <row r="202" spans="1:2" x14ac:dyDescent="0.25">
      <c r="A202" s="10"/>
      <c r="B202" s="10"/>
    </row>
    <row r="203" spans="1:2" x14ac:dyDescent="0.25">
      <c r="A203" s="10"/>
      <c r="B203" s="10"/>
    </row>
    <row r="204" spans="1:2" x14ac:dyDescent="0.25">
      <c r="A204" s="10"/>
      <c r="B204" s="10"/>
    </row>
    <row r="205" spans="1:2" x14ac:dyDescent="0.25">
      <c r="A205" s="10"/>
      <c r="B205" s="10"/>
    </row>
    <row r="206" spans="1:2" x14ac:dyDescent="0.25">
      <c r="A206" s="10"/>
      <c r="B206" s="10"/>
    </row>
    <row r="207" spans="1:2" x14ac:dyDescent="0.25">
      <c r="A207" s="10"/>
      <c r="B207" s="10"/>
    </row>
    <row r="208" spans="1:2" x14ac:dyDescent="0.25">
      <c r="A208" s="10"/>
      <c r="B208" s="10"/>
    </row>
    <row r="209" spans="1:2" x14ac:dyDescent="0.25">
      <c r="A209" s="10"/>
      <c r="B209" s="10"/>
    </row>
    <row r="210" spans="1:2" x14ac:dyDescent="0.25">
      <c r="A210" s="10"/>
      <c r="B210" s="10"/>
    </row>
    <row r="211" spans="1:2" x14ac:dyDescent="0.25">
      <c r="A211" s="10"/>
      <c r="B211" s="10"/>
    </row>
    <row r="212" spans="1:2" x14ac:dyDescent="0.25">
      <c r="A212" s="10"/>
      <c r="B212" s="10"/>
    </row>
    <row r="213" spans="1:2" x14ac:dyDescent="0.25">
      <c r="A213" s="10"/>
      <c r="B213" s="10"/>
    </row>
    <row r="214" spans="1:2" x14ac:dyDescent="0.25">
      <c r="A214" s="10"/>
      <c r="B214" s="10"/>
    </row>
    <row r="215" spans="1:2" x14ac:dyDescent="0.25">
      <c r="A215" s="10"/>
      <c r="B215" s="10"/>
    </row>
    <row r="216" spans="1:2" x14ac:dyDescent="0.25">
      <c r="A216" s="10"/>
      <c r="B216" s="10"/>
    </row>
    <row r="217" spans="1:2" x14ac:dyDescent="0.25">
      <c r="A217" s="10"/>
      <c r="B217" s="10"/>
    </row>
    <row r="218" spans="1:2" x14ac:dyDescent="0.25">
      <c r="A218" s="10"/>
      <c r="B218" s="10"/>
    </row>
    <row r="219" spans="1:2" x14ac:dyDescent="0.25">
      <c r="A219" s="10"/>
      <c r="B219" s="10"/>
    </row>
    <row r="220" spans="1:2" x14ac:dyDescent="0.25">
      <c r="A220" s="10"/>
      <c r="B220" s="10"/>
    </row>
    <row r="221" spans="1:2" x14ac:dyDescent="0.25">
      <c r="A221" s="10"/>
      <c r="B221" s="10"/>
    </row>
    <row r="222" spans="1:2" x14ac:dyDescent="0.25">
      <c r="A222" s="10"/>
      <c r="B222" s="10"/>
    </row>
    <row r="223" spans="1:2" x14ac:dyDescent="0.25">
      <c r="A223" s="10"/>
      <c r="B223" s="10"/>
    </row>
    <row r="224" spans="1:2" x14ac:dyDescent="0.25">
      <c r="A224" s="10"/>
      <c r="B224" s="10"/>
    </row>
    <row r="225" spans="1:2" x14ac:dyDescent="0.25">
      <c r="A225" s="10"/>
      <c r="B225" s="10"/>
    </row>
    <row r="226" spans="1:2" x14ac:dyDescent="0.25">
      <c r="A226" s="10"/>
      <c r="B226" s="10"/>
    </row>
    <row r="227" spans="1:2" x14ac:dyDescent="0.25">
      <c r="A227" s="10"/>
      <c r="B227" s="10"/>
    </row>
    <row r="228" spans="1:2" x14ac:dyDescent="0.25">
      <c r="A228" s="10"/>
      <c r="B228" s="10"/>
    </row>
    <row r="229" spans="1:2" x14ac:dyDescent="0.25">
      <c r="A229" s="10"/>
      <c r="B229" s="10"/>
    </row>
    <row r="230" spans="1:2" x14ac:dyDescent="0.25">
      <c r="A230" s="10"/>
      <c r="B230" s="10"/>
    </row>
    <row r="231" spans="1:2" x14ac:dyDescent="0.25">
      <c r="A231" s="10"/>
      <c r="B231" s="10"/>
    </row>
    <row r="232" spans="1:2" x14ac:dyDescent="0.25">
      <c r="A232" s="10"/>
      <c r="B232" s="10"/>
    </row>
    <row r="233" spans="1:2" x14ac:dyDescent="0.25">
      <c r="A233" s="10"/>
      <c r="B233" s="10"/>
    </row>
    <row r="234" spans="1:2" x14ac:dyDescent="0.25">
      <c r="A234" s="10"/>
      <c r="B234" s="10"/>
    </row>
    <row r="235" spans="1:2" x14ac:dyDescent="0.25">
      <c r="A235" s="10"/>
      <c r="B235" s="10"/>
    </row>
    <row r="236" spans="1:2" x14ac:dyDescent="0.25">
      <c r="A236" s="10"/>
      <c r="B236" s="10"/>
    </row>
    <row r="237" spans="1:2" x14ac:dyDescent="0.25">
      <c r="A237" s="10"/>
      <c r="B237" s="10"/>
    </row>
    <row r="238" spans="1:2" x14ac:dyDescent="0.25">
      <c r="A238" s="10"/>
      <c r="B238" s="10"/>
    </row>
    <row r="239" spans="1:2" x14ac:dyDescent="0.25">
      <c r="A239" s="10"/>
      <c r="B239" s="10"/>
    </row>
    <row r="240" spans="1:2" x14ac:dyDescent="0.25">
      <c r="A240" s="10"/>
      <c r="B240" s="10"/>
    </row>
    <row r="241" spans="1:2" x14ac:dyDescent="0.25">
      <c r="A241" s="10"/>
      <c r="B241" s="10"/>
    </row>
    <row r="242" spans="1:2" x14ac:dyDescent="0.25">
      <c r="A242" s="10"/>
      <c r="B242" s="10"/>
    </row>
    <row r="243" spans="1:2" x14ac:dyDescent="0.25">
      <c r="A243" s="10"/>
      <c r="B243" s="10"/>
    </row>
    <row r="244" spans="1:2" x14ac:dyDescent="0.25">
      <c r="A244" s="10"/>
      <c r="B244" s="10"/>
    </row>
    <row r="245" spans="1:2" x14ac:dyDescent="0.25">
      <c r="A245" s="10"/>
      <c r="B245" s="10"/>
    </row>
    <row r="246" spans="1:2" x14ac:dyDescent="0.25">
      <c r="A246" s="10"/>
      <c r="B246" s="10"/>
    </row>
    <row r="247" spans="1:2" x14ac:dyDescent="0.25">
      <c r="A247" s="10"/>
      <c r="B247" s="10"/>
    </row>
    <row r="248" spans="1:2" x14ac:dyDescent="0.25">
      <c r="A248" s="10"/>
      <c r="B248" s="10"/>
    </row>
    <row r="249" spans="1:2" x14ac:dyDescent="0.25">
      <c r="A249" s="10"/>
      <c r="B249" s="10"/>
    </row>
    <row r="250" spans="1:2" x14ac:dyDescent="0.25">
      <c r="A250" s="10"/>
      <c r="B250" s="10"/>
    </row>
    <row r="251" spans="1:2" x14ac:dyDescent="0.25">
      <c r="A251" s="10"/>
      <c r="B251" s="10"/>
    </row>
    <row r="252" spans="1:2" x14ac:dyDescent="0.25">
      <c r="A252" s="10"/>
      <c r="B252" s="10"/>
    </row>
    <row r="253" spans="1:2" x14ac:dyDescent="0.25">
      <c r="A253" s="10"/>
      <c r="B253" s="10"/>
    </row>
    <row r="254" spans="1:2" x14ac:dyDescent="0.25">
      <c r="A254" s="10"/>
      <c r="B254" s="10"/>
    </row>
    <row r="255" spans="1:2" x14ac:dyDescent="0.25">
      <c r="A255" s="10"/>
      <c r="B255" s="10"/>
    </row>
    <row r="256" spans="1:2" x14ac:dyDescent="0.25">
      <c r="A256" s="10"/>
      <c r="B256" s="10"/>
    </row>
    <row r="257" spans="1:2" x14ac:dyDescent="0.25">
      <c r="A257" s="10"/>
      <c r="B257" s="10"/>
    </row>
    <row r="258" spans="1:2" x14ac:dyDescent="0.25">
      <c r="A258" s="10"/>
      <c r="B258" s="10"/>
    </row>
    <row r="259" spans="1:2" x14ac:dyDescent="0.25">
      <c r="A259" s="10"/>
      <c r="B259" s="10"/>
    </row>
    <row r="260" spans="1:2" x14ac:dyDescent="0.25">
      <c r="A260" s="10"/>
      <c r="B260" s="10"/>
    </row>
    <row r="261" spans="1:2" x14ac:dyDescent="0.25">
      <c r="A261" s="10"/>
      <c r="B261" s="10"/>
    </row>
    <row r="262" spans="1:2" x14ac:dyDescent="0.25">
      <c r="A262" s="10"/>
      <c r="B262" s="10"/>
    </row>
    <row r="263" spans="1:2" x14ac:dyDescent="0.25">
      <c r="A263" s="10"/>
      <c r="B263" s="10"/>
    </row>
    <row r="264" spans="1:2" x14ac:dyDescent="0.25">
      <c r="A264" s="10"/>
      <c r="B264" s="10"/>
    </row>
    <row r="265" spans="1:2" x14ac:dyDescent="0.25">
      <c r="A265" s="10"/>
      <c r="B265" s="10"/>
    </row>
    <row r="266" spans="1:2" x14ac:dyDescent="0.25">
      <c r="A266" s="10"/>
      <c r="B266" s="10"/>
    </row>
    <row r="267" spans="1:2" x14ac:dyDescent="0.25">
      <c r="A267" s="10"/>
      <c r="B267" s="10"/>
    </row>
    <row r="268" spans="1:2" x14ac:dyDescent="0.25">
      <c r="A268" s="10"/>
      <c r="B268" s="10"/>
    </row>
    <row r="269" spans="1:2" x14ac:dyDescent="0.25">
      <c r="A269" s="10"/>
      <c r="B269" s="10"/>
    </row>
    <row r="270" spans="1:2" x14ac:dyDescent="0.25">
      <c r="A270" s="10"/>
      <c r="B270" s="10"/>
    </row>
    <row r="271" spans="1:2" x14ac:dyDescent="0.25">
      <c r="A271" s="10"/>
      <c r="B271" s="10"/>
    </row>
    <row r="272" spans="1:2" x14ac:dyDescent="0.25">
      <c r="A272" s="10"/>
      <c r="B272" s="10"/>
    </row>
    <row r="273" spans="1:2" x14ac:dyDescent="0.25">
      <c r="A273" s="10"/>
      <c r="B273" s="10"/>
    </row>
    <row r="274" spans="1:2" x14ac:dyDescent="0.25">
      <c r="A274" s="10"/>
      <c r="B274" s="10"/>
    </row>
    <row r="275" spans="1:2" x14ac:dyDescent="0.25">
      <c r="A275" s="10"/>
      <c r="B275" s="10"/>
    </row>
    <row r="276" spans="1:2" x14ac:dyDescent="0.25">
      <c r="A276" s="10"/>
      <c r="B276" s="10"/>
    </row>
    <row r="277" spans="1:2" x14ac:dyDescent="0.25">
      <c r="A277" s="10"/>
      <c r="B277" s="10"/>
    </row>
    <row r="278" spans="1:2" x14ac:dyDescent="0.25">
      <c r="A278" s="10"/>
      <c r="B278" s="10"/>
    </row>
    <row r="279" spans="1:2" x14ac:dyDescent="0.25">
      <c r="A279" s="10"/>
      <c r="B279" s="10"/>
    </row>
    <row r="280" spans="1:2" x14ac:dyDescent="0.25">
      <c r="A280" s="10"/>
      <c r="B280" s="10"/>
    </row>
    <row r="281" spans="1:2" x14ac:dyDescent="0.25">
      <c r="A281" s="10"/>
      <c r="B281" s="10"/>
    </row>
    <row r="282" spans="1:2" x14ac:dyDescent="0.25">
      <c r="A282" s="10"/>
      <c r="B282" s="10"/>
    </row>
    <row r="283" spans="1:2" x14ac:dyDescent="0.25">
      <c r="A283" s="10"/>
      <c r="B283" s="10"/>
    </row>
    <row r="284" spans="1:2" x14ac:dyDescent="0.25">
      <c r="A284" s="10"/>
      <c r="B284" s="10"/>
    </row>
    <row r="285" spans="1:2" x14ac:dyDescent="0.25">
      <c r="A285" s="10"/>
      <c r="B285" s="10"/>
    </row>
    <row r="286" spans="1:2" x14ac:dyDescent="0.25">
      <c r="A286" s="10"/>
      <c r="B286" s="10"/>
    </row>
    <row r="287" spans="1:2" x14ac:dyDescent="0.25">
      <c r="A287" s="10"/>
      <c r="B287" s="10"/>
    </row>
    <row r="288" spans="1:2" x14ac:dyDescent="0.25">
      <c r="A288" s="10"/>
      <c r="B288" s="10"/>
    </row>
    <row r="289" spans="1:2" x14ac:dyDescent="0.25">
      <c r="A289" s="10"/>
      <c r="B289" s="10"/>
    </row>
    <row r="290" spans="1:2" x14ac:dyDescent="0.25">
      <c r="A290" s="10"/>
      <c r="B290" s="10"/>
    </row>
    <row r="291" spans="1:2" x14ac:dyDescent="0.25">
      <c r="A291" s="10"/>
      <c r="B291" s="10"/>
    </row>
    <row r="292" spans="1:2" x14ac:dyDescent="0.25">
      <c r="A292" s="10"/>
      <c r="B292" s="10"/>
    </row>
    <row r="293" spans="1:2" x14ac:dyDescent="0.25">
      <c r="A293" s="10"/>
      <c r="B293" s="10"/>
    </row>
    <row r="294" spans="1:2" x14ac:dyDescent="0.25">
      <c r="A294" s="10"/>
      <c r="B294" s="10"/>
    </row>
    <row r="295" spans="1:2" x14ac:dyDescent="0.25">
      <c r="A295" s="10"/>
      <c r="B295" s="10"/>
    </row>
    <row r="296" spans="1:2" x14ac:dyDescent="0.25">
      <c r="A296" s="10"/>
      <c r="B296" s="10"/>
    </row>
    <row r="297" spans="1:2" x14ac:dyDescent="0.25">
      <c r="A297" s="10"/>
      <c r="B297" s="10"/>
    </row>
    <row r="298" spans="1:2" x14ac:dyDescent="0.25">
      <c r="A298" s="10"/>
      <c r="B298" s="10"/>
    </row>
    <row r="299" spans="1:2" x14ac:dyDescent="0.25">
      <c r="A299" s="10"/>
      <c r="B299" s="10"/>
    </row>
    <row r="300" spans="1:2" x14ac:dyDescent="0.25">
      <c r="A300" s="10"/>
      <c r="B300" s="10"/>
    </row>
    <row r="301" spans="1:2" x14ac:dyDescent="0.25">
      <c r="A301" s="10"/>
      <c r="B301" s="10"/>
    </row>
    <row r="302" spans="1:2" x14ac:dyDescent="0.25">
      <c r="A302" s="10"/>
      <c r="B302" s="10"/>
    </row>
    <row r="303" spans="1:2" x14ac:dyDescent="0.25">
      <c r="A303" s="10"/>
      <c r="B303" s="10"/>
    </row>
    <row r="304" spans="1:2" x14ac:dyDescent="0.25">
      <c r="A304" s="10"/>
      <c r="B304" s="10"/>
    </row>
    <row r="305" spans="1:2" x14ac:dyDescent="0.25">
      <c r="A305" s="10"/>
      <c r="B305" s="10"/>
    </row>
    <row r="306" spans="1:2" x14ac:dyDescent="0.25">
      <c r="A306" s="10"/>
      <c r="B306" s="10"/>
    </row>
    <row r="307" spans="1:2" x14ac:dyDescent="0.25">
      <c r="A307" s="10"/>
      <c r="B307" s="10"/>
    </row>
    <row r="308" spans="1:2" x14ac:dyDescent="0.25">
      <c r="A308" s="10"/>
      <c r="B308" s="10"/>
    </row>
    <row r="309" spans="1:2" x14ac:dyDescent="0.25">
      <c r="A309" s="10"/>
      <c r="B309" s="10"/>
    </row>
    <row r="310" spans="1:2" x14ac:dyDescent="0.25">
      <c r="A310" s="10"/>
      <c r="B310" s="10"/>
    </row>
    <row r="311" spans="1:2" x14ac:dyDescent="0.25">
      <c r="A311" s="10"/>
      <c r="B311" s="10"/>
    </row>
    <row r="312" spans="1:2" x14ac:dyDescent="0.25">
      <c r="A312" s="10"/>
      <c r="B312" s="10"/>
    </row>
    <row r="313" spans="1:2" x14ac:dyDescent="0.25">
      <c r="A313" s="10"/>
      <c r="B313" s="10"/>
    </row>
    <row r="314" spans="1:2" x14ac:dyDescent="0.25">
      <c r="A314" s="10"/>
      <c r="B314" s="10"/>
    </row>
    <row r="315" spans="1:2" x14ac:dyDescent="0.25">
      <c r="A315" s="10"/>
      <c r="B315" s="10"/>
    </row>
    <row r="316" spans="1:2" x14ac:dyDescent="0.25">
      <c r="A316" s="10"/>
      <c r="B316" s="10"/>
    </row>
    <row r="317" spans="1:2" x14ac:dyDescent="0.25">
      <c r="A317" s="10"/>
      <c r="B317" s="10"/>
    </row>
    <row r="318" spans="1:2" x14ac:dyDescent="0.25">
      <c r="A318" s="10"/>
      <c r="B318" s="10"/>
    </row>
    <row r="319" spans="1:2" x14ac:dyDescent="0.25">
      <c r="A319" s="10"/>
      <c r="B319" s="10"/>
    </row>
    <row r="320" spans="1:2" x14ac:dyDescent="0.25">
      <c r="A320" s="10"/>
      <c r="B320" s="10"/>
    </row>
    <row r="321" spans="1:2" x14ac:dyDescent="0.25">
      <c r="A321" s="10"/>
      <c r="B321" s="10"/>
    </row>
    <row r="322" spans="1:2" x14ac:dyDescent="0.25">
      <c r="A322" s="10"/>
      <c r="B322" s="10"/>
    </row>
    <row r="323" spans="1:2" x14ac:dyDescent="0.25">
      <c r="A323" s="10"/>
      <c r="B323" s="10"/>
    </row>
    <row r="324" spans="1:2" x14ac:dyDescent="0.25">
      <c r="A324" s="10"/>
      <c r="B324" s="10"/>
    </row>
    <row r="325" spans="1:2" x14ac:dyDescent="0.25">
      <c r="A325" s="10"/>
      <c r="B325" s="10"/>
    </row>
    <row r="326" spans="1:2" x14ac:dyDescent="0.25">
      <c r="A326" s="10"/>
      <c r="B326" s="10"/>
    </row>
    <row r="327" spans="1:2" x14ac:dyDescent="0.25">
      <c r="A327" s="10"/>
      <c r="B327" s="10"/>
    </row>
    <row r="328" spans="1:2" x14ac:dyDescent="0.25">
      <c r="A328" s="10"/>
      <c r="B328" s="10"/>
    </row>
    <row r="329" spans="1:2" x14ac:dyDescent="0.25">
      <c r="A329" s="10"/>
      <c r="B329" s="10"/>
    </row>
    <row r="330" spans="1:2" x14ac:dyDescent="0.25">
      <c r="A330" s="10"/>
      <c r="B330" s="10"/>
    </row>
    <row r="331" spans="1:2" x14ac:dyDescent="0.25">
      <c r="A331" s="10"/>
      <c r="B331" s="10"/>
    </row>
    <row r="332" spans="1:2" x14ac:dyDescent="0.25">
      <c r="A332" s="10"/>
      <c r="B332" s="10"/>
    </row>
    <row r="333" spans="1:2" x14ac:dyDescent="0.25">
      <c r="A333" s="10"/>
      <c r="B333" s="10"/>
    </row>
    <row r="334" spans="1:2" x14ac:dyDescent="0.25">
      <c r="A334" s="10"/>
      <c r="B334" s="10"/>
    </row>
    <row r="335" spans="1:2" x14ac:dyDescent="0.25">
      <c r="A335" s="10"/>
      <c r="B335" s="10"/>
    </row>
    <row r="336" spans="1:2" x14ac:dyDescent="0.25">
      <c r="A336" s="10"/>
      <c r="B336" s="10"/>
    </row>
    <row r="337" spans="1:2" x14ac:dyDescent="0.25">
      <c r="A337" s="10"/>
      <c r="B337" s="10"/>
    </row>
    <row r="338" spans="1:2" x14ac:dyDescent="0.25">
      <c r="A338" s="10"/>
      <c r="B338" s="10"/>
    </row>
    <row r="339" spans="1:2" x14ac:dyDescent="0.25">
      <c r="A339" s="10"/>
      <c r="B339" s="10"/>
    </row>
    <row r="340" spans="1:2" x14ac:dyDescent="0.25">
      <c r="A340" s="10"/>
      <c r="B340" s="10"/>
    </row>
    <row r="341" spans="1:2" x14ac:dyDescent="0.25">
      <c r="A341" s="10"/>
      <c r="B341" s="10"/>
    </row>
    <row r="342" spans="1:2" x14ac:dyDescent="0.25">
      <c r="A342" s="10"/>
      <c r="B342" s="10"/>
    </row>
    <row r="343" spans="1:2" x14ac:dyDescent="0.25">
      <c r="A343" s="10"/>
      <c r="B343" s="10"/>
    </row>
    <row r="344" spans="1:2" x14ac:dyDescent="0.25">
      <c r="A344" s="10"/>
      <c r="B344" s="10"/>
    </row>
    <row r="345" spans="1:2" x14ac:dyDescent="0.25">
      <c r="A345" s="10"/>
      <c r="B345" s="10"/>
    </row>
    <row r="346" spans="1:2" x14ac:dyDescent="0.25">
      <c r="A346" s="10"/>
      <c r="B346" s="10"/>
    </row>
    <row r="347" spans="1:2" x14ac:dyDescent="0.25">
      <c r="A347" s="10"/>
      <c r="B347" s="10"/>
    </row>
    <row r="348" spans="1:2" x14ac:dyDescent="0.25">
      <c r="A348" s="10"/>
      <c r="B348" s="10"/>
    </row>
    <row r="349" spans="1:2" x14ac:dyDescent="0.25">
      <c r="A349" s="10"/>
      <c r="B349" s="10"/>
    </row>
    <row r="350" spans="1:2" x14ac:dyDescent="0.25">
      <c r="A350" s="10"/>
      <c r="B350" s="10"/>
    </row>
    <row r="351" spans="1:2" x14ac:dyDescent="0.25">
      <c r="A351" s="10"/>
      <c r="B351" s="10"/>
    </row>
    <row r="352" spans="1:2" x14ac:dyDescent="0.25">
      <c r="A352" s="10"/>
      <c r="B352" s="10"/>
    </row>
    <row r="353" spans="1:2" x14ac:dyDescent="0.25">
      <c r="A353" s="10"/>
      <c r="B353" s="10"/>
    </row>
    <row r="354" spans="1:2" x14ac:dyDescent="0.25">
      <c r="A354" s="10"/>
      <c r="B354" s="10"/>
    </row>
    <row r="355" spans="1:2" x14ac:dyDescent="0.25">
      <c r="A355" s="10"/>
      <c r="B355" s="10"/>
    </row>
    <row r="356" spans="1:2" x14ac:dyDescent="0.25">
      <c r="A356" s="10"/>
      <c r="B356" s="10"/>
    </row>
    <row r="357" spans="1:2" x14ac:dyDescent="0.25">
      <c r="A357" s="10"/>
      <c r="B357" s="10"/>
    </row>
    <row r="358" spans="1:2" x14ac:dyDescent="0.25">
      <c r="A358" s="10"/>
      <c r="B358" s="10"/>
    </row>
    <row r="359" spans="1:2" x14ac:dyDescent="0.25">
      <c r="A359" s="10"/>
      <c r="B359" s="10"/>
    </row>
    <row r="360" spans="1:2" x14ac:dyDescent="0.25">
      <c r="A360" s="10"/>
      <c r="B360" s="10"/>
    </row>
    <row r="361" spans="1:2" x14ac:dyDescent="0.25">
      <c r="A361" s="10"/>
      <c r="B361" s="10"/>
    </row>
    <row r="362" spans="1:2" x14ac:dyDescent="0.25">
      <c r="A362" s="10"/>
      <c r="B362" s="10"/>
    </row>
    <row r="363" spans="1:2" x14ac:dyDescent="0.25">
      <c r="A363" s="10"/>
      <c r="B363" s="10"/>
    </row>
    <row r="364" spans="1:2" x14ac:dyDescent="0.25">
      <c r="A364" s="10"/>
      <c r="B364" s="10"/>
    </row>
    <row r="365" spans="1:2" x14ac:dyDescent="0.25">
      <c r="A365" s="10"/>
      <c r="B365" s="10"/>
    </row>
    <row r="366" spans="1:2" x14ac:dyDescent="0.25">
      <c r="A366" s="10"/>
      <c r="B366" s="10"/>
    </row>
    <row r="367" spans="1:2" x14ac:dyDescent="0.25">
      <c r="A367" s="10"/>
      <c r="B367" s="10"/>
    </row>
    <row r="368" spans="1:2" x14ac:dyDescent="0.25">
      <c r="A368" s="10"/>
      <c r="B368" s="10"/>
    </row>
    <row r="369" spans="1:2" x14ac:dyDescent="0.25">
      <c r="A369" s="10"/>
      <c r="B369" s="10"/>
    </row>
    <row r="370" spans="1:2" x14ac:dyDescent="0.25">
      <c r="A370" s="10"/>
      <c r="B370" s="10"/>
    </row>
    <row r="371" spans="1:2" x14ac:dyDescent="0.25">
      <c r="A371" s="10"/>
      <c r="B371" s="10"/>
    </row>
    <row r="372" spans="1:2" x14ac:dyDescent="0.25">
      <c r="A372" s="10"/>
      <c r="B372" s="10"/>
    </row>
    <row r="373" spans="1:2" x14ac:dyDescent="0.25">
      <c r="A373" s="10"/>
      <c r="B373" s="10"/>
    </row>
    <row r="374" spans="1:2" x14ac:dyDescent="0.25">
      <c r="A374" s="10"/>
      <c r="B374" s="10"/>
    </row>
    <row r="375" spans="1:2" x14ac:dyDescent="0.25">
      <c r="A375" s="10"/>
      <c r="B375" s="10"/>
    </row>
    <row r="376" spans="1:2" x14ac:dyDescent="0.25">
      <c r="A376" s="10"/>
      <c r="B376" s="10"/>
    </row>
    <row r="377" spans="1:2" x14ac:dyDescent="0.25">
      <c r="A377" s="10"/>
      <c r="B377" s="10"/>
    </row>
    <row r="378" spans="1:2" x14ac:dyDescent="0.25">
      <c r="A378" s="10"/>
      <c r="B378" s="10"/>
    </row>
    <row r="379" spans="1:2" x14ac:dyDescent="0.25">
      <c r="A379" s="10"/>
      <c r="B379" s="10"/>
    </row>
    <row r="380" spans="1:2" x14ac:dyDescent="0.25">
      <c r="A380" s="10"/>
      <c r="B380" s="10"/>
    </row>
    <row r="381" spans="1:2" x14ac:dyDescent="0.25">
      <c r="A381" s="10"/>
      <c r="B381" s="10"/>
    </row>
    <row r="382" spans="1:2" x14ac:dyDescent="0.25">
      <c r="A382" s="10"/>
      <c r="B382" s="10"/>
    </row>
    <row r="383" spans="1:2" x14ac:dyDescent="0.25">
      <c r="A383" s="10"/>
      <c r="B383" s="10"/>
    </row>
    <row r="384" spans="1:2" x14ac:dyDescent="0.25">
      <c r="A384" s="10"/>
      <c r="B384" s="10"/>
    </row>
    <row r="385" spans="1:2" x14ac:dyDescent="0.25">
      <c r="A385" s="10"/>
      <c r="B385" s="10"/>
    </row>
    <row r="386" spans="1:2" x14ac:dyDescent="0.25">
      <c r="A386" s="10"/>
      <c r="B386" s="10"/>
    </row>
    <row r="387" spans="1:2" x14ac:dyDescent="0.25">
      <c r="A387" s="10"/>
      <c r="B387" s="10"/>
    </row>
    <row r="388" spans="1:2" x14ac:dyDescent="0.25">
      <c r="A388" s="10"/>
      <c r="B388" s="10"/>
    </row>
    <row r="389" spans="1:2" x14ac:dyDescent="0.25">
      <c r="A389" s="10"/>
      <c r="B389" s="10"/>
    </row>
    <row r="390" spans="1:2" x14ac:dyDescent="0.25">
      <c r="A390" s="10"/>
      <c r="B390" s="10"/>
    </row>
    <row r="391" spans="1:2" x14ac:dyDescent="0.25">
      <c r="A391" s="10"/>
      <c r="B391" s="10"/>
    </row>
    <row r="392" spans="1:2" x14ac:dyDescent="0.25">
      <c r="A392" s="10"/>
      <c r="B392" s="10"/>
    </row>
    <row r="393" spans="1:2" x14ac:dyDescent="0.25">
      <c r="A393" s="10"/>
      <c r="B393" s="10"/>
    </row>
    <row r="394" spans="1:2" x14ac:dyDescent="0.25">
      <c r="A394" s="10"/>
      <c r="B394" s="10"/>
    </row>
    <row r="395" spans="1:2" x14ac:dyDescent="0.25">
      <c r="A395" s="10"/>
      <c r="B395" s="10"/>
    </row>
    <row r="396" spans="1:2" x14ac:dyDescent="0.25">
      <c r="A396" s="10"/>
      <c r="B396" s="10"/>
    </row>
    <row r="397" spans="1:2" x14ac:dyDescent="0.25">
      <c r="A397" s="10"/>
      <c r="B397" s="10"/>
    </row>
    <row r="398" spans="1:2" x14ac:dyDescent="0.25">
      <c r="A398" s="10"/>
      <c r="B398" s="10"/>
    </row>
    <row r="399" spans="1:2" x14ac:dyDescent="0.25">
      <c r="A399" s="10"/>
      <c r="B399" s="10"/>
    </row>
    <row r="400" spans="1:2" x14ac:dyDescent="0.25">
      <c r="A400" s="10"/>
      <c r="B400" s="10"/>
    </row>
    <row r="401" spans="1:2" x14ac:dyDescent="0.25">
      <c r="A401" s="10"/>
      <c r="B401" s="10"/>
    </row>
    <row r="402" spans="1:2" x14ac:dyDescent="0.25">
      <c r="A402" s="10"/>
      <c r="B402" s="10"/>
    </row>
    <row r="403" spans="1:2" x14ac:dyDescent="0.25">
      <c r="A403" s="10"/>
      <c r="B403" s="10"/>
    </row>
    <row r="404" spans="1:2" x14ac:dyDescent="0.25">
      <c r="A404" s="10"/>
      <c r="B404" s="10"/>
    </row>
    <row r="405" spans="1:2" x14ac:dyDescent="0.25">
      <c r="A405" s="10"/>
      <c r="B405" s="10"/>
    </row>
    <row r="406" spans="1:2" x14ac:dyDescent="0.25">
      <c r="A406" s="10"/>
      <c r="B406" s="10"/>
    </row>
    <row r="407" spans="1:2" x14ac:dyDescent="0.25">
      <c r="A407" s="10"/>
      <c r="B407" s="10"/>
    </row>
    <row r="408" spans="1:2" x14ac:dyDescent="0.25">
      <c r="A408" s="10"/>
      <c r="B408" s="10"/>
    </row>
    <row r="409" spans="1:2" x14ac:dyDescent="0.25">
      <c r="A409" s="10"/>
      <c r="B409" s="10"/>
    </row>
    <row r="410" spans="1:2" x14ac:dyDescent="0.25">
      <c r="A410" s="10"/>
      <c r="B410" s="10"/>
    </row>
    <row r="411" spans="1:2" x14ac:dyDescent="0.25">
      <c r="A411" s="10"/>
      <c r="B411" s="10"/>
    </row>
    <row r="412" spans="1:2" x14ac:dyDescent="0.25">
      <c r="A412" s="10"/>
      <c r="B412" s="10"/>
    </row>
    <row r="413" spans="1:2" x14ac:dyDescent="0.25">
      <c r="A413" s="10"/>
      <c r="B413" s="10"/>
    </row>
    <row r="414" spans="1:2" x14ac:dyDescent="0.25">
      <c r="A414" s="10"/>
      <c r="B414" s="10"/>
    </row>
    <row r="415" spans="1:2" x14ac:dyDescent="0.25">
      <c r="A415" s="10"/>
      <c r="B415" s="10"/>
    </row>
    <row r="416" spans="1:2" x14ac:dyDescent="0.25">
      <c r="A416" s="10"/>
      <c r="B416" s="10"/>
    </row>
    <row r="417" spans="1:2" x14ac:dyDescent="0.25">
      <c r="A417" s="10"/>
      <c r="B417" s="10"/>
    </row>
    <row r="418" spans="1:2" x14ac:dyDescent="0.25">
      <c r="A418" s="10"/>
      <c r="B418" s="10"/>
    </row>
    <row r="419" spans="1:2" x14ac:dyDescent="0.25">
      <c r="A419" s="10"/>
      <c r="B419" s="10"/>
    </row>
    <row r="420" spans="1:2" x14ac:dyDescent="0.25">
      <c r="A420" s="10"/>
      <c r="B420" s="10"/>
    </row>
    <row r="421" spans="1:2" x14ac:dyDescent="0.25">
      <c r="A421" s="10"/>
      <c r="B421" s="10"/>
    </row>
    <row r="422" spans="1:2" x14ac:dyDescent="0.25">
      <c r="A422" s="10"/>
      <c r="B422" s="10"/>
    </row>
    <row r="423" spans="1:2" x14ac:dyDescent="0.25">
      <c r="A423" s="10"/>
      <c r="B423" s="10"/>
    </row>
    <row r="424" spans="1:2" x14ac:dyDescent="0.25">
      <c r="A424" s="10"/>
      <c r="B424" s="10"/>
    </row>
    <row r="425" spans="1:2" x14ac:dyDescent="0.25">
      <c r="A425" s="10"/>
      <c r="B425" s="10"/>
    </row>
    <row r="426" spans="1:2" x14ac:dyDescent="0.25">
      <c r="A426" s="10"/>
      <c r="B426" s="10"/>
    </row>
    <row r="427" spans="1:2" x14ac:dyDescent="0.25">
      <c r="A427" s="10"/>
      <c r="B427" s="10"/>
    </row>
    <row r="428" spans="1:2" x14ac:dyDescent="0.25">
      <c r="A428" s="10"/>
      <c r="B428" s="10"/>
    </row>
    <row r="429" spans="1:2" x14ac:dyDescent="0.25">
      <c r="A429" s="10"/>
      <c r="B429" s="10"/>
    </row>
    <row r="430" spans="1:2" x14ac:dyDescent="0.25">
      <c r="A430" s="10"/>
      <c r="B430" s="10"/>
    </row>
    <row r="431" spans="1:2" x14ac:dyDescent="0.25">
      <c r="A431" s="10"/>
      <c r="B431" s="10"/>
    </row>
    <row r="432" spans="1:2" x14ac:dyDescent="0.25">
      <c r="A432" s="10"/>
      <c r="B432" s="10"/>
    </row>
    <row r="433" spans="1:2" x14ac:dyDescent="0.25">
      <c r="A433" s="10"/>
      <c r="B433" s="10"/>
    </row>
    <row r="434" spans="1:2" x14ac:dyDescent="0.25">
      <c r="A434" s="10"/>
      <c r="B434" s="10"/>
    </row>
    <row r="435" spans="1:2" x14ac:dyDescent="0.25">
      <c r="A435" s="10"/>
      <c r="B435" s="10"/>
    </row>
    <row r="436" spans="1:2" x14ac:dyDescent="0.25">
      <c r="A436" s="10"/>
      <c r="B436" s="10"/>
    </row>
    <row r="437" spans="1:2" x14ac:dyDescent="0.25">
      <c r="A437" s="10"/>
      <c r="B437" s="10"/>
    </row>
    <row r="438" spans="1:2" x14ac:dyDescent="0.25">
      <c r="A438" s="10"/>
      <c r="B438" s="10"/>
    </row>
    <row r="439" spans="1:2" x14ac:dyDescent="0.25">
      <c r="A439" s="10"/>
      <c r="B439" s="10"/>
    </row>
    <row r="440" spans="1:2" x14ac:dyDescent="0.25">
      <c r="A440" s="10"/>
      <c r="B440" s="10"/>
    </row>
    <row r="441" spans="1:2" x14ac:dyDescent="0.25">
      <c r="A441" s="10"/>
      <c r="B441" s="10"/>
    </row>
    <row r="442" spans="1:2" x14ac:dyDescent="0.25">
      <c r="A442" s="10"/>
      <c r="B442" s="10"/>
    </row>
    <row r="443" spans="1:2" x14ac:dyDescent="0.25">
      <c r="A443" s="10"/>
      <c r="B443" s="10"/>
    </row>
    <row r="444" spans="1:2" x14ac:dyDescent="0.25">
      <c r="A444" s="10"/>
      <c r="B444" s="10"/>
    </row>
    <row r="445" spans="1:2" x14ac:dyDescent="0.25">
      <c r="A445" s="10"/>
      <c r="B445" s="10"/>
    </row>
    <row r="446" spans="1:2" x14ac:dyDescent="0.25">
      <c r="A446" s="10"/>
      <c r="B446" s="10"/>
    </row>
    <row r="447" spans="1:2" x14ac:dyDescent="0.25">
      <c r="A447" s="10"/>
      <c r="B447" s="10"/>
    </row>
    <row r="448" spans="1:2" x14ac:dyDescent="0.25">
      <c r="A448" s="10"/>
      <c r="B448" s="10"/>
    </row>
    <row r="449" spans="1:2" x14ac:dyDescent="0.25">
      <c r="A449" s="10"/>
      <c r="B449" s="10"/>
    </row>
    <row r="450" spans="1:2" x14ac:dyDescent="0.25">
      <c r="A450" s="10"/>
      <c r="B450" s="10"/>
    </row>
    <row r="451" spans="1:2" x14ac:dyDescent="0.25">
      <c r="A451" s="10"/>
      <c r="B451" s="10"/>
    </row>
    <row r="452" spans="1:2" x14ac:dyDescent="0.25">
      <c r="A452" s="10"/>
      <c r="B452" s="10"/>
    </row>
    <row r="453" spans="1:2" x14ac:dyDescent="0.25">
      <c r="A453" s="10"/>
      <c r="B453" s="10"/>
    </row>
    <row r="454" spans="1:2" x14ac:dyDescent="0.25">
      <c r="A454" s="10"/>
      <c r="B454" s="10"/>
    </row>
    <row r="455" spans="1:2" x14ac:dyDescent="0.25">
      <c r="A455" s="10"/>
      <c r="B455" s="10"/>
    </row>
    <row r="456" spans="1:2" x14ac:dyDescent="0.25">
      <c r="A456" s="10"/>
      <c r="B456" s="10"/>
    </row>
    <row r="457" spans="1:2" x14ac:dyDescent="0.25">
      <c r="A457" s="10"/>
      <c r="B457" s="10"/>
    </row>
    <row r="458" spans="1:2" x14ac:dyDescent="0.25">
      <c r="A458" s="10"/>
      <c r="B458" s="10"/>
    </row>
    <row r="459" spans="1:2" x14ac:dyDescent="0.25">
      <c r="A459" s="10"/>
      <c r="B459" s="10"/>
    </row>
    <row r="460" spans="1:2" x14ac:dyDescent="0.25">
      <c r="A460" s="10"/>
      <c r="B460" s="10"/>
    </row>
    <row r="461" spans="1:2" x14ac:dyDescent="0.25">
      <c r="A461" s="10"/>
      <c r="B461" s="10"/>
    </row>
    <row r="462" spans="1:2" x14ac:dyDescent="0.25">
      <c r="A462" s="10"/>
      <c r="B462" s="10"/>
    </row>
    <row r="463" spans="1:2" x14ac:dyDescent="0.25">
      <c r="A463" s="10"/>
      <c r="B463" s="10"/>
    </row>
    <row r="464" spans="1:2" x14ac:dyDescent="0.25">
      <c r="A464" s="10"/>
      <c r="B464" s="10"/>
    </row>
    <row r="465" spans="1:2" x14ac:dyDescent="0.25">
      <c r="A465" s="10"/>
      <c r="B465" s="10"/>
    </row>
    <row r="466" spans="1:2" x14ac:dyDescent="0.25">
      <c r="A466" s="10"/>
      <c r="B466" s="10"/>
    </row>
    <row r="467" spans="1:2" x14ac:dyDescent="0.25">
      <c r="A467" s="10"/>
      <c r="B467" s="10"/>
    </row>
    <row r="468" spans="1:2" x14ac:dyDescent="0.25">
      <c r="A468" s="10"/>
      <c r="B468" s="10"/>
    </row>
    <row r="469" spans="1:2" x14ac:dyDescent="0.25">
      <c r="A469" s="10"/>
      <c r="B469" s="10"/>
    </row>
    <row r="470" spans="1:2" x14ac:dyDescent="0.25">
      <c r="A470" s="10"/>
      <c r="B470" s="10"/>
    </row>
    <row r="471" spans="1:2" x14ac:dyDescent="0.25">
      <c r="A471" s="10"/>
      <c r="B471" s="10"/>
    </row>
    <row r="472" spans="1:2" x14ac:dyDescent="0.25">
      <c r="A472" s="10"/>
      <c r="B472" s="10"/>
    </row>
    <row r="473" spans="1:2" x14ac:dyDescent="0.25">
      <c r="A473" s="10"/>
      <c r="B473" s="10"/>
    </row>
    <row r="474" spans="1:2" x14ac:dyDescent="0.25">
      <c r="A474" s="10"/>
      <c r="B474" s="10"/>
    </row>
    <row r="475" spans="1:2" x14ac:dyDescent="0.25">
      <c r="A475" s="10"/>
      <c r="B475" s="10"/>
    </row>
    <row r="476" spans="1:2" x14ac:dyDescent="0.25">
      <c r="A476" s="10"/>
      <c r="B476" s="10"/>
    </row>
    <row r="477" spans="1:2" x14ac:dyDescent="0.25">
      <c r="A477" s="10"/>
      <c r="B477" s="10"/>
    </row>
    <row r="478" spans="1:2" x14ac:dyDescent="0.25">
      <c r="A478" s="10"/>
      <c r="B478" s="10"/>
    </row>
    <row r="479" spans="1:2" x14ac:dyDescent="0.25">
      <c r="A479" s="10"/>
      <c r="B479" s="10"/>
    </row>
    <row r="480" spans="1:2" x14ac:dyDescent="0.25">
      <c r="A480" s="10"/>
      <c r="B480" s="10"/>
    </row>
    <row r="481" spans="1:2" x14ac:dyDescent="0.25">
      <c r="A481" s="10"/>
      <c r="B481" s="10"/>
    </row>
    <row r="482" spans="1:2" x14ac:dyDescent="0.25">
      <c r="A482" s="10"/>
      <c r="B482" s="10"/>
    </row>
    <row r="483" spans="1:2" x14ac:dyDescent="0.25">
      <c r="A483" s="10"/>
      <c r="B483" s="10"/>
    </row>
    <row r="484" spans="1:2" x14ac:dyDescent="0.25">
      <c r="A484" s="10"/>
      <c r="B484" s="10"/>
    </row>
    <row r="485" spans="1:2" x14ac:dyDescent="0.25">
      <c r="A485" s="10"/>
      <c r="B485" s="10"/>
    </row>
    <row r="486" spans="1:2" x14ac:dyDescent="0.25">
      <c r="A486" s="10"/>
      <c r="B486" s="10"/>
    </row>
    <row r="487" spans="1:2" x14ac:dyDescent="0.25">
      <c r="A487" s="10"/>
      <c r="B487" s="10"/>
    </row>
    <row r="488" spans="1:2" x14ac:dyDescent="0.25">
      <c r="A488" s="10"/>
      <c r="B488" s="10"/>
    </row>
    <row r="489" spans="1:2" x14ac:dyDescent="0.25">
      <c r="A489" s="10"/>
      <c r="B489" s="10"/>
    </row>
    <row r="490" spans="1:2" x14ac:dyDescent="0.25">
      <c r="A490" s="10"/>
      <c r="B490" s="10"/>
    </row>
    <row r="491" spans="1:2" x14ac:dyDescent="0.25">
      <c r="A491" s="10"/>
      <c r="B491" s="10"/>
    </row>
    <row r="492" spans="1:2" x14ac:dyDescent="0.25">
      <c r="A492" s="10"/>
      <c r="B492" s="10"/>
    </row>
    <row r="493" spans="1:2" x14ac:dyDescent="0.25">
      <c r="A493" s="10"/>
      <c r="B493" s="10"/>
    </row>
    <row r="494" spans="1:2" x14ac:dyDescent="0.25">
      <c r="A494" s="10"/>
      <c r="B494" s="10"/>
    </row>
    <row r="495" spans="1:2" x14ac:dyDescent="0.25">
      <c r="A495" s="10"/>
      <c r="B495" s="10"/>
    </row>
    <row r="496" spans="1:2" x14ac:dyDescent="0.25">
      <c r="A496" s="10"/>
      <c r="B496" s="10"/>
    </row>
    <row r="497" spans="1:2" x14ac:dyDescent="0.25">
      <c r="A497" s="10"/>
      <c r="B497" s="10"/>
    </row>
    <row r="498" spans="1:2" x14ac:dyDescent="0.25">
      <c r="A498" s="10"/>
      <c r="B498" s="10"/>
    </row>
    <row r="499" spans="1:2" x14ac:dyDescent="0.25">
      <c r="A499" s="10"/>
      <c r="B499" s="10"/>
    </row>
    <row r="500" spans="1:2" x14ac:dyDescent="0.25">
      <c r="A500" s="10"/>
      <c r="B500" s="10"/>
    </row>
    <row r="501" spans="1:2" x14ac:dyDescent="0.25">
      <c r="A501" s="10"/>
      <c r="B501" s="10"/>
    </row>
    <row r="502" spans="1:2" x14ac:dyDescent="0.25">
      <c r="A502" s="10"/>
      <c r="B502" s="10"/>
    </row>
    <row r="503" spans="1:2" x14ac:dyDescent="0.25">
      <c r="A503" s="10"/>
      <c r="B503" s="10"/>
    </row>
    <row r="504" spans="1:2" x14ac:dyDescent="0.25">
      <c r="A504" s="10"/>
      <c r="B504" s="10"/>
    </row>
    <row r="505" spans="1:2" x14ac:dyDescent="0.25">
      <c r="A505" s="10"/>
      <c r="B505" s="10"/>
    </row>
    <row r="506" spans="1:2" x14ac:dyDescent="0.25">
      <c r="A506" s="10"/>
      <c r="B506" s="10"/>
    </row>
    <row r="507" spans="1:2" x14ac:dyDescent="0.25">
      <c r="A507" s="10"/>
      <c r="B507" s="10"/>
    </row>
    <row r="508" spans="1:2" x14ac:dyDescent="0.25">
      <c r="A508" s="10"/>
      <c r="B508" s="10"/>
    </row>
    <row r="509" spans="1:2" x14ac:dyDescent="0.25">
      <c r="A509" s="10"/>
      <c r="B509" s="10"/>
    </row>
    <row r="510" spans="1:2" x14ac:dyDescent="0.25">
      <c r="A510" s="10"/>
      <c r="B510" s="10"/>
    </row>
    <row r="511" spans="1:2" x14ac:dyDescent="0.25">
      <c r="A511" s="10"/>
      <c r="B511" s="10"/>
    </row>
    <row r="512" spans="1:2" x14ac:dyDescent="0.25">
      <c r="A512" s="10"/>
      <c r="B512" s="10"/>
    </row>
    <row r="513" spans="1:2" x14ac:dyDescent="0.25">
      <c r="A513" s="10"/>
      <c r="B513" s="10"/>
    </row>
    <row r="514" spans="1:2" x14ac:dyDescent="0.25">
      <c r="A514" s="10"/>
      <c r="B514" s="10"/>
    </row>
    <row r="515" spans="1:2" x14ac:dyDescent="0.25">
      <c r="A515" s="10"/>
      <c r="B515" s="10"/>
    </row>
    <row r="516" spans="1:2" x14ac:dyDescent="0.25">
      <c r="A516" s="10"/>
      <c r="B516" s="10"/>
    </row>
    <row r="517" spans="1:2" x14ac:dyDescent="0.25">
      <c r="A517" s="10"/>
      <c r="B517" s="10"/>
    </row>
    <row r="518" spans="1:2" x14ac:dyDescent="0.25">
      <c r="A518" s="10"/>
      <c r="B518" s="10"/>
    </row>
    <row r="519" spans="1:2" x14ac:dyDescent="0.25">
      <c r="A519" s="10"/>
      <c r="B519" s="10"/>
    </row>
    <row r="520" spans="1:2" x14ac:dyDescent="0.25">
      <c r="A520" s="10"/>
      <c r="B520" s="10"/>
    </row>
    <row r="521" spans="1:2" x14ac:dyDescent="0.25">
      <c r="A521" s="10"/>
      <c r="B521" s="10"/>
    </row>
    <row r="522" spans="1:2" x14ac:dyDescent="0.25">
      <c r="A522" s="10"/>
      <c r="B522" s="10"/>
    </row>
    <row r="523" spans="1:2" x14ac:dyDescent="0.25">
      <c r="A523" s="10"/>
      <c r="B523" s="10"/>
    </row>
    <row r="524" spans="1:2" x14ac:dyDescent="0.25">
      <c r="A524" s="10"/>
      <c r="B524" s="10"/>
    </row>
    <row r="525" spans="1:2" x14ac:dyDescent="0.25">
      <c r="A525" s="10"/>
      <c r="B525" s="10"/>
    </row>
    <row r="526" spans="1:2" x14ac:dyDescent="0.25">
      <c r="A526" s="10"/>
      <c r="B526" s="10"/>
    </row>
    <row r="527" spans="1:2" x14ac:dyDescent="0.25">
      <c r="A527" s="10"/>
      <c r="B527" s="10"/>
    </row>
    <row r="528" spans="1:2" x14ac:dyDescent="0.25">
      <c r="A528" s="10"/>
      <c r="B528" s="10"/>
    </row>
    <row r="529" spans="1:2" x14ac:dyDescent="0.25">
      <c r="A529" s="10"/>
      <c r="B529" s="10"/>
    </row>
    <row r="530" spans="1:2" x14ac:dyDescent="0.25">
      <c r="A530" s="10"/>
      <c r="B530" s="10"/>
    </row>
    <row r="531" spans="1:2" x14ac:dyDescent="0.25">
      <c r="A531" s="10"/>
      <c r="B531" s="10"/>
    </row>
    <row r="532" spans="1:2" x14ac:dyDescent="0.25">
      <c r="A532" s="10"/>
      <c r="B532" s="10"/>
    </row>
    <row r="533" spans="1:2" x14ac:dyDescent="0.25">
      <c r="A533" s="10"/>
      <c r="B533" s="10"/>
    </row>
    <row r="534" spans="1:2" x14ac:dyDescent="0.25">
      <c r="A534" s="10"/>
      <c r="B534" s="10"/>
    </row>
    <row r="535" spans="1:2" x14ac:dyDescent="0.25">
      <c r="A535" s="10"/>
      <c r="B535" s="10"/>
    </row>
    <row r="536" spans="1:2" x14ac:dyDescent="0.25">
      <c r="A536" s="10"/>
      <c r="B536" s="10"/>
    </row>
    <row r="537" spans="1:2" x14ac:dyDescent="0.25">
      <c r="A537" s="10"/>
      <c r="B537" s="10"/>
    </row>
    <row r="538" spans="1:2" x14ac:dyDescent="0.25">
      <c r="A538" s="10"/>
      <c r="B538" s="10"/>
    </row>
    <row r="539" spans="1:2" x14ac:dyDescent="0.25">
      <c r="A539" s="10"/>
      <c r="B539" s="10"/>
    </row>
    <row r="540" spans="1:2" x14ac:dyDescent="0.25">
      <c r="A540" s="10"/>
      <c r="B540" s="10"/>
    </row>
    <row r="541" spans="1:2" x14ac:dyDescent="0.25">
      <c r="A541" s="10"/>
      <c r="B541" s="10"/>
    </row>
    <row r="542" spans="1:2" x14ac:dyDescent="0.25">
      <c r="A542" s="10"/>
      <c r="B542" s="10"/>
    </row>
    <row r="543" spans="1:2" x14ac:dyDescent="0.25">
      <c r="A543" s="10"/>
      <c r="B543" s="10"/>
    </row>
    <row r="544" spans="1:2" x14ac:dyDescent="0.25">
      <c r="A544" s="10"/>
      <c r="B544" s="10"/>
    </row>
    <row r="545" spans="1:2" x14ac:dyDescent="0.25">
      <c r="A545" s="10"/>
      <c r="B545" s="10"/>
    </row>
    <row r="546" spans="1:2" x14ac:dyDescent="0.25">
      <c r="A546" s="10"/>
      <c r="B546" s="10"/>
    </row>
    <row r="547" spans="1:2" x14ac:dyDescent="0.25">
      <c r="A547" s="10"/>
      <c r="B547" s="10"/>
    </row>
    <row r="548" spans="1:2" x14ac:dyDescent="0.25">
      <c r="A548" s="10"/>
      <c r="B548" s="10"/>
    </row>
    <row r="549" spans="1:2" x14ac:dyDescent="0.25">
      <c r="A549" s="10"/>
      <c r="B549" s="10"/>
    </row>
    <row r="550" spans="1:2" x14ac:dyDescent="0.25">
      <c r="A550" s="10"/>
      <c r="B550" s="10"/>
    </row>
    <row r="551" spans="1:2" x14ac:dyDescent="0.25">
      <c r="A551" s="10"/>
      <c r="B551" s="10"/>
    </row>
    <row r="552" spans="1:2" x14ac:dyDescent="0.25">
      <c r="A552" s="10"/>
      <c r="B552" s="10"/>
    </row>
    <row r="553" spans="1:2" x14ac:dyDescent="0.25">
      <c r="A553" s="10"/>
      <c r="B553" s="10"/>
    </row>
    <row r="554" spans="1:2" x14ac:dyDescent="0.25">
      <c r="A554" s="10"/>
      <c r="B554" s="10"/>
    </row>
    <row r="555" spans="1:2" x14ac:dyDescent="0.25">
      <c r="A555" s="10"/>
      <c r="B555" s="10"/>
    </row>
    <row r="556" spans="1:2" x14ac:dyDescent="0.25">
      <c r="A556" s="10"/>
      <c r="B556" s="10"/>
    </row>
    <row r="557" spans="1:2" x14ac:dyDescent="0.25">
      <c r="A557" s="10"/>
      <c r="B557" s="10"/>
    </row>
    <row r="558" spans="1:2" x14ac:dyDescent="0.25">
      <c r="A558" s="10"/>
      <c r="B558" s="10"/>
    </row>
    <row r="559" spans="1:2" x14ac:dyDescent="0.25">
      <c r="A559" s="10"/>
      <c r="B559" s="10"/>
    </row>
    <row r="560" spans="1:2" x14ac:dyDescent="0.25">
      <c r="A560" s="10"/>
      <c r="B560" s="10"/>
    </row>
    <row r="561" spans="1:2" x14ac:dyDescent="0.25">
      <c r="A561" s="10"/>
      <c r="B561" s="10"/>
    </row>
    <row r="562" spans="1:2" x14ac:dyDescent="0.25">
      <c r="A562" s="10"/>
      <c r="B562" s="10"/>
    </row>
    <row r="563" spans="1:2" x14ac:dyDescent="0.25">
      <c r="A563" s="10"/>
      <c r="B563" s="10"/>
    </row>
    <row r="564" spans="1:2" x14ac:dyDescent="0.25">
      <c r="A564" s="10"/>
      <c r="B564" s="10"/>
    </row>
    <row r="565" spans="1:2" x14ac:dyDescent="0.25">
      <c r="A565" s="10"/>
      <c r="B565" s="10"/>
    </row>
    <row r="566" spans="1:2" x14ac:dyDescent="0.25">
      <c r="A566" s="10"/>
      <c r="B566" s="10"/>
    </row>
    <row r="567" spans="1:2" x14ac:dyDescent="0.25">
      <c r="A567" s="10"/>
      <c r="B567" s="10"/>
    </row>
    <row r="568" spans="1:2" x14ac:dyDescent="0.25">
      <c r="A568" s="10"/>
      <c r="B568" s="10"/>
    </row>
    <row r="569" spans="1:2" x14ac:dyDescent="0.25">
      <c r="A569" s="10"/>
      <c r="B569" s="10"/>
    </row>
    <row r="570" spans="1:2" x14ac:dyDescent="0.25">
      <c r="A570" s="10"/>
      <c r="B570" s="10"/>
    </row>
    <row r="571" spans="1:2" x14ac:dyDescent="0.25">
      <c r="A571" s="10"/>
      <c r="B571" s="10"/>
    </row>
    <row r="572" spans="1:2" x14ac:dyDescent="0.25">
      <c r="A572" s="10"/>
      <c r="B572" s="10"/>
    </row>
    <row r="573" spans="1:2" x14ac:dyDescent="0.25">
      <c r="A573" s="10"/>
      <c r="B573" s="10"/>
    </row>
    <row r="574" spans="1:2" x14ac:dyDescent="0.25">
      <c r="A574" s="10"/>
      <c r="B574" s="10"/>
    </row>
    <row r="575" spans="1:2" x14ac:dyDescent="0.25">
      <c r="A575" s="10"/>
      <c r="B575" s="10"/>
    </row>
    <row r="576" spans="1:2" x14ac:dyDescent="0.25">
      <c r="A576" s="10"/>
      <c r="B576" s="10"/>
    </row>
    <row r="577" spans="1:2" x14ac:dyDescent="0.25">
      <c r="A577" s="10"/>
      <c r="B577" s="10"/>
    </row>
    <row r="578" spans="1:2" x14ac:dyDescent="0.25">
      <c r="A578" s="10"/>
      <c r="B578" s="10"/>
    </row>
    <row r="579" spans="1:2" x14ac:dyDescent="0.25">
      <c r="A579" s="10"/>
      <c r="B579" s="10"/>
    </row>
    <row r="580" spans="1:2" x14ac:dyDescent="0.25">
      <c r="A580" s="10"/>
      <c r="B580" s="10"/>
    </row>
    <row r="581" spans="1:2" x14ac:dyDescent="0.25">
      <c r="A581" s="10"/>
      <c r="B581" s="10"/>
    </row>
    <row r="582" spans="1:2" x14ac:dyDescent="0.25">
      <c r="A582" s="10"/>
      <c r="B582" s="10"/>
    </row>
    <row r="583" spans="1:2" x14ac:dyDescent="0.25">
      <c r="A583" s="10"/>
      <c r="B583" s="10"/>
    </row>
    <row r="584" spans="1:2" x14ac:dyDescent="0.25">
      <c r="A584" s="10"/>
      <c r="B584" s="10"/>
    </row>
    <row r="585" spans="1:2" x14ac:dyDescent="0.25">
      <c r="A585" s="10"/>
      <c r="B585" s="10"/>
    </row>
    <row r="586" spans="1:2" x14ac:dyDescent="0.25">
      <c r="A586" s="10"/>
      <c r="B586" s="10"/>
    </row>
    <row r="587" spans="1:2" x14ac:dyDescent="0.25">
      <c r="A587" s="10"/>
      <c r="B587" s="10"/>
    </row>
    <row r="588" spans="1:2" x14ac:dyDescent="0.25">
      <c r="A588" s="10"/>
      <c r="B588" s="10"/>
    </row>
    <row r="589" spans="1:2" x14ac:dyDescent="0.25">
      <c r="A589" s="10"/>
      <c r="B589" s="10"/>
    </row>
    <row r="590" spans="1:2" x14ac:dyDescent="0.25">
      <c r="A590" s="10"/>
      <c r="B590" s="10"/>
    </row>
    <row r="591" spans="1:2" x14ac:dyDescent="0.25">
      <c r="A591" s="10"/>
      <c r="B591" s="10"/>
    </row>
    <row r="592" spans="1:2" x14ac:dyDescent="0.25">
      <c r="A592" s="10"/>
      <c r="B592" s="10"/>
    </row>
    <row r="593" spans="1:2" x14ac:dyDescent="0.25">
      <c r="A593" s="10"/>
      <c r="B593" s="10"/>
    </row>
    <row r="594" spans="1:2" x14ac:dyDescent="0.25">
      <c r="A594" s="10"/>
      <c r="B594" s="10"/>
    </row>
    <row r="595" spans="1:2" x14ac:dyDescent="0.25">
      <c r="A595" s="10"/>
      <c r="B595" s="10"/>
    </row>
    <row r="596" spans="1:2" x14ac:dyDescent="0.25">
      <c r="A596" s="10"/>
      <c r="B596" s="10"/>
    </row>
    <row r="597" spans="1:2" x14ac:dyDescent="0.25">
      <c r="A597" s="10"/>
      <c r="B597" s="10"/>
    </row>
    <row r="598" spans="1:2" x14ac:dyDescent="0.25">
      <c r="A598" s="10"/>
      <c r="B598" s="10"/>
    </row>
    <row r="599" spans="1:2" x14ac:dyDescent="0.25">
      <c r="A599" s="10"/>
      <c r="B599" s="10"/>
    </row>
    <row r="600" spans="1:2" x14ac:dyDescent="0.25">
      <c r="A600" s="10"/>
      <c r="B600" s="10"/>
    </row>
    <row r="601" spans="1:2" x14ac:dyDescent="0.25">
      <c r="A601" s="10"/>
      <c r="B601" s="10"/>
    </row>
    <row r="602" spans="1:2" x14ac:dyDescent="0.25">
      <c r="A602" s="10"/>
      <c r="B602" s="10"/>
    </row>
    <row r="603" spans="1:2" x14ac:dyDescent="0.25">
      <c r="A603" s="10"/>
      <c r="B603" s="10"/>
    </row>
    <row r="604" spans="1:2" x14ac:dyDescent="0.25">
      <c r="A604" s="10"/>
      <c r="B604" s="10"/>
    </row>
    <row r="605" spans="1:2" x14ac:dyDescent="0.25">
      <c r="A605" s="10"/>
      <c r="B605" s="10"/>
    </row>
    <row r="606" spans="1:2" x14ac:dyDescent="0.25">
      <c r="A606" s="10"/>
      <c r="B606" s="10"/>
    </row>
    <row r="607" spans="1:2" x14ac:dyDescent="0.25">
      <c r="A607" s="10"/>
      <c r="B607" s="10"/>
    </row>
    <row r="608" spans="1:2" x14ac:dyDescent="0.25">
      <c r="A608" s="10"/>
      <c r="B608" s="10"/>
    </row>
    <row r="609" spans="1:2" x14ac:dyDescent="0.25">
      <c r="A609" s="10"/>
      <c r="B609" s="10"/>
    </row>
    <row r="610" spans="1:2" x14ac:dyDescent="0.25">
      <c r="A610" s="10"/>
      <c r="B610" s="10"/>
    </row>
    <row r="611" spans="1:2" x14ac:dyDescent="0.25">
      <c r="A611" s="10"/>
      <c r="B611" s="10"/>
    </row>
    <row r="612" spans="1:2" x14ac:dyDescent="0.25">
      <c r="A612" s="10"/>
      <c r="B612" s="10"/>
    </row>
    <row r="613" spans="1:2" x14ac:dyDescent="0.25">
      <c r="A613" s="10"/>
      <c r="B613" s="10"/>
    </row>
    <row r="614" spans="1:2" x14ac:dyDescent="0.25">
      <c r="A614" s="10"/>
      <c r="B614" s="10"/>
    </row>
    <row r="615" spans="1:2" x14ac:dyDescent="0.25">
      <c r="A615" s="10"/>
      <c r="B615" s="10"/>
    </row>
    <row r="616" spans="1:2" x14ac:dyDescent="0.25">
      <c r="A616" s="10"/>
      <c r="B616" s="10"/>
    </row>
    <row r="617" spans="1:2" x14ac:dyDescent="0.25">
      <c r="A617" s="10"/>
      <c r="B617" s="10"/>
    </row>
    <row r="618" spans="1:2" x14ac:dyDescent="0.25">
      <c r="A618" s="10"/>
      <c r="B618" s="10"/>
    </row>
    <row r="619" spans="1:2" x14ac:dyDescent="0.25">
      <c r="A619" s="10"/>
      <c r="B619" s="10"/>
    </row>
    <row r="620" spans="1:2" x14ac:dyDescent="0.25">
      <c r="A620" s="10"/>
      <c r="B620" s="10"/>
    </row>
    <row r="621" spans="1:2" x14ac:dyDescent="0.25">
      <c r="A621" s="10"/>
      <c r="B621" s="10"/>
    </row>
    <row r="622" spans="1:2" x14ac:dyDescent="0.25">
      <c r="A622" s="10"/>
      <c r="B622" s="10"/>
    </row>
    <row r="623" spans="1:2" x14ac:dyDescent="0.25">
      <c r="A623" s="10"/>
      <c r="B623" s="10"/>
    </row>
    <row r="624" spans="1:2" x14ac:dyDescent="0.25">
      <c r="A624" s="10"/>
      <c r="B624" s="10"/>
    </row>
    <row r="625" spans="1:2" x14ac:dyDescent="0.25">
      <c r="A625" s="10"/>
      <c r="B625" s="10"/>
    </row>
    <row r="626" spans="1:2" x14ac:dyDescent="0.25">
      <c r="A626" s="10"/>
      <c r="B626" s="10"/>
    </row>
    <row r="627" spans="1:2" x14ac:dyDescent="0.25">
      <c r="A627" s="10"/>
      <c r="B627" s="10"/>
    </row>
    <row r="628" spans="1:2" x14ac:dyDescent="0.25">
      <c r="A628" s="10"/>
      <c r="B628" s="10"/>
    </row>
    <row r="629" spans="1:2" x14ac:dyDescent="0.25">
      <c r="A629" s="10"/>
      <c r="B629" s="10"/>
    </row>
    <row r="630" spans="1:2" x14ac:dyDescent="0.25">
      <c r="A630" s="10"/>
      <c r="B630" s="10"/>
    </row>
    <row r="631" spans="1:2" x14ac:dyDescent="0.25">
      <c r="A631" s="10"/>
      <c r="B631" s="10"/>
    </row>
    <row r="632" spans="1:2" x14ac:dyDescent="0.25">
      <c r="A632" s="10"/>
      <c r="B632" s="10"/>
    </row>
    <row r="633" spans="1:2" x14ac:dyDescent="0.25">
      <c r="A633" s="10"/>
      <c r="B633" s="10"/>
    </row>
    <row r="634" spans="1:2" x14ac:dyDescent="0.25">
      <c r="A634" s="10"/>
      <c r="B634" s="10"/>
    </row>
    <row r="635" spans="1:2" x14ac:dyDescent="0.25">
      <c r="A635" s="10"/>
      <c r="B635" s="10"/>
    </row>
    <row r="636" spans="1:2" x14ac:dyDescent="0.25">
      <c r="A636" s="10"/>
      <c r="B636" s="10"/>
    </row>
    <row r="637" spans="1:2" x14ac:dyDescent="0.25">
      <c r="A637" s="10"/>
      <c r="B637" s="10"/>
    </row>
    <row r="638" spans="1:2" x14ac:dyDescent="0.25">
      <c r="A638" s="10"/>
      <c r="B638" s="10"/>
    </row>
    <row r="639" spans="1:2" x14ac:dyDescent="0.25">
      <c r="A639" s="10"/>
      <c r="B639" s="10"/>
    </row>
    <row r="640" spans="1:2" x14ac:dyDescent="0.25">
      <c r="A640" s="10"/>
      <c r="B640" s="10"/>
    </row>
    <row r="641" spans="1:2" x14ac:dyDescent="0.25">
      <c r="A641" s="10"/>
      <c r="B641" s="10"/>
    </row>
    <row r="642" spans="1:2" x14ac:dyDescent="0.25">
      <c r="A642" s="10"/>
      <c r="B642" s="10"/>
    </row>
    <row r="643" spans="1:2" x14ac:dyDescent="0.25">
      <c r="A643" s="10"/>
      <c r="B643" s="10"/>
    </row>
    <row r="644" spans="1:2" x14ac:dyDescent="0.25">
      <c r="A644" s="10"/>
      <c r="B644" s="10"/>
    </row>
    <row r="645" spans="1:2" x14ac:dyDescent="0.25">
      <c r="A645" s="10"/>
      <c r="B645" s="10"/>
    </row>
    <row r="646" spans="1:2" x14ac:dyDescent="0.25">
      <c r="A646" s="10"/>
      <c r="B646" s="10"/>
    </row>
    <row r="647" spans="1:2" x14ac:dyDescent="0.25">
      <c r="A647" s="10"/>
      <c r="B647" s="10"/>
    </row>
    <row r="648" spans="1:2" x14ac:dyDescent="0.25">
      <c r="A648" s="10"/>
      <c r="B648" s="10"/>
    </row>
    <row r="649" spans="1:2" x14ac:dyDescent="0.25">
      <c r="A649" s="10"/>
      <c r="B649" s="10"/>
    </row>
    <row r="650" spans="1:2" x14ac:dyDescent="0.25">
      <c r="A650" s="10"/>
      <c r="B650" s="10"/>
    </row>
    <row r="651" spans="1:2" x14ac:dyDescent="0.25">
      <c r="A651" s="10"/>
      <c r="B651" s="10"/>
    </row>
    <row r="652" spans="1:2" x14ac:dyDescent="0.25">
      <c r="A652" s="10"/>
      <c r="B652" s="10"/>
    </row>
    <row r="653" spans="1:2" x14ac:dyDescent="0.25">
      <c r="A653" s="10"/>
      <c r="B653" s="10"/>
    </row>
    <row r="654" spans="1:2" x14ac:dyDescent="0.25">
      <c r="A654" s="10"/>
      <c r="B654" s="10"/>
    </row>
    <row r="655" spans="1:2" x14ac:dyDescent="0.25">
      <c r="A655" s="10"/>
      <c r="B655" s="10"/>
    </row>
    <row r="656" spans="1:2" x14ac:dyDescent="0.25">
      <c r="A656" s="10"/>
      <c r="B656" s="10"/>
    </row>
    <row r="657" spans="1:2" x14ac:dyDescent="0.25">
      <c r="A657" s="10"/>
      <c r="B657" s="10"/>
    </row>
    <row r="658" spans="1:2" x14ac:dyDescent="0.25">
      <c r="A658" s="10"/>
      <c r="B658" s="10"/>
    </row>
    <row r="659" spans="1:2" x14ac:dyDescent="0.25">
      <c r="A659" s="10"/>
      <c r="B659" s="10"/>
    </row>
    <row r="660" spans="1:2" x14ac:dyDescent="0.25">
      <c r="A660" s="10"/>
      <c r="B660" s="10"/>
    </row>
    <row r="661" spans="1:2" x14ac:dyDescent="0.25">
      <c r="A661" s="10"/>
      <c r="B661" s="10"/>
    </row>
    <row r="662" spans="1:2" x14ac:dyDescent="0.25">
      <c r="A662" s="10"/>
      <c r="B662" s="10"/>
    </row>
    <row r="663" spans="1:2" x14ac:dyDescent="0.25">
      <c r="A663" s="10"/>
      <c r="B663" s="10"/>
    </row>
    <row r="664" spans="1:2" x14ac:dyDescent="0.25">
      <c r="A664" s="10"/>
      <c r="B664" s="10"/>
    </row>
    <row r="665" spans="1:2" x14ac:dyDescent="0.25">
      <c r="A665" s="10"/>
      <c r="B665" s="10"/>
    </row>
    <row r="666" spans="1:2" x14ac:dyDescent="0.25">
      <c r="A666" s="10"/>
      <c r="B666" s="10"/>
    </row>
    <row r="667" spans="1:2" x14ac:dyDescent="0.25">
      <c r="A667" s="10"/>
      <c r="B667" s="10"/>
    </row>
    <row r="668" spans="1:2" x14ac:dyDescent="0.25">
      <c r="A668" s="10"/>
      <c r="B668" s="10"/>
    </row>
    <row r="669" spans="1:2" x14ac:dyDescent="0.25">
      <c r="A669" s="10"/>
      <c r="B669" s="10"/>
    </row>
    <row r="670" spans="1:2" x14ac:dyDescent="0.25">
      <c r="A670" s="10"/>
      <c r="B670" s="10"/>
    </row>
    <row r="671" spans="1:2" x14ac:dyDescent="0.25">
      <c r="A671" s="10"/>
      <c r="B671" s="10"/>
    </row>
    <row r="672" spans="1:2" x14ac:dyDescent="0.25">
      <c r="A672" s="10"/>
      <c r="B672" s="10"/>
    </row>
    <row r="673" spans="1:2" x14ac:dyDescent="0.25">
      <c r="A673" s="10"/>
      <c r="B673" s="10"/>
    </row>
    <row r="674" spans="1:2" x14ac:dyDescent="0.25">
      <c r="A674" s="10"/>
      <c r="B674" s="10"/>
    </row>
    <row r="675" spans="1:2" x14ac:dyDescent="0.25">
      <c r="A675" s="10"/>
      <c r="B675" s="10"/>
    </row>
    <row r="676" spans="1:2" x14ac:dyDescent="0.25">
      <c r="A676" s="10"/>
      <c r="B676" s="10"/>
    </row>
    <row r="677" spans="1:2" x14ac:dyDescent="0.25">
      <c r="A677" s="10"/>
      <c r="B677" s="10"/>
    </row>
    <row r="678" spans="1:2" x14ac:dyDescent="0.25">
      <c r="A678" s="10"/>
      <c r="B678" s="10"/>
    </row>
    <row r="679" spans="1:2" x14ac:dyDescent="0.25">
      <c r="A679" s="10"/>
      <c r="B679" s="10"/>
    </row>
    <row r="680" spans="1:2" x14ac:dyDescent="0.25">
      <c r="A680" s="10"/>
      <c r="B680" s="10"/>
    </row>
    <row r="681" spans="1:2" x14ac:dyDescent="0.25">
      <c r="A681" s="10"/>
      <c r="B681" s="10"/>
    </row>
    <row r="682" spans="1:2" x14ac:dyDescent="0.25">
      <c r="A682" s="10"/>
      <c r="B682" s="10"/>
    </row>
    <row r="683" spans="1:2" x14ac:dyDescent="0.25">
      <c r="A683" s="10"/>
      <c r="B683" s="10"/>
    </row>
    <row r="684" spans="1:2" x14ac:dyDescent="0.25">
      <c r="A684" s="10"/>
      <c r="B684" s="10"/>
    </row>
    <row r="685" spans="1:2" x14ac:dyDescent="0.25">
      <c r="A685" s="10"/>
      <c r="B685" s="10"/>
    </row>
    <row r="686" spans="1:2" x14ac:dyDescent="0.25">
      <c r="A686" s="10"/>
      <c r="B686" s="10"/>
    </row>
    <row r="687" spans="1:2" x14ac:dyDescent="0.25">
      <c r="A687" s="10"/>
      <c r="B687" s="10"/>
    </row>
    <row r="688" spans="1:2" x14ac:dyDescent="0.25">
      <c r="A688" s="10"/>
      <c r="B688" s="10"/>
    </row>
    <row r="689" spans="1:2" x14ac:dyDescent="0.25">
      <c r="A689" s="10"/>
      <c r="B689" s="10"/>
    </row>
    <row r="690" spans="1:2" x14ac:dyDescent="0.25">
      <c r="A690" s="10"/>
      <c r="B690" s="10"/>
    </row>
    <row r="691" spans="1:2" x14ac:dyDescent="0.25">
      <c r="A691" s="10"/>
      <c r="B691" s="10"/>
    </row>
    <row r="692" spans="1:2" x14ac:dyDescent="0.25">
      <c r="A692" s="10"/>
      <c r="B692" s="10"/>
    </row>
    <row r="693" spans="1:2" x14ac:dyDescent="0.25">
      <c r="A693" s="10"/>
      <c r="B693" s="10"/>
    </row>
    <row r="694" spans="1:2" x14ac:dyDescent="0.25">
      <c r="A694" s="10"/>
      <c r="B694" s="10"/>
    </row>
    <row r="695" spans="1:2" x14ac:dyDescent="0.25">
      <c r="A695" s="10"/>
      <c r="B695" s="10"/>
    </row>
    <row r="696" spans="1:2" x14ac:dyDescent="0.25">
      <c r="A696" s="10"/>
      <c r="B696" s="10"/>
    </row>
    <row r="697" spans="1:2" x14ac:dyDescent="0.25">
      <c r="A697" s="10"/>
      <c r="B697" s="10"/>
    </row>
    <row r="698" spans="1:2" x14ac:dyDescent="0.25">
      <c r="A698" s="10"/>
      <c r="B698" s="10"/>
    </row>
    <row r="699" spans="1:2" x14ac:dyDescent="0.25">
      <c r="A699" s="10"/>
      <c r="B699" s="10"/>
    </row>
    <row r="700" spans="1:2" x14ac:dyDescent="0.25">
      <c r="A700" s="10"/>
      <c r="B700" s="10"/>
    </row>
    <row r="701" spans="1:2" x14ac:dyDescent="0.25">
      <c r="A701" s="10"/>
      <c r="B701" s="10"/>
    </row>
    <row r="702" spans="1:2" x14ac:dyDescent="0.25">
      <c r="A702" s="10"/>
      <c r="B702" s="10"/>
    </row>
    <row r="703" spans="1:2" x14ac:dyDescent="0.25">
      <c r="A703" s="10"/>
      <c r="B703" s="10"/>
    </row>
    <row r="704" spans="1:2" x14ac:dyDescent="0.25">
      <c r="A704" s="10"/>
      <c r="B704" s="10"/>
    </row>
    <row r="705" spans="1:2" x14ac:dyDescent="0.25">
      <c r="A705" s="10"/>
      <c r="B705" s="10"/>
    </row>
    <row r="706" spans="1:2" x14ac:dyDescent="0.25">
      <c r="A706" s="10"/>
      <c r="B706" s="10"/>
    </row>
    <row r="707" spans="1:2" x14ac:dyDescent="0.25">
      <c r="A707" s="10"/>
      <c r="B707" s="10"/>
    </row>
    <row r="708" spans="1:2" x14ac:dyDescent="0.25">
      <c r="A708" s="10"/>
      <c r="B708" s="10"/>
    </row>
    <row r="709" spans="1:2" x14ac:dyDescent="0.25">
      <c r="A709" s="10"/>
      <c r="B709" s="10"/>
    </row>
    <row r="710" spans="1:2" x14ac:dyDescent="0.25">
      <c r="A710" s="10"/>
      <c r="B710" s="10"/>
    </row>
    <row r="711" spans="1:2" x14ac:dyDescent="0.25">
      <c r="A711" s="10"/>
      <c r="B711" s="10"/>
    </row>
    <row r="712" spans="1:2" x14ac:dyDescent="0.25">
      <c r="A712" s="10"/>
      <c r="B712" s="10"/>
    </row>
    <row r="713" spans="1:2" x14ac:dyDescent="0.25">
      <c r="A713" s="10"/>
      <c r="B713" s="10"/>
    </row>
    <row r="714" spans="1:2" x14ac:dyDescent="0.25">
      <c r="A714" s="10"/>
      <c r="B714" s="10"/>
    </row>
    <row r="715" spans="1:2" x14ac:dyDescent="0.25">
      <c r="A715" s="10"/>
      <c r="B715" s="10"/>
    </row>
    <row r="716" spans="1:2" x14ac:dyDescent="0.25">
      <c r="A716" s="10"/>
      <c r="B716" s="10"/>
    </row>
    <row r="717" spans="1:2" x14ac:dyDescent="0.25">
      <c r="A717" s="10"/>
      <c r="B717" s="10"/>
    </row>
    <row r="718" spans="1:2" x14ac:dyDescent="0.25">
      <c r="A718" s="10"/>
      <c r="B718" s="10"/>
    </row>
    <row r="719" spans="1:2" x14ac:dyDescent="0.25">
      <c r="A719" s="10"/>
      <c r="B719" s="10"/>
    </row>
    <row r="720" spans="1:2" x14ac:dyDescent="0.25">
      <c r="A720" s="10"/>
      <c r="B720" s="10"/>
    </row>
    <row r="721" spans="1:2" x14ac:dyDescent="0.25">
      <c r="A721" s="10"/>
      <c r="B721" s="10"/>
    </row>
    <row r="722" spans="1:2" x14ac:dyDescent="0.25">
      <c r="A722" s="10"/>
      <c r="B722" s="10"/>
    </row>
    <row r="723" spans="1:2" x14ac:dyDescent="0.25">
      <c r="A723" s="10"/>
      <c r="B723" s="10"/>
    </row>
    <row r="724" spans="1:2" x14ac:dyDescent="0.25">
      <c r="A724" s="10"/>
      <c r="B724" s="10"/>
    </row>
    <row r="725" spans="1:2" x14ac:dyDescent="0.25">
      <c r="A725" s="10"/>
      <c r="B725" s="10"/>
    </row>
    <row r="726" spans="1:2" x14ac:dyDescent="0.25">
      <c r="A726" s="10"/>
      <c r="B726" s="10"/>
    </row>
    <row r="727" spans="1:2" x14ac:dyDescent="0.25">
      <c r="A727" s="10"/>
      <c r="B727" s="10"/>
    </row>
    <row r="728" spans="1:2" x14ac:dyDescent="0.25">
      <c r="A728" s="10"/>
      <c r="B728" s="10"/>
    </row>
    <row r="729" spans="1:2" x14ac:dyDescent="0.25">
      <c r="A729" s="10"/>
      <c r="B729" s="10"/>
    </row>
    <row r="730" spans="1:2" x14ac:dyDescent="0.25">
      <c r="A730" s="10"/>
      <c r="B730" s="10"/>
    </row>
    <row r="731" spans="1:2" x14ac:dyDescent="0.25">
      <c r="A731" s="10"/>
      <c r="B731" s="10"/>
    </row>
    <row r="732" spans="1:2" x14ac:dyDescent="0.25">
      <c r="A732" s="10"/>
      <c r="B732" s="10"/>
    </row>
    <row r="733" spans="1:2" x14ac:dyDescent="0.25">
      <c r="A733" s="10"/>
      <c r="B733" s="10"/>
    </row>
    <row r="734" spans="1:2" x14ac:dyDescent="0.25">
      <c r="A734" s="10"/>
      <c r="B734" s="10"/>
    </row>
    <row r="735" spans="1:2" x14ac:dyDescent="0.25">
      <c r="A735" s="10"/>
      <c r="B735" s="10"/>
    </row>
    <row r="736" spans="1:2" x14ac:dyDescent="0.25">
      <c r="A736" s="10"/>
      <c r="B736" s="10"/>
    </row>
    <row r="737" spans="1:2" x14ac:dyDescent="0.25">
      <c r="A737" s="10"/>
      <c r="B737" s="10"/>
    </row>
    <row r="738" spans="1:2" x14ac:dyDescent="0.25">
      <c r="A738" s="10"/>
      <c r="B738" s="10"/>
    </row>
    <row r="739" spans="1:2" x14ac:dyDescent="0.25">
      <c r="A739" s="10"/>
      <c r="B739" s="10"/>
    </row>
    <row r="740" spans="1:2" x14ac:dyDescent="0.25">
      <c r="A740" s="10"/>
      <c r="B740" s="10"/>
    </row>
    <row r="741" spans="1:2" x14ac:dyDescent="0.25">
      <c r="A741" s="10"/>
      <c r="B741" s="10"/>
    </row>
    <row r="742" spans="1:2" x14ac:dyDescent="0.25">
      <c r="A742" s="10"/>
      <c r="B742" s="10"/>
    </row>
    <row r="743" spans="1:2" x14ac:dyDescent="0.25">
      <c r="A743" s="10"/>
      <c r="B743" s="10"/>
    </row>
    <row r="744" spans="1:2" x14ac:dyDescent="0.25">
      <c r="A744" s="10"/>
      <c r="B744" s="10"/>
    </row>
    <row r="745" spans="1:2" x14ac:dyDescent="0.25">
      <c r="A745" s="10"/>
      <c r="B745" s="10"/>
    </row>
    <row r="746" spans="1:2" x14ac:dyDescent="0.25">
      <c r="A746" s="10"/>
      <c r="B746" s="10"/>
    </row>
    <row r="747" spans="1:2" x14ac:dyDescent="0.25">
      <c r="A747" s="10"/>
      <c r="B747" s="10"/>
    </row>
    <row r="748" spans="1:2" x14ac:dyDescent="0.25">
      <c r="A748" s="10"/>
      <c r="B748" s="10"/>
    </row>
    <row r="749" spans="1:2" x14ac:dyDescent="0.25">
      <c r="A749" s="10"/>
      <c r="B749" s="10"/>
    </row>
    <row r="750" spans="1:2" x14ac:dyDescent="0.25">
      <c r="A750" s="10"/>
      <c r="B750" s="10"/>
    </row>
    <row r="751" spans="1:2" x14ac:dyDescent="0.25">
      <c r="A751" s="10"/>
      <c r="B751" s="10"/>
    </row>
    <row r="752" spans="1:2" x14ac:dyDescent="0.25">
      <c r="A752" s="10"/>
      <c r="B752" s="10"/>
    </row>
    <row r="753" spans="1:2" x14ac:dyDescent="0.25">
      <c r="A753" s="10"/>
      <c r="B753" s="10"/>
    </row>
    <row r="754" spans="1:2" x14ac:dyDescent="0.25">
      <c r="A754" s="10"/>
      <c r="B754" s="10"/>
    </row>
    <row r="755" spans="1:2" x14ac:dyDescent="0.25">
      <c r="A755" s="10"/>
      <c r="B755" s="10"/>
    </row>
    <row r="756" spans="1:2" x14ac:dyDescent="0.25">
      <c r="A756" s="10"/>
      <c r="B756" s="10"/>
    </row>
    <row r="757" spans="1:2" x14ac:dyDescent="0.25">
      <c r="A757" s="10"/>
      <c r="B757" s="10"/>
    </row>
    <row r="758" spans="1:2" x14ac:dyDescent="0.25">
      <c r="A758" s="10"/>
      <c r="B758" s="10"/>
    </row>
    <row r="759" spans="1:2" x14ac:dyDescent="0.25">
      <c r="A759" s="10"/>
      <c r="B759" s="10"/>
    </row>
    <row r="760" spans="1:2" x14ac:dyDescent="0.25">
      <c r="A760" s="10"/>
      <c r="B760" s="10"/>
    </row>
    <row r="761" spans="1:2" x14ac:dyDescent="0.25">
      <c r="A761" s="10"/>
      <c r="B761" s="10"/>
    </row>
    <row r="762" spans="1:2" x14ac:dyDescent="0.25">
      <c r="A762" s="10"/>
      <c r="B762" s="10"/>
    </row>
    <row r="763" spans="1:2" x14ac:dyDescent="0.25">
      <c r="A763" s="10"/>
      <c r="B763" s="10"/>
    </row>
    <row r="764" spans="1:2" x14ac:dyDescent="0.25">
      <c r="A764" s="10"/>
      <c r="B764" s="10"/>
    </row>
    <row r="765" spans="1:2" x14ac:dyDescent="0.25">
      <c r="A765" s="10"/>
      <c r="B765" s="10"/>
    </row>
    <row r="766" spans="1:2" x14ac:dyDescent="0.25">
      <c r="A766" s="10"/>
      <c r="B766" s="10"/>
    </row>
    <row r="767" spans="1:2" x14ac:dyDescent="0.25">
      <c r="A767" s="10"/>
      <c r="B767" s="10"/>
    </row>
    <row r="768" spans="1:2" x14ac:dyDescent="0.25">
      <c r="A768" s="10"/>
      <c r="B768" s="10"/>
    </row>
    <row r="769" spans="1:2" x14ac:dyDescent="0.25">
      <c r="A769" s="10"/>
      <c r="B769" s="10"/>
    </row>
    <row r="770" spans="1:2" x14ac:dyDescent="0.25">
      <c r="A770" s="10"/>
      <c r="B770" s="10"/>
    </row>
    <row r="771" spans="1:2" x14ac:dyDescent="0.25">
      <c r="A771" s="10"/>
      <c r="B771" s="10"/>
    </row>
    <row r="772" spans="1:2" x14ac:dyDescent="0.25">
      <c r="A772" s="10"/>
      <c r="B772" s="10"/>
    </row>
    <row r="773" spans="1:2" x14ac:dyDescent="0.25">
      <c r="A773" s="10"/>
      <c r="B773" s="10"/>
    </row>
    <row r="774" spans="1:2" x14ac:dyDescent="0.25">
      <c r="A774" s="10"/>
      <c r="B774" s="10"/>
    </row>
    <row r="775" spans="1:2" x14ac:dyDescent="0.25">
      <c r="A775" s="10"/>
      <c r="B775" s="10"/>
    </row>
    <row r="776" spans="1:2" x14ac:dyDescent="0.25">
      <c r="A776" s="10"/>
      <c r="B776" s="10"/>
    </row>
    <row r="777" spans="1:2" x14ac:dyDescent="0.25">
      <c r="A777" s="10"/>
      <c r="B777" s="10"/>
    </row>
    <row r="778" spans="1:2" x14ac:dyDescent="0.25">
      <c r="A778" s="10"/>
      <c r="B778" s="10"/>
    </row>
    <row r="779" spans="1:2" x14ac:dyDescent="0.25">
      <c r="A779" s="10"/>
      <c r="B779" s="10"/>
    </row>
    <row r="780" spans="1:2" x14ac:dyDescent="0.25">
      <c r="A780" s="10"/>
      <c r="B780" s="10"/>
    </row>
    <row r="781" spans="1:2" x14ac:dyDescent="0.25">
      <c r="A781" s="10"/>
      <c r="B781" s="10"/>
    </row>
    <row r="782" spans="1:2" x14ac:dyDescent="0.25">
      <c r="A782" s="10"/>
      <c r="B782" s="10"/>
    </row>
    <row r="783" spans="1:2" x14ac:dyDescent="0.25">
      <c r="A783" s="10"/>
      <c r="B783" s="10"/>
    </row>
    <row r="784" spans="1:2" x14ac:dyDescent="0.25">
      <c r="A784" s="10"/>
      <c r="B784" s="10"/>
    </row>
    <row r="785" spans="1:2" x14ac:dyDescent="0.25">
      <c r="A785" s="10"/>
      <c r="B785" s="10"/>
    </row>
    <row r="786" spans="1:2" x14ac:dyDescent="0.25">
      <c r="A786" s="10"/>
      <c r="B786" s="10"/>
    </row>
    <row r="787" spans="1:2" x14ac:dyDescent="0.25">
      <c r="A787" s="10"/>
      <c r="B787" s="10"/>
    </row>
    <row r="788" spans="1:2" x14ac:dyDescent="0.25">
      <c r="A788" s="10"/>
      <c r="B788" s="10"/>
    </row>
    <row r="789" spans="1:2" x14ac:dyDescent="0.25">
      <c r="A789" s="10"/>
      <c r="B789" s="10"/>
    </row>
    <row r="790" spans="1:2" x14ac:dyDescent="0.25">
      <c r="A790" s="10"/>
      <c r="B790" s="10"/>
    </row>
    <row r="791" spans="1:2" x14ac:dyDescent="0.25">
      <c r="A791" s="10"/>
      <c r="B791" s="10"/>
    </row>
    <row r="792" spans="1:2" x14ac:dyDescent="0.25">
      <c r="A792" s="10"/>
      <c r="B792" s="10"/>
    </row>
    <row r="793" spans="1:2" x14ac:dyDescent="0.25">
      <c r="A793" s="10"/>
      <c r="B793" s="10"/>
    </row>
    <row r="794" spans="1:2" x14ac:dyDescent="0.25">
      <c r="A794" s="10"/>
      <c r="B794" s="10"/>
    </row>
    <row r="795" spans="1:2" x14ac:dyDescent="0.25">
      <c r="A795" s="10"/>
      <c r="B795" s="10"/>
    </row>
    <row r="796" spans="1:2" x14ac:dyDescent="0.25">
      <c r="A796" s="10"/>
      <c r="B796" s="10"/>
    </row>
    <row r="797" spans="1:2" x14ac:dyDescent="0.25">
      <c r="A797" s="10"/>
      <c r="B797" s="10"/>
    </row>
    <row r="798" spans="1:2" x14ac:dyDescent="0.25">
      <c r="A798" s="10"/>
      <c r="B798" s="10"/>
    </row>
    <row r="799" spans="1:2" x14ac:dyDescent="0.25">
      <c r="A799" s="10"/>
      <c r="B799" s="10"/>
    </row>
    <row r="800" spans="1:2" x14ac:dyDescent="0.25">
      <c r="A800" s="10"/>
      <c r="B800" s="10"/>
    </row>
    <row r="801" spans="1:2" x14ac:dyDescent="0.25">
      <c r="A801" s="10"/>
      <c r="B801" s="10"/>
    </row>
    <row r="802" spans="1:2" x14ac:dyDescent="0.25">
      <c r="A802" s="10"/>
      <c r="B802" s="10"/>
    </row>
    <row r="803" spans="1:2" x14ac:dyDescent="0.25">
      <c r="A803" s="10"/>
      <c r="B803" s="10"/>
    </row>
    <row r="804" spans="1:2" x14ac:dyDescent="0.25">
      <c r="A804" s="10"/>
      <c r="B804" s="10"/>
    </row>
    <row r="805" spans="1:2" x14ac:dyDescent="0.25">
      <c r="A805" s="10"/>
      <c r="B805" s="10"/>
    </row>
    <row r="806" spans="1:2" x14ac:dyDescent="0.25">
      <c r="A806" s="10"/>
      <c r="B806" s="10"/>
    </row>
    <row r="807" spans="1:2" x14ac:dyDescent="0.25">
      <c r="A807" s="10"/>
      <c r="B807" s="10"/>
    </row>
    <row r="808" spans="1:2" x14ac:dyDescent="0.25">
      <c r="A808" s="10"/>
      <c r="B808" s="10"/>
    </row>
    <row r="809" spans="1:2" x14ac:dyDescent="0.25">
      <c r="A809" s="10"/>
      <c r="B809" s="10"/>
    </row>
    <row r="810" spans="1:2" x14ac:dyDescent="0.25">
      <c r="A810" s="10"/>
      <c r="B810" s="10"/>
    </row>
    <row r="811" spans="1:2" x14ac:dyDescent="0.25">
      <c r="A811" s="10"/>
      <c r="B811" s="10"/>
    </row>
    <row r="812" spans="1:2" x14ac:dyDescent="0.25">
      <c r="A812" s="10"/>
      <c r="B812" s="10"/>
    </row>
    <row r="813" spans="1:2" x14ac:dyDescent="0.25">
      <c r="A813" s="10"/>
      <c r="B813" s="10"/>
    </row>
    <row r="814" spans="1:2" x14ac:dyDescent="0.25">
      <c r="A814" s="10"/>
      <c r="B814" s="10"/>
    </row>
    <row r="815" spans="1:2" x14ac:dyDescent="0.25">
      <c r="A815" s="10"/>
      <c r="B815" s="10"/>
    </row>
    <row r="816" spans="1:2" x14ac:dyDescent="0.25">
      <c r="A816" s="10"/>
      <c r="B816" s="10"/>
    </row>
    <row r="817" spans="1:2" x14ac:dyDescent="0.25">
      <c r="A817" s="10"/>
      <c r="B817" s="10"/>
    </row>
    <row r="818" spans="1:2" x14ac:dyDescent="0.25">
      <c r="A818" s="10"/>
      <c r="B818" s="10"/>
    </row>
    <row r="819" spans="1:2" x14ac:dyDescent="0.25">
      <c r="A819" s="10"/>
      <c r="B819" s="10"/>
    </row>
    <row r="820" spans="1:2" x14ac:dyDescent="0.25">
      <c r="A820" s="10"/>
      <c r="B820" s="10"/>
    </row>
    <row r="821" spans="1:2" x14ac:dyDescent="0.25">
      <c r="A821" s="10"/>
      <c r="B821" s="10"/>
    </row>
    <row r="822" spans="1:2" x14ac:dyDescent="0.25">
      <c r="A822" s="10"/>
      <c r="B822" s="10"/>
    </row>
    <row r="823" spans="1:2" x14ac:dyDescent="0.25">
      <c r="A823" s="10"/>
      <c r="B823" s="10"/>
    </row>
    <row r="824" spans="1:2" x14ac:dyDescent="0.25">
      <c r="A824" s="10"/>
      <c r="B824" s="10"/>
    </row>
    <row r="825" spans="1:2" x14ac:dyDescent="0.25">
      <c r="A825" s="10"/>
      <c r="B825" s="10"/>
    </row>
    <row r="826" spans="1:2" x14ac:dyDescent="0.25">
      <c r="A826" s="10"/>
      <c r="B826" s="10"/>
    </row>
    <row r="827" spans="1:2" x14ac:dyDescent="0.25">
      <c r="A827" s="10"/>
      <c r="B827" s="10"/>
    </row>
    <row r="828" spans="1:2" x14ac:dyDescent="0.25">
      <c r="A828" s="10"/>
      <c r="B828" s="10"/>
    </row>
    <row r="829" spans="1:2" x14ac:dyDescent="0.25">
      <c r="A829" s="10"/>
      <c r="B829" s="10"/>
    </row>
    <row r="830" spans="1:2" x14ac:dyDescent="0.25">
      <c r="A830" s="10"/>
      <c r="B830" s="10"/>
    </row>
    <row r="831" spans="1:2" x14ac:dyDescent="0.25">
      <c r="A831" s="10"/>
      <c r="B831" s="10"/>
    </row>
    <row r="832" spans="1:2" x14ac:dyDescent="0.25">
      <c r="A832" s="10"/>
      <c r="B832" s="10"/>
    </row>
    <row r="833" spans="1:2" x14ac:dyDescent="0.25">
      <c r="A833" s="10"/>
      <c r="B833" s="10"/>
    </row>
    <row r="834" spans="1:2" x14ac:dyDescent="0.25">
      <c r="A834" s="10"/>
      <c r="B834" s="10"/>
    </row>
    <row r="835" spans="1:2" x14ac:dyDescent="0.25">
      <c r="A835" s="10"/>
      <c r="B835" s="10"/>
    </row>
    <row r="836" spans="1:2" x14ac:dyDescent="0.25">
      <c r="A836" s="10"/>
      <c r="B836" s="10"/>
    </row>
    <row r="837" spans="1:2" x14ac:dyDescent="0.25">
      <c r="A837" s="10"/>
      <c r="B837" s="10"/>
    </row>
    <row r="838" spans="1:2" x14ac:dyDescent="0.25">
      <c r="A838" s="10"/>
      <c r="B838" s="10"/>
    </row>
    <row r="839" spans="1:2" x14ac:dyDescent="0.25">
      <c r="A839" s="10"/>
      <c r="B839" s="10"/>
    </row>
    <row r="840" spans="1:2" x14ac:dyDescent="0.25">
      <c r="A840" s="10"/>
      <c r="B840" s="10"/>
    </row>
    <row r="841" spans="1:2" x14ac:dyDescent="0.25">
      <c r="A841" s="10"/>
      <c r="B841" s="10"/>
    </row>
    <row r="842" spans="1:2" x14ac:dyDescent="0.25">
      <c r="A842" s="10"/>
      <c r="B842" s="10"/>
    </row>
    <row r="843" spans="1:2" x14ac:dyDescent="0.25">
      <c r="A843" s="10"/>
      <c r="B843" s="10"/>
    </row>
    <row r="844" spans="1:2" x14ac:dyDescent="0.25">
      <c r="A844" s="10"/>
      <c r="B844" s="10"/>
    </row>
    <row r="845" spans="1:2" x14ac:dyDescent="0.25">
      <c r="A845" s="10"/>
      <c r="B845" s="10"/>
    </row>
    <row r="846" spans="1:2" x14ac:dyDescent="0.25">
      <c r="A846" s="10"/>
      <c r="B846" s="10"/>
    </row>
    <row r="847" spans="1:2" x14ac:dyDescent="0.25">
      <c r="A847" s="10"/>
      <c r="B847" s="10"/>
    </row>
    <row r="848" spans="1:2" x14ac:dyDescent="0.25">
      <c r="A848" s="10"/>
      <c r="B848" s="10"/>
    </row>
    <row r="849" spans="1:2" x14ac:dyDescent="0.25">
      <c r="A849" s="10"/>
      <c r="B849" s="10"/>
    </row>
    <row r="850" spans="1:2" x14ac:dyDescent="0.25">
      <c r="A850" s="10"/>
      <c r="B850" s="10"/>
    </row>
    <row r="851" spans="1:2" x14ac:dyDescent="0.25">
      <c r="A851" s="10"/>
      <c r="B851" s="10"/>
    </row>
    <row r="852" spans="1:2" x14ac:dyDescent="0.25">
      <c r="A852" s="10"/>
      <c r="B852" s="10"/>
    </row>
    <row r="853" spans="1:2" x14ac:dyDescent="0.25">
      <c r="A853" s="10"/>
      <c r="B853" s="10"/>
    </row>
    <row r="854" spans="1:2" x14ac:dyDescent="0.25">
      <c r="A854" s="10"/>
      <c r="B854" s="10"/>
    </row>
    <row r="855" spans="1:2" x14ac:dyDescent="0.25">
      <c r="A855" s="10"/>
      <c r="B855" s="10"/>
    </row>
    <row r="856" spans="1:2" x14ac:dyDescent="0.25">
      <c r="A856" s="10"/>
      <c r="B856" s="10"/>
    </row>
    <row r="857" spans="1:2" x14ac:dyDescent="0.25">
      <c r="A857" s="10"/>
      <c r="B857" s="10"/>
    </row>
    <row r="858" spans="1:2" x14ac:dyDescent="0.25">
      <c r="A858" s="10"/>
      <c r="B858" s="10"/>
    </row>
    <row r="859" spans="1:2" x14ac:dyDescent="0.25">
      <c r="A859" s="10"/>
      <c r="B859" s="10"/>
    </row>
    <row r="860" spans="1:2" x14ac:dyDescent="0.25">
      <c r="A860" s="10"/>
      <c r="B860" s="10"/>
    </row>
    <row r="861" spans="1:2" x14ac:dyDescent="0.25">
      <c r="A861" s="10"/>
      <c r="B861" s="10"/>
    </row>
    <row r="862" spans="1:2" x14ac:dyDescent="0.25">
      <c r="A862" s="10"/>
      <c r="B862" s="10"/>
    </row>
    <row r="863" spans="1:2" x14ac:dyDescent="0.25">
      <c r="A863" s="10"/>
      <c r="B863" s="10"/>
    </row>
    <row r="864" spans="1:2" x14ac:dyDescent="0.25">
      <c r="A864" s="10"/>
      <c r="B864" s="10"/>
    </row>
    <row r="865" spans="1:2" x14ac:dyDescent="0.25">
      <c r="A865" s="10"/>
      <c r="B865" s="10"/>
    </row>
    <row r="866" spans="1:2" x14ac:dyDescent="0.25">
      <c r="A866" s="10"/>
      <c r="B866" s="10"/>
    </row>
    <row r="867" spans="1:2" x14ac:dyDescent="0.25">
      <c r="A867" s="10"/>
      <c r="B867" s="10"/>
    </row>
    <row r="868" spans="1:2" x14ac:dyDescent="0.25">
      <c r="A868" s="10"/>
      <c r="B868" s="10"/>
    </row>
    <row r="869" spans="1:2" x14ac:dyDescent="0.25">
      <c r="A869" s="10"/>
      <c r="B869" s="10"/>
    </row>
    <row r="870" spans="1:2" x14ac:dyDescent="0.25">
      <c r="A870" s="10"/>
      <c r="B870" s="10"/>
    </row>
    <row r="871" spans="1:2" x14ac:dyDescent="0.25">
      <c r="A871" s="10"/>
      <c r="B871" s="10"/>
    </row>
    <row r="872" spans="1:2" x14ac:dyDescent="0.25">
      <c r="A872" s="10"/>
      <c r="B872" s="10"/>
    </row>
    <row r="873" spans="1:2" x14ac:dyDescent="0.25">
      <c r="A873" s="10"/>
      <c r="B873" s="10"/>
    </row>
    <row r="874" spans="1:2" x14ac:dyDescent="0.25">
      <c r="A874" s="10"/>
      <c r="B874" s="10"/>
    </row>
    <row r="875" spans="1:2" x14ac:dyDescent="0.25">
      <c r="A875" s="10"/>
      <c r="B875" s="10"/>
    </row>
    <row r="876" spans="1:2" x14ac:dyDescent="0.25">
      <c r="A876" s="10"/>
      <c r="B876" s="10"/>
    </row>
    <row r="877" spans="1:2" x14ac:dyDescent="0.25">
      <c r="A877" s="10"/>
      <c r="B877" s="10"/>
    </row>
    <row r="878" spans="1:2" x14ac:dyDescent="0.25">
      <c r="A878" s="10"/>
      <c r="B878" s="10"/>
    </row>
    <row r="879" spans="1:2" x14ac:dyDescent="0.25">
      <c r="A879" s="10"/>
      <c r="B879" s="10"/>
    </row>
    <row r="880" spans="1:2" x14ac:dyDescent="0.25">
      <c r="A880" s="10"/>
      <c r="B880" s="10"/>
    </row>
    <row r="881" spans="1:2" x14ac:dyDescent="0.25">
      <c r="A881" s="10"/>
      <c r="B881" s="10"/>
    </row>
    <row r="882" spans="1:2" x14ac:dyDescent="0.25">
      <c r="A882" s="10"/>
      <c r="B882" s="10"/>
    </row>
    <row r="883" spans="1:2" x14ac:dyDescent="0.25">
      <c r="A883" s="10"/>
      <c r="B883" s="10"/>
    </row>
    <row r="884" spans="1:2" x14ac:dyDescent="0.25">
      <c r="A884" s="10"/>
      <c r="B884" s="10"/>
    </row>
    <row r="885" spans="1:2" x14ac:dyDescent="0.25">
      <c r="A885" s="10"/>
      <c r="B885" s="10"/>
    </row>
    <row r="886" spans="1:2" x14ac:dyDescent="0.25">
      <c r="A886" s="10"/>
      <c r="B886" s="10"/>
    </row>
    <row r="887" spans="1:2" x14ac:dyDescent="0.25">
      <c r="A887" s="10"/>
      <c r="B887" s="10"/>
    </row>
    <row r="888" spans="1:2" x14ac:dyDescent="0.25">
      <c r="A888" s="10"/>
      <c r="B888" s="10"/>
    </row>
    <row r="889" spans="1:2" x14ac:dyDescent="0.25">
      <c r="A889" s="10"/>
      <c r="B889" s="10"/>
    </row>
    <row r="890" spans="1:2" x14ac:dyDescent="0.25">
      <c r="A890" s="10"/>
      <c r="B890" s="10"/>
    </row>
    <row r="891" spans="1:2" x14ac:dyDescent="0.25">
      <c r="A891" s="10"/>
      <c r="B891" s="10"/>
    </row>
    <row r="892" spans="1:2" x14ac:dyDescent="0.25">
      <c r="A892" s="10"/>
      <c r="B892" s="10"/>
    </row>
    <row r="893" spans="1:2" x14ac:dyDescent="0.25">
      <c r="A893" s="10"/>
      <c r="B893" s="10"/>
    </row>
    <row r="894" spans="1:2" x14ac:dyDescent="0.25">
      <c r="A894" s="10"/>
      <c r="B894" s="10"/>
    </row>
    <row r="895" spans="1:2" x14ac:dyDescent="0.25">
      <c r="A895" s="10"/>
      <c r="B895" s="10"/>
    </row>
    <row r="896" spans="1:2" x14ac:dyDescent="0.25">
      <c r="A896" s="10"/>
      <c r="B896" s="10"/>
    </row>
    <row r="897" spans="1:2" x14ac:dyDescent="0.25">
      <c r="A897" s="10"/>
      <c r="B897" s="10"/>
    </row>
    <row r="898" spans="1:2" x14ac:dyDescent="0.25">
      <c r="A898" s="10"/>
      <c r="B898" s="10"/>
    </row>
    <row r="899" spans="1:2" x14ac:dyDescent="0.25">
      <c r="A899" s="10"/>
      <c r="B899" s="10"/>
    </row>
    <row r="900" spans="1:2" x14ac:dyDescent="0.25">
      <c r="A900" s="10"/>
      <c r="B900" s="10"/>
    </row>
    <row r="901" spans="1:2" x14ac:dyDescent="0.25">
      <c r="A901" s="10"/>
      <c r="B901" s="10"/>
    </row>
    <row r="902" spans="1:2" x14ac:dyDescent="0.25">
      <c r="A902" s="10"/>
      <c r="B902" s="10"/>
    </row>
    <row r="903" spans="1:2" x14ac:dyDescent="0.25">
      <c r="A903" s="10"/>
      <c r="B903" s="10"/>
    </row>
    <row r="904" spans="1:2" x14ac:dyDescent="0.25">
      <c r="A904" s="10"/>
      <c r="B904" s="10"/>
    </row>
    <row r="905" spans="1:2" x14ac:dyDescent="0.25">
      <c r="A905" s="10"/>
      <c r="B905" s="10"/>
    </row>
    <row r="906" spans="1:2" x14ac:dyDescent="0.25">
      <c r="A906" s="10"/>
      <c r="B906" s="10"/>
    </row>
    <row r="907" spans="1:2" x14ac:dyDescent="0.25">
      <c r="A907" s="10"/>
      <c r="B907" s="10"/>
    </row>
    <row r="908" spans="1:2" x14ac:dyDescent="0.25">
      <c r="A908" s="10"/>
      <c r="B908" s="10"/>
    </row>
    <row r="909" spans="1:2" x14ac:dyDescent="0.25">
      <c r="A909" s="10"/>
      <c r="B909" s="10"/>
    </row>
    <row r="910" spans="1:2" x14ac:dyDescent="0.25">
      <c r="A910" s="10"/>
      <c r="B910" s="10"/>
    </row>
    <row r="911" spans="1:2" x14ac:dyDescent="0.25">
      <c r="A911" s="10"/>
      <c r="B911" s="10"/>
    </row>
    <row r="912" spans="1:2" x14ac:dyDescent="0.25">
      <c r="A912" s="10"/>
      <c r="B912" s="10"/>
    </row>
    <row r="913" spans="1:2" x14ac:dyDescent="0.25">
      <c r="A913" s="10"/>
      <c r="B913" s="10"/>
    </row>
    <row r="914" spans="1:2" x14ac:dyDescent="0.25">
      <c r="A914" s="10"/>
      <c r="B914" s="10"/>
    </row>
    <row r="915" spans="1:2" x14ac:dyDescent="0.25">
      <c r="A915" s="10"/>
      <c r="B915" s="10"/>
    </row>
    <row r="916" spans="1:2" x14ac:dyDescent="0.25">
      <c r="A916" s="10"/>
      <c r="B916" s="10"/>
    </row>
    <row r="917" spans="1:2" x14ac:dyDescent="0.25">
      <c r="A917" s="10"/>
      <c r="B917" s="10"/>
    </row>
    <row r="918" spans="1:2" x14ac:dyDescent="0.25">
      <c r="A918" s="10"/>
      <c r="B918" s="10"/>
    </row>
    <row r="919" spans="1:2" x14ac:dyDescent="0.25">
      <c r="A919" s="10"/>
      <c r="B919" s="10"/>
    </row>
    <row r="920" spans="1:2" x14ac:dyDescent="0.25">
      <c r="A920" s="10"/>
      <c r="B920" s="10"/>
    </row>
    <row r="921" spans="1:2" x14ac:dyDescent="0.25">
      <c r="A921" s="10"/>
      <c r="B921" s="10"/>
    </row>
    <row r="922" spans="1:2" x14ac:dyDescent="0.25">
      <c r="A922" s="10"/>
      <c r="B922" s="10"/>
    </row>
    <row r="923" spans="1:2" x14ac:dyDescent="0.25">
      <c r="A923" s="10"/>
      <c r="B923" s="10"/>
    </row>
    <row r="924" spans="1:2" x14ac:dyDescent="0.25">
      <c r="A924" s="10"/>
      <c r="B924" s="10"/>
    </row>
    <row r="925" spans="1:2" x14ac:dyDescent="0.25">
      <c r="A925" s="10"/>
      <c r="B925" s="10"/>
    </row>
    <row r="926" spans="1:2" x14ac:dyDescent="0.25">
      <c r="A926" s="10"/>
      <c r="B926" s="10"/>
    </row>
    <row r="927" spans="1:2" x14ac:dyDescent="0.25">
      <c r="A927" s="10"/>
      <c r="B927" s="10"/>
    </row>
    <row r="928" spans="1:2" x14ac:dyDescent="0.25">
      <c r="A928" s="10"/>
      <c r="B928" s="10"/>
    </row>
    <row r="929" spans="1:2" x14ac:dyDescent="0.25">
      <c r="A929" s="10"/>
      <c r="B929" s="10"/>
    </row>
    <row r="930" spans="1:2" x14ac:dyDescent="0.25">
      <c r="A930" s="10"/>
      <c r="B930" s="10"/>
    </row>
    <row r="931" spans="1:2" x14ac:dyDescent="0.25">
      <c r="A931" s="10"/>
      <c r="B931" s="10"/>
    </row>
    <row r="932" spans="1:2" x14ac:dyDescent="0.25">
      <c r="A932" s="10"/>
      <c r="B932" s="10"/>
    </row>
    <row r="933" spans="1:2" x14ac:dyDescent="0.25">
      <c r="A933" s="10"/>
      <c r="B933" s="10"/>
    </row>
    <row r="934" spans="1:2" x14ac:dyDescent="0.25">
      <c r="A934" s="10"/>
      <c r="B934" s="10"/>
    </row>
    <row r="935" spans="1:2" x14ac:dyDescent="0.25">
      <c r="A935" s="10"/>
      <c r="B935" s="10"/>
    </row>
    <row r="936" spans="1:2" x14ac:dyDescent="0.25">
      <c r="A936" s="10"/>
      <c r="B936" s="10"/>
    </row>
    <row r="937" spans="1:2" x14ac:dyDescent="0.25">
      <c r="A937" s="10"/>
      <c r="B937" s="10"/>
    </row>
    <row r="938" spans="1:2" x14ac:dyDescent="0.25">
      <c r="A938" s="10"/>
      <c r="B938" s="10"/>
    </row>
    <row r="939" spans="1:2" x14ac:dyDescent="0.25">
      <c r="A939" s="10"/>
      <c r="B939" s="10"/>
    </row>
    <row r="940" spans="1:2" x14ac:dyDescent="0.25">
      <c r="A940" s="10"/>
      <c r="B940" s="10"/>
    </row>
    <row r="941" spans="1:2" x14ac:dyDescent="0.25">
      <c r="A941" s="10"/>
      <c r="B941" s="10"/>
    </row>
    <row r="942" spans="1:2" x14ac:dyDescent="0.25">
      <c r="A942" s="10"/>
      <c r="B942" s="10"/>
    </row>
    <row r="943" spans="1:2" x14ac:dyDescent="0.25">
      <c r="A943" s="10"/>
      <c r="B943" s="10"/>
    </row>
    <row r="944" spans="1:2" x14ac:dyDescent="0.25">
      <c r="A944" s="10"/>
      <c r="B944" s="10"/>
    </row>
    <row r="945" spans="1:2" x14ac:dyDescent="0.25">
      <c r="A945" s="10"/>
      <c r="B945" s="10"/>
    </row>
    <row r="946" spans="1:2" x14ac:dyDescent="0.25">
      <c r="A946" s="10"/>
      <c r="B946" s="10"/>
    </row>
    <row r="947" spans="1:2" x14ac:dyDescent="0.25">
      <c r="A947" s="10"/>
      <c r="B947" s="10"/>
    </row>
    <row r="948" spans="1:2" x14ac:dyDescent="0.25">
      <c r="A948" s="10"/>
      <c r="B948" s="10"/>
    </row>
    <row r="949" spans="1:2" x14ac:dyDescent="0.25">
      <c r="A949" s="10"/>
      <c r="B949" s="10"/>
    </row>
    <row r="950" spans="1:2" x14ac:dyDescent="0.25">
      <c r="A950" s="10"/>
      <c r="B950" s="10"/>
    </row>
    <row r="951" spans="1:2" x14ac:dyDescent="0.25">
      <c r="A951" s="10"/>
      <c r="B951" s="10"/>
    </row>
    <row r="952" spans="1:2" x14ac:dyDescent="0.25">
      <c r="A952" s="10"/>
      <c r="B952" s="10"/>
    </row>
    <row r="953" spans="1:2" x14ac:dyDescent="0.25">
      <c r="A953" s="10"/>
      <c r="B953" s="10"/>
    </row>
    <row r="954" spans="1:2" x14ac:dyDescent="0.25">
      <c r="A954" s="10"/>
      <c r="B954" s="10"/>
    </row>
    <row r="955" spans="1:2" x14ac:dyDescent="0.25">
      <c r="A955" s="10"/>
      <c r="B955" s="10"/>
    </row>
    <row r="956" spans="1:2" x14ac:dyDescent="0.25">
      <c r="A956" s="10"/>
      <c r="B956" s="10"/>
    </row>
    <row r="957" spans="1:2" x14ac:dyDescent="0.25">
      <c r="A957" s="10"/>
      <c r="B957" s="10"/>
    </row>
    <row r="958" spans="1:2" x14ac:dyDescent="0.25">
      <c r="A958" s="10"/>
      <c r="B958" s="10"/>
    </row>
    <row r="959" spans="1:2" x14ac:dyDescent="0.25">
      <c r="A959" s="10"/>
      <c r="B959" s="10"/>
    </row>
    <row r="960" spans="1:2" x14ac:dyDescent="0.25">
      <c r="A960" s="10"/>
      <c r="B960" s="10"/>
    </row>
    <row r="961" spans="1:2" x14ac:dyDescent="0.25">
      <c r="A961" s="10"/>
      <c r="B961" s="10"/>
    </row>
    <row r="962" spans="1:2" x14ac:dyDescent="0.25">
      <c r="A962" s="10"/>
      <c r="B962" s="10"/>
    </row>
    <row r="963" spans="1:2" x14ac:dyDescent="0.25">
      <c r="A963" s="10"/>
      <c r="B963" s="10"/>
    </row>
    <row r="964" spans="1:2" x14ac:dyDescent="0.25">
      <c r="A964" s="10"/>
      <c r="B964" s="10"/>
    </row>
    <row r="965" spans="1:2" x14ac:dyDescent="0.25">
      <c r="A965" s="10"/>
      <c r="B965" s="10"/>
    </row>
    <row r="966" spans="1:2" x14ac:dyDescent="0.25">
      <c r="A966" s="10"/>
      <c r="B966" s="10"/>
    </row>
    <row r="967" spans="1:2" x14ac:dyDescent="0.25">
      <c r="A967" s="10"/>
      <c r="B967" s="10"/>
    </row>
    <row r="968" spans="1:2" x14ac:dyDescent="0.25">
      <c r="A968" s="10"/>
      <c r="B968" s="10"/>
    </row>
    <row r="969" spans="1:2" x14ac:dyDescent="0.25">
      <c r="A969" s="10"/>
      <c r="B969" s="10"/>
    </row>
    <row r="970" spans="1:2" x14ac:dyDescent="0.25">
      <c r="A970" s="10"/>
      <c r="B970" s="10"/>
    </row>
    <row r="971" spans="1:2" x14ac:dyDescent="0.25">
      <c r="A971" s="10"/>
      <c r="B971" s="10"/>
    </row>
    <row r="972" spans="1:2" x14ac:dyDescent="0.25">
      <c r="A972" s="10"/>
      <c r="B972" s="10"/>
    </row>
    <row r="973" spans="1:2" x14ac:dyDescent="0.25">
      <c r="A973" s="10"/>
      <c r="B973" s="10"/>
    </row>
    <row r="974" spans="1:2" x14ac:dyDescent="0.25">
      <c r="A974" s="10"/>
      <c r="B974" s="10"/>
    </row>
    <row r="975" spans="1:2" x14ac:dyDescent="0.25">
      <c r="A975" s="10"/>
      <c r="B975" s="10"/>
    </row>
    <row r="976" spans="1:2" x14ac:dyDescent="0.25">
      <c r="A976" s="10"/>
      <c r="B976" s="10"/>
    </row>
    <row r="977" spans="1:2" x14ac:dyDescent="0.25">
      <c r="A977" s="10"/>
      <c r="B977" s="10"/>
    </row>
    <row r="978" spans="1:2" x14ac:dyDescent="0.25">
      <c r="A978" s="10"/>
      <c r="B978" s="10"/>
    </row>
    <row r="979" spans="1:2" x14ac:dyDescent="0.25">
      <c r="A979" s="10"/>
      <c r="B979" s="10"/>
    </row>
    <row r="980" spans="1:2" x14ac:dyDescent="0.25">
      <c r="A980" s="10"/>
      <c r="B980" s="10"/>
    </row>
    <row r="981" spans="1:2" x14ac:dyDescent="0.25">
      <c r="A981" s="10"/>
      <c r="B981" s="10"/>
    </row>
    <row r="982" spans="1:2" x14ac:dyDescent="0.25">
      <c r="A982" s="10"/>
      <c r="B982" s="10"/>
    </row>
    <row r="983" spans="1:2" x14ac:dyDescent="0.25">
      <c r="A983" s="10"/>
      <c r="B983" s="10"/>
    </row>
    <row r="984" spans="1:2" x14ac:dyDescent="0.25">
      <c r="A984" s="10"/>
      <c r="B984" s="10"/>
    </row>
    <row r="985" spans="1:2" x14ac:dyDescent="0.25">
      <c r="A985" s="10"/>
      <c r="B985" s="10"/>
    </row>
    <row r="986" spans="1:2" x14ac:dyDescent="0.25">
      <c r="A986" s="10"/>
      <c r="B986" s="10"/>
    </row>
    <row r="987" spans="1:2" x14ac:dyDescent="0.25">
      <c r="A987" s="10"/>
      <c r="B987" s="10"/>
    </row>
    <row r="988" spans="1:2" x14ac:dyDescent="0.25">
      <c r="A988" s="10"/>
      <c r="B988" s="10"/>
    </row>
    <row r="989" spans="1:2" x14ac:dyDescent="0.25">
      <c r="A989" s="10"/>
      <c r="B989" s="10"/>
    </row>
    <row r="990" spans="1:2" x14ac:dyDescent="0.25">
      <c r="A990" s="10"/>
      <c r="B990" s="10"/>
    </row>
    <row r="991" spans="1:2" x14ac:dyDescent="0.25">
      <c r="A991" s="10"/>
      <c r="B991" s="10"/>
    </row>
    <row r="992" spans="1:2" x14ac:dyDescent="0.25">
      <c r="A992" s="10"/>
      <c r="B992" s="10"/>
    </row>
    <row r="993" spans="1:2" x14ac:dyDescent="0.25">
      <c r="A993" s="10"/>
      <c r="B993" s="10"/>
    </row>
    <row r="994" spans="1:2" x14ac:dyDescent="0.25">
      <c r="A994" s="10"/>
      <c r="B994" s="10"/>
    </row>
    <row r="995" spans="1:2" x14ac:dyDescent="0.25">
      <c r="A995" s="10"/>
      <c r="B995" s="10"/>
    </row>
    <row r="996" spans="1:2" x14ac:dyDescent="0.25">
      <c r="A996" s="10"/>
      <c r="B996" s="10"/>
    </row>
    <row r="997" spans="1:2" x14ac:dyDescent="0.25">
      <c r="A997" s="10"/>
      <c r="B997" s="10"/>
    </row>
    <row r="998" spans="1:2" x14ac:dyDescent="0.25">
      <c r="A998" s="10"/>
      <c r="B998" s="10"/>
    </row>
    <row r="999" spans="1:2" x14ac:dyDescent="0.25">
      <c r="A999" s="10"/>
      <c r="B999" s="10"/>
    </row>
    <row r="1000" spans="1:2" x14ac:dyDescent="0.25">
      <c r="A1000" s="10"/>
      <c r="B1000" s="10"/>
    </row>
    <row r="1001" spans="1:2" x14ac:dyDescent="0.25">
      <c r="A1001" s="10"/>
      <c r="B1001" s="10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0D3B5-AC52-478A-ACBE-AEC8A9C11080}">
  <sheetPr codeName="Sheet7"/>
  <dimension ref="A1:C1001"/>
  <sheetViews>
    <sheetView topLeftCell="A28" workbookViewId="0">
      <selection activeCell="M31" sqref="M31"/>
    </sheetView>
  </sheetViews>
  <sheetFormatPr defaultRowHeight="15" x14ac:dyDescent="0.25"/>
  <cols>
    <col min="1" max="1" width="8" bestFit="1" customWidth="1"/>
    <col min="2" max="2" width="11.7109375" bestFit="1" customWidth="1"/>
    <col min="3" max="3" width="14.42578125" bestFit="1" customWidth="1"/>
  </cols>
  <sheetData>
    <row r="1" spans="1:3" x14ac:dyDescent="0.25">
      <c r="A1" t="s">
        <v>705</v>
      </c>
      <c r="B1" t="s">
        <v>250</v>
      </c>
      <c r="C1" t="s">
        <v>343</v>
      </c>
    </row>
    <row r="2" spans="1:3" x14ac:dyDescent="0.25">
      <c r="A2" s="10" t="s">
        <v>349</v>
      </c>
      <c r="B2" s="10" t="s">
        <v>350</v>
      </c>
      <c r="C2">
        <v>0</v>
      </c>
    </row>
    <row r="3" spans="1:3" x14ac:dyDescent="0.25">
      <c r="A3" s="10" t="s">
        <v>351</v>
      </c>
      <c r="B3" s="10" t="s">
        <v>350</v>
      </c>
      <c r="C3">
        <v>0</v>
      </c>
    </row>
    <row r="4" spans="1:3" x14ac:dyDescent="0.25">
      <c r="A4" s="10" t="s">
        <v>352</v>
      </c>
      <c r="B4" s="10" t="s">
        <v>350</v>
      </c>
      <c r="C4">
        <v>0</v>
      </c>
    </row>
    <row r="5" spans="1:3" x14ac:dyDescent="0.25">
      <c r="A5" s="10" t="s">
        <v>353</v>
      </c>
      <c r="B5" s="10" t="s">
        <v>354</v>
      </c>
      <c r="C5">
        <v>0.37</v>
      </c>
    </row>
    <row r="6" spans="1:3" x14ac:dyDescent="0.25">
      <c r="A6" s="10" t="s">
        <v>355</v>
      </c>
      <c r="B6" s="10" t="s">
        <v>356</v>
      </c>
      <c r="C6">
        <v>0.28000000000000003</v>
      </c>
    </row>
    <row r="7" spans="1:3" x14ac:dyDescent="0.25">
      <c r="A7" s="10" t="s">
        <v>357</v>
      </c>
      <c r="B7" s="10" t="s">
        <v>358</v>
      </c>
      <c r="C7">
        <v>0.27</v>
      </c>
    </row>
    <row r="8" spans="1:3" x14ac:dyDescent="0.25">
      <c r="A8" s="10" t="s">
        <v>359</v>
      </c>
      <c r="B8" s="10" t="s">
        <v>360</v>
      </c>
      <c r="C8">
        <v>0.36</v>
      </c>
    </row>
    <row r="9" spans="1:3" x14ac:dyDescent="0.25">
      <c r="A9" s="10" t="s">
        <v>361</v>
      </c>
      <c r="B9" s="10" t="s">
        <v>362</v>
      </c>
      <c r="C9">
        <v>0.32</v>
      </c>
    </row>
    <row r="10" spans="1:3" x14ac:dyDescent="0.25">
      <c r="A10" s="10" t="s">
        <v>363</v>
      </c>
      <c r="B10" s="10" t="s">
        <v>547</v>
      </c>
      <c r="C10">
        <v>0.28000000000000003</v>
      </c>
    </row>
    <row r="11" spans="1:3" x14ac:dyDescent="0.25">
      <c r="A11" s="10" t="s">
        <v>365</v>
      </c>
      <c r="B11" s="10" t="s">
        <v>548</v>
      </c>
      <c r="C11">
        <v>0.31</v>
      </c>
    </row>
    <row r="12" spans="1:3" x14ac:dyDescent="0.25">
      <c r="A12" s="10" t="s">
        <v>367</v>
      </c>
      <c r="B12" s="10" t="s">
        <v>549</v>
      </c>
      <c r="C12">
        <v>0.25</v>
      </c>
    </row>
    <row r="13" spans="1:3" x14ac:dyDescent="0.25">
      <c r="A13" s="10" t="s">
        <v>369</v>
      </c>
      <c r="B13" s="10" t="s">
        <v>550</v>
      </c>
      <c r="C13">
        <v>0.3</v>
      </c>
    </row>
    <row r="14" spans="1:3" x14ac:dyDescent="0.25">
      <c r="A14" s="10" t="s">
        <v>371</v>
      </c>
      <c r="B14" s="10" t="s">
        <v>551</v>
      </c>
      <c r="C14">
        <v>0.28000000000000003</v>
      </c>
    </row>
    <row r="15" spans="1:3" x14ac:dyDescent="0.25">
      <c r="A15" s="10" t="s">
        <v>373</v>
      </c>
      <c r="B15" s="10" t="s">
        <v>356</v>
      </c>
      <c r="C15">
        <v>0.27</v>
      </c>
    </row>
    <row r="16" spans="1:3" x14ac:dyDescent="0.25">
      <c r="A16" s="10" t="s">
        <v>374</v>
      </c>
      <c r="B16" s="10" t="s">
        <v>358</v>
      </c>
      <c r="C16">
        <v>0.22</v>
      </c>
    </row>
    <row r="17" spans="1:3" x14ac:dyDescent="0.25">
      <c r="A17" s="10" t="s">
        <v>375</v>
      </c>
      <c r="B17" s="10" t="s">
        <v>552</v>
      </c>
      <c r="C17">
        <v>0.38</v>
      </c>
    </row>
    <row r="18" spans="1:3" x14ac:dyDescent="0.25">
      <c r="A18" s="10" t="s">
        <v>377</v>
      </c>
      <c r="B18" s="10" t="s">
        <v>553</v>
      </c>
      <c r="C18">
        <v>0.31</v>
      </c>
    </row>
    <row r="19" spans="1:3" x14ac:dyDescent="0.25">
      <c r="A19" s="10" t="s">
        <v>379</v>
      </c>
      <c r="B19" s="10" t="s">
        <v>554</v>
      </c>
      <c r="C19">
        <v>0.32</v>
      </c>
    </row>
    <row r="20" spans="1:3" x14ac:dyDescent="0.25">
      <c r="A20" s="10" t="s">
        <v>381</v>
      </c>
      <c r="B20" s="10" t="s">
        <v>555</v>
      </c>
      <c r="C20">
        <v>0.39</v>
      </c>
    </row>
    <row r="21" spans="1:3" x14ac:dyDescent="0.25">
      <c r="A21" s="10" t="s">
        <v>383</v>
      </c>
      <c r="B21" s="10" t="s">
        <v>556</v>
      </c>
      <c r="C21">
        <v>0.37</v>
      </c>
    </row>
    <row r="22" spans="1:3" x14ac:dyDescent="0.25">
      <c r="A22" s="10" t="s">
        <v>385</v>
      </c>
      <c r="B22" s="10" t="s">
        <v>360</v>
      </c>
      <c r="C22">
        <v>0.31</v>
      </c>
    </row>
    <row r="23" spans="1:3" x14ac:dyDescent="0.25">
      <c r="A23" s="10" t="s">
        <v>386</v>
      </c>
      <c r="B23" s="10" t="s">
        <v>362</v>
      </c>
      <c r="C23">
        <v>0.27</v>
      </c>
    </row>
    <row r="24" spans="1:3" x14ac:dyDescent="0.25">
      <c r="A24" s="10" t="s">
        <v>387</v>
      </c>
      <c r="B24" s="10" t="s">
        <v>557</v>
      </c>
      <c r="C24">
        <v>0.27</v>
      </c>
    </row>
    <row r="25" spans="1:3" x14ac:dyDescent="0.25">
      <c r="A25" s="10" t="s">
        <v>389</v>
      </c>
      <c r="B25" s="10" t="s">
        <v>558</v>
      </c>
      <c r="C25">
        <v>0.36</v>
      </c>
    </row>
    <row r="26" spans="1:3" x14ac:dyDescent="0.25">
      <c r="A26" s="10" t="s">
        <v>391</v>
      </c>
      <c r="B26" s="10" t="s">
        <v>559</v>
      </c>
      <c r="C26">
        <v>0.37</v>
      </c>
    </row>
    <row r="27" spans="1:3" x14ac:dyDescent="0.25">
      <c r="A27" s="10" t="s">
        <v>393</v>
      </c>
      <c r="B27" s="10" t="s">
        <v>560</v>
      </c>
      <c r="C27">
        <v>0.28999999999999998</v>
      </c>
    </row>
    <row r="28" spans="1:3" x14ac:dyDescent="0.25">
      <c r="A28" s="10" t="s">
        <v>395</v>
      </c>
      <c r="B28" s="10" t="s">
        <v>561</v>
      </c>
      <c r="C28">
        <v>0.28000000000000003</v>
      </c>
    </row>
    <row r="29" spans="1:3" x14ac:dyDescent="0.25">
      <c r="A29" s="10" t="s">
        <v>397</v>
      </c>
      <c r="B29" s="10" t="s">
        <v>354</v>
      </c>
      <c r="C29">
        <v>0.47</v>
      </c>
    </row>
    <row r="30" spans="1:3" x14ac:dyDescent="0.25">
      <c r="A30" s="10" t="s">
        <v>398</v>
      </c>
      <c r="B30" s="10" t="s">
        <v>399</v>
      </c>
      <c r="C30">
        <v>0.37</v>
      </c>
    </row>
    <row r="31" spans="1:3" x14ac:dyDescent="0.25">
      <c r="A31" s="10" t="s">
        <v>400</v>
      </c>
      <c r="B31" s="10" t="s">
        <v>562</v>
      </c>
      <c r="C31">
        <v>0.31</v>
      </c>
    </row>
    <row r="32" spans="1:3" x14ac:dyDescent="0.25">
      <c r="A32" s="10" t="s">
        <v>402</v>
      </c>
      <c r="B32" s="10" t="s">
        <v>563</v>
      </c>
      <c r="C32">
        <v>0.27</v>
      </c>
    </row>
    <row r="33" spans="1:3" x14ac:dyDescent="0.25">
      <c r="A33" s="10" t="s">
        <v>404</v>
      </c>
      <c r="B33" s="10" t="s">
        <v>564</v>
      </c>
      <c r="C33">
        <v>0.26</v>
      </c>
    </row>
    <row r="34" spans="1:3" x14ac:dyDescent="0.25">
      <c r="A34" s="10" t="s">
        <v>406</v>
      </c>
      <c r="B34" s="10" t="s">
        <v>565</v>
      </c>
      <c r="C34">
        <v>0.28000000000000003</v>
      </c>
    </row>
    <row r="35" spans="1:3" x14ac:dyDescent="0.25">
      <c r="A35" s="10" t="s">
        <v>408</v>
      </c>
      <c r="B35" s="10" t="s">
        <v>566</v>
      </c>
      <c r="C35">
        <v>0.33</v>
      </c>
    </row>
    <row r="36" spans="1:3" x14ac:dyDescent="0.25">
      <c r="A36" s="10" t="s">
        <v>410</v>
      </c>
      <c r="B36" s="10" t="s">
        <v>354</v>
      </c>
      <c r="C36">
        <v>0.27</v>
      </c>
    </row>
    <row r="37" spans="1:3" x14ac:dyDescent="0.25">
      <c r="A37" s="10" t="s">
        <v>411</v>
      </c>
      <c r="B37" s="10" t="s">
        <v>356</v>
      </c>
      <c r="C37">
        <v>0.24</v>
      </c>
    </row>
    <row r="38" spans="1:3" x14ac:dyDescent="0.25">
      <c r="A38" s="10" t="s">
        <v>412</v>
      </c>
      <c r="B38" s="10" t="s">
        <v>358</v>
      </c>
      <c r="C38">
        <v>0.2</v>
      </c>
    </row>
    <row r="39" spans="1:3" x14ac:dyDescent="0.25">
      <c r="A39" s="10" t="s">
        <v>413</v>
      </c>
      <c r="B39" s="10" t="s">
        <v>360</v>
      </c>
      <c r="C39">
        <v>0.3</v>
      </c>
    </row>
    <row r="40" spans="1:3" x14ac:dyDescent="0.25">
      <c r="A40" s="10" t="s">
        <v>414</v>
      </c>
      <c r="B40" s="10" t="s">
        <v>362</v>
      </c>
      <c r="C40">
        <v>0.32</v>
      </c>
    </row>
    <row r="41" spans="1:3" x14ac:dyDescent="0.25">
      <c r="A41" s="10" t="s">
        <v>415</v>
      </c>
      <c r="B41" s="10" t="s">
        <v>567</v>
      </c>
      <c r="C41">
        <v>0.24</v>
      </c>
    </row>
    <row r="42" spans="1:3" x14ac:dyDescent="0.25">
      <c r="A42" s="10" t="s">
        <v>417</v>
      </c>
      <c r="B42" s="10" t="s">
        <v>568</v>
      </c>
      <c r="C42">
        <v>0.37</v>
      </c>
    </row>
    <row r="43" spans="1:3" x14ac:dyDescent="0.25">
      <c r="A43" s="10" t="s">
        <v>419</v>
      </c>
      <c r="B43" s="10" t="s">
        <v>569</v>
      </c>
      <c r="C43">
        <v>0.32</v>
      </c>
    </row>
    <row r="44" spans="1:3" x14ac:dyDescent="0.25">
      <c r="A44" s="10" t="s">
        <v>421</v>
      </c>
      <c r="B44" s="10" t="s">
        <v>570</v>
      </c>
      <c r="C44">
        <v>0.43</v>
      </c>
    </row>
    <row r="45" spans="1:3" x14ac:dyDescent="0.25">
      <c r="A45" s="10" t="s">
        <v>423</v>
      </c>
      <c r="B45" s="10" t="s">
        <v>571</v>
      </c>
      <c r="C45">
        <v>0.37</v>
      </c>
    </row>
    <row r="46" spans="1:3" x14ac:dyDescent="0.25">
      <c r="A46" s="10" t="s">
        <v>425</v>
      </c>
      <c r="B46" s="10" t="s">
        <v>356</v>
      </c>
      <c r="C46">
        <v>0.28999999999999998</v>
      </c>
    </row>
    <row r="47" spans="1:3" x14ac:dyDescent="0.25">
      <c r="A47" s="10" t="s">
        <v>426</v>
      </c>
      <c r="B47" s="10" t="s">
        <v>358</v>
      </c>
      <c r="C47">
        <v>0.2</v>
      </c>
    </row>
    <row r="48" spans="1:3" x14ac:dyDescent="0.25">
      <c r="A48" s="10" t="s">
        <v>427</v>
      </c>
      <c r="B48" s="10" t="s">
        <v>572</v>
      </c>
      <c r="C48">
        <v>0.24</v>
      </c>
    </row>
    <row r="49" spans="1:3" x14ac:dyDescent="0.25">
      <c r="A49" s="10" t="s">
        <v>429</v>
      </c>
      <c r="B49" s="10" t="s">
        <v>573</v>
      </c>
      <c r="C49">
        <v>0.33</v>
      </c>
    </row>
    <row r="50" spans="1:3" x14ac:dyDescent="0.25">
      <c r="A50" s="10" t="s">
        <v>431</v>
      </c>
      <c r="B50" s="10" t="s">
        <v>574</v>
      </c>
      <c r="C50">
        <v>0.26</v>
      </c>
    </row>
    <row r="51" spans="1:3" x14ac:dyDescent="0.25">
      <c r="A51" s="10" t="s">
        <v>433</v>
      </c>
      <c r="B51" s="10" t="s">
        <v>575</v>
      </c>
      <c r="C51">
        <v>0.35</v>
      </c>
    </row>
    <row r="52" spans="1:3" x14ac:dyDescent="0.25">
      <c r="A52" s="10" t="s">
        <v>435</v>
      </c>
      <c r="B52" s="10" t="s">
        <v>576</v>
      </c>
      <c r="C52">
        <v>0.39</v>
      </c>
    </row>
    <row r="53" spans="1:3" x14ac:dyDescent="0.25">
      <c r="A53" s="10" t="s">
        <v>437</v>
      </c>
      <c r="B53" s="10" t="s">
        <v>360</v>
      </c>
      <c r="C53">
        <v>0.28000000000000003</v>
      </c>
    </row>
    <row r="54" spans="1:3" x14ac:dyDescent="0.25">
      <c r="A54" s="10" t="s">
        <v>438</v>
      </c>
      <c r="B54" s="10" t="s">
        <v>362</v>
      </c>
      <c r="C54">
        <v>0.33</v>
      </c>
    </row>
    <row r="55" spans="1:3" x14ac:dyDescent="0.25">
      <c r="A55" s="10" t="s">
        <v>439</v>
      </c>
      <c r="B55" s="10" t="s">
        <v>577</v>
      </c>
      <c r="C55">
        <v>0.31</v>
      </c>
    </row>
    <row r="56" spans="1:3" x14ac:dyDescent="0.25">
      <c r="A56" s="10" t="s">
        <v>441</v>
      </c>
      <c r="B56" s="10" t="s">
        <v>578</v>
      </c>
      <c r="C56">
        <v>0.27</v>
      </c>
    </row>
    <row r="57" spans="1:3" x14ac:dyDescent="0.25">
      <c r="A57" s="10" t="s">
        <v>443</v>
      </c>
      <c r="B57" s="10" t="s">
        <v>579</v>
      </c>
      <c r="C57">
        <v>0.28999999999999998</v>
      </c>
    </row>
    <row r="58" spans="1:3" x14ac:dyDescent="0.25">
      <c r="A58" s="10" t="s">
        <v>445</v>
      </c>
      <c r="B58" s="10" t="s">
        <v>580</v>
      </c>
      <c r="C58">
        <v>0.39</v>
      </c>
    </row>
    <row r="59" spans="1:3" x14ac:dyDescent="0.25">
      <c r="A59" s="10" t="s">
        <v>447</v>
      </c>
      <c r="B59" s="10" t="s">
        <v>581</v>
      </c>
      <c r="C59">
        <v>0.28999999999999998</v>
      </c>
    </row>
    <row r="60" spans="1:3" x14ac:dyDescent="0.25">
      <c r="A60" s="10" t="s">
        <v>449</v>
      </c>
      <c r="B60" s="10" t="s">
        <v>354</v>
      </c>
      <c r="C60">
        <v>0.32</v>
      </c>
    </row>
    <row r="61" spans="1:3" x14ac:dyDescent="0.25">
      <c r="A61" s="10" t="s">
        <v>450</v>
      </c>
      <c r="B61" s="10" t="s">
        <v>451</v>
      </c>
      <c r="C61">
        <v>0.16</v>
      </c>
    </row>
    <row r="62" spans="1:3" x14ac:dyDescent="0.25">
      <c r="A62" s="10" t="s">
        <v>452</v>
      </c>
      <c r="B62" s="10" t="s">
        <v>582</v>
      </c>
      <c r="C62">
        <v>0.31</v>
      </c>
    </row>
    <row r="63" spans="1:3" x14ac:dyDescent="0.25">
      <c r="A63" s="10" t="s">
        <v>454</v>
      </c>
      <c r="B63" s="10" t="s">
        <v>583</v>
      </c>
      <c r="C63">
        <v>0.3</v>
      </c>
    </row>
    <row r="64" spans="1:3" x14ac:dyDescent="0.25">
      <c r="A64" s="10" t="s">
        <v>456</v>
      </c>
      <c r="B64" s="10" t="s">
        <v>584</v>
      </c>
      <c r="C64">
        <v>0.28000000000000003</v>
      </c>
    </row>
    <row r="65" spans="1:3" x14ac:dyDescent="0.25">
      <c r="A65" s="10" t="s">
        <v>458</v>
      </c>
      <c r="B65" s="10" t="s">
        <v>585</v>
      </c>
      <c r="C65">
        <v>0.33</v>
      </c>
    </row>
    <row r="66" spans="1:3" x14ac:dyDescent="0.25">
      <c r="A66" s="10" t="s">
        <v>460</v>
      </c>
      <c r="B66" s="10" t="s">
        <v>586</v>
      </c>
      <c r="C66">
        <v>0.27</v>
      </c>
    </row>
    <row r="67" spans="1:3" x14ac:dyDescent="0.25">
      <c r="A67" s="10" t="s">
        <v>462</v>
      </c>
      <c r="B67" s="10" t="s">
        <v>354</v>
      </c>
      <c r="C67">
        <v>0.34</v>
      </c>
    </row>
    <row r="68" spans="1:3" x14ac:dyDescent="0.25">
      <c r="A68" s="10" t="s">
        <v>463</v>
      </c>
      <c r="B68" s="10" t="s">
        <v>356</v>
      </c>
      <c r="C68">
        <v>0.25</v>
      </c>
    </row>
    <row r="69" spans="1:3" x14ac:dyDescent="0.25">
      <c r="A69" s="10" t="s">
        <v>464</v>
      </c>
      <c r="B69" s="10" t="s">
        <v>358</v>
      </c>
      <c r="C69">
        <v>0.27</v>
      </c>
    </row>
    <row r="70" spans="1:3" x14ac:dyDescent="0.25">
      <c r="A70" s="10" t="s">
        <v>465</v>
      </c>
      <c r="B70" s="10" t="s">
        <v>360</v>
      </c>
      <c r="C70">
        <v>0.27</v>
      </c>
    </row>
    <row r="71" spans="1:3" x14ac:dyDescent="0.25">
      <c r="A71" s="10" t="s">
        <v>466</v>
      </c>
      <c r="B71" s="10" t="s">
        <v>362</v>
      </c>
      <c r="C71">
        <v>0.28999999999999998</v>
      </c>
    </row>
    <row r="72" spans="1:3" x14ac:dyDescent="0.25">
      <c r="A72" s="10"/>
      <c r="B72" s="10"/>
    </row>
    <row r="73" spans="1:3" x14ac:dyDescent="0.25">
      <c r="A73" s="10"/>
      <c r="B73" s="10"/>
    </row>
    <row r="74" spans="1:3" x14ac:dyDescent="0.25">
      <c r="A74" s="10"/>
      <c r="B74" s="10"/>
    </row>
    <row r="75" spans="1:3" x14ac:dyDescent="0.25">
      <c r="A75" s="10"/>
      <c r="B75" s="10"/>
    </row>
    <row r="76" spans="1:3" x14ac:dyDescent="0.25">
      <c r="A76" s="10"/>
      <c r="B76" s="10"/>
    </row>
    <row r="77" spans="1:3" x14ac:dyDescent="0.25">
      <c r="A77" s="10"/>
      <c r="B77" s="10"/>
    </row>
    <row r="78" spans="1:3" x14ac:dyDescent="0.25">
      <c r="A78" s="10"/>
      <c r="B78" s="10"/>
    </row>
    <row r="79" spans="1:3" x14ac:dyDescent="0.25">
      <c r="A79" s="10"/>
      <c r="B79" s="10"/>
    </row>
    <row r="80" spans="1:3" x14ac:dyDescent="0.25">
      <c r="A80" s="10"/>
      <c r="B80" s="10"/>
    </row>
    <row r="81" spans="1:2" x14ac:dyDescent="0.25">
      <c r="A81" s="10"/>
      <c r="B81" s="10"/>
    </row>
    <row r="82" spans="1:2" x14ac:dyDescent="0.25">
      <c r="A82" s="10"/>
      <c r="B82" s="10"/>
    </row>
    <row r="83" spans="1:2" x14ac:dyDescent="0.25">
      <c r="A83" s="10"/>
      <c r="B83" s="10"/>
    </row>
    <row r="84" spans="1:2" x14ac:dyDescent="0.25">
      <c r="A84" s="10"/>
      <c r="B84" s="10"/>
    </row>
    <row r="85" spans="1:2" x14ac:dyDescent="0.25">
      <c r="A85" s="10"/>
      <c r="B85" s="10"/>
    </row>
    <row r="86" spans="1:2" x14ac:dyDescent="0.25">
      <c r="A86" s="10"/>
      <c r="B86" s="10"/>
    </row>
    <row r="87" spans="1:2" x14ac:dyDescent="0.25">
      <c r="A87" s="10"/>
      <c r="B87" s="10"/>
    </row>
    <row r="88" spans="1:2" x14ac:dyDescent="0.25">
      <c r="A88" s="10"/>
      <c r="B88" s="10"/>
    </row>
    <row r="89" spans="1:2" x14ac:dyDescent="0.25">
      <c r="A89" s="10"/>
      <c r="B89" s="10"/>
    </row>
    <row r="90" spans="1:2" x14ac:dyDescent="0.25">
      <c r="A90" s="10"/>
      <c r="B90" s="10"/>
    </row>
    <row r="91" spans="1:2" x14ac:dyDescent="0.25">
      <c r="A91" s="10"/>
      <c r="B91" s="10"/>
    </row>
    <row r="92" spans="1:2" x14ac:dyDescent="0.25">
      <c r="A92" s="10"/>
      <c r="B92" s="10"/>
    </row>
    <row r="93" spans="1:2" x14ac:dyDescent="0.25">
      <c r="A93" s="10"/>
      <c r="B93" s="10"/>
    </row>
    <row r="94" spans="1:2" x14ac:dyDescent="0.25">
      <c r="A94" s="10"/>
      <c r="B94" s="10"/>
    </row>
    <row r="95" spans="1:2" x14ac:dyDescent="0.25">
      <c r="A95" s="10"/>
      <c r="B95" s="10"/>
    </row>
    <row r="96" spans="1:2" x14ac:dyDescent="0.25">
      <c r="A96" s="10"/>
      <c r="B96" s="10"/>
    </row>
    <row r="97" spans="1:2" x14ac:dyDescent="0.25">
      <c r="A97" s="10"/>
      <c r="B97" s="10"/>
    </row>
    <row r="98" spans="1:2" x14ac:dyDescent="0.25">
      <c r="A98" s="10"/>
      <c r="B98" s="10"/>
    </row>
    <row r="99" spans="1:2" x14ac:dyDescent="0.25">
      <c r="A99" s="10"/>
      <c r="B99" s="10"/>
    </row>
    <row r="100" spans="1:2" x14ac:dyDescent="0.25">
      <c r="A100" s="10"/>
      <c r="B100" s="10"/>
    </row>
    <row r="101" spans="1:2" x14ac:dyDescent="0.25">
      <c r="A101" s="10"/>
      <c r="B101" s="10"/>
    </row>
    <row r="102" spans="1:2" x14ac:dyDescent="0.25">
      <c r="A102" s="10"/>
      <c r="B102" s="10"/>
    </row>
    <row r="103" spans="1:2" x14ac:dyDescent="0.25">
      <c r="A103" s="10"/>
      <c r="B103" s="10"/>
    </row>
    <row r="104" spans="1:2" x14ac:dyDescent="0.25">
      <c r="A104" s="10"/>
      <c r="B104" s="10"/>
    </row>
    <row r="105" spans="1:2" x14ac:dyDescent="0.25">
      <c r="A105" s="10"/>
      <c r="B105" s="10"/>
    </row>
    <row r="106" spans="1:2" x14ac:dyDescent="0.25">
      <c r="A106" s="10"/>
      <c r="B106" s="10"/>
    </row>
    <row r="107" spans="1:2" x14ac:dyDescent="0.25">
      <c r="A107" s="10"/>
      <c r="B107" s="10"/>
    </row>
    <row r="108" spans="1:2" x14ac:dyDescent="0.25">
      <c r="A108" s="10"/>
      <c r="B108" s="10"/>
    </row>
    <row r="109" spans="1:2" x14ac:dyDescent="0.25">
      <c r="A109" s="10"/>
      <c r="B109" s="10"/>
    </row>
    <row r="110" spans="1:2" x14ac:dyDescent="0.25">
      <c r="A110" s="10"/>
      <c r="B110" s="10"/>
    </row>
    <row r="111" spans="1:2" x14ac:dyDescent="0.25">
      <c r="A111" s="10"/>
      <c r="B111" s="10"/>
    </row>
    <row r="112" spans="1:2" x14ac:dyDescent="0.25">
      <c r="A112" s="10"/>
      <c r="B112" s="10"/>
    </row>
    <row r="113" spans="1:2" x14ac:dyDescent="0.25">
      <c r="A113" s="10"/>
      <c r="B113" s="10"/>
    </row>
    <row r="114" spans="1:2" x14ac:dyDescent="0.25">
      <c r="A114" s="10"/>
      <c r="B114" s="10"/>
    </row>
    <row r="115" spans="1:2" x14ac:dyDescent="0.25">
      <c r="A115" s="10"/>
      <c r="B115" s="10"/>
    </row>
    <row r="116" spans="1:2" x14ac:dyDescent="0.25">
      <c r="A116" s="10"/>
      <c r="B116" s="10"/>
    </row>
    <row r="117" spans="1:2" x14ac:dyDescent="0.25">
      <c r="A117" s="10"/>
      <c r="B117" s="10"/>
    </row>
    <row r="118" spans="1:2" x14ac:dyDescent="0.25">
      <c r="A118" s="10"/>
      <c r="B118" s="10"/>
    </row>
    <row r="119" spans="1:2" x14ac:dyDescent="0.25">
      <c r="A119" s="10"/>
      <c r="B119" s="10"/>
    </row>
    <row r="120" spans="1:2" x14ac:dyDescent="0.25">
      <c r="A120" s="10"/>
      <c r="B120" s="10"/>
    </row>
    <row r="121" spans="1:2" x14ac:dyDescent="0.25">
      <c r="A121" s="10"/>
      <c r="B121" s="10"/>
    </row>
    <row r="122" spans="1:2" x14ac:dyDescent="0.25">
      <c r="A122" s="10"/>
      <c r="B122" s="10"/>
    </row>
    <row r="123" spans="1:2" x14ac:dyDescent="0.25">
      <c r="A123" s="10"/>
      <c r="B123" s="10"/>
    </row>
    <row r="124" spans="1:2" x14ac:dyDescent="0.25">
      <c r="A124" s="10"/>
      <c r="B124" s="10"/>
    </row>
    <row r="125" spans="1:2" x14ac:dyDescent="0.25">
      <c r="A125" s="10"/>
      <c r="B125" s="10"/>
    </row>
    <row r="126" spans="1:2" x14ac:dyDescent="0.25">
      <c r="A126" s="10"/>
      <c r="B126" s="10"/>
    </row>
    <row r="127" spans="1:2" x14ac:dyDescent="0.25">
      <c r="A127" s="10"/>
      <c r="B127" s="10"/>
    </row>
    <row r="128" spans="1:2" x14ac:dyDescent="0.25">
      <c r="A128" s="10"/>
      <c r="B128" s="10"/>
    </row>
    <row r="129" spans="1:2" x14ac:dyDescent="0.25">
      <c r="A129" s="10"/>
      <c r="B129" s="10"/>
    </row>
    <row r="130" spans="1:2" x14ac:dyDescent="0.25">
      <c r="A130" s="10"/>
      <c r="B130" s="10"/>
    </row>
    <row r="131" spans="1:2" x14ac:dyDescent="0.25">
      <c r="A131" s="10"/>
      <c r="B131" s="10"/>
    </row>
    <row r="132" spans="1:2" x14ac:dyDescent="0.25">
      <c r="A132" s="10"/>
      <c r="B132" s="10"/>
    </row>
    <row r="133" spans="1:2" x14ac:dyDescent="0.25">
      <c r="A133" s="10"/>
      <c r="B133" s="10"/>
    </row>
    <row r="134" spans="1:2" x14ac:dyDescent="0.25">
      <c r="A134" s="10"/>
      <c r="B134" s="10"/>
    </row>
    <row r="135" spans="1:2" x14ac:dyDescent="0.25">
      <c r="A135" s="10"/>
      <c r="B135" s="10"/>
    </row>
    <row r="136" spans="1:2" x14ac:dyDescent="0.25">
      <c r="A136" s="10"/>
      <c r="B136" s="10"/>
    </row>
    <row r="137" spans="1:2" x14ac:dyDescent="0.25">
      <c r="A137" s="10"/>
      <c r="B137" s="10"/>
    </row>
    <row r="138" spans="1:2" x14ac:dyDescent="0.25">
      <c r="A138" s="10"/>
      <c r="B138" s="10"/>
    </row>
    <row r="139" spans="1:2" x14ac:dyDescent="0.25">
      <c r="A139" s="10"/>
      <c r="B139" s="10"/>
    </row>
    <row r="140" spans="1:2" x14ac:dyDescent="0.25">
      <c r="A140" s="10"/>
      <c r="B140" s="10"/>
    </row>
    <row r="141" spans="1:2" x14ac:dyDescent="0.25">
      <c r="A141" s="10"/>
      <c r="B141" s="10"/>
    </row>
    <row r="142" spans="1:2" x14ac:dyDescent="0.25">
      <c r="A142" s="10"/>
      <c r="B142" s="10"/>
    </row>
    <row r="143" spans="1:2" x14ac:dyDescent="0.25">
      <c r="A143" s="10"/>
      <c r="B143" s="10"/>
    </row>
    <row r="144" spans="1:2" x14ac:dyDescent="0.25">
      <c r="A144" s="10"/>
      <c r="B144" s="10"/>
    </row>
    <row r="145" spans="1:2" x14ac:dyDescent="0.25">
      <c r="A145" s="10"/>
      <c r="B145" s="10"/>
    </row>
    <row r="146" spans="1:2" x14ac:dyDescent="0.25">
      <c r="A146" s="10"/>
      <c r="B146" s="10"/>
    </row>
    <row r="147" spans="1:2" x14ac:dyDescent="0.25">
      <c r="A147" s="10"/>
      <c r="B147" s="10"/>
    </row>
    <row r="148" spans="1:2" x14ac:dyDescent="0.25">
      <c r="A148" s="10"/>
      <c r="B148" s="10"/>
    </row>
    <row r="149" spans="1:2" x14ac:dyDescent="0.25">
      <c r="A149" s="10"/>
      <c r="B149" s="10"/>
    </row>
    <row r="150" spans="1:2" x14ac:dyDescent="0.25">
      <c r="A150" s="10"/>
      <c r="B150" s="10"/>
    </row>
    <row r="151" spans="1:2" x14ac:dyDescent="0.25">
      <c r="A151" s="10"/>
      <c r="B151" s="10"/>
    </row>
    <row r="152" spans="1:2" x14ac:dyDescent="0.25">
      <c r="A152" s="10"/>
      <c r="B152" s="10"/>
    </row>
    <row r="153" spans="1:2" x14ac:dyDescent="0.25">
      <c r="A153" s="10"/>
      <c r="B153" s="10"/>
    </row>
    <row r="154" spans="1:2" x14ac:dyDescent="0.25">
      <c r="A154" s="10"/>
      <c r="B154" s="10"/>
    </row>
    <row r="155" spans="1:2" x14ac:dyDescent="0.25">
      <c r="A155" s="10"/>
      <c r="B155" s="10"/>
    </row>
    <row r="156" spans="1:2" x14ac:dyDescent="0.25">
      <c r="A156" s="10"/>
      <c r="B156" s="10"/>
    </row>
    <row r="157" spans="1:2" x14ac:dyDescent="0.25">
      <c r="A157" s="10"/>
      <c r="B157" s="10"/>
    </row>
    <row r="158" spans="1:2" x14ac:dyDescent="0.25">
      <c r="A158" s="10"/>
      <c r="B158" s="10"/>
    </row>
    <row r="159" spans="1:2" x14ac:dyDescent="0.25">
      <c r="A159" s="10"/>
      <c r="B159" s="10"/>
    </row>
    <row r="160" spans="1:2" x14ac:dyDescent="0.25">
      <c r="A160" s="10"/>
      <c r="B160" s="10"/>
    </row>
    <row r="161" spans="1:2" x14ac:dyDescent="0.25">
      <c r="A161" s="10"/>
      <c r="B161" s="10"/>
    </row>
    <row r="162" spans="1:2" x14ac:dyDescent="0.25">
      <c r="A162" s="10"/>
      <c r="B162" s="10"/>
    </row>
    <row r="163" spans="1:2" x14ac:dyDescent="0.25">
      <c r="A163" s="10"/>
      <c r="B163" s="10"/>
    </row>
    <row r="164" spans="1:2" x14ac:dyDescent="0.25">
      <c r="A164" s="10"/>
      <c r="B164" s="10"/>
    </row>
    <row r="165" spans="1:2" x14ac:dyDescent="0.25">
      <c r="A165" s="10"/>
      <c r="B165" s="10"/>
    </row>
    <row r="166" spans="1:2" x14ac:dyDescent="0.25">
      <c r="A166" s="10"/>
      <c r="B166" s="10"/>
    </row>
    <row r="167" spans="1:2" x14ac:dyDescent="0.25">
      <c r="A167" s="10"/>
      <c r="B167" s="10"/>
    </row>
    <row r="168" spans="1:2" x14ac:dyDescent="0.25">
      <c r="A168" s="10"/>
      <c r="B168" s="10"/>
    </row>
    <row r="169" spans="1:2" x14ac:dyDescent="0.25">
      <c r="A169" s="10"/>
      <c r="B169" s="10"/>
    </row>
    <row r="170" spans="1:2" x14ac:dyDescent="0.25">
      <c r="A170" s="10"/>
      <c r="B170" s="10"/>
    </row>
    <row r="171" spans="1:2" x14ac:dyDescent="0.25">
      <c r="A171" s="10"/>
      <c r="B171" s="10"/>
    </row>
    <row r="172" spans="1:2" x14ac:dyDescent="0.25">
      <c r="A172" s="10"/>
      <c r="B172" s="10"/>
    </row>
    <row r="173" spans="1:2" x14ac:dyDescent="0.25">
      <c r="A173" s="10"/>
      <c r="B173" s="10"/>
    </row>
    <row r="174" spans="1:2" x14ac:dyDescent="0.25">
      <c r="A174" s="10"/>
      <c r="B174" s="10"/>
    </row>
    <row r="175" spans="1:2" x14ac:dyDescent="0.25">
      <c r="A175" s="10"/>
      <c r="B175" s="10"/>
    </row>
    <row r="176" spans="1:2" x14ac:dyDescent="0.25">
      <c r="A176" s="10"/>
      <c r="B176" s="10"/>
    </row>
    <row r="177" spans="1:2" x14ac:dyDescent="0.25">
      <c r="A177" s="10"/>
      <c r="B177" s="10"/>
    </row>
    <row r="178" spans="1:2" x14ac:dyDescent="0.25">
      <c r="A178" s="10"/>
      <c r="B178" s="10"/>
    </row>
    <row r="179" spans="1:2" x14ac:dyDescent="0.25">
      <c r="A179" s="10"/>
      <c r="B179" s="10"/>
    </row>
    <row r="180" spans="1:2" x14ac:dyDescent="0.25">
      <c r="A180" s="10"/>
      <c r="B180" s="10"/>
    </row>
    <row r="181" spans="1:2" x14ac:dyDescent="0.25">
      <c r="A181" s="10"/>
      <c r="B181" s="10"/>
    </row>
    <row r="182" spans="1:2" x14ac:dyDescent="0.25">
      <c r="A182" s="10"/>
      <c r="B182" s="10"/>
    </row>
    <row r="183" spans="1:2" x14ac:dyDescent="0.25">
      <c r="A183" s="10"/>
      <c r="B183" s="10"/>
    </row>
    <row r="184" spans="1:2" x14ac:dyDescent="0.25">
      <c r="A184" s="10"/>
      <c r="B184" s="10"/>
    </row>
    <row r="185" spans="1:2" x14ac:dyDescent="0.25">
      <c r="A185" s="10"/>
      <c r="B185" s="10"/>
    </row>
    <row r="186" spans="1:2" x14ac:dyDescent="0.25">
      <c r="A186" s="10"/>
      <c r="B186" s="10"/>
    </row>
    <row r="187" spans="1:2" x14ac:dyDescent="0.25">
      <c r="A187" s="10"/>
      <c r="B187" s="10"/>
    </row>
    <row r="188" spans="1:2" x14ac:dyDescent="0.25">
      <c r="A188" s="10"/>
      <c r="B188" s="10"/>
    </row>
    <row r="189" spans="1:2" x14ac:dyDescent="0.25">
      <c r="A189" s="10"/>
      <c r="B189" s="10"/>
    </row>
    <row r="190" spans="1:2" x14ac:dyDescent="0.25">
      <c r="A190" s="10"/>
      <c r="B190" s="10"/>
    </row>
    <row r="191" spans="1:2" x14ac:dyDescent="0.25">
      <c r="A191" s="10"/>
      <c r="B191" s="10"/>
    </row>
    <row r="192" spans="1:2" x14ac:dyDescent="0.25">
      <c r="A192" s="10"/>
      <c r="B192" s="10"/>
    </row>
    <row r="193" spans="1:2" x14ac:dyDescent="0.25">
      <c r="A193" s="10"/>
      <c r="B193" s="10"/>
    </row>
    <row r="194" spans="1:2" x14ac:dyDescent="0.25">
      <c r="A194" s="10"/>
      <c r="B194" s="10"/>
    </row>
    <row r="195" spans="1:2" x14ac:dyDescent="0.25">
      <c r="A195" s="10"/>
      <c r="B195" s="10"/>
    </row>
    <row r="196" spans="1:2" x14ac:dyDescent="0.25">
      <c r="A196" s="10"/>
      <c r="B196" s="10"/>
    </row>
    <row r="197" spans="1:2" x14ac:dyDescent="0.25">
      <c r="A197" s="10"/>
      <c r="B197" s="10"/>
    </row>
    <row r="198" spans="1:2" x14ac:dyDescent="0.25">
      <c r="A198" s="10"/>
      <c r="B198" s="10"/>
    </row>
    <row r="199" spans="1:2" x14ac:dyDescent="0.25">
      <c r="A199" s="10"/>
      <c r="B199" s="10"/>
    </row>
    <row r="200" spans="1:2" x14ac:dyDescent="0.25">
      <c r="A200" s="10"/>
      <c r="B200" s="10"/>
    </row>
    <row r="201" spans="1:2" x14ac:dyDescent="0.25">
      <c r="A201" s="10"/>
      <c r="B201" s="10"/>
    </row>
    <row r="202" spans="1:2" x14ac:dyDescent="0.25">
      <c r="A202" s="10"/>
      <c r="B202" s="10"/>
    </row>
    <row r="203" spans="1:2" x14ac:dyDescent="0.25">
      <c r="A203" s="10"/>
      <c r="B203" s="10"/>
    </row>
    <row r="204" spans="1:2" x14ac:dyDescent="0.25">
      <c r="A204" s="10"/>
      <c r="B204" s="10"/>
    </row>
    <row r="205" spans="1:2" x14ac:dyDescent="0.25">
      <c r="A205" s="10"/>
      <c r="B205" s="10"/>
    </row>
    <row r="206" spans="1:2" x14ac:dyDescent="0.25">
      <c r="A206" s="10"/>
      <c r="B206" s="10"/>
    </row>
    <row r="207" spans="1:2" x14ac:dyDescent="0.25">
      <c r="A207" s="10"/>
      <c r="B207" s="10"/>
    </row>
    <row r="208" spans="1:2" x14ac:dyDescent="0.25">
      <c r="A208" s="10"/>
      <c r="B208" s="10"/>
    </row>
    <row r="209" spans="1:2" x14ac:dyDescent="0.25">
      <c r="A209" s="10"/>
      <c r="B209" s="10"/>
    </row>
    <row r="210" spans="1:2" x14ac:dyDescent="0.25">
      <c r="A210" s="10"/>
      <c r="B210" s="10"/>
    </row>
    <row r="211" spans="1:2" x14ac:dyDescent="0.25">
      <c r="A211" s="10"/>
      <c r="B211" s="10"/>
    </row>
    <row r="212" spans="1:2" x14ac:dyDescent="0.25">
      <c r="A212" s="10"/>
      <c r="B212" s="10"/>
    </row>
    <row r="213" spans="1:2" x14ac:dyDescent="0.25">
      <c r="A213" s="10"/>
      <c r="B213" s="10"/>
    </row>
    <row r="214" spans="1:2" x14ac:dyDescent="0.25">
      <c r="A214" s="10"/>
      <c r="B214" s="10"/>
    </row>
    <row r="215" spans="1:2" x14ac:dyDescent="0.25">
      <c r="A215" s="10"/>
      <c r="B215" s="10"/>
    </row>
    <row r="216" spans="1:2" x14ac:dyDescent="0.25">
      <c r="A216" s="10"/>
      <c r="B216" s="10"/>
    </row>
    <row r="217" spans="1:2" x14ac:dyDescent="0.25">
      <c r="A217" s="10"/>
      <c r="B217" s="10"/>
    </row>
    <row r="218" spans="1:2" x14ac:dyDescent="0.25">
      <c r="A218" s="10"/>
      <c r="B218" s="10"/>
    </row>
    <row r="219" spans="1:2" x14ac:dyDescent="0.25">
      <c r="A219" s="10"/>
      <c r="B219" s="10"/>
    </row>
    <row r="220" spans="1:2" x14ac:dyDescent="0.25">
      <c r="A220" s="10"/>
      <c r="B220" s="10"/>
    </row>
    <row r="221" spans="1:2" x14ac:dyDescent="0.25">
      <c r="A221" s="10"/>
      <c r="B221" s="10"/>
    </row>
    <row r="222" spans="1:2" x14ac:dyDescent="0.25">
      <c r="A222" s="10"/>
      <c r="B222" s="10"/>
    </row>
    <row r="223" spans="1:2" x14ac:dyDescent="0.25">
      <c r="A223" s="10"/>
      <c r="B223" s="10"/>
    </row>
    <row r="224" spans="1:2" x14ac:dyDescent="0.25">
      <c r="A224" s="10"/>
      <c r="B224" s="10"/>
    </row>
    <row r="225" spans="1:2" x14ac:dyDescent="0.25">
      <c r="A225" s="10"/>
      <c r="B225" s="10"/>
    </row>
    <row r="226" spans="1:2" x14ac:dyDescent="0.25">
      <c r="A226" s="10"/>
      <c r="B226" s="10"/>
    </row>
    <row r="227" spans="1:2" x14ac:dyDescent="0.25">
      <c r="A227" s="10"/>
      <c r="B227" s="10"/>
    </row>
    <row r="228" spans="1:2" x14ac:dyDescent="0.25">
      <c r="A228" s="10"/>
      <c r="B228" s="10"/>
    </row>
    <row r="229" spans="1:2" x14ac:dyDescent="0.25">
      <c r="A229" s="10"/>
      <c r="B229" s="10"/>
    </row>
    <row r="230" spans="1:2" x14ac:dyDescent="0.25">
      <c r="A230" s="10"/>
      <c r="B230" s="10"/>
    </row>
    <row r="231" spans="1:2" x14ac:dyDescent="0.25">
      <c r="A231" s="10"/>
      <c r="B231" s="10"/>
    </row>
    <row r="232" spans="1:2" x14ac:dyDescent="0.25">
      <c r="A232" s="10"/>
      <c r="B232" s="10"/>
    </row>
    <row r="233" spans="1:2" x14ac:dyDescent="0.25">
      <c r="A233" s="10"/>
      <c r="B233" s="10"/>
    </row>
    <row r="234" spans="1:2" x14ac:dyDescent="0.25">
      <c r="A234" s="10"/>
      <c r="B234" s="10"/>
    </row>
    <row r="235" spans="1:2" x14ac:dyDescent="0.25">
      <c r="A235" s="10"/>
      <c r="B235" s="10"/>
    </row>
    <row r="236" spans="1:2" x14ac:dyDescent="0.25">
      <c r="A236" s="10"/>
      <c r="B236" s="10"/>
    </row>
    <row r="237" spans="1:2" x14ac:dyDescent="0.25">
      <c r="A237" s="10"/>
      <c r="B237" s="10"/>
    </row>
    <row r="238" spans="1:2" x14ac:dyDescent="0.25">
      <c r="A238" s="10"/>
      <c r="B238" s="10"/>
    </row>
    <row r="239" spans="1:2" x14ac:dyDescent="0.25">
      <c r="A239" s="10"/>
      <c r="B239" s="10"/>
    </row>
    <row r="240" spans="1:2" x14ac:dyDescent="0.25">
      <c r="A240" s="10"/>
      <c r="B240" s="10"/>
    </row>
    <row r="241" spans="1:2" x14ac:dyDescent="0.25">
      <c r="A241" s="10"/>
      <c r="B241" s="10"/>
    </row>
    <row r="242" spans="1:2" x14ac:dyDescent="0.25">
      <c r="A242" s="10"/>
      <c r="B242" s="10"/>
    </row>
    <row r="243" spans="1:2" x14ac:dyDescent="0.25">
      <c r="A243" s="10"/>
      <c r="B243" s="10"/>
    </row>
    <row r="244" spans="1:2" x14ac:dyDescent="0.25">
      <c r="A244" s="10"/>
      <c r="B244" s="10"/>
    </row>
    <row r="245" spans="1:2" x14ac:dyDescent="0.25">
      <c r="A245" s="10"/>
      <c r="B245" s="10"/>
    </row>
    <row r="246" spans="1:2" x14ac:dyDescent="0.25">
      <c r="A246" s="10"/>
      <c r="B246" s="10"/>
    </row>
    <row r="247" spans="1:2" x14ac:dyDescent="0.25">
      <c r="A247" s="10"/>
      <c r="B247" s="10"/>
    </row>
    <row r="248" spans="1:2" x14ac:dyDescent="0.25">
      <c r="A248" s="10"/>
      <c r="B248" s="10"/>
    </row>
    <row r="249" spans="1:2" x14ac:dyDescent="0.25">
      <c r="A249" s="10"/>
      <c r="B249" s="10"/>
    </row>
    <row r="250" spans="1:2" x14ac:dyDescent="0.25">
      <c r="A250" s="10"/>
      <c r="B250" s="10"/>
    </row>
    <row r="251" spans="1:2" x14ac:dyDescent="0.25">
      <c r="A251" s="10"/>
      <c r="B251" s="10"/>
    </row>
    <row r="252" spans="1:2" x14ac:dyDescent="0.25">
      <c r="A252" s="10"/>
      <c r="B252" s="10"/>
    </row>
    <row r="253" spans="1:2" x14ac:dyDescent="0.25">
      <c r="A253" s="10"/>
      <c r="B253" s="10"/>
    </row>
    <row r="254" spans="1:2" x14ac:dyDescent="0.25">
      <c r="A254" s="10"/>
      <c r="B254" s="10"/>
    </row>
    <row r="255" spans="1:2" x14ac:dyDescent="0.25">
      <c r="A255" s="10"/>
      <c r="B255" s="10"/>
    </row>
    <row r="256" spans="1:2" x14ac:dyDescent="0.25">
      <c r="A256" s="10"/>
      <c r="B256" s="10"/>
    </row>
    <row r="257" spans="1:2" x14ac:dyDescent="0.25">
      <c r="A257" s="10"/>
      <c r="B257" s="10"/>
    </row>
    <row r="258" spans="1:2" x14ac:dyDescent="0.25">
      <c r="A258" s="10"/>
      <c r="B258" s="10"/>
    </row>
    <row r="259" spans="1:2" x14ac:dyDescent="0.25">
      <c r="A259" s="10"/>
      <c r="B259" s="10"/>
    </row>
    <row r="260" spans="1:2" x14ac:dyDescent="0.25">
      <c r="A260" s="10"/>
      <c r="B260" s="10"/>
    </row>
    <row r="261" spans="1:2" x14ac:dyDescent="0.25">
      <c r="A261" s="10"/>
      <c r="B261" s="10"/>
    </row>
    <row r="262" spans="1:2" x14ac:dyDescent="0.25">
      <c r="A262" s="10"/>
      <c r="B262" s="10"/>
    </row>
    <row r="263" spans="1:2" x14ac:dyDescent="0.25">
      <c r="A263" s="10"/>
      <c r="B263" s="10"/>
    </row>
    <row r="264" spans="1:2" x14ac:dyDescent="0.25">
      <c r="A264" s="10"/>
      <c r="B264" s="10"/>
    </row>
    <row r="265" spans="1:2" x14ac:dyDescent="0.25">
      <c r="A265" s="10"/>
      <c r="B265" s="10"/>
    </row>
    <row r="266" spans="1:2" x14ac:dyDescent="0.25">
      <c r="A266" s="10"/>
      <c r="B266" s="10"/>
    </row>
    <row r="267" spans="1:2" x14ac:dyDescent="0.25">
      <c r="A267" s="10"/>
      <c r="B267" s="10"/>
    </row>
    <row r="268" spans="1:2" x14ac:dyDescent="0.25">
      <c r="A268" s="10"/>
      <c r="B268" s="10"/>
    </row>
    <row r="269" spans="1:2" x14ac:dyDescent="0.25">
      <c r="A269" s="10"/>
      <c r="B269" s="10"/>
    </row>
    <row r="270" spans="1:2" x14ac:dyDescent="0.25">
      <c r="A270" s="10"/>
      <c r="B270" s="10"/>
    </row>
    <row r="271" spans="1:2" x14ac:dyDescent="0.25">
      <c r="A271" s="10"/>
      <c r="B271" s="10"/>
    </row>
    <row r="272" spans="1:2" x14ac:dyDescent="0.25">
      <c r="A272" s="10"/>
      <c r="B272" s="10"/>
    </row>
    <row r="273" spans="1:2" x14ac:dyDescent="0.25">
      <c r="A273" s="10"/>
      <c r="B273" s="10"/>
    </row>
    <row r="274" spans="1:2" x14ac:dyDescent="0.25">
      <c r="A274" s="10"/>
      <c r="B274" s="10"/>
    </row>
    <row r="275" spans="1:2" x14ac:dyDescent="0.25">
      <c r="A275" s="10"/>
      <c r="B275" s="10"/>
    </row>
    <row r="276" spans="1:2" x14ac:dyDescent="0.25">
      <c r="A276" s="10"/>
      <c r="B276" s="10"/>
    </row>
    <row r="277" spans="1:2" x14ac:dyDescent="0.25">
      <c r="A277" s="10"/>
      <c r="B277" s="10"/>
    </row>
    <row r="278" spans="1:2" x14ac:dyDescent="0.25">
      <c r="A278" s="10"/>
      <c r="B278" s="10"/>
    </row>
    <row r="279" spans="1:2" x14ac:dyDescent="0.25">
      <c r="A279" s="10"/>
      <c r="B279" s="10"/>
    </row>
    <row r="280" spans="1:2" x14ac:dyDescent="0.25">
      <c r="A280" s="10"/>
      <c r="B280" s="10"/>
    </row>
    <row r="281" spans="1:2" x14ac:dyDescent="0.25">
      <c r="A281" s="10"/>
      <c r="B281" s="10"/>
    </row>
    <row r="282" spans="1:2" x14ac:dyDescent="0.25">
      <c r="A282" s="10"/>
      <c r="B282" s="10"/>
    </row>
    <row r="283" spans="1:2" x14ac:dyDescent="0.25">
      <c r="A283" s="10"/>
      <c r="B283" s="10"/>
    </row>
    <row r="284" spans="1:2" x14ac:dyDescent="0.25">
      <c r="A284" s="10"/>
      <c r="B284" s="10"/>
    </row>
    <row r="285" spans="1:2" x14ac:dyDescent="0.25">
      <c r="A285" s="10"/>
      <c r="B285" s="10"/>
    </row>
    <row r="286" spans="1:2" x14ac:dyDescent="0.25">
      <c r="A286" s="10"/>
      <c r="B286" s="10"/>
    </row>
    <row r="287" spans="1:2" x14ac:dyDescent="0.25">
      <c r="A287" s="10"/>
      <c r="B287" s="10"/>
    </row>
    <row r="288" spans="1:2" x14ac:dyDescent="0.25">
      <c r="A288" s="10"/>
      <c r="B288" s="10"/>
    </row>
    <row r="289" spans="1:2" x14ac:dyDescent="0.25">
      <c r="A289" s="10"/>
      <c r="B289" s="10"/>
    </row>
    <row r="290" spans="1:2" x14ac:dyDescent="0.25">
      <c r="A290" s="10"/>
      <c r="B290" s="10"/>
    </row>
    <row r="291" spans="1:2" x14ac:dyDescent="0.25">
      <c r="A291" s="10"/>
      <c r="B291" s="10"/>
    </row>
    <row r="292" spans="1:2" x14ac:dyDescent="0.25">
      <c r="A292" s="10"/>
      <c r="B292" s="10"/>
    </row>
    <row r="293" spans="1:2" x14ac:dyDescent="0.25">
      <c r="A293" s="10"/>
      <c r="B293" s="10"/>
    </row>
    <row r="294" spans="1:2" x14ac:dyDescent="0.25">
      <c r="A294" s="10"/>
      <c r="B294" s="10"/>
    </row>
    <row r="295" spans="1:2" x14ac:dyDescent="0.25">
      <c r="A295" s="10"/>
      <c r="B295" s="10"/>
    </row>
    <row r="296" spans="1:2" x14ac:dyDescent="0.25">
      <c r="A296" s="10"/>
      <c r="B296" s="10"/>
    </row>
    <row r="297" spans="1:2" x14ac:dyDescent="0.25">
      <c r="A297" s="10"/>
      <c r="B297" s="10"/>
    </row>
    <row r="298" spans="1:2" x14ac:dyDescent="0.25">
      <c r="A298" s="10"/>
      <c r="B298" s="10"/>
    </row>
    <row r="299" spans="1:2" x14ac:dyDescent="0.25">
      <c r="A299" s="10"/>
      <c r="B299" s="10"/>
    </row>
    <row r="300" spans="1:2" x14ac:dyDescent="0.25">
      <c r="A300" s="10"/>
      <c r="B300" s="10"/>
    </row>
    <row r="301" spans="1:2" x14ac:dyDescent="0.25">
      <c r="A301" s="10"/>
      <c r="B301" s="10"/>
    </row>
    <row r="302" spans="1:2" x14ac:dyDescent="0.25">
      <c r="A302" s="10"/>
      <c r="B302" s="10"/>
    </row>
    <row r="303" spans="1:2" x14ac:dyDescent="0.25">
      <c r="A303" s="10"/>
      <c r="B303" s="10"/>
    </row>
    <row r="304" spans="1:2" x14ac:dyDescent="0.25">
      <c r="A304" s="10"/>
      <c r="B304" s="10"/>
    </row>
    <row r="305" spans="1:2" x14ac:dyDescent="0.25">
      <c r="A305" s="10"/>
      <c r="B305" s="10"/>
    </row>
    <row r="306" spans="1:2" x14ac:dyDescent="0.25">
      <c r="A306" s="10"/>
      <c r="B306" s="10"/>
    </row>
    <row r="307" spans="1:2" x14ac:dyDescent="0.25">
      <c r="A307" s="10"/>
      <c r="B307" s="10"/>
    </row>
    <row r="308" spans="1:2" x14ac:dyDescent="0.25">
      <c r="A308" s="10"/>
      <c r="B308" s="10"/>
    </row>
    <row r="309" spans="1:2" x14ac:dyDescent="0.25">
      <c r="A309" s="10"/>
      <c r="B309" s="10"/>
    </row>
    <row r="310" spans="1:2" x14ac:dyDescent="0.25">
      <c r="A310" s="10"/>
      <c r="B310" s="10"/>
    </row>
    <row r="311" spans="1:2" x14ac:dyDescent="0.25">
      <c r="A311" s="10"/>
      <c r="B311" s="10"/>
    </row>
    <row r="312" spans="1:2" x14ac:dyDescent="0.25">
      <c r="A312" s="10"/>
      <c r="B312" s="10"/>
    </row>
    <row r="313" spans="1:2" x14ac:dyDescent="0.25">
      <c r="A313" s="10"/>
      <c r="B313" s="10"/>
    </row>
    <row r="314" spans="1:2" x14ac:dyDescent="0.25">
      <c r="A314" s="10"/>
      <c r="B314" s="10"/>
    </row>
    <row r="315" spans="1:2" x14ac:dyDescent="0.25">
      <c r="A315" s="10"/>
      <c r="B315" s="10"/>
    </row>
    <row r="316" spans="1:2" x14ac:dyDescent="0.25">
      <c r="A316" s="10"/>
      <c r="B316" s="10"/>
    </row>
    <row r="317" spans="1:2" x14ac:dyDescent="0.25">
      <c r="A317" s="10"/>
      <c r="B317" s="10"/>
    </row>
    <row r="318" spans="1:2" x14ac:dyDescent="0.25">
      <c r="A318" s="10"/>
      <c r="B318" s="10"/>
    </row>
    <row r="319" spans="1:2" x14ac:dyDescent="0.25">
      <c r="A319" s="10"/>
      <c r="B319" s="10"/>
    </row>
    <row r="320" spans="1:2" x14ac:dyDescent="0.25">
      <c r="A320" s="10"/>
      <c r="B320" s="10"/>
    </row>
    <row r="321" spans="1:2" x14ac:dyDescent="0.25">
      <c r="A321" s="10"/>
      <c r="B321" s="10"/>
    </row>
    <row r="322" spans="1:2" x14ac:dyDescent="0.25">
      <c r="A322" s="10"/>
      <c r="B322" s="10"/>
    </row>
    <row r="323" spans="1:2" x14ac:dyDescent="0.25">
      <c r="A323" s="10"/>
      <c r="B323" s="10"/>
    </row>
    <row r="324" spans="1:2" x14ac:dyDescent="0.25">
      <c r="A324" s="10"/>
      <c r="B324" s="10"/>
    </row>
    <row r="325" spans="1:2" x14ac:dyDescent="0.25">
      <c r="A325" s="10"/>
      <c r="B325" s="10"/>
    </row>
    <row r="326" spans="1:2" x14ac:dyDescent="0.25">
      <c r="A326" s="10"/>
      <c r="B326" s="10"/>
    </row>
    <row r="327" spans="1:2" x14ac:dyDescent="0.25">
      <c r="A327" s="10"/>
      <c r="B327" s="10"/>
    </row>
    <row r="328" spans="1:2" x14ac:dyDescent="0.25">
      <c r="A328" s="10"/>
      <c r="B328" s="10"/>
    </row>
    <row r="329" spans="1:2" x14ac:dyDescent="0.25">
      <c r="A329" s="10"/>
      <c r="B329" s="10"/>
    </row>
    <row r="330" spans="1:2" x14ac:dyDescent="0.25">
      <c r="A330" s="10"/>
      <c r="B330" s="10"/>
    </row>
    <row r="331" spans="1:2" x14ac:dyDescent="0.25">
      <c r="A331" s="10"/>
      <c r="B331" s="10"/>
    </row>
    <row r="332" spans="1:2" x14ac:dyDescent="0.25">
      <c r="A332" s="10"/>
      <c r="B332" s="10"/>
    </row>
    <row r="333" spans="1:2" x14ac:dyDescent="0.25">
      <c r="A333" s="10"/>
      <c r="B333" s="10"/>
    </row>
    <row r="334" spans="1:2" x14ac:dyDescent="0.25">
      <c r="A334" s="10"/>
      <c r="B334" s="10"/>
    </row>
    <row r="335" spans="1:2" x14ac:dyDescent="0.25">
      <c r="A335" s="10"/>
      <c r="B335" s="10"/>
    </row>
    <row r="336" spans="1:2" x14ac:dyDescent="0.25">
      <c r="A336" s="10"/>
      <c r="B336" s="10"/>
    </row>
    <row r="337" spans="1:2" x14ac:dyDescent="0.25">
      <c r="A337" s="10"/>
      <c r="B337" s="10"/>
    </row>
    <row r="338" spans="1:2" x14ac:dyDescent="0.25">
      <c r="A338" s="10"/>
      <c r="B338" s="10"/>
    </row>
    <row r="339" spans="1:2" x14ac:dyDescent="0.25">
      <c r="A339" s="10"/>
      <c r="B339" s="10"/>
    </row>
    <row r="340" spans="1:2" x14ac:dyDescent="0.25">
      <c r="A340" s="10"/>
      <c r="B340" s="10"/>
    </row>
    <row r="341" spans="1:2" x14ac:dyDescent="0.25">
      <c r="A341" s="10"/>
      <c r="B341" s="10"/>
    </row>
    <row r="342" spans="1:2" x14ac:dyDescent="0.25">
      <c r="A342" s="10"/>
      <c r="B342" s="10"/>
    </row>
    <row r="343" spans="1:2" x14ac:dyDescent="0.25">
      <c r="A343" s="10"/>
      <c r="B343" s="10"/>
    </row>
    <row r="344" spans="1:2" x14ac:dyDescent="0.25">
      <c r="A344" s="10"/>
      <c r="B344" s="10"/>
    </row>
    <row r="345" spans="1:2" x14ac:dyDescent="0.25">
      <c r="A345" s="10"/>
      <c r="B345" s="10"/>
    </row>
    <row r="346" spans="1:2" x14ac:dyDescent="0.25">
      <c r="A346" s="10"/>
      <c r="B346" s="10"/>
    </row>
    <row r="347" spans="1:2" x14ac:dyDescent="0.25">
      <c r="A347" s="10"/>
      <c r="B347" s="10"/>
    </row>
    <row r="348" spans="1:2" x14ac:dyDescent="0.25">
      <c r="A348" s="10"/>
      <c r="B348" s="10"/>
    </row>
    <row r="349" spans="1:2" x14ac:dyDescent="0.25">
      <c r="A349" s="10"/>
      <c r="B349" s="10"/>
    </row>
    <row r="350" spans="1:2" x14ac:dyDescent="0.25">
      <c r="A350" s="10"/>
      <c r="B350" s="10"/>
    </row>
    <row r="351" spans="1:2" x14ac:dyDescent="0.25">
      <c r="A351" s="10"/>
      <c r="B351" s="10"/>
    </row>
    <row r="352" spans="1:2" x14ac:dyDescent="0.25">
      <c r="A352" s="10"/>
      <c r="B352" s="10"/>
    </row>
    <row r="353" spans="1:2" x14ac:dyDescent="0.25">
      <c r="A353" s="10"/>
      <c r="B353" s="10"/>
    </row>
    <row r="354" spans="1:2" x14ac:dyDescent="0.25">
      <c r="A354" s="10"/>
      <c r="B354" s="10"/>
    </row>
    <row r="355" spans="1:2" x14ac:dyDescent="0.25">
      <c r="A355" s="10"/>
      <c r="B355" s="10"/>
    </row>
    <row r="356" spans="1:2" x14ac:dyDescent="0.25">
      <c r="A356" s="10"/>
      <c r="B356" s="10"/>
    </row>
    <row r="357" spans="1:2" x14ac:dyDescent="0.25">
      <c r="A357" s="10"/>
      <c r="B357" s="10"/>
    </row>
    <row r="358" spans="1:2" x14ac:dyDescent="0.25">
      <c r="A358" s="10"/>
      <c r="B358" s="10"/>
    </row>
    <row r="359" spans="1:2" x14ac:dyDescent="0.25">
      <c r="A359" s="10"/>
      <c r="B359" s="10"/>
    </row>
    <row r="360" spans="1:2" x14ac:dyDescent="0.25">
      <c r="A360" s="10"/>
      <c r="B360" s="10"/>
    </row>
    <row r="361" spans="1:2" x14ac:dyDescent="0.25">
      <c r="A361" s="10"/>
      <c r="B361" s="10"/>
    </row>
    <row r="362" spans="1:2" x14ac:dyDescent="0.25">
      <c r="A362" s="10"/>
      <c r="B362" s="10"/>
    </row>
    <row r="363" spans="1:2" x14ac:dyDescent="0.25">
      <c r="A363" s="10"/>
      <c r="B363" s="10"/>
    </row>
    <row r="364" spans="1:2" x14ac:dyDescent="0.25">
      <c r="A364" s="10"/>
      <c r="B364" s="10"/>
    </row>
    <row r="365" spans="1:2" x14ac:dyDescent="0.25">
      <c r="A365" s="10"/>
      <c r="B365" s="10"/>
    </row>
    <row r="366" spans="1:2" x14ac:dyDescent="0.25">
      <c r="A366" s="10"/>
      <c r="B366" s="10"/>
    </row>
    <row r="367" spans="1:2" x14ac:dyDescent="0.25">
      <c r="A367" s="10"/>
      <c r="B367" s="10"/>
    </row>
    <row r="368" spans="1:2" x14ac:dyDescent="0.25">
      <c r="A368" s="10"/>
      <c r="B368" s="10"/>
    </row>
    <row r="369" spans="1:2" x14ac:dyDescent="0.25">
      <c r="A369" s="10"/>
      <c r="B369" s="10"/>
    </row>
    <row r="370" spans="1:2" x14ac:dyDescent="0.25">
      <c r="A370" s="10"/>
      <c r="B370" s="10"/>
    </row>
    <row r="371" spans="1:2" x14ac:dyDescent="0.25">
      <c r="A371" s="10"/>
      <c r="B371" s="10"/>
    </row>
    <row r="372" spans="1:2" x14ac:dyDescent="0.25">
      <c r="A372" s="10"/>
      <c r="B372" s="10"/>
    </row>
    <row r="373" spans="1:2" x14ac:dyDescent="0.25">
      <c r="A373" s="10"/>
      <c r="B373" s="10"/>
    </row>
    <row r="374" spans="1:2" x14ac:dyDescent="0.25">
      <c r="A374" s="10"/>
      <c r="B374" s="10"/>
    </row>
    <row r="375" spans="1:2" x14ac:dyDescent="0.25">
      <c r="A375" s="10"/>
      <c r="B375" s="10"/>
    </row>
    <row r="376" spans="1:2" x14ac:dyDescent="0.25">
      <c r="A376" s="10"/>
      <c r="B376" s="10"/>
    </row>
    <row r="377" spans="1:2" x14ac:dyDescent="0.25">
      <c r="A377" s="10"/>
      <c r="B377" s="10"/>
    </row>
    <row r="378" spans="1:2" x14ac:dyDescent="0.25">
      <c r="A378" s="10"/>
      <c r="B378" s="10"/>
    </row>
    <row r="379" spans="1:2" x14ac:dyDescent="0.25">
      <c r="A379" s="10"/>
      <c r="B379" s="10"/>
    </row>
    <row r="380" spans="1:2" x14ac:dyDescent="0.25">
      <c r="A380" s="10"/>
      <c r="B380" s="10"/>
    </row>
    <row r="381" spans="1:2" x14ac:dyDescent="0.25">
      <c r="A381" s="10"/>
      <c r="B381" s="10"/>
    </row>
    <row r="382" spans="1:2" x14ac:dyDescent="0.25">
      <c r="A382" s="10"/>
      <c r="B382" s="10"/>
    </row>
    <row r="383" spans="1:2" x14ac:dyDescent="0.25">
      <c r="A383" s="10"/>
      <c r="B383" s="10"/>
    </row>
    <row r="384" spans="1:2" x14ac:dyDescent="0.25">
      <c r="A384" s="10"/>
      <c r="B384" s="10"/>
    </row>
    <row r="385" spans="1:2" x14ac:dyDescent="0.25">
      <c r="A385" s="10"/>
      <c r="B385" s="10"/>
    </row>
    <row r="386" spans="1:2" x14ac:dyDescent="0.25">
      <c r="A386" s="10"/>
      <c r="B386" s="10"/>
    </row>
    <row r="387" spans="1:2" x14ac:dyDescent="0.25">
      <c r="A387" s="10"/>
      <c r="B387" s="10"/>
    </row>
    <row r="388" spans="1:2" x14ac:dyDescent="0.25">
      <c r="A388" s="10"/>
      <c r="B388" s="10"/>
    </row>
    <row r="389" spans="1:2" x14ac:dyDescent="0.25">
      <c r="A389" s="10"/>
      <c r="B389" s="10"/>
    </row>
    <row r="390" spans="1:2" x14ac:dyDescent="0.25">
      <c r="A390" s="10"/>
      <c r="B390" s="10"/>
    </row>
    <row r="391" spans="1:2" x14ac:dyDescent="0.25">
      <c r="A391" s="10"/>
      <c r="B391" s="10"/>
    </row>
    <row r="392" spans="1:2" x14ac:dyDescent="0.25">
      <c r="A392" s="10"/>
      <c r="B392" s="10"/>
    </row>
    <row r="393" spans="1:2" x14ac:dyDescent="0.25">
      <c r="A393" s="10"/>
      <c r="B393" s="10"/>
    </row>
    <row r="394" spans="1:2" x14ac:dyDescent="0.25">
      <c r="A394" s="10"/>
      <c r="B394" s="10"/>
    </row>
    <row r="395" spans="1:2" x14ac:dyDescent="0.25">
      <c r="A395" s="10"/>
      <c r="B395" s="10"/>
    </row>
    <row r="396" spans="1:2" x14ac:dyDescent="0.25">
      <c r="A396" s="10"/>
      <c r="B396" s="10"/>
    </row>
    <row r="397" spans="1:2" x14ac:dyDescent="0.25">
      <c r="A397" s="10"/>
      <c r="B397" s="10"/>
    </row>
    <row r="398" spans="1:2" x14ac:dyDescent="0.25">
      <c r="A398" s="10"/>
      <c r="B398" s="10"/>
    </row>
    <row r="399" spans="1:2" x14ac:dyDescent="0.25">
      <c r="A399" s="10"/>
      <c r="B399" s="10"/>
    </row>
    <row r="400" spans="1:2" x14ac:dyDescent="0.25">
      <c r="A400" s="10"/>
      <c r="B400" s="10"/>
    </row>
    <row r="401" spans="1:2" x14ac:dyDescent="0.25">
      <c r="A401" s="10"/>
      <c r="B401" s="10"/>
    </row>
    <row r="402" spans="1:2" x14ac:dyDescent="0.25">
      <c r="A402" s="10"/>
      <c r="B402" s="10"/>
    </row>
    <row r="403" spans="1:2" x14ac:dyDescent="0.25">
      <c r="A403" s="10"/>
      <c r="B403" s="10"/>
    </row>
    <row r="404" spans="1:2" x14ac:dyDescent="0.25">
      <c r="A404" s="10"/>
      <c r="B404" s="10"/>
    </row>
    <row r="405" spans="1:2" x14ac:dyDescent="0.25">
      <c r="A405" s="10"/>
      <c r="B405" s="10"/>
    </row>
    <row r="406" spans="1:2" x14ac:dyDescent="0.25">
      <c r="A406" s="10"/>
      <c r="B406" s="10"/>
    </row>
    <row r="407" spans="1:2" x14ac:dyDescent="0.25">
      <c r="A407" s="10"/>
      <c r="B407" s="10"/>
    </row>
    <row r="408" spans="1:2" x14ac:dyDescent="0.25">
      <c r="A408" s="10"/>
      <c r="B408" s="10"/>
    </row>
    <row r="409" spans="1:2" x14ac:dyDescent="0.25">
      <c r="A409" s="10"/>
      <c r="B409" s="10"/>
    </row>
    <row r="410" spans="1:2" x14ac:dyDescent="0.25">
      <c r="A410" s="10"/>
      <c r="B410" s="10"/>
    </row>
    <row r="411" spans="1:2" x14ac:dyDescent="0.25">
      <c r="A411" s="10"/>
      <c r="B411" s="10"/>
    </row>
    <row r="412" spans="1:2" x14ac:dyDescent="0.25">
      <c r="A412" s="10"/>
      <c r="B412" s="10"/>
    </row>
    <row r="413" spans="1:2" x14ac:dyDescent="0.25">
      <c r="A413" s="10"/>
      <c r="B413" s="10"/>
    </row>
    <row r="414" spans="1:2" x14ac:dyDescent="0.25">
      <c r="A414" s="10"/>
      <c r="B414" s="10"/>
    </row>
    <row r="415" spans="1:2" x14ac:dyDescent="0.25">
      <c r="A415" s="10"/>
      <c r="B415" s="10"/>
    </row>
    <row r="416" spans="1:2" x14ac:dyDescent="0.25">
      <c r="A416" s="10"/>
      <c r="B416" s="10"/>
    </row>
    <row r="417" spans="1:2" x14ac:dyDescent="0.25">
      <c r="A417" s="10"/>
      <c r="B417" s="10"/>
    </row>
    <row r="418" spans="1:2" x14ac:dyDescent="0.25">
      <c r="A418" s="10"/>
      <c r="B418" s="10"/>
    </row>
    <row r="419" spans="1:2" x14ac:dyDescent="0.25">
      <c r="A419" s="10"/>
      <c r="B419" s="10"/>
    </row>
    <row r="420" spans="1:2" x14ac:dyDescent="0.25">
      <c r="A420" s="10"/>
      <c r="B420" s="10"/>
    </row>
    <row r="421" spans="1:2" x14ac:dyDescent="0.25">
      <c r="A421" s="10"/>
      <c r="B421" s="10"/>
    </row>
    <row r="422" spans="1:2" x14ac:dyDescent="0.25">
      <c r="A422" s="10"/>
      <c r="B422" s="10"/>
    </row>
    <row r="423" spans="1:2" x14ac:dyDescent="0.25">
      <c r="A423" s="10"/>
      <c r="B423" s="10"/>
    </row>
    <row r="424" spans="1:2" x14ac:dyDescent="0.25">
      <c r="A424" s="10"/>
      <c r="B424" s="10"/>
    </row>
    <row r="425" spans="1:2" x14ac:dyDescent="0.25">
      <c r="A425" s="10"/>
      <c r="B425" s="10"/>
    </row>
    <row r="426" spans="1:2" x14ac:dyDescent="0.25">
      <c r="A426" s="10"/>
      <c r="B426" s="10"/>
    </row>
    <row r="427" spans="1:2" x14ac:dyDescent="0.25">
      <c r="A427" s="10"/>
      <c r="B427" s="10"/>
    </row>
    <row r="428" spans="1:2" x14ac:dyDescent="0.25">
      <c r="A428" s="10"/>
      <c r="B428" s="10"/>
    </row>
    <row r="429" spans="1:2" x14ac:dyDescent="0.25">
      <c r="A429" s="10"/>
      <c r="B429" s="10"/>
    </row>
    <row r="430" spans="1:2" x14ac:dyDescent="0.25">
      <c r="A430" s="10"/>
      <c r="B430" s="10"/>
    </row>
    <row r="431" spans="1:2" x14ac:dyDescent="0.25">
      <c r="A431" s="10"/>
      <c r="B431" s="10"/>
    </row>
    <row r="432" spans="1:2" x14ac:dyDescent="0.25">
      <c r="A432" s="10"/>
      <c r="B432" s="10"/>
    </row>
    <row r="433" spans="1:2" x14ac:dyDescent="0.25">
      <c r="A433" s="10"/>
      <c r="B433" s="10"/>
    </row>
    <row r="434" spans="1:2" x14ac:dyDescent="0.25">
      <c r="A434" s="10"/>
      <c r="B434" s="10"/>
    </row>
    <row r="435" spans="1:2" x14ac:dyDescent="0.25">
      <c r="A435" s="10"/>
      <c r="B435" s="10"/>
    </row>
    <row r="436" spans="1:2" x14ac:dyDescent="0.25">
      <c r="A436" s="10"/>
      <c r="B436" s="10"/>
    </row>
    <row r="437" spans="1:2" x14ac:dyDescent="0.25">
      <c r="A437" s="10"/>
      <c r="B437" s="10"/>
    </row>
    <row r="438" spans="1:2" x14ac:dyDescent="0.25">
      <c r="A438" s="10"/>
      <c r="B438" s="10"/>
    </row>
    <row r="439" spans="1:2" x14ac:dyDescent="0.25">
      <c r="A439" s="10"/>
      <c r="B439" s="10"/>
    </row>
    <row r="440" spans="1:2" x14ac:dyDescent="0.25">
      <c r="A440" s="10"/>
      <c r="B440" s="10"/>
    </row>
    <row r="441" spans="1:2" x14ac:dyDescent="0.25">
      <c r="A441" s="10"/>
      <c r="B441" s="10"/>
    </row>
    <row r="442" spans="1:2" x14ac:dyDescent="0.25">
      <c r="A442" s="10"/>
      <c r="B442" s="10"/>
    </row>
    <row r="443" spans="1:2" x14ac:dyDescent="0.25">
      <c r="A443" s="10"/>
      <c r="B443" s="10"/>
    </row>
    <row r="444" spans="1:2" x14ac:dyDescent="0.25">
      <c r="A444" s="10"/>
      <c r="B444" s="10"/>
    </row>
    <row r="445" spans="1:2" x14ac:dyDescent="0.25">
      <c r="A445" s="10"/>
      <c r="B445" s="10"/>
    </row>
    <row r="446" spans="1:2" x14ac:dyDescent="0.25">
      <c r="A446" s="10"/>
      <c r="B446" s="10"/>
    </row>
    <row r="447" spans="1:2" x14ac:dyDescent="0.25">
      <c r="A447" s="10"/>
      <c r="B447" s="10"/>
    </row>
    <row r="448" spans="1:2" x14ac:dyDescent="0.25">
      <c r="A448" s="10"/>
      <c r="B448" s="10"/>
    </row>
    <row r="449" spans="1:2" x14ac:dyDescent="0.25">
      <c r="A449" s="10"/>
      <c r="B449" s="10"/>
    </row>
    <row r="450" spans="1:2" x14ac:dyDescent="0.25">
      <c r="A450" s="10"/>
      <c r="B450" s="10"/>
    </row>
    <row r="451" spans="1:2" x14ac:dyDescent="0.25">
      <c r="A451" s="10"/>
      <c r="B451" s="10"/>
    </row>
    <row r="452" spans="1:2" x14ac:dyDescent="0.25">
      <c r="A452" s="10"/>
      <c r="B452" s="10"/>
    </row>
    <row r="453" spans="1:2" x14ac:dyDescent="0.25">
      <c r="A453" s="10"/>
      <c r="B453" s="10"/>
    </row>
    <row r="454" spans="1:2" x14ac:dyDescent="0.25">
      <c r="A454" s="10"/>
      <c r="B454" s="10"/>
    </row>
    <row r="455" spans="1:2" x14ac:dyDescent="0.25">
      <c r="A455" s="10"/>
      <c r="B455" s="10"/>
    </row>
    <row r="456" spans="1:2" x14ac:dyDescent="0.25">
      <c r="A456" s="10"/>
      <c r="B456" s="10"/>
    </row>
    <row r="457" spans="1:2" x14ac:dyDescent="0.25">
      <c r="A457" s="10"/>
      <c r="B457" s="10"/>
    </row>
    <row r="458" spans="1:2" x14ac:dyDescent="0.25">
      <c r="A458" s="10"/>
      <c r="B458" s="10"/>
    </row>
    <row r="459" spans="1:2" x14ac:dyDescent="0.25">
      <c r="A459" s="10"/>
      <c r="B459" s="10"/>
    </row>
    <row r="460" spans="1:2" x14ac:dyDescent="0.25">
      <c r="A460" s="10"/>
      <c r="B460" s="10"/>
    </row>
    <row r="461" spans="1:2" x14ac:dyDescent="0.25">
      <c r="A461" s="10"/>
      <c r="B461" s="10"/>
    </row>
    <row r="462" spans="1:2" x14ac:dyDescent="0.25">
      <c r="A462" s="10"/>
      <c r="B462" s="10"/>
    </row>
    <row r="463" spans="1:2" x14ac:dyDescent="0.25">
      <c r="A463" s="10"/>
      <c r="B463" s="10"/>
    </row>
    <row r="464" spans="1:2" x14ac:dyDescent="0.25">
      <c r="A464" s="10"/>
      <c r="B464" s="10"/>
    </row>
    <row r="465" spans="1:2" x14ac:dyDescent="0.25">
      <c r="A465" s="10"/>
      <c r="B465" s="10"/>
    </row>
    <row r="466" spans="1:2" x14ac:dyDescent="0.25">
      <c r="A466" s="10"/>
      <c r="B466" s="10"/>
    </row>
    <row r="467" spans="1:2" x14ac:dyDescent="0.25">
      <c r="A467" s="10"/>
      <c r="B467" s="10"/>
    </row>
    <row r="468" spans="1:2" x14ac:dyDescent="0.25">
      <c r="A468" s="10"/>
      <c r="B468" s="10"/>
    </row>
    <row r="469" spans="1:2" x14ac:dyDescent="0.25">
      <c r="A469" s="10"/>
      <c r="B469" s="10"/>
    </row>
    <row r="470" spans="1:2" x14ac:dyDescent="0.25">
      <c r="A470" s="10"/>
      <c r="B470" s="10"/>
    </row>
    <row r="471" spans="1:2" x14ac:dyDescent="0.25">
      <c r="A471" s="10"/>
      <c r="B471" s="10"/>
    </row>
    <row r="472" spans="1:2" x14ac:dyDescent="0.25">
      <c r="A472" s="10"/>
      <c r="B472" s="10"/>
    </row>
    <row r="473" spans="1:2" x14ac:dyDescent="0.25">
      <c r="A473" s="10"/>
      <c r="B473" s="10"/>
    </row>
    <row r="474" spans="1:2" x14ac:dyDescent="0.25">
      <c r="A474" s="10"/>
      <c r="B474" s="10"/>
    </row>
    <row r="475" spans="1:2" x14ac:dyDescent="0.25">
      <c r="A475" s="10"/>
      <c r="B475" s="10"/>
    </row>
    <row r="476" spans="1:2" x14ac:dyDescent="0.25">
      <c r="A476" s="10"/>
      <c r="B476" s="10"/>
    </row>
    <row r="477" spans="1:2" x14ac:dyDescent="0.25">
      <c r="A477" s="10"/>
      <c r="B477" s="10"/>
    </row>
    <row r="478" spans="1:2" x14ac:dyDescent="0.25">
      <c r="A478" s="10"/>
      <c r="B478" s="10"/>
    </row>
    <row r="479" spans="1:2" x14ac:dyDescent="0.25">
      <c r="A479" s="10"/>
      <c r="B479" s="10"/>
    </row>
    <row r="480" spans="1:2" x14ac:dyDescent="0.25">
      <c r="A480" s="10"/>
      <c r="B480" s="10"/>
    </row>
    <row r="481" spans="1:2" x14ac:dyDescent="0.25">
      <c r="A481" s="10"/>
      <c r="B481" s="10"/>
    </row>
    <row r="482" spans="1:2" x14ac:dyDescent="0.25">
      <c r="A482" s="10"/>
      <c r="B482" s="10"/>
    </row>
    <row r="483" spans="1:2" x14ac:dyDescent="0.25">
      <c r="A483" s="10"/>
      <c r="B483" s="10"/>
    </row>
    <row r="484" spans="1:2" x14ac:dyDescent="0.25">
      <c r="A484" s="10"/>
      <c r="B484" s="10"/>
    </row>
    <row r="485" spans="1:2" x14ac:dyDescent="0.25">
      <c r="A485" s="10"/>
      <c r="B485" s="10"/>
    </row>
    <row r="486" spans="1:2" x14ac:dyDescent="0.25">
      <c r="A486" s="10"/>
      <c r="B486" s="10"/>
    </row>
    <row r="487" spans="1:2" x14ac:dyDescent="0.25">
      <c r="A487" s="10"/>
      <c r="B487" s="10"/>
    </row>
    <row r="488" spans="1:2" x14ac:dyDescent="0.25">
      <c r="A488" s="10"/>
      <c r="B488" s="10"/>
    </row>
    <row r="489" spans="1:2" x14ac:dyDescent="0.25">
      <c r="A489" s="10"/>
      <c r="B489" s="10"/>
    </row>
    <row r="490" spans="1:2" x14ac:dyDescent="0.25">
      <c r="A490" s="10"/>
      <c r="B490" s="10"/>
    </row>
    <row r="491" spans="1:2" x14ac:dyDescent="0.25">
      <c r="A491" s="10"/>
      <c r="B491" s="10"/>
    </row>
    <row r="492" spans="1:2" x14ac:dyDescent="0.25">
      <c r="A492" s="10"/>
      <c r="B492" s="10"/>
    </row>
    <row r="493" spans="1:2" x14ac:dyDescent="0.25">
      <c r="A493" s="10"/>
      <c r="B493" s="10"/>
    </row>
    <row r="494" spans="1:2" x14ac:dyDescent="0.25">
      <c r="A494" s="10"/>
      <c r="B494" s="10"/>
    </row>
    <row r="495" spans="1:2" x14ac:dyDescent="0.25">
      <c r="A495" s="10"/>
      <c r="B495" s="10"/>
    </row>
    <row r="496" spans="1:2" x14ac:dyDescent="0.25">
      <c r="A496" s="10"/>
      <c r="B496" s="10"/>
    </row>
    <row r="497" spans="1:2" x14ac:dyDescent="0.25">
      <c r="A497" s="10"/>
      <c r="B497" s="10"/>
    </row>
    <row r="498" spans="1:2" x14ac:dyDescent="0.25">
      <c r="A498" s="10"/>
      <c r="B498" s="10"/>
    </row>
    <row r="499" spans="1:2" x14ac:dyDescent="0.25">
      <c r="A499" s="10"/>
      <c r="B499" s="10"/>
    </row>
    <row r="500" spans="1:2" x14ac:dyDescent="0.25">
      <c r="A500" s="10"/>
      <c r="B500" s="10"/>
    </row>
    <row r="501" spans="1:2" x14ac:dyDescent="0.25">
      <c r="A501" s="10"/>
      <c r="B501" s="10"/>
    </row>
    <row r="502" spans="1:2" x14ac:dyDescent="0.25">
      <c r="A502" s="10"/>
      <c r="B502" s="10"/>
    </row>
    <row r="503" spans="1:2" x14ac:dyDescent="0.25">
      <c r="A503" s="10"/>
      <c r="B503" s="10"/>
    </row>
    <row r="504" spans="1:2" x14ac:dyDescent="0.25">
      <c r="A504" s="10"/>
      <c r="B504" s="10"/>
    </row>
    <row r="505" spans="1:2" x14ac:dyDescent="0.25">
      <c r="A505" s="10"/>
      <c r="B505" s="10"/>
    </row>
    <row r="506" spans="1:2" x14ac:dyDescent="0.25">
      <c r="A506" s="10"/>
      <c r="B506" s="10"/>
    </row>
    <row r="507" spans="1:2" x14ac:dyDescent="0.25">
      <c r="A507" s="10"/>
      <c r="B507" s="10"/>
    </row>
    <row r="508" spans="1:2" x14ac:dyDescent="0.25">
      <c r="A508" s="10"/>
      <c r="B508" s="10"/>
    </row>
    <row r="509" spans="1:2" x14ac:dyDescent="0.25">
      <c r="A509" s="10"/>
      <c r="B509" s="10"/>
    </row>
    <row r="510" spans="1:2" x14ac:dyDescent="0.25">
      <c r="A510" s="10"/>
      <c r="B510" s="10"/>
    </row>
    <row r="511" spans="1:2" x14ac:dyDescent="0.25">
      <c r="A511" s="10"/>
      <c r="B511" s="10"/>
    </row>
    <row r="512" spans="1:2" x14ac:dyDescent="0.25">
      <c r="A512" s="10"/>
      <c r="B512" s="10"/>
    </row>
    <row r="513" spans="1:2" x14ac:dyDescent="0.25">
      <c r="A513" s="10"/>
      <c r="B513" s="10"/>
    </row>
    <row r="514" spans="1:2" x14ac:dyDescent="0.25">
      <c r="A514" s="10"/>
      <c r="B514" s="10"/>
    </row>
    <row r="515" spans="1:2" x14ac:dyDescent="0.25">
      <c r="A515" s="10"/>
      <c r="B515" s="10"/>
    </row>
    <row r="516" spans="1:2" x14ac:dyDescent="0.25">
      <c r="A516" s="10"/>
      <c r="B516" s="10"/>
    </row>
    <row r="517" spans="1:2" x14ac:dyDescent="0.25">
      <c r="A517" s="10"/>
      <c r="B517" s="10"/>
    </row>
    <row r="518" spans="1:2" x14ac:dyDescent="0.25">
      <c r="A518" s="10"/>
      <c r="B518" s="10"/>
    </row>
    <row r="519" spans="1:2" x14ac:dyDescent="0.25">
      <c r="A519" s="10"/>
      <c r="B519" s="10"/>
    </row>
    <row r="520" spans="1:2" x14ac:dyDescent="0.25">
      <c r="A520" s="10"/>
      <c r="B520" s="10"/>
    </row>
    <row r="521" spans="1:2" x14ac:dyDescent="0.25">
      <c r="A521" s="10"/>
      <c r="B521" s="10"/>
    </row>
    <row r="522" spans="1:2" x14ac:dyDescent="0.25">
      <c r="A522" s="10"/>
      <c r="B522" s="10"/>
    </row>
    <row r="523" spans="1:2" x14ac:dyDescent="0.25">
      <c r="A523" s="10"/>
      <c r="B523" s="10"/>
    </row>
    <row r="524" spans="1:2" x14ac:dyDescent="0.25">
      <c r="A524" s="10"/>
      <c r="B524" s="10"/>
    </row>
    <row r="525" spans="1:2" x14ac:dyDescent="0.25">
      <c r="A525" s="10"/>
      <c r="B525" s="10"/>
    </row>
    <row r="526" spans="1:2" x14ac:dyDescent="0.25">
      <c r="A526" s="10"/>
      <c r="B526" s="10"/>
    </row>
    <row r="527" spans="1:2" x14ac:dyDescent="0.25">
      <c r="A527" s="10"/>
      <c r="B527" s="10"/>
    </row>
    <row r="528" spans="1:2" x14ac:dyDescent="0.25">
      <c r="A528" s="10"/>
      <c r="B528" s="10"/>
    </row>
    <row r="529" spans="1:2" x14ac:dyDescent="0.25">
      <c r="A529" s="10"/>
      <c r="B529" s="10"/>
    </row>
    <row r="530" spans="1:2" x14ac:dyDescent="0.25">
      <c r="A530" s="10"/>
      <c r="B530" s="10"/>
    </row>
    <row r="531" spans="1:2" x14ac:dyDescent="0.25">
      <c r="A531" s="10"/>
      <c r="B531" s="10"/>
    </row>
    <row r="532" spans="1:2" x14ac:dyDescent="0.25">
      <c r="A532" s="10"/>
      <c r="B532" s="10"/>
    </row>
    <row r="533" spans="1:2" x14ac:dyDescent="0.25">
      <c r="A533" s="10"/>
      <c r="B533" s="10"/>
    </row>
    <row r="534" spans="1:2" x14ac:dyDescent="0.25">
      <c r="A534" s="10"/>
      <c r="B534" s="10"/>
    </row>
    <row r="535" spans="1:2" x14ac:dyDescent="0.25">
      <c r="A535" s="10"/>
      <c r="B535" s="10"/>
    </row>
    <row r="536" spans="1:2" x14ac:dyDescent="0.25">
      <c r="A536" s="10"/>
      <c r="B536" s="10"/>
    </row>
    <row r="537" spans="1:2" x14ac:dyDescent="0.25">
      <c r="A537" s="10"/>
      <c r="B537" s="10"/>
    </row>
    <row r="538" spans="1:2" x14ac:dyDescent="0.25">
      <c r="A538" s="10"/>
      <c r="B538" s="10"/>
    </row>
    <row r="539" spans="1:2" x14ac:dyDescent="0.25">
      <c r="A539" s="10"/>
      <c r="B539" s="10"/>
    </row>
    <row r="540" spans="1:2" x14ac:dyDescent="0.25">
      <c r="A540" s="10"/>
      <c r="B540" s="10"/>
    </row>
    <row r="541" spans="1:2" x14ac:dyDescent="0.25">
      <c r="A541" s="10"/>
      <c r="B541" s="10"/>
    </row>
    <row r="542" spans="1:2" x14ac:dyDescent="0.25">
      <c r="A542" s="10"/>
      <c r="B542" s="10"/>
    </row>
    <row r="543" spans="1:2" x14ac:dyDescent="0.25">
      <c r="A543" s="10"/>
      <c r="B543" s="10"/>
    </row>
    <row r="544" spans="1:2" x14ac:dyDescent="0.25">
      <c r="A544" s="10"/>
      <c r="B544" s="10"/>
    </row>
    <row r="545" spans="1:2" x14ac:dyDescent="0.25">
      <c r="A545" s="10"/>
      <c r="B545" s="10"/>
    </row>
    <row r="546" spans="1:2" x14ac:dyDescent="0.25">
      <c r="A546" s="10"/>
      <c r="B546" s="10"/>
    </row>
    <row r="547" spans="1:2" x14ac:dyDescent="0.25">
      <c r="A547" s="10"/>
      <c r="B547" s="10"/>
    </row>
    <row r="548" spans="1:2" x14ac:dyDescent="0.25">
      <c r="A548" s="10"/>
      <c r="B548" s="10"/>
    </row>
    <row r="549" spans="1:2" x14ac:dyDescent="0.25">
      <c r="A549" s="10"/>
      <c r="B549" s="10"/>
    </row>
    <row r="550" spans="1:2" x14ac:dyDescent="0.25">
      <c r="A550" s="10"/>
      <c r="B550" s="10"/>
    </row>
    <row r="551" spans="1:2" x14ac:dyDescent="0.25">
      <c r="A551" s="10"/>
      <c r="B551" s="10"/>
    </row>
    <row r="552" spans="1:2" x14ac:dyDescent="0.25">
      <c r="A552" s="10"/>
      <c r="B552" s="10"/>
    </row>
    <row r="553" spans="1:2" x14ac:dyDescent="0.25">
      <c r="A553" s="10"/>
      <c r="B553" s="10"/>
    </row>
    <row r="554" spans="1:2" x14ac:dyDescent="0.25">
      <c r="A554" s="10"/>
      <c r="B554" s="10"/>
    </row>
    <row r="555" spans="1:2" x14ac:dyDescent="0.25">
      <c r="A555" s="10"/>
      <c r="B555" s="10"/>
    </row>
    <row r="556" spans="1:2" x14ac:dyDescent="0.25">
      <c r="A556" s="10"/>
      <c r="B556" s="10"/>
    </row>
    <row r="557" spans="1:2" x14ac:dyDescent="0.25">
      <c r="A557" s="10"/>
      <c r="B557" s="10"/>
    </row>
    <row r="558" spans="1:2" x14ac:dyDescent="0.25">
      <c r="A558" s="10"/>
      <c r="B558" s="10"/>
    </row>
    <row r="559" spans="1:2" x14ac:dyDescent="0.25">
      <c r="A559" s="10"/>
      <c r="B559" s="10"/>
    </row>
    <row r="560" spans="1:2" x14ac:dyDescent="0.25">
      <c r="A560" s="10"/>
      <c r="B560" s="10"/>
    </row>
    <row r="561" spans="1:2" x14ac:dyDescent="0.25">
      <c r="A561" s="10"/>
      <c r="B561" s="10"/>
    </row>
    <row r="562" spans="1:2" x14ac:dyDescent="0.25">
      <c r="A562" s="10"/>
      <c r="B562" s="10"/>
    </row>
    <row r="563" spans="1:2" x14ac:dyDescent="0.25">
      <c r="A563" s="10"/>
      <c r="B563" s="10"/>
    </row>
    <row r="564" spans="1:2" x14ac:dyDescent="0.25">
      <c r="A564" s="10"/>
      <c r="B564" s="10"/>
    </row>
    <row r="565" spans="1:2" x14ac:dyDescent="0.25">
      <c r="A565" s="10"/>
      <c r="B565" s="10"/>
    </row>
    <row r="566" spans="1:2" x14ac:dyDescent="0.25">
      <c r="A566" s="10"/>
      <c r="B566" s="10"/>
    </row>
    <row r="567" spans="1:2" x14ac:dyDescent="0.25">
      <c r="A567" s="10"/>
      <c r="B567" s="10"/>
    </row>
    <row r="568" spans="1:2" x14ac:dyDescent="0.25">
      <c r="A568" s="10"/>
      <c r="B568" s="10"/>
    </row>
    <row r="569" spans="1:2" x14ac:dyDescent="0.25">
      <c r="A569" s="10"/>
      <c r="B569" s="10"/>
    </row>
    <row r="570" spans="1:2" x14ac:dyDescent="0.25">
      <c r="A570" s="10"/>
      <c r="B570" s="10"/>
    </row>
    <row r="571" spans="1:2" x14ac:dyDescent="0.25">
      <c r="A571" s="10"/>
      <c r="B571" s="10"/>
    </row>
    <row r="572" spans="1:2" x14ac:dyDescent="0.25">
      <c r="A572" s="10"/>
      <c r="B572" s="10"/>
    </row>
    <row r="573" spans="1:2" x14ac:dyDescent="0.25">
      <c r="A573" s="10"/>
      <c r="B573" s="10"/>
    </row>
    <row r="574" spans="1:2" x14ac:dyDescent="0.25">
      <c r="A574" s="10"/>
      <c r="B574" s="10"/>
    </row>
    <row r="575" spans="1:2" x14ac:dyDescent="0.25">
      <c r="A575" s="10"/>
      <c r="B575" s="10"/>
    </row>
    <row r="576" spans="1:2" x14ac:dyDescent="0.25">
      <c r="A576" s="10"/>
      <c r="B576" s="10"/>
    </row>
    <row r="577" spans="1:2" x14ac:dyDescent="0.25">
      <c r="A577" s="10"/>
      <c r="B577" s="10"/>
    </row>
    <row r="578" spans="1:2" x14ac:dyDescent="0.25">
      <c r="A578" s="10"/>
      <c r="B578" s="10"/>
    </row>
    <row r="579" spans="1:2" x14ac:dyDescent="0.25">
      <c r="A579" s="10"/>
      <c r="B579" s="10"/>
    </row>
    <row r="580" spans="1:2" x14ac:dyDescent="0.25">
      <c r="A580" s="10"/>
      <c r="B580" s="10"/>
    </row>
    <row r="581" spans="1:2" x14ac:dyDescent="0.25">
      <c r="A581" s="10"/>
      <c r="B581" s="10"/>
    </row>
    <row r="582" spans="1:2" x14ac:dyDescent="0.25">
      <c r="A582" s="10"/>
      <c r="B582" s="10"/>
    </row>
    <row r="583" spans="1:2" x14ac:dyDescent="0.25">
      <c r="A583" s="10"/>
      <c r="B583" s="10"/>
    </row>
    <row r="584" spans="1:2" x14ac:dyDescent="0.25">
      <c r="A584" s="10"/>
      <c r="B584" s="10"/>
    </row>
    <row r="585" spans="1:2" x14ac:dyDescent="0.25">
      <c r="A585" s="10"/>
      <c r="B585" s="10"/>
    </row>
    <row r="586" spans="1:2" x14ac:dyDescent="0.25">
      <c r="A586" s="10"/>
      <c r="B586" s="10"/>
    </row>
    <row r="587" spans="1:2" x14ac:dyDescent="0.25">
      <c r="A587" s="10"/>
      <c r="B587" s="10"/>
    </row>
    <row r="588" spans="1:2" x14ac:dyDescent="0.25">
      <c r="A588" s="10"/>
      <c r="B588" s="10"/>
    </row>
    <row r="589" spans="1:2" x14ac:dyDescent="0.25">
      <c r="A589" s="10"/>
      <c r="B589" s="10"/>
    </row>
    <row r="590" spans="1:2" x14ac:dyDescent="0.25">
      <c r="A590" s="10"/>
      <c r="B590" s="10"/>
    </row>
    <row r="591" spans="1:2" x14ac:dyDescent="0.25">
      <c r="A591" s="10"/>
      <c r="B591" s="10"/>
    </row>
    <row r="592" spans="1:2" x14ac:dyDescent="0.25">
      <c r="A592" s="10"/>
      <c r="B592" s="10"/>
    </row>
    <row r="593" spans="1:2" x14ac:dyDescent="0.25">
      <c r="A593" s="10"/>
      <c r="B593" s="10"/>
    </row>
    <row r="594" spans="1:2" x14ac:dyDescent="0.25">
      <c r="A594" s="10"/>
      <c r="B594" s="10"/>
    </row>
    <row r="595" spans="1:2" x14ac:dyDescent="0.25">
      <c r="A595" s="10"/>
      <c r="B595" s="10"/>
    </row>
    <row r="596" spans="1:2" x14ac:dyDescent="0.25">
      <c r="A596" s="10"/>
      <c r="B596" s="10"/>
    </row>
    <row r="597" spans="1:2" x14ac:dyDescent="0.25">
      <c r="A597" s="10"/>
      <c r="B597" s="10"/>
    </row>
    <row r="598" spans="1:2" x14ac:dyDescent="0.25">
      <c r="A598" s="10"/>
      <c r="B598" s="10"/>
    </row>
    <row r="599" spans="1:2" x14ac:dyDescent="0.25">
      <c r="A599" s="10"/>
      <c r="B599" s="10"/>
    </row>
    <row r="600" spans="1:2" x14ac:dyDescent="0.25">
      <c r="A600" s="10"/>
      <c r="B600" s="10"/>
    </row>
    <row r="601" spans="1:2" x14ac:dyDescent="0.25">
      <c r="A601" s="10"/>
      <c r="B601" s="10"/>
    </row>
    <row r="602" spans="1:2" x14ac:dyDescent="0.25">
      <c r="A602" s="10"/>
      <c r="B602" s="10"/>
    </row>
    <row r="603" spans="1:2" x14ac:dyDescent="0.25">
      <c r="A603" s="10"/>
      <c r="B603" s="10"/>
    </row>
    <row r="604" spans="1:2" x14ac:dyDescent="0.25">
      <c r="A604" s="10"/>
      <c r="B604" s="10"/>
    </row>
    <row r="605" spans="1:2" x14ac:dyDescent="0.25">
      <c r="A605" s="10"/>
      <c r="B605" s="10"/>
    </row>
    <row r="606" spans="1:2" x14ac:dyDescent="0.25">
      <c r="A606" s="10"/>
      <c r="B606" s="10"/>
    </row>
    <row r="607" spans="1:2" x14ac:dyDescent="0.25">
      <c r="A607" s="10"/>
      <c r="B607" s="10"/>
    </row>
    <row r="608" spans="1:2" x14ac:dyDescent="0.25">
      <c r="A608" s="10"/>
      <c r="B608" s="10"/>
    </row>
    <row r="609" spans="1:2" x14ac:dyDescent="0.25">
      <c r="A609" s="10"/>
      <c r="B609" s="10"/>
    </row>
    <row r="610" spans="1:2" x14ac:dyDescent="0.25">
      <c r="A610" s="10"/>
      <c r="B610" s="10"/>
    </row>
    <row r="611" spans="1:2" x14ac:dyDescent="0.25">
      <c r="A611" s="10"/>
      <c r="B611" s="10"/>
    </row>
    <row r="612" spans="1:2" x14ac:dyDescent="0.25">
      <c r="A612" s="10"/>
      <c r="B612" s="10"/>
    </row>
    <row r="613" spans="1:2" x14ac:dyDescent="0.25">
      <c r="A613" s="10"/>
      <c r="B613" s="10"/>
    </row>
    <row r="614" spans="1:2" x14ac:dyDescent="0.25">
      <c r="A614" s="10"/>
      <c r="B614" s="10"/>
    </row>
    <row r="615" spans="1:2" x14ac:dyDescent="0.25">
      <c r="A615" s="10"/>
      <c r="B615" s="10"/>
    </row>
    <row r="616" spans="1:2" x14ac:dyDescent="0.25">
      <c r="A616" s="10"/>
      <c r="B616" s="10"/>
    </row>
    <row r="617" spans="1:2" x14ac:dyDescent="0.25">
      <c r="A617" s="10"/>
      <c r="B617" s="10"/>
    </row>
    <row r="618" spans="1:2" x14ac:dyDescent="0.25">
      <c r="A618" s="10"/>
      <c r="B618" s="10"/>
    </row>
    <row r="619" spans="1:2" x14ac:dyDescent="0.25">
      <c r="A619" s="10"/>
      <c r="B619" s="10"/>
    </row>
    <row r="620" spans="1:2" x14ac:dyDescent="0.25">
      <c r="A620" s="10"/>
      <c r="B620" s="10"/>
    </row>
    <row r="621" spans="1:2" x14ac:dyDescent="0.25">
      <c r="A621" s="10"/>
      <c r="B621" s="10"/>
    </row>
    <row r="622" spans="1:2" x14ac:dyDescent="0.25">
      <c r="A622" s="10"/>
      <c r="B622" s="10"/>
    </row>
    <row r="623" spans="1:2" x14ac:dyDescent="0.25">
      <c r="A623" s="10"/>
      <c r="B623" s="10"/>
    </row>
    <row r="624" spans="1:2" x14ac:dyDescent="0.25">
      <c r="A624" s="10"/>
      <c r="B624" s="10"/>
    </row>
    <row r="625" spans="1:2" x14ac:dyDescent="0.25">
      <c r="A625" s="10"/>
      <c r="B625" s="10"/>
    </row>
    <row r="626" spans="1:2" x14ac:dyDescent="0.25">
      <c r="A626" s="10"/>
      <c r="B626" s="10"/>
    </row>
    <row r="627" spans="1:2" x14ac:dyDescent="0.25">
      <c r="A627" s="10"/>
      <c r="B627" s="10"/>
    </row>
    <row r="628" spans="1:2" x14ac:dyDescent="0.25">
      <c r="A628" s="10"/>
      <c r="B628" s="10"/>
    </row>
    <row r="629" spans="1:2" x14ac:dyDescent="0.25">
      <c r="A629" s="10"/>
      <c r="B629" s="10"/>
    </row>
    <row r="630" spans="1:2" x14ac:dyDescent="0.25">
      <c r="A630" s="10"/>
      <c r="B630" s="10"/>
    </row>
    <row r="631" spans="1:2" x14ac:dyDescent="0.25">
      <c r="A631" s="10"/>
      <c r="B631" s="10"/>
    </row>
    <row r="632" spans="1:2" x14ac:dyDescent="0.25">
      <c r="A632" s="10"/>
      <c r="B632" s="10"/>
    </row>
    <row r="633" spans="1:2" x14ac:dyDescent="0.25">
      <c r="A633" s="10"/>
      <c r="B633" s="10"/>
    </row>
    <row r="634" spans="1:2" x14ac:dyDescent="0.25">
      <c r="A634" s="10"/>
      <c r="B634" s="10"/>
    </row>
    <row r="635" spans="1:2" x14ac:dyDescent="0.25">
      <c r="A635" s="10"/>
      <c r="B635" s="10"/>
    </row>
    <row r="636" spans="1:2" x14ac:dyDescent="0.25">
      <c r="A636" s="10"/>
      <c r="B636" s="10"/>
    </row>
    <row r="637" spans="1:2" x14ac:dyDescent="0.25">
      <c r="A637" s="10"/>
      <c r="B637" s="10"/>
    </row>
    <row r="638" spans="1:2" x14ac:dyDescent="0.25">
      <c r="A638" s="10"/>
      <c r="B638" s="10"/>
    </row>
    <row r="639" spans="1:2" x14ac:dyDescent="0.25">
      <c r="A639" s="10"/>
      <c r="B639" s="10"/>
    </row>
    <row r="640" spans="1:2" x14ac:dyDescent="0.25">
      <c r="A640" s="10"/>
      <c r="B640" s="10"/>
    </row>
    <row r="641" spans="1:2" x14ac:dyDescent="0.25">
      <c r="A641" s="10"/>
      <c r="B641" s="10"/>
    </row>
    <row r="642" spans="1:2" x14ac:dyDescent="0.25">
      <c r="A642" s="10"/>
      <c r="B642" s="10"/>
    </row>
    <row r="643" spans="1:2" x14ac:dyDescent="0.25">
      <c r="A643" s="10"/>
      <c r="B643" s="10"/>
    </row>
    <row r="644" spans="1:2" x14ac:dyDescent="0.25">
      <c r="A644" s="10"/>
      <c r="B644" s="10"/>
    </row>
    <row r="645" spans="1:2" x14ac:dyDescent="0.25">
      <c r="A645" s="10"/>
      <c r="B645" s="10"/>
    </row>
    <row r="646" spans="1:2" x14ac:dyDescent="0.25">
      <c r="A646" s="10"/>
      <c r="B646" s="10"/>
    </row>
    <row r="647" spans="1:2" x14ac:dyDescent="0.25">
      <c r="A647" s="10"/>
      <c r="B647" s="10"/>
    </row>
    <row r="648" spans="1:2" x14ac:dyDescent="0.25">
      <c r="A648" s="10"/>
      <c r="B648" s="10"/>
    </row>
    <row r="649" spans="1:2" x14ac:dyDescent="0.25">
      <c r="A649" s="10"/>
      <c r="B649" s="10"/>
    </row>
    <row r="650" spans="1:2" x14ac:dyDescent="0.25">
      <c r="A650" s="10"/>
      <c r="B650" s="10"/>
    </row>
    <row r="651" spans="1:2" x14ac:dyDescent="0.25">
      <c r="A651" s="10"/>
      <c r="B651" s="10"/>
    </row>
    <row r="652" spans="1:2" x14ac:dyDescent="0.25">
      <c r="A652" s="10"/>
      <c r="B652" s="10"/>
    </row>
    <row r="653" spans="1:2" x14ac:dyDescent="0.25">
      <c r="A653" s="10"/>
      <c r="B653" s="10"/>
    </row>
    <row r="654" spans="1:2" x14ac:dyDescent="0.25">
      <c r="A654" s="10"/>
      <c r="B654" s="10"/>
    </row>
    <row r="655" spans="1:2" x14ac:dyDescent="0.25">
      <c r="A655" s="10"/>
      <c r="B655" s="10"/>
    </row>
    <row r="656" spans="1:2" x14ac:dyDescent="0.25">
      <c r="A656" s="10"/>
      <c r="B656" s="10"/>
    </row>
    <row r="657" spans="1:2" x14ac:dyDescent="0.25">
      <c r="A657" s="10"/>
      <c r="B657" s="10"/>
    </row>
    <row r="658" spans="1:2" x14ac:dyDescent="0.25">
      <c r="A658" s="10"/>
      <c r="B658" s="10"/>
    </row>
    <row r="659" spans="1:2" x14ac:dyDescent="0.25">
      <c r="A659" s="10"/>
      <c r="B659" s="10"/>
    </row>
    <row r="660" spans="1:2" x14ac:dyDescent="0.25">
      <c r="A660" s="10"/>
      <c r="B660" s="10"/>
    </row>
    <row r="661" spans="1:2" x14ac:dyDescent="0.25">
      <c r="A661" s="10"/>
      <c r="B661" s="10"/>
    </row>
    <row r="662" spans="1:2" x14ac:dyDescent="0.25">
      <c r="A662" s="10"/>
      <c r="B662" s="10"/>
    </row>
    <row r="663" spans="1:2" x14ac:dyDescent="0.25">
      <c r="A663" s="10"/>
      <c r="B663" s="10"/>
    </row>
    <row r="664" spans="1:2" x14ac:dyDescent="0.25">
      <c r="A664" s="10"/>
      <c r="B664" s="10"/>
    </row>
    <row r="665" spans="1:2" x14ac:dyDescent="0.25">
      <c r="A665" s="10"/>
      <c r="B665" s="10"/>
    </row>
    <row r="666" spans="1:2" x14ac:dyDescent="0.25">
      <c r="A666" s="10"/>
      <c r="B666" s="10"/>
    </row>
    <row r="667" spans="1:2" x14ac:dyDescent="0.25">
      <c r="A667" s="10"/>
      <c r="B667" s="10"/>
    </row>
    <row r="668" spans="1:2" x14ac:dyDescent="0.25">
      <c r="A668" s="10"/>
      <c r="B668" s="10"/>
    </row>
    <row r="669" spans="1:2" x14ac:dyDescent="0.25">
      <c r="A669" s="10"/>
      <c r="B669" s="10"/>
    </row>
    <row r="670" spans="1:2" x14ac:dyDescent="0.25">
      <c r="A670" s="10"/>
      <c r="B670" s="10"/>
    </row>
    <row r="671" spans="1:2" x14ac:dyDescent="0.25">
      <c r="A671" s="10"/>
      <c r="B671" s="10"/>
    </row>
    <row r="672" spans="1:2" x14ac:dyDescent="0.25">
      <c r="A672" s="10"/>
      <c r="B672" s="10"/>
    </row>
    <row r="673" spans="1:2" x14ac:dyDescent="0.25">
      <c r="A673" s="10"/>
      <c r="B673" s="10"/>
    </row>
    <row r="674" spans="1:2" x14ac:dyDescent="0.25">
      <c r="A674" s="10"/>
      <c r="B674" s="10"/>
    </row>
    <row r="675" spans="1:2" x14ac:dyDescent="0.25">
      <c r="A675" s="10"/>
      <c r="B675" s="10"/>
    </row>
    <row r="676" spans="1:2" x14ac:dyDescent="0.25">
      <c r="A676" s="10"/>
      <c r="B676" s="10"/>
    </row>
    <row r="677" spans="1:2" x14ac:dyDescent="0.25">
      <c r="A677" s="10"/>
      <c r="B677" s="10"/>
    </row>
    <row r="678" spans="1:2" x14ac:dyDescent="0.25">
      <c r="A678" s="10"/>
      <c r="B678" s="10"/>
    </row>
    <row r="679" spans="1:2" x14ac:dyDescent="0.25">
      <c r="A679" s="10"/>
      <c r="B679" s="10"/>
    </row>
    <row r="680" spans="1:2" x14ac:dyDescent="0.25">
      <c r="A680" s="10"/>
      <c r="B680" s="10"/>
    </row>
    <row r="681" spans="1:2" x14ac:dyDescent="0.25">
      <c r="A681" s="10"/>
      <c r="B681" s="10"/>
    </row>
    <row r="682" spans="1:2" x14ac:dyDescent="0.25">
      <c r="A682" s="10"/>
      <c r="B682" s="10"/>
    </row>
    <row r="683" spans="1:2" x14ac:dyDescent="0.25">
      <c r="A683" s="10"/>
      <c r="B683" s="10"/>
    </row>
    <row r="684" spans="1:2" x14ac:dyDescent="0.25">
      <c r="A684" s="10"/>
      <c r="B684" s="10"/>
    </row>
    <row r="685" spans="1:2" x14ac:dyDescent="0.25">
      <c r="A685" s="10"/>
      <c r="B685" s="10"/>
    </row>
    <row r="686" spans="1:2" x14ac:dyDescent="0.25">
      <c r="A686" s="10"/>
      <c r="B686" s="10"/>
    </row>
    <row r="687" spans="1:2" x14ac:dyDescent="0.25">
      <c r="A687" s="10"/>
      <c r="B687" s="10"/>
    </row>
    <row r="688" spans="1:2" x14ac:dyDescent="0.25">
      <c r="A688" s="10"/>
      <c r="B688" s="10"/>
    </row>
    <row r="689" spans="1:2" x14ac:dyDescent="0.25">
      <c r="A689" s="10"/>
      <c r="B689" s="10"/>
    </row>
    <row r="690" spans="1:2" x14ac:dyDescent="0.25">
      <c r="A690" s="10"/>
      <c r="B690" s="10"/>
    </row>
    <row r="691" spans="1:2" x14ac:dyDescent="0.25">
      <c r="A691" s="10"/>
      <c r="B691" s="10"/>
    </row>
    <row r="692" spans="1:2" x14ac:dyDescent="0.25">
      <c r="A692" s="10"/>
      <c r="B692" s="10"/>
    </row>
    <row r="693" spans="1:2" x14ac:dyDescent="0.25">
      <c r="A693" s="10"/>
      <c r="B693" s="10"/>
    </row>
    <row r="694" spans="1:2" x14ac:dyDescent="0.25">
      <c r="A694" s="10"/>
      <c r="B694" s="10"/>
    </row>
    <row r="695" spans="1:2" x14ac:dyDescent="0.25">
      <c r="A695" s="10"/>
      <c r="B695" s="10"/>
    </row>
    <row r="696" spans="1:2" x14ac:dyDescent="0.25">
      <c r="A696" s="10"/>
      <c r="B696" s="10"/>
    </row>
    <row r="697" spans="1:2" x14ac:dyDescent="0.25">
      <c r="A697" s="10"/>
      <c r="B697" s="10"/>
    </row>
    <row r="698" spans="1:2" x14ac:dyDescent="0.25">
      <c r="A698" s="10"/>
      <c r="B698" s="10"/>
    </row>
    <row r="699" spans="1:2" x14ac:dyDescent="0.25">
      <c r="A699" s="10"/>
      <c r="B699" s="10"/>
    </row>
    <row r="700" spans="1:2" x14ac:dyDescent="0.25">
      <c r="A700" s="10"/>
      <c r="B700" s="10"/>
    </row>
    <row r="701" spans="1:2" x14ac:dyDescent="0.25">
      <c r="A701" s="10"/>
      <c r="B701" s="10"/>
    </row>
    <row r="702" spans="1:2" x14ac:dyDescent="0.25">
      <c r="A702" s="10"/>
      <c r="B702" s="10"/>
    </row>
    <row r="703" spans="1:2" x14ac:dyDescent="0.25">
      <c r="A703" s="10"/>
      <c r="B703" s="10"/>
    </row>
    <row r="704" spans="1:2" x14ac:dyDescent="0.25">
      <c r="A704" s="10"/>
      <c r="B704" s="10"/>
    </row>
    <row r="705" spans="1:2" x14ac:dyDescent="0.25">
      <c r="A705" s="10"/>
      <c r="B705" s="10"/>
    </row>
    <row r="706" spans="1:2" x14ac:dyDescent="0.25">
      <c r="A706" s="10"/>
      <c r="B706" s="10"/>
    </row>
    <row r="707" spans="1:2" x14ac:dyDescent="0.25">
      <c r="A707" s="10"/>
      <c r="B707" s="10"/>
    </row>
    <row r="708" spans="1:2" x14ac:dyDescent="0.25">
      <c r="A708" s="10"/>
      <c r="B708" s="10"/>
    </row>
    <row r="709" spans="1:2" x14ac:dyDescent="0.25">
      <c r="A709" s="10"/>
      <c r="B709" s="10"/>
    </row>
    <row r="710" spans="1:2" x14ac:dyDescent="0.25">
      <c r="A710" s="10"/>
      <c r="B710" s="10"/>
    </row>
    <row r="711" spans="1:2" x14ac:dyDescent="0.25">
      <c r="A711" s="10"/>
      <c r="B711" s="10"/>
    </row>
    <row r="712" spans="1:2" x14ac:dyDescent="0.25">
      <c r="A712" s="10"/>
      <c r="B712" s="10"/>
    </row>
    <row r="713" spans="1:2" x14ac:dyDescent="0.25">
      <c r="A713" s="10"/>
      <c r="B713" s="10"/>
    </row>
    <row r="714" spans="1:2" x14ac:dyDescent="0.25">
      <c r="A714" s="10"/>
      <c r="B714" s="10"/>
    </row>
    <row r="715" spans="1:2" x14ac:dyDescent="0.25">
      <c r="A715" s="10"/>
      <c r="B715" s="10"/>
    </row>
    <row r="716" spans="1:2" x14ac:dyDescent="0.25">
      <c r="A716" s="10"/>
      <c r="B716" s="10"/>
    </row>
    <row r="717" spans="1:2" x14ac:dyDescent="0.25">
      <c r="A717" s="10"/>
      <c r="B717" s="10"/>
    </row>
    <row r="718" spans="1:2" x14ac:dyDescent="0.25">
      <c r="A718" s="10"/>
      <c r="B718" s="10"/>
    </row>
    <row r="719" spans="1:2" x14ac:dyDescent="0.25">
      <c r="A719" s="10"/>
      <c r="B719" s="10"/>
    </row>
    <row r="720" spans="1:2" x14ac:dyDescent="0.25">
      <c r="A720" s="10"/>
      <c r="B720" s="10"/>
    </row>
    <row r="721" spans="1:2" x14ac:dyDescent="0.25">
      <c r="A721" s="10"/>
      <c r="B721" s="10"/>
    </row>
    <row r="722" spans="1:2" x14ac:dyDescent="0.25">
      <c r="A722" s="10"/>
      <c r="B722" s="10"/>
    </row>
    <row r="723" spans="1:2" x14ac:dyDescent="0.25">
      <c r="A723" s="10"/>
      <c r="B723" s="10"/>
    </row>
    <row r="724" spans="1:2" x14ac:dyDescent="0.25">
      <c r="A724" s="10"/>
      <c r="B724" s="10"/>
    </row>
    <row r="725" spans="1:2" x14ac:dyDescent="0.25">
      <c r="A725" s="10"/>
      <c r="B725" s="10"/>
    </row>
    <row r="726" spans="1:2" x14ac:dyDescent="0.25">
      <c r="A726" s="10"/>
      <c r="B726" s="10"/>
    </row>
    <row r="727" spans="1:2" x14ac:dyDescent="0.25">
      <c r="A727" s="10"/>
      <c r="B727" s="10"/>
    </row>
    <row r="728" spans="1:2" x14ac:dyDescent="0.25">
      <c r="A728" s="10"/>
      <c r="B728" s="10"/>
    </row>
    <row r="729" spans="1:2" x14ac:dyDescent="0.25">
      <c r="A729" s="10"/>
      <c r="B729" s="10"/>
    </row>
    <row r="730" spans="1:2" x14ac:dyDescent="0.25">
      <c r="A730" s="10"/>
      <c r="B730" s="10"/>
    </row>
    <row r="731" spans="1:2" x14ac:dyDescent="0.25">
      <c r="A731" s="10"/>
      <c r="B731" s="10"/>
    </row>
    <row r="732" spans="1:2" x14ac:dyDescent="0.25">
      <c r="A732" s="10"/>
      <c r="B732" s="10"/>
    </row>
    <row r="733" spans="1:2" x14ac:dyDescent="0.25">
      <c r="A733" s="10"/>
      <c r="B733" s="10"/>
    </row>
    <row r="734" spans="1:2" x14ac:dyDescent="0.25">
      <c r="A734" s="10"/>
      <c r="B734" s="10"/>
    </row>
    <row r="735" spans="1:2" x14ac:dyDescent="0.25">
      <c r="A735" s="10"/>
      <c r="B735" s="10"/>
    </row>
    <row r="736" spans="1:2" x14ac:dyDescent="0.25">
      <c r="A736" s="10"/>
      <c r="B736" s="10"/>
    </row>
    <row r="737" spans="1:2" x14ac:dyDescent="0.25">
      <c r="A737" s="10"/>
      <c r="B737" s="10"/>
    </row>
    <row r="738" spans="1:2" x14ac:dyDescent="0.25">
      <c r="A738" s="10"/>
      <c r="B738" s="10"/>
    </row>
    <row r="739" spans="1:2" x14ac:dyDescent="0.25">
      <c r="A739" s="10"/>
      <c r="B739" s="10"/>
    </row>
    <row r="740" spans="1:2" x14ac:dyDescent="0.25">
      <c r="A740" s="10"/>
      <c r="B740" s="10"/>
    </row>
    <row r="741" spans="1:2" x14ac:dyDescent="0.25">
      <c r="A741" s="10"/>
      <c r="B741" s="10"/>
    </row>
    <row r="742" spans="1:2" x14ac:dyDescent="0.25">
      <c r="A742" s="10"/>
      <c r="B742" s="10"/>
    </row>
    <row r="743" spans="1:2" x14ac:dyDescent="0.25">
      <c r="A743" s="10"/>
      <c r="B743" s="10"/>
    </row>
    <row r="744" spans="1:2" x14ac:dyDescent="0.25">
      <c r="A744" s="10"/>
      <c r="B744" s="10"/>
    </row>
    <row r="745" spans="1:2" x14ac:dyDescent="0.25">
      <c r="A745" s="10"/>
      <c r="B745" s="10"/>
    </row>
    <row r="746" spans="1:2" x14ac:dyDescent="0.25">
      <c r="A746" s="10"/>
      <c r="B746" s="10"/>
    </row>
    <row r="747" spans="1:2" x14ac:dyDescent="0.25">
      <c r="A747" s="10"/>
      <c r="B747" s="10"/>
    </row>
    <row r="748" spans="1:2" x14ac:dyDescent="0.25">
      <c r="A748" s="10"/>
      <c r="B748" s="10"/>
    </row>
    <row r="749" spans="1:2" x14ac:dyDescent="0.25">
      <c r="A749" s="10"/>
      <c r="B749" s="10"/>
    </row>
    <row r="750" spans="1:2" x14ac:dyDescent="0.25">
      <c r="A750" s="10"/>
      <c r="B750" s="10"/>
    </row>
    <row r="751" spans="1:2" x14ac:dyDescent="0.25">
      <c r="A751" s="10"/>
      <c r="B751" s="10"/>
    </row>
    <row r="752" spans="1:2" x14ac:dyDescent="0.25">
      <c r="A752" s="10"/>
      <c r="B752" s="10"/>
    </row>
    <row r="753" spans="1:2" x14ac:dyDescent="0.25">
      <c r="A753" s="10"/>
      <c r="B753" s="10"/>
    </row>
    <row r="754" spans="1:2" x14ac:dyDescent="0.25">
      <c r="A754" s="10"/>
      <c r="B754" s="10"/>
    </row>
    <row r="755" spans="1:2" x14ac:dyDescent="0.25">
      <c r="A755" s="10"/>
      <c r="B755" s="10"/>
    </row>
    <row r="756" spans="1:2" x14ac:dyDescent="0.25">
      <c r="A756" s="10"/>
      <c r="B756" s="10"/>
    </row>
    <row r="757" spans="1:2" x14ac:dyDescent="0.25">
      <c r="A757" s="10"/>
      <c r="B757" s="10"/>
    </row>
    <row r="758" spans="1:2" x14ac:dyDescent="0.25">
      <c r="A758" s="10"/>
      <c r="B758" s="10"/>
    </row>
    <row r="759" spans="1:2" x14ac:dyDescent="0.25">
      <c r="A759" s="10"/>
      <c r="B759" s="10"/>
    </row>
    <row r="760" spans="1:2" x14ac:dyDescent="0.25">
      <c r="A760" s="10"/>
      <c r="B760" s="10"/>
    </row>
    <row r="761" spans="1:2" x14ac:dyDescent="0.25">
      <c r="A761" s="10"/>
      <c r="B761" s="10"/>
    </row>
    <row r="762" spans="1:2" x14ac:dyDescent="0.25">
      <c r="A762" s="10"/>
      <c r="B762" s="10"/>
    </row>
    <row r="763" spans="1:2" x14ac:dyDescent="0.25">
      <c r="A763" s="10"/>
      <c r="B763" s="10"/>
    </row>
    <row r="764" spans="1:2" x14ac:dyDescent="0.25">
      <c r="A764" s="10"/>
      <c r="B764" s="10"/>
    </row>
    <row r="765" spans="1:2" x14ac:dyDescent="0.25">
      <c r="A765" s="10"/>
      <c r="B765" s="10"/>
    </row>
    <row r="766" spans="1:2" x14ac:dyDescent="0.25">
      <c r="A766" s="10"/>
      <c r="B766" s="10"/>
    </row>
    <row r="767" spans="1:2" x14ac:dyDescent="0.25">
      <c r="A767" s="10"/>
      <c r="B767" s="10"/>
    </row>
    <row r="768" spans="1:2" x14ac:dyDescent="0.25">
      <c r="A768" s="10"/>
      <c r="B768" s="10"/>
    </row>
    <row r="769" spans="1:2" x14ac:dyDescent="0.25">
      <c r="A769" s="10"/>
      <c r="B769" s="10"/>
    </row>
    <row r="770" spans="1:2" x14ac:dyDescent="0.25">
      <c r="A770" s="10"/>
      <c r="B770" s="10"/>
    </row>
    <row r="771" spans="1:2" x14ac:dyDescent="0.25">
      <c r="A771" s="10"/>
      <c r="B771" s="10"/>
    </row>
    <row r="772" spans="1:2" x14ac:dyDescent="0.25">
      <c r="A772" s="10"/>
      <c r="B772" s="10"/>
    </row>
    <row r="773" spans="1:2" x14ac:dyDescent="0.25">
      <c r="A773" s="10"/>
      <c r="B773" s="10"/>
    </row>
    <row r="774" spans="1:2" x14ac:dyDescent="0.25">
      <c r="A774" s="10"/>
      <c r="B774" s="10"/>
    </row>
    <row r="775" spans="1:2" x14ac:dyDescent="0.25">
      <c r="A775" s="10"/>
      <c r="B775" s="10"/>
    </row>
    <row r="776" spans="1:2" x14ac:dyDescent="0.25">
      <c r="A776" s="10"/>
      <c r="B776" s="10"/>
    </row>
    <row r="777" spans="1:2" x14ac:dyDescent="0.25">
      <c r="A777" s="10"/>
      <c r="B777" s="10"/>
    </row>
    <row r="778" spans="1:2" x14ac:dyDescent="0.25">
      <c r="A778" s="10"/>
      <c r="B778" s="10"/>
    </row>
    <row r="779" spans="1:2" x14ac:dyDescent="0.25">
      <c r="A779" s="10"/>
      <c r="B779" s="10"/>
    </row>
    <row r="780" spans="1:2" x14ac:dyDescent="0.25">
      <c r="A780" s="10"/>
      <c r="B780" s="10"/>
    </row>
    <row r="781" spans="1:2" x14ac:dyDescent="0.25">
      <c r="A781" s="10"/>
      <c r="B781" s="10"/>
    </row>
    <row r="782" spans="1:2" x14ac:dyDescent="0.25">
      <c r="A782" s="10"/>
      <c r="B782" s="10"/>
    </row>
    <row r="783" spans="1:2" x14ac:dyDescent="0.25">
      <c r="A783" s="10"/>
      <c r="B783" s="10"/>
    </row>
    <row r="784" spans="1:2" x14ac:dyDescent="0.25">
      <c r="A784" s="10"/>
      <c r="B784" s="10"/>
    </row>
    <row r="785" spans="1:2" x14ac:dyDescent="0.25">
      <c r="A785" s="10"/>
      <c r="B785" s="10"/>
    </row>
    <row r="786" spans="1:2" x14ac:dyDescent="0.25">
      <c r="A786" s="10"/>
      <c r="B786" s="10"/>
    </row>
    <row r="787" spans="1:2" x14ac:dyDescent="0.25">
      <c r="A787" s="10"/>
      <c r="B787" s="10"/>
    </row>
    <row r="788" spans="1:2" x14ac:dyDescent="0.25">
      <c r="A788" s="10"/>
      <c r="B788" s="10"/>
    </row>
    <row r="789" spans="1:2" x14ac:dyDescent="0.25">
      <c r="A789" s="10"/>
      <c r="B789" s="10"/>
    </row>
    <row r="790" spans="1:2" x14ac:dyDescent="0.25">
      <c r="A790" s="10"/>
      <c r="B790" s="10"/>
    </row>
    <row r="791" spans="1:2" x14ac:dyDescent="0.25">
      <c r="A791" s="10"/>
      <c r="B791" s="10"/>
    </row>
    <row r="792" spans="1:2" x14ac:dyDescent="0.25">
      <c r="A792" s="10"/>
      <c r="B792" s="10"/>
    </row>
    <row r="793" spans="1:2" x14ac:dyDescent="0.25">
      <c r="A793" s="10"/>
      <c r="B793" s="10"/>
    </row>
    <row r="794" spans="1:2" x14ac:dyDescent="0.25">
      <c r="A794" s="10"/>
      <c r="B794" s="10"/>
    </row>
    <row r="795" spans="1:2" x14ac:dyDescent="0.25">
      <c r="A795" s="10"/>
      <c r="B795" s="10"/>
    </row>
    <row r="796" spans="1:2" x14ac:dyDescent="0.25">
      <c r="A796" s="10"/>
      <c r="B796" s="10"/>
    </row>
    <row r="797" spans="1:2" x14ac:dyDescent="0.25">
      <c r="A797" s="10"/>
      <c r="B797" s="10"/>
    </row>
    <row r="798" spans="1:2" x14ac:dyDescent="0.25">
      <c r="A798" s="10"/>
      <c r="B798" s="10"/>
    </row>
    <row r="799" spans="1:2" x14ac:dyDescent="0.25">
      <c r="A799" s="10"/>
      <c r="B799" s="10"/>
    </row>
    <row r="800" spans="1:2" x14ac:dyDescent="0.25">
      <c r="A800" s="10"/>
      <c r="B800" s="10"/>
    </row>
    <row r="801" spans="1:2" x14ac:dyDescent="0.25">
      <c r="A801" s="10"/>
      <c r="B801" s="10"/>
    </row>
    <row r="802" spans="1:2" x14ac:dyDescent="0.25">
      <c r="A802" s="10"/>
      <c r="B802" s="10"/>
    </row>
    <row r="803" spans="1:2" x14ac:dyDescent="0.25">
      <c r="A803" s="10"/>
      <c r="B803" s="10"/>
    </row>
    <row r="804" spans="1:2" x14ac:dyDescent="0.25">
      <c r="A804" s="10"/>
      <c r="B804" s="10"/>
    </row>
    <row r="805" spans="1:2" x14ac:dyDescent="0.25">
      <c r="A805" s="10"/>
      <c r="B805" s="10"/>
    </row>
    <row r="806" spans="1:2" x14ac:dyDescent="0.25">
      <c r="A806" s="10"/>
      <c r="B806" s="10"/>
    </row>
    <row r="807" spans="1:2" x14ac:dyDescent="0.25">
      <c r="A807" s="10"/>
      <c r="B807" s="10"/>
    </row>
    <row r="808" spans="1:2" x14ac:dyDescent="0.25">
      <c r="A808" s="10"/>
      <c r="B808" s="10"/>
    </row>
    <row r="809" spans="1:2" x14ac:dyDescent="0.25">
      <c r="A809" s="10"/>
      <c r="B809" s="10"/>
    </row>
    <row r="810" spans="1:2" x14ac:dyDescent="0.25">
      <c r="A810" s="10"/>
      <c r="B810" s="10"/>
    </row>
    <row r="811" spans="1:2" x14ac:dyDescent="0.25">
      <c r="A811" s="10"/>
      <c r="B811" s="10"/>
    </row>
    <row r="812" spans="1:2" x14ac:dyDescent="0.25">
      <c r="A812" s="10"/>
      <c r="B812" s="10"/>
    </row>
    <row r="813" spans="1:2" x14ac:dyDescent="0.25">
      <c r="A813" s="10"/>
      <c r="B813" s="10"/>
    </row>
    <row r="814" spans="1:2" x14ac:dyDescent="0.25">
      <c r="A814" s="10"/>
      <c r="B814" s="10"/>
    </row>
    <row r="815" spans="1:2" x14ac:dyDescent="0.25">
      <c r="A815" s="10"/>
      <c r="B815" s="10"/>
    </row>
    <row r="816" spans="1:2" x14ac:dyDescent="0.25">
      <c r="A816" s="10"/>
      <c r="B816" s="10"/>
    </row>
    <row r="817" spans="1:2" x14ac:dyDescent="0.25">
      <c r="A817" s="10"/>
      <c r="B817" s="10"/>
    </row>
    <row r="818" spans="1:2" x14ac:dyDescent="0.25">
      <c r="A818" s="10"/>
      <c r="B818" s="10"/>
    </row>
    <row r="819" spans="1:2" x14ac:dyDescent="0.25">
      <c r="A819" s="10"/>
      <c r="B819" s="10"/>
    </row>
    <row r="820" spans="1:2" x14ac:dyDescent="0.25">
      <c r="A820" s="10"/>
      <c r="B820" s="10"/>
    </row>
    <row r="821" spans="1:2" x14ac:dyDescent="0.25">
      <c r="A821" s="10"/>
      <c r="B821" s="10"/>
    </row>
    <row r="822" spans="1:2" x14ac:dyDescent="0.25">
      <c r="A822" s="10"/>
      <c r="B822" s="10"/>
    </row>
    <row r="823" spans="1:2" x14ac:dyDescent="0.25">
      <c r="A823" s="10"/>
      <c r="B823" s="10"/>
    </row>
    <row r="824" spans="1:2" x14ac:dyDescent="0.25">
      <c r="A824" s="10"/>
      <c r="B824" s="10"/>
    </row>
    <row r="825" spans="1:2" x14ac:dyDescent="0.25">
      <c r="A825" s="10"/>
      <c r="B825" s="10"/>
    </row>
    <row r="826" spans="1:2" x14ac:dyDescent="0.25">
      <c r="A826" s="10"/>
      <c r="B826" s="10"/>
    </row>
    <row r="827" spans="1:2" x14ac:dyDescent="0.25">
      <c r="A827" s="10"/>
      <c r="B827" s="10"/>
    </row>
    <row r="828" spans="1:2" x14ac:dyDescent="0.25">
      <c r="A828" s="10"/>
      <c r="B828" s="10"/>
    </row>
    <row r="829" spans="1:2" x14ac:dyDescent="0.25">
      <c r="A829" s="10"/>
      <c r="B829" s="10"/>
    </row>
    <row r="830" spans="1:2" x14ac:dyDescent="0.25">
      <c r="A830" s="10"/>
      <c r="B830" s="10"/>
    </row>
    <row r="831" spans="1:2" x14ac:dyDescent="0.25">
      <c r="A831" s="10"/>
      <c r="B831" s="10"/>
    </row>
    <row r="832" spans="1:2" x14ac:dyDescent="0.25">
      <c r="A832" s="10"/>
      <c r="B832" s="10"/>
    </row>
    <row r="833" spans="1:2" x14ac:dyDescent="0.25">
      <c r="A833" s="10"/>
      <c r="B833" s="10"/>
    </row>
    <row r="834" spans="1:2" x14ac:dyDescent="0.25">
      <c r="A834" s="10"/>
      <c r="B834" s="10"/>
    </row>
    <row r="835" spans="1:2" x14ac:dyDescent="0.25">
      <c r="A835" s="10"/>
      <c r="B835" s="10"/>
    </row>
    <row r="836" spans="1:2" x14ac:dyDescent="0.25">
      <c r="A836" s="10"/>
      <c r="B836" s="10"/>
    </row>
    <row r="837" spans="1:2" x14ac:dyDescent="0.25">
      <c r="A837" s="10"/>
      <c r="B837" s="10"/>
    </row>
    <row r="838" spans="1:2" x14ac:dyDescent="0.25">
      <c r="A838" s="10"/>
      <c r="B838" s="10"/>
    </row>
    <row r="839" spans="1:2" x14ac:dyDescent="0.25">
      <c r="A839" s="10"/>
      <c r="B839" s="10"/>
    </row>
    <row r="840" spans="1:2" x14ac:dyDescent="0.25">
      <c r="A840" s="10"/>
      <c r="B840" s="10"/>
    </row>
    <row r="841" spans="1:2" x14ac:dyDescent="0.25">
      <c r="A841" s="10"/>
      <c r="B841" s="10"/>
    </row>
    <row r="842" spans="1:2" x14ac:dyDescent="0.25">
      <c r="A842" s="10"/>
      <c r="B842" s="10"/>
    </row>
    <row r="843" spans="1:2" x14ac:dyDescent="0.25">
      <c r="A843" s="10"/>
      <c r="B843" s="10"/>
    </row>
    <row r="844" spans="1:2" x14ac:dyDescent="0.25">
      <c r="A844" s="10"/>
      <c r="B844" s="10"/>
    </row>
    <row r="845" spans="1:2" x14ac:dyDescent="0.25">
      <c r="A845" s="10"/>
      <c r="B845" s="10"/>
    </row>
    <row r="846" spans="1:2" x14ac:dyDescent="0.25">
      <c r="A846" s="10"/>
      <c r="B846" s="10"/>
    </row>
    <row r="847" spans="1:2" x14ac:dyDescent="0.25">
      <c r="A847" s="10"/>
      <c r="B847" s="10"/>
    </row>
    <row r="848" spans="1:2" x14ac:dyDescent="0.25">
      <c r="A848" s="10"/>
      <c r="B848" s="10"/>
    </row>
    <row r="849" spans="1:2" x14ac:dyDescent="0.25">
      <c r="A849" s="10"/>
      <c r="B849" s="10"/>
    </row>
    <row r="850" spans="1:2" x14ac:dyDescent="0.25">
      <c r="A850" s="10"/>
      <c r="B850" s="10"/>
    </row>
    <row r="851" spans="1:2" x14ac:dyDescent="0.25">
      <c r="A851" s="10"/>
      <c r="B851" s="10"/>
    </row>
    <row r="852" spans="1:2" x14ac:dyDescent="0.25">
      <c r="A852" s="10"/>
      <c r="B852" s="10"/>
    </row>
    <row r="853" spans="1:2" x14ac:dyDescent="0.25">
      <c r="A853" s="10"/>
      <c r="B853" s="10"/>
    </row>
    <row r="854" spans="1:2" x14ac:dyDescent="0.25">
      <c r="A854" s="10"/>
      <c r="B854" s="10"/>
    </row>
    <row r="855" spans="1:2" x14ac:dyDescent="0.25">
      <c r="A855" s="10"/>
      <c r="B855" s="10"/>
    </row>
    <row r="856" spans="1:2" x14ac:dyDescent="0.25">
      <c r="A856" s="10"/>
      <c r="B856" s="10"/>
    </row>
    <row r="857" spans="1:2" x14ac:dyDescent="0.25">
      <c r="A857" s="10"/>
      <c r="B857" s="10"/>
    </row>
    <row r="858" spans="1:2" x14ac:dyDescent="0.25">
      <c r="A858" s="10"/>
      <c r="B858" s="10"/>
    </row>
    <row r="859" spans="1:2" x14ac:dyDescent="0.25">
      <c r="A859" s="10"/>
      <c r="B859" s="10"/>
    </row>
    <row r="860" spans="1:2" x14ac:dyDescent="0.25">
      <c r="A860" s="10"/>
      <c r="B860" s="10"/>
    </row>
    <row r="861" spans="1:2" x14ac:dyDescent="0.25">
      <c r="A861" s="10"/>
      <c r="B861" s="10"/>
    </row>
    <row r="862" spans="1:2" x14ac:dyDescent="0.25">
      <c r="A862" s="10"/>
      <c r="B862" s="10"/>
    </row>
    <row r="863" spans="1:2" x14ac:dyDescent="0.25">
      <c r="A863" s="10"/>
      <c r="B863" s="10"/>
    </row>
    <row r="864" spans="1:2" x14ac:dyDescent="0.25">
      <c r="A864" s="10"/>
      <c r="B864" s="10"/>
    </row>
    <row r="865" spans="1:2" x14ac:dyDescent="0.25">
      <c r="A865" s="10"/>
      <c r="B865" s="10"/>
    </row>
    <row r="866" spans="1:2" x14ac:dyDescent="0.25">
      <c r="A866" s="10"/>
      <c r="B866" s="10"/>
    </row>
    <row r="867" spans="1:2" x14ac:dyDescent="0.25">
      <c r="A867" s="10"/>
      <c r="B867" s="10"/>
    </row>
    <row r="868" spans="1:2" x14ac:dyDescent="0.25">
      <c r="A868" s="10"/>
      <c r="B868" s="10"/>
    </row>
    <row r="869" spans="1:2" x14ac:dyDescent="0.25">
      <c r="A869" s="10"/>
      <c r="B869" s="10"/>
    </row>
    <row r="870" spans="1:2" x14ac:dyDescent="0.25">
      <c r="A870" s="10"/>
      <c r="B870" s="10"/>
    </row>
    <row r="871" spans="1:2" x14ac:dyDescent="0.25">
      <c r="A871" s="10"/>
      <c r="B871" s="10"/>
    </row>
    <row r="872" spans="1:2" x14ac:dyDescent="0.25">
      <c r="A872" s="10"/>
      <c r="B872" s="10"/>
    </row>
    <row r="873" spans="1:2" x14ac:dyDescent="0.25">
      <c r="A873" s="10"/>
      <c r="B873" s="10"/>
    </row>
    <row r="874" spans="1:2" x14ac:dyDescent="0.25">
      <c r="A874" s="10"/>
      <c r="B874" s="10"/>
    </row>
    <row r="875" spans="1:2" x14ac:dyDescent="0.25">
      <c r="A875" s="10"/>
      <c r="B875" s="10"/>
    </row>
    <row r="876" spans="1:2" x14ac:dyDescent="0.25">
      <c r="A876" s="10"/>
      <c r="B876" s="10"/>
    </row>
    <row r="877" spans="1:2" x14ac:dyDescent="0.25">
      <c r="A877" s="10"/>
      <c r="B877" s="10"/>
    </row>
    <row r="878" spans="1:2" x14ac:dyDescent="0.25">
      <c r="A878" s="10"/>
      <c r="B878" s="10"/>
    </row>
    <row r="879" spans="1:2" x14ac:dyDescent="0.25">
      <c r="A879" s="10"/>
      <c r="B879" s="10"/>
    </row>
    <row r="880" spans="1:2" x14ac:dyDescent="0.25">
      <c r="A880" s="10"/>
      <c r="B880" s="10"/>
    </row>
    <row r="881" spans="1:2" x14ac:dyDescent="0.25">
      <c r="A881" s="10"/>
      <c r="B881" s="10"/>
    </row>
    <row r="882" spans="1:2" x14ac:dyDescent="0.25">
      <c r="A882" s="10"/>
      <c r="B882" s="10"/>
    </row>
    <row r="883" spans="1:2" x14ac:dyDescent="0.25">
      <c r="A883" s="10"/>
      <c r="B883" s="10"/>
    </row>
    <row r="884" spans="1:2" x14ac:dyDescent="0.25">
      <c r="A884" s="10"/>
      <c r="B884" s="10"/>
    </row>
    <row r="885" spans="1:2" x14ac:dyDescent="0.25">
      <c r="A885" s="10"/>
      <c r="B885" s="10"/>
    </row>
    <row r="886" spans="1:2" x14ac:dyDescent="0.25">
      <c r="A886" s="10"/>
      <c r="B886" s="10"/>
    </row>
    <row r="887" spans="1:2" x14ac:dyDescent="0.25">
      <c r="A887" s="10"/>
      <c r="B887" s="10"/>
    </row>
    <row r="888" spans="1:2" x14ac:dyDescent="0.25">
      <c r="A888" s="10"/>
      <c r="B888" s="10"/>
    </row>
    <row r="889" spans="1:2" x14ac:dyDescent="0.25">
      <c r="A889" s="10"/>
      <c r="B889" s="10"/>
    </row>
    <row r="890" spans="1:2" x14ac:dyDescent="0.25">
      <c r="A890" s="10"/>
      <c r="B890" s="10"/>
    </row>
    <row r="891" spans="1:2" x14ac:dyDescent="0.25">
      <c r="A891" s="10"/>
      <c r="B891" s="10"/>
    </row>
    <row r="892" spans="1:2" x14ac:dyDescent="0.25">
      <c r="A892" s="10"/>
      <c r="B892" s="10"/>
    </row>
    <row r="893" spans="1:2" x14ac:dyDescent="0.25">
      <c r="A893" s="10"/>
      <c r="B893" s="10"/>
    </row>
    <row r="894" spans="1:2" x14ac:dyDescent="0.25">
      <c r="A894" s="10"/>
      <c r="B894" s="10"/>
    </row>
    <row r="895" spans="1:2" x14ac:dyDescent="0.25">
      <c r="A895" s="10"/>
      <c r="B895" s="10"/>
    </row>
    <row r="896" spans="1:2" x14ac:dyDescent="0.25">
      <c r="A896" s="10"/>
      <c r="B896" s="10"/>
    </row>
    <row r="897" spans="1:2" x14ac:dyDescent="0.25">
      <c r="A897" s="10"/>
      <c r="B897" s="10"/>
    </row>
    <row r="898" spans="1:2" x14ac:dyDescent="0.25">
      <c r="A898" s="10"/>
      <c r="B898" s="10"/>
    </row>
    <row r="899" spans="1:2" x14ac:dyDescent="0.25">
      <c r="A899" s="10"/>
      <c r="B899" s="10"/>
    </row>
    <row r="900" spans="1:2" x14ac:dyDescent="0.25">
      <c r="A900" s="10"/>
      <c r="B900" s="10"/>
    </row>
    <row r="901" spans="1:2" x14ac:dyDescent="0.25">
      <c r="A901" s="10"/>
      <c r="B901" s="10"/>
    </row>
    <row r="902" spans="1:2" x14ac:dyDescent="0.25">
      <c r="A902" s="10"/>
      <c r="B902" s="10"/>
    </row>
    <row r="903" spans="1:2" x14ac:dyDescent="0.25">
      <c r="A903" s="10"/>
      <c r="B903" s="10"/>
    </row>
    <row r="904" spans="1:2" x14ac:dyDescent="0.25">
      <c r="A904" s="10"/>
      <c r="B904" s="10"/>
    </row>
    <row r="905" spans="1:2" x14ac:dyDescent="0.25">
      <c r="A905" s="10"/>
      <c r="B905" s="10"/>
    </row>
    <row r="906" spans="1:2" x14ac:dyDescent="0.25">
      <c r="A906" s="10"/>
      <c r="B906" s="10"/>
    </row>
    <row r="907" spans="1:2" x14ac:dyDescent="0.25">
      <c r="A907" s="10"/>
      <c r="B907" s="10"/>
    </row>
    <row r="908" spans="1:2" x14ac:dyDescent="0.25">
      <c r="A908" s="10"/>
      <c r="B908" s="10"/>
    </row>
    <row r="909" spans="1:2" x14ac:dyDescent="0.25">
      <c r="A909" s="10"/>
      <c r="B909" s="10"/>
    </row>
    <row r="910" spans="1:2" x14ac:dyDescent="0.25">
      <c r="A910" s="10"/>
      <c r="B910" s="10"/>
    </row>
    <row r="911" spans="1:2" x14ac:dyDescent="0.25">
      <c r="A911" s="10"/>
      <c r="B911" s="10"/>
    </row>
    <row r="912" spans="1:2" x14ac:dyDescent="0.25">
      <c r="A912" s="10"/>
      <c r="B912" s="10"/>
    </row>
    <row r="913" spans="1:2" x14ac:dyDescent="0.25">
      <c r="A913" s="10"/>
      <c r="B913" s="10"/>
    </row>
    <row r="914" spans="1:2" x14ac:dyDescent="0.25">
      <c r="A914" s="10"/>
      <c r="B914" s="10"/>
    </row>
    <row r="915" spans="1:2" x14ac:dyDescent="0.25">
      <c r="A915" s="10"/>
      <c r="B915" s="10"/>
    </row>
    <row r="916" spans="1:2" x14ac:dyDescent="0.25">
      <c r="A916" s="10"/>
      <c r="B916" s="10"/>
    </row>
    <row r="917" spans="1:2" x14ac:dyDescent="0.25">
      <c r="A917" s="10"/>
      <c r="B917" s="10"/>
    </row>
    <row r="918" spans="1:2" x14ac:dyDescent="0.25">
      <c r="A918" s="10"/>
      <c r="B918" s="10"/>
    </row>
    <row r="919" spans="1:2" x14ac:dyDescent="0.25">
      <c r="A919" s="10"/>
      <c r="B919" s="10"/>
    </row>
    <row r="920" spans="1:2" x14ac:dyDescent="0.25">
      <c r="A920" s="10"/>
      <c r="B920" s="10"/>
    </row>
    <row r="921" spans="1:2" x14ac:dyDescent="0.25">
      <c r="A921" s="10"/>
      <c r="B921" s="10"/>
    </row>
    <row r="922" spans="1:2" x14ac:dyDescent="0.25">
      <c r="A922" s="10"/>
      <c r="B922" s="10"/>
    </row>
    <row r="923" spans="1:2" x14ac:dyDescent="0.25">
      <c r="A923" s="10"/>
      <c r="B923" s="10"/>
    </row>
    <row r="924" spans="1:2" x14ac:dyDescent="0.25">
      <c r="A924" s="10"/>
      <c r="B924" s="10"/>
    </row>
    <row r="925" spans="1:2" x14ac:dyDescent="0.25">
      <c r="A925" s="10"/>
      <c r="B925" s="10"/>
    </row>
    <row r="926" spans="1:2" x14ac:dyDescent="0.25">
      <c r="A926" s="10"/>
      <c r="B926" s="10"/>
    </row>
    <row r="927" spans="1:2" x14ac:dyDescent="0.25">
      <c r="A927" s="10"/>
      <c r="B927" s="10"/>
    </row>
    <row r="928" spans="1:2" x14ac:dyDescent="0.25">
      <c r="A928" s="10"/>
      <c r="B928" s="10"/>
    </row>
    <row r="929" spans="1:2" x14ac:dyDescent="0.25">
      <c r="A929" s="10"/>
      <c r="B929" s="10"/>
    </row>
    <row r="930" spans="1:2" x14ac:dyDescent="0.25">
      <c r="A930" s="10"/>
      <c r="B930" s="10"/>
    </row>
    <row r="931" spans="1:2" x14ac:dyDescent="0.25">
      <c r="A931" s="10"/>
      <c r="B931" s="10"/>
    </row>
    <row r="932" spans="1:2" x14ac:dyDescent="0.25">
      <c r="A932" s="10"/>
      <c r="B932" s="10"/>
    </row>
    <row r="933" spans="1:2" x14ac:dyDescent="0.25">
      <c r="A933" s="10"/>
      <c r="B933" s="10"/>
    </row>
    <row r="934" spans="1:2" x14ac:dyDescent="0.25">
      <c r="A934" s="10"/>
      <c r="B934" s="10"/>
    </row>
    <row r="935" spans="1:2" x14ac:dyDescent="0.25">
      <c r="A935" s="10"/>
      <c r="B935" s="10"/>
    </row>
    <row r="936" spans="1:2" x14ac:dyDescent="0.25">
      <c r="A936" s="10"/>
      <c r="B936" s="10"/>
    </row>
    <row r="937" spans="1:2" x14ac:dyDescent="0.25">
      <c r="A937" s="10"/>
      <c r="B937" s="10"/>
    </row>
    <row r="938" spans="1:2" x14ac:dyDescent="0.25">
      <c r="A938" s="10"/>
      <c r="B938" s="10"/>
    </row>
    <row r="939" spans="1:2" x14ac:dyDescent="0.25">
      <c r="A939" s="10"/>
      <c r="B939" s="10"/>
    </row>
    <row r="940" spans="1:2" x14ac:dyDescent="0.25">
      <c r="A940" s="10"/>
      <c r="B940" s="10"/>
    </row>
    <row r="941" spans="1:2" x14ac:dyDescent="0.25">
      <c r="A941" s="10"/>
      <c r="B941" s="10"/>
    </row>
    <row r="942" spans="1:2" x14ac:dyDescent="0.25">
      <c r="A942" s="10"/>
      <c r="B942" s="10"/>
    </row>
    <row r="943" spans="1:2" x14ac:dyDescent="0.25">
      <c r="A943" s="10"/>
      <c r="B943" s="10"/>
    </row>
    <row r="944" spans="1:2" x14ac:dyDescent="0.25">
      <c r="A944" s="10"/>
      <c r="B944" s="10"/>
    </row>
    <row r="945" spans="1:2" x14ac:dyDescent="0.25">
      <c r="A945" s="10"/>
      <c r="B945" s="10"/>
    </row>
    <row r="946" spans="1:2" x14ac:dyDescent="0.25">
      <c r="A946" s="10"/>
      <c r="B946" s="10"/>
    </row>
    <row r="947" spans="1:2" x14ac:dyDescent="0.25">
      <c r="A947" s="10"/>
      <c r="B947" s="10"/>
    </row>
    <row r="948" spans="1:2" x14ac:dyDescent="0.25">
      <c r="A948" s="10"/>
      <c r="B948" s="10"/>
    </row>
    <row r="949" spans="1:2" x14ac:dyDescent="0.25">
      <c r="A949" s="10"/>
      <c r="B949" s="10"/>
    </row>
    <row r="950" spans="1:2" x14ac:dyDescent="0.25">
      <c r="A950" s="10"/>
      <c r="B950" s="10"/>
    </row>
    <row r="951" spans="1:2" x14ac:dyDescent="0.25">
      <c r="A951" s="10"/>
      <c r="B951" s="10"/>
    </row>
    <row r="952" spans="1:2" x14ac:dyDescent="0.25">
      <c r="A952" s="10"/>
      <c r="B952" s="10"/>
    </row>
    <row r="953" spans="1:2" x14ac:dyDescent="0.25">
      <c r="A953" s="10"/>
      <c r="B953" s="10"/>
    </row>
    <row r="954" spans="1:2" x14ac:dyDescent="0.25">
      <c r="A954" s="10"/>
      <c r="B954" s="10"/>
    </row>
    <row r="955" spans="1:2" x14ac:dyDescent="0.25">
      <c r="A955" s="10"/>
      <c r="B955" s="10"/>
    </row>
    <row r="956" spans="1:2" x14ac:dyDescent="0.25">
      <c r="A956" s="10"/>
      <c r="B956" s="10"/>
    </row>
    <row r="957" spans="1:2" x14ac:dyDescent="0.25">
      <c r="A957" s="10"/>
      <c r="B957" s="10"/>
    </row>
    <row r="958" spans="1:2" x14ac:dyDescent="0.25">
      <c r="A958" s="10"/>
      <c r="B958" s="10"/>
    </row>
    <row r="959" spans="1:2" x14ac:dyDescent="0.25">
      <c r="A959" s="10"/>
      <c r="B959" s="10"/>
    </row>
    <row r="960" spans="1:2" x14ac:dyDescent="0.25">
      <c r="A960" s="10"/>
      <c r="B960" s="10"/>
    </row>
    <row r="961" spans="1:2" x14ac:dyDescent="0.25">
      <c r="A961" s="10"/>
      <c r="B961" s="10"/>
    </row>
    <row r="962" spans="1:2" x14ac:dyDescent="0.25">
      <c r="A962" s="10"/>
      <c r="B962" s="10"/>
    </row>
    <row r="963" spans="1:2" x14ac:dyDescent="0.25">
      <c r="A963" s="10"/>
      <c r="B963" s="10"/>
    </row>
    <row r="964" spans="1:2" x14ac:dyDescent="0.25">
      <c r="A964" s="10"/>
      <c r="B964" s="10"/>
    </row>
    <row r="965" spans="1:2" x14ac:dyDescent="0.25">
      <c r="A965" s="10"/>
      <c r="B965" s="10"/>
    </row>
    <row r="966" spans="1:2" x14ac:dyDescent="0.25">
      <c r="A966" s="10"/>
      <c r="B966" s="10"/>
    </row>
    <row r="967" spans="1:2" x14ac:dyDescent="0.25">
      <c r="A967" s="10"/>
      <c r="B967" s="10"/>
    </row>
    <row r="968" spans="1:2" x14ac:dyDescent="0.25">
      <c r="A968" s="10"/>
      <c r="B968" s="10"/>
    </row>
    <row r="969" spans="1:2" x14ac:dyDescent="0.25">
      <c r="A969" s="10"/>
      <c r="B969" s="10"/>
    </row>
    <row r="970" spans="1:2" x14ac:dyDescent="0.25">
      <c r="A970" s="10"/>
      <c r="B970" s="10"/>
    </row>
    <row r="971" spans="1:2" x14ac:dyDescent="0.25">
      <c r="A971" s="10"/>
      <c r="B971" s="10"/>
    </row>
    <row r="972" spans="1:2" x14ac:dyDescent="0.25">
      <c r="A972" s="10"/>
      <c r="B972" s="10"/>
    </row>
    <row r="973" spans="1:2" x14ac:dyDescent="0.25">
      <c r="A973" s="10"/>
      <c r="B973" s="10"/>
    </row>
    <row r="974" spans="1:2" x14ac:dyDescent="0.25">
      <c r="A974" s="10"/>
      <c r="B974" s="10"/>
    </row>
    <row r="975" spans="1:2" x14ac:dyDescent="0.25">
      <c r="A975" s="10"/>
      <c r="B975" s="10"/>
    </row>
    <row r="976" spans="1:2" x14ac:dyDescent="0.25">
      <c r="A976" s="10"/>
      <c r="B976" s="10"/>
    </row>
    <row r="977" spans="1:2" x14ac:dyDescent="0.25">
      <c r="A977" s="10"/>
      <c r="B977" s="10"/>
    </row>
    <row r="978" spans="1:2" x14ac:dyDescent="0.25">
      <c r="A978" s="10"/>
      <c r="B978" s="10"/>
    </row>
    <row r="979" spans="1:2" x14ac:dyDescent="0.25">
      <c r="A979" s="10"/>
      <c r="B979" s="10"/>
    </row>
    <row r="980" spans="1:2" x14ac:dyDescent="0.25">
      <c r="A980" s="10"/>
      <c r="B980" s="10"/>
    </row>
    <row r="981" spans="1:2" x14ac:dyDescent="0.25">
      <c r="A981" s="10"/>
      <c r="B981" s="10"/>
    </row>
    <row r="982" spans="1:2" x14ac:dyDescent="0.25">
      <c r="A982" s="10"/>
      <c r="B982" s="10"/>
    </row>
    <row r="983" spans="1:2" x14ac:dyDescent="0.25">
      <c r="A983" s="10"/>
      <c r="B983" s="10"/>
    </row>
    <row r="984" spans="1:2" x14ac:dyDescent="0.25">
      <c r="A984" s="10"/>
      <c r="B984" s="10"/>
    </row>
    <row r="985" spans="1:2" x14ac:dyDescent="0.25">
      <c r="A985" s="10"/>
      <c r="B985" s="10"/>
    </row>
    <row r="986" spans="1:2" x14ac:dyDescent="0.25">
      <c r="A986" s="10"/>
      <c r="B986" s="10"/>
    </row>
    <row r="987" spans="1:2" x14ac:dyDescent="0.25">
      <c r="A987" s="10"/>
      <c r="B987" s="10"/>
    </row>
    <row r="988" spans="1:2" x14ac:dyDescent="0.25">
      <c r="A988" s="10"/>
      <c r="B988" s="10"/>
    </row>
    <row r="989" spans="1:2" x14ac:dyDescent="0.25">
      <c r="A989" s="10"/>
      <c r="B989" s="10"/>
    </row>
    <row r="990" spans="1:2" x14ac:dyDescent="0.25">
      <c r="A990" s="10"/>
      <c r="B990" s="10"/>
    </row>
    <row r="991" spans="1:2" x14ac:dyDescent="0.25">
      <c r="A991" s="10"/>
      <c r="B991" s="10"/>
    </row>
    <row r="992" spans="1:2" x14ac:dyDescent="0.25">
      <c r="A992" s="10"/>
      <c r="B992" s="10"/>
    </row>
    <row r="993" spans="1:2" x14ac:dyDescent="0.25">
      <c r="A993" s="10"/>
      <c r="B993" s="10"/>
    </row>
    <row r="994" spans="1:2" x14ac:dyDescent="0.25">
      <c r="A994" s="10"/>
      <c r="B994" s="10"/>
    </row>
    <row r="995" spans="1:2" x14ac:dyDescent="0.25">
      <c r="A995" s="10"/>
      <c r="B995" s="10"/>
    </row>
    <row r="996" spans="1:2" x14ac:dyDescent="0.25">
      <c r="A996" s="10"/>
      <c r="B996" s="10"/>
    </row>
    <row r="997" spans="1:2" x14ac:dyDescent="0.25">
      <c r="A997" s="10"/>
      <c r="B997" s="10"/>
    </row>
    <row r="998" spans="1:2" x14ac:dyDescent="0.25">
      <c r="A998" s="10"/>
      <c r="B998" s="10"/>
    </row>
    <row r="999" spans="1:2" x14ac:dyDescent="0.25">
      <c r="A999" s="10"/>
      <c r="B999" s="10"/>
    </row>
    <row r="1000" spans="1:2" x14ac:dyDescent="0.25">
      <c r="A1000" s="10"/>
      <c r="B1000" s="10"/>
    </row>
    <row r="1001" spans="1:2" x14ac:dyDescent="0.25">
      <c r="A1001" s="10"/>
      <c r="B1001" s="10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889E-AF88-4F9D-869D-8BC309ECF713}">
  <sheetPr codeName="Sheet8"/>
  <dimension ref="A1:C1001"/>
  <sheetViews>
    <sheetView workbookViewId="0">
      <selection activeCell="M31" sqref="M31"/>
    </sheetView>
  </sheetViews>
  <sheetFormatPr defaultRowHeight="15" x14ac:dyDescent="0.25"/>
  <cols>
    <col min="1" max="1" width="8" bestFit="1" customWidth="1"/>
    <col min="2" max="2" width="10" bestFit="1" customWidth="1"/>
    <col min="3" max="3" width="14.42578125" bestFit="1" customWidth="1"/>
  </cols>
  <sheetData>
    <row r="1" spans="1:3" x14ac:dyDescent="0.25">
      <c r="A1" t="s">
        <v>705</v>
      </c>
      <c r="B1" t="s">
        <v>250</v>
      </c>
      <c r="C1" t="s">
        <v>343</v>
      </c>
    </row>
    <row r="2" spans="1:3" x14ac:dyDescent="0.25">
      <c r="A2" s="10" t="s">
        <v>349</v>
      </c>
      <c r="B2" s="10" t="s">
        <v>350</v>
      </c>
      <c r="C2">
        <v>0</v>
      </c>
    </row>
    <row r="3" spans="1:3" x14ac:dyDescent="0.25">
      <c r="A3" s="10" t="s">
        <v>351</v>
      </c>
      <c r="B3" s="10" t="s">
        <v>350</v>
      </c>
      <c r="C3">
        <v>0</v>
      </c>
    </row>
    <row r="4" spans="1:3" x14ac:dyDescent="0.25">
      <c r="A4" s="10" t="s">
        <v>352</v>
      </c>
      <c r="B4" s="10" t="s">
        <v>350</v>
      </c>
      <c r="C4">
        <v>0</v>
      </c>
    </row>
    <row r="5" spans="1:3" x14ac:dyDescent="0.25">
      <c r="A5" s="10" t="s">
        <v>353</v>
      </c>
      <c r="B5" s="10" t="s">
        <v>354</v>
      </c>
      <c r="C5">
        <v>0.2</v>
      </c>
    </row>
    <row r="6" spans="1:3" x14ac:dyDescent="0.25">
      <c r="A6" s="10" t="s">
        <v>355</v>
      </c>
      <c r="B6" s="10" t="s">
        <v>356</v>
      </c>
      <c r="C6">
        <v>0.24</v>
      </c>
    </row>
    <row r="7" spans="1:3" x14ac:dyDescent="0.25">
      <c r="A7" s="10" t="s">
        <v>357</v>
      </c>
      <c r="B7" s="10" t="s">
        <v>358</v>
      </c>
      <c r="C7">
        <v>0.23</v>
      </c>
    </row>
    <row r="8" spans="1:3" x14ac:dyDescent="0.25">
      <c r="A8" s="10" t="s">
        <v>359</v>
      </c>
      <c r="B8" s="10" t="s">
        <v>360</v>
      </c>
      <c r="C8">
        <v>0.33</v>
      </c>
    </row>
    <row r="9" spans="1:3" x14ac:dyDescent="0.25">
      <c r="A9" s="10" t="s">
        <v>361</v>
      </c>
      <c r="B9" s="10" t="s">
        <v>362</v>
      </c>
      <c r="C9">
        <v>0.32</v>
      </c>
    </row>
    <row r="10" spans="1:3" x14ac:dyDescent="0.25">
      <c r="A10" s="10" t="s">
        <v>363</v>
      </c>
      <c r="B10" s="10" t="s">
        <v>587</v>
      </c>
      <c r="C10">
        <v>0.38</v>
      </c>
    </row>
    <row r="11" spans="1:3" x14ac:dyDescent="0.25">
      <c r="A11" s="10" t="s">
        <v>365</v>
      </c>
      <c r="B11" s="10" t="s">
        <v>588</v>
      </c>
      <c r="C11">
        <v>0.31</v>
      </c>
    </row>
    <row r="12" spans="1:3" x14ac:dyDescent="0.25">
      <c r="A12" s="10" t="s">
        <v>367</v>
      </c>
      <c r="B12" s="10" t="s">
        <v>589</v>
      </c>
      <c r="C12">
        <v>0.39</v>
      </c>
    </row>
    <row r="13" spans="1:3" x14ac:dyDescent="0.25">
      <c r="A13" s="10" t="s">
        <v>369</v>
      </c>
      <c r="B13" s="10" t="s">
        <v>590</v>
      </c>
      <c r="C13">
        <v>0.39</v>
      </c>
    </row>
    <row r="14" spans="1:3" x14ac:dyDescent="0.25">
      <c r="A14" s="10" t="s">
        <v>371</v>
      </c>
      <c r="B14" s="10" t="s">
        <v>591</v>
      </c>
      <c r="C14">
        <v>0.32</v>
      </c>
    </row>
    <row r="15" spans="1:3" x14ac:dyDescent="0.25">
      <c r="A15" s="10" t="s">
        <v>373</v>
      </c>
      <c r="B15" s="10" t="s">
        <v>356</v>
      </c>
      <c r="C15">
        <v>0.39</v>
      </c>
    </row>
    <row r="16" spans="1:3" x14ac:dyDescent="0.25">
      <c r="A16" s="10" t="s">
        <v>374</v>
      </c>
      <c r="B16" s="10" t="s">
        <v>358</v>
      </c>
      <c r="C16">
        <v>0.23</v>
      </c>
    </row>
    <row r="17" spans="1:3" x14ac:dyDescent="0.25">
      <c r="A17" s="10" t="s">
        <v>375</v>
      </c>
      <c r="B17" s="10" t="s">
        <v>592</v>
      </c>
      <c r="C17">
        <v>0.28999999999999998</v>
      </c>
    </row>
    <row r="18" spans="1:3" x14ac:dyDescent="0.25">
      <c r="A18" s="10" t="s">
        <v>377</v>
      </c>
      <c r="B18" s="10" t="s">
        <v>593</v>
      </c>
      <c r="C18">
        <v>0.25</v>
      </c>
    </row>
    <row r="19" spans="1:3" x14ac:dyDescent="0.25">
      <c r="A19" s="10" t="s">
        <v>379</v>
      </c>
      <c r="B19" s="10" t="s">
        <v>594</v>
      </c>
      <c r="C19">
        <v>0.31</v>
      </c>
    </row>
    <row r="20" spans="1:3" x14ac:dyDescent="0.25">
      <c r="A20" s="10" t="s">
        <v>381</v>
      </c>
      <c r="B20" s="10" t="s">
        <v>595</v>
      </c>
      <c r="C20">
        <v>0.28999999999999998</v>
      </c>
    </row>
    <row r="21" spans="1:3" x14ac:dyDescent="0.25">
      <c r="A21" s="10" t="s">
        <v>383</v>
      </c>
      <c r="B21" s="10" t="s">
        <v>596</v>
      </c>
      <c r="C21">
        <v>0.33</v>
      </c>
    </row>
    <row r="22" spans="1:3" x14ac:dyDescent="0.25">
      <c r="A22" s="10" t="s">
        <v>385</v>
      </c>
      <c r="B22" s="10" t="s">
        <v>360</v>
      </c>
      <c r="C22">
        <v>0.28000000000000003</v>
      </c>
    </row>
    <row r="23" spans="1:3" x14ac:dyDescent="0.25">
      <c r="A23" s="10" t="s">
        <v>386</v>
      </c>
      <c r="B23" s="10" t="s">
        <v>362</v>
      </c>
      <c r="C23">
        <v>0.32</v>
      </c>
    </row>
    <row r="24" spans="1:3" x14ac:dyDescent="0.25">
      <c r="A24" s="10" t="s">
        <v>387</v>
      </c>
      <c r="B24" s="10" t="s">
        <v>597</v>
      </c>
      <c r="C24">
        <v>0.4</v>
      </c>
    </row>
    <row r="25" spans="1:3" x14ac:dyDescent="0.25">
      <c r="A25" s="10" t="s">
        <v>389</v>
      </c>
      <c r="B25" s="10" t="s">
        <v>598</v>
      </c>
      <c r="C25">
        <v>0.31</v>
      </c>
    </row>
    <row r="26" spans="1:3" x14ac:dyDescent="0.25">
      <c r="A26" s="10" t="s">
        <v>391</v>
      </c>
      <c r="B26" s="10" t="s">
        <v>599</v>
      </c>
      <c r="C26">
        <v>0.33</v>
      </c>
    </row>
    <row r="27" spans="1:3" x14ac:dyDescent="0.25">
      <c r="A27" s="10" t="s">
        <v>393</v>
      </c>
      <c r="B27" s="10" t="s">
        <v>600</v>
      </c>
      <c r="C27">
        <v>0.3</v>
      </c>
    </row>
    <row r="28" spans="1:3" x14ac:dyDescent="0.25">
      <c r="A28" s="10" t="s">
        <v>395</v>
      </c>
      <c r="B28" s="10" t="s">
        <v>601</v>
      </c>
      <c r="C28">
        <v>0.3</v>
      </c>
    </row>
    <row r="29" spans="1:3" x14ac:dyDescent="0.25">
      <c r="A29" s="10" t="s">
        <v>397</v>
      </c>
      <c r="B29" s="10" t="s">
        <v>354</v>
      </c>
      <c r="C29">
        <v>0.36</v>
      </c>
    </row>
    <row r="30" spans="1:3" x14ac:dyDescent="0.25">
      <c r="A30" s="10" t="s">
        <v>398</v>
      </c>
      <c r="B30" s="10" t="s">
        <v>602</v>
      </c>
      <c r="C30">
        <v>0.27</v>
      </c>
    </row>
    <row r="31" spans="1:3" x14ac:dyDescent="0.25">
      <c r="A31" s="10" t="s">
        <v>400</v>
      </c>
      <c r="B31" s="10" t="s">
        <v>603</v>
      </c>
      <c r="C31">
        <v>0.38</v>
      </c>
    </row>
    <row r="32" spans="1:3" x14ac:dyDescent="0.25">
      <c r="A32" s="10" t="s">
        <v>402</v>
      </c>
      <c r="B32" s="10" t="s">
        <v>604</v>
      </c>
      <c r="C32">
        <v>0.28999999999999998</v>
      </c>
    </row>
    <row r="33" spans="1:3" x14ac:dyDescent="0.25">
      <c r="A33" s="10" t="s">
        <v>404</v>
      </c>
      <c r="B33" s="10" t="s">
        <v>605</v>
      </c>
      <c r="C33">
        <v>0.39</v>
      </c>
    </row>
    <row r="34" spans="1:3" x14ac:dyDescent="0.25">
      <c r="A34" s="10" t="s">
        <v>406</v>
      </c>
      <c r="B34" s="10" t="s">
        <v>606</v>
      </c>
      <c r="C34">
        <v>0.25</v>
      </c>
    </row>
    <row r="35" spans="1:3" x14ac:dyDescent="0.25">
      <c r="A35" s="10" t="s">
        <v>408</v>
      </c>
      <c r="B35" s="10" t="s">
        <v>607</v>
      </c>
      <c r="C35">
        <v>0.38</v>
      </c>
    </row>
    <row r="36" spans="1:3" x14ac:dyDescent="0.25">
      <c r="A36" s="10" t="s">
        <v>410</v>
      </c>
      <c r="B36" s="10" t="s">
        <v>354</v>
      </c>
      <c r="C36">
        <v>0.25</v>
      </c>
    </row>
    <row r="37" spans="1:3" x14ac:dyDescent="0.25">
      <c r="A37" s="10" t="s">
        <v>411</v>
      </c>
      <c r="B37" s="10" t="s">
        <v>356</v>
      </c>
      <c r="C37">
        <v>0.23</v>
      </c>
    </row>
    <row r="38" spans="1:3" x14ac:dyDescent="0.25">
      <c r="A38" s="10" t="s">
        <v>412</v>
      </c>
      <c r="B38" s="10" t="s">
        <v>358</v>
      </c>
      <c r="C38">
        <v>0.25</v>
      </c>
    </row>
    <row r="39" spans="1:3" x14ac:dyDescent="0.25">
      <c r="A39" s="10" t="s">
        <v>413</v>
      </c>
      <c r="B39" s="10" t="s">
        <v>360</v>
      </c>
      <c r="C39">
        <v>0.35</v>
      </c>
    </row>
    <row r="40" spans="1:3" x14ac:dyDescent="0.25">
      <c r="A40" s="10" t="s">
        <v>414</v>
      </c>
      <c r="B40" s="10" t="s">
        <v>362</v>
      </c>
      <c r="C40">
        <v>0.31</v>
      </c>
    </row>
    <row r="41" spans="1:3" x14ac:dyDescent="0.25">
      <c r="A41" s="10" t="s">
        <v>415</v>
      </c>
      <c r="B41" s="10" t="s">
        <v>608</v>
      </c>
      <c r="C41">
        <v>0.21</v>
      </c>
    </row>
    <row r="42" spans="1:3" x14ac:dyDescent="0.25">
      <c r="A42" s="10" t="s">
        <v>417</v>
      </c>
      <c r="B42" s="10" t="s">
        <v>609</v>
      </c>
      <c r="C42">
        <v>0.35</v>
      </c>
    </row>
    <row r="43" spans="1:3" x14ac:dyDescent="0.25">
      <c r="A43" s="10" t="s">
        <v>419</v>
      </c>
      <c r="B43" s="10" t="s">
        <v>610</v>
      </c>
      <c r="C43">
        <v>0.3</v>
      </c>
    </row>
    <row r="44" spans="1:3" x14ac:dyDescent="0.25">
      <c r="A44" s="10" t="s">
        <v>421</v>
      </c>
      <c r="B44" s="10" t="s">
        <v>611</v>
      </c>
      <c r="C44">
        <v>0.3</v>
      </c>
    </row>
    <row r="45" spans="1:3" x14ac:dyDescent="0.25">
      <c r="A45" s="10" t="s">
        <v>423</v>
      </c>
      <c r="B45" s="10" t="s">
        <v>612</v>
      </c>
      <c r="C45">
        <v>0.33</v>
      </c>
    </row>
    <row r="46" spans="1:3" x14ac:dyDescent="0.25">
      <c r="A46" s="10" t="s">
        <v>425</v>
      </c>
      <c r="B46" s="10" t="s">
        <v>356</v>
      </c>
      <c r="C46">
        <v>0.24</v>
      </c>
    </row>
    <row r="47" spans="1:3" x14ac:dyDescent="0.25">
      <c r="A47" s="10" t="s">
        <v>426</v>
      </c>
      <c r="B47" s="10" t="s">
        <v>358</v>
      </c>
      <c r="C47">
        <v>0.26</v>
      </c>
    </row>
    <row r="48" spans="1:3" x14ac:dyDescent="0.25">
      <c r="A48" s="10" t="s">
        <v>427</v>
      </c>
      <c r="B48" s="10" t="s">
        <v>613</v>
      </c>
      <c r="C48">
        <v>0.32</v>
      </c>
    </row>
    <row r="49" spans="1:3" x14ac:dyDescent="0.25">
      <c r="A49" s="10" t="s">
        <v>429</v>
      </c>
      <c r="B49" s="10" t="s">
        <v>614</v>
      </c>
      <c r="C49">
        <v>0.38</v>
      </c>
    </row>
    <row r="50" spans="1:3" x14ac:dyDescent="0.25">
      <c r="A50" s="10" t="s">
        <v>431</v>
      </c>
      <c r="B50" s="10" t="s">
        <v>615</v>
      </c>
      <c r="C50">
        <v>0.24</v>
      </c>
    </row>
    <row r="51" spans="1:3" x14ac:dyDescent="0.25">
      <c r="A51" s="10" t="s">
        <v>433</v>
      </c>
      <c r="B51" s="10" t="s">
        <v>616</v>
      </c>
      <c r="C51">
        <v>0.33</v>
      </c>
    </row>
    <row r="52" spans="1:3" x14ac:dyDescent="0.25">
      <c r="A52" s="10" t="s">
        <v>435</v>
      </c>
      <c r="B52" s="10" t="s">
        <v>617</v>
      </c>
      <c r="C52">
        <v>0.28999999999999998</v>
      </c>
    </row>
    <row r="53" spans="1:3" x14ac:dyDescent="0.25">
      <c r="A53" s="10" t="s">
        <v>437</v>
      </c>
      <c r="B53" s="10" t="s">
        <v>360</v>
      </c>
      <c r="C53">
        <v>0.27</v>
      </c>
    </row>
    <row r="54" spans="1:3" x14ac:dyDescent="0.25">
      <c r="A54" s="10" t="s">
        <v>438</v>
      </c>
      <c r="B54" s="10" t="s">
        <v>362</v>
      </c>
      <c r="C54">
        <v>0.33</v>
      </c>
    </row>
    <row r="55" spans="1:3" x14ac:dyDescent="0.25">
      <c r="A55" s="10" t="s">
        <v>439</v>
      </c>
      <c r="B55" s="10" t="s">
        <v>618</v>
      </c>
      <c r="C55">
        <v>0.34</v>
      </c>
    </row>
    <row r="56" spans="1:3" x14ac:dyDescent="0.25">
      <c r="A56" s="10" t="s">
        <v>441</v>
      </c>
      <c r="B56" s="10" t="s">
        <v>619</v>
      </c>
      <c r="C56">
        <v>0.31</v>
      </c>
    </row>
    <row r="57" spans="1:3" x14ac:dyDescent="0.25">
      <c r="A57" s="10" t="s">
        <v>443</v>
      </c>
      <c r="B57" s="10" t="s">
        <v>620</v>
      </c>
      <c r="C57">
        <v>0.4</v>
      </c>
    </row>
    <row r="58" spans="1:3" x14ac:dyDescent="0.25">
      <c r="A58" s="10" t="s">
        <v>445</v>
      </c>
      <c r="B58" s="10" t="s">
        <v>621</v>
      </c>
      <c r="C58">
        <v>0.27</v>
      </c>
    </row>
    <row r="59" spans="1:3" x14ac:dyDescent="0.25">
      <c r="A59" s="10" t="s">
        <v>447</v>
      </c>
      <c r="B59" s="10" t="s">
        <v>622</v>
      </c>
      <c r="C59">
        <v>0.33</v>
      </c>
    </row>
    <row r="60" spans="1:3" x14ac:dyDescent="0.25">
      <c r="A60" s="10" t="s">
        <v>449</v>
      </c>
      <c r="B60" s="10" t="s">
        <v>354</v>
      </c>
      <c r="C60">
        <v>0.48</v>
      </c>
    </row>
    <row r="61" spans="1:3" x14ac:dyDescent="0.25">
      <c r="A61" s="10" t="s">
        <v>450</v>
      </c>
      <c r="B61" s="10" t="s">
        <v>451</v>
      </c>
      <c r="C61">
        <v>0.26</v>
      </c>
    </row>
    <row r="62" spans="1:3" x14ac:dyDescent="0.25">
      <c r="A62" s="10" t="s">
        <v>452</v>
      </c>
      <c r="B62" s="10" t="s">
        <v>623</v>
      </c>
      <c r="C62">
        <v>0.28999999999999998</v>
      </c>
    </row>
    <row r="63" spans="1:3" x14ac:dyDescent="0.25">
      <c r="A63" s="10" t="s">
        <v>454</v>
      </c>
      <c r="B63" s="10" t="s">
        <v>624</v>
      </c>
      <c r="C63">
        <v>0.27</v>
      </c>
    </row>
    <row r="64" spans="1:3" x14ac:dyDescent="0.25">
      <c r="A64" s="10" t="s">
        <v>456</v>
      </c>
      <c r="B64" s="10" t="s">
        <v>625</v>
      </c>
      <c r="C64">
        <v>0.33</v>
      </c>
    </row>
    <row r="65" spans="1:3" x14ac:dyDescent="0.25">
      <c r="A65" s="10" t="s">
        <v>458</v>
      </c>
      <c r="B65" s="10" t="s">
        <v>626</v>
      </c>
      <c r="C65">
        <v>0.3</v>
      </c>
    </row>
    <row r="66" spans="1:3" x14ac:dyDescent="0.25">
      <c r="A66" s="10" t="s">
        <v>460</v>
      </c>
      <c r="B66" s="10" t="s">
        <v>627</v>
      </c>
      <c r="C66">
        <v>0.31</v>
      </c>
    </row>
    <row r="67" spans="1:3" x14ac:dyDescent="0.25">
      <c r="A67" s="10" t="s">
        <v>462</v>
      </c>
      <c r="B67" s="10" t="s">
        <v>354</v>
      </c>
      <c r="C67">
        <v>0.34</v>
      </c>
    </row>
    <row r="68" spans="1:3" x14ac:dyDescent="0.25">
      <c r="A68" s="10" t="s">
        <v>463</v>
      </c>
      <c r="B68" s="10" t="s">
        <v>356</v>
      </c>
      <c r="C68">
        <v>0.2</v>
      </c>
    </row>
    <row r="69" spans="1:3" x14ac:dyDescent="0.25">
      <c r="A69" s="10" t="s">
        <v>464</v>
      </c>
      <c r="B69" s="10" t="s">
        <v>358</v>
      </c>
      <c r="C69">
        <v>0.2</v>
      </c>
    </row>
    <row r="70" spans="1:3" x14ac:dyDescent="0.25">
      <c r="A70" s="10" t="s">
        <v>465</v>
      </c>
      <c r="B70" s="10" t="s">
        <v>360</v>
      </c>
      <c r="C70">
        <v>0.46</v>
      </c>
    </row>
    <row r="71" spans="1:3" x14ac:dyDescent="0.25">
      <c r="A71" s="10" t="s">
        <v>466</v>
      </c>
      <c r="B71" s="10" t="s">
        <v>362</v>
      </c>
      <c r="C71">
        <v>0.42</v>
      </c>
    </row>
    <row r="72" spans="1:3" x14ac:dyDescent="0.25">
      <c r="A72" s="10"/>
      <c r="B72" s="10"/>
    </row>
    <row r="73" spans="1:3" x14ac:dyDescent="0.25">
      <c r="A73" s="10"/>
      <c r="B73" s="10"/>
    </row>
    <row r="74" spans="1:3" x14ac:dyDescent="0.25">
      <c r="A74" s="10"/>
      <c r="B74" s="10"/>
    </row>
    <row r="75" spans="1:3" x14ac:dyDescent="0.25">
      <c r="A75" s="10"/>
      <c r="B75" s="10"/>
    </row>
    <row r="76" spans="1:3" x14ac:dyDescent="0.25">
      <c r="A76" s="10"/>
      <c r="B76" s="10"/>
    </row>
    <row r="77" spans="1:3" x14ac:dyDescent="0.25">
      <c r="A77" s="10"/>
      <c r="B77" s="10"/>
    </row>
    <row r="78" spans="1:3" x14ac:dyDescent="0.25">
      <c r="A78" s="10"/>
      <c r="B78" s="10"/>
    </row>
    <row r="79" spans="1:3" x14ac:dyDescent="0.25">
      <c r="A79" s="10"/>
      <c r="B79" s="10"/>
    </row>
    <row r="80" spans="1:3" x14ac:dyDescent="0.25">
      <c r="A80" s="10"/>
      <c r="B80" s="10"/>
    </row>
    <row r="81" spans="1:2" x14ac:dyDescent="0.25">
      <c r="A81" s="10"/>
      <c r="B81" s="10"/>
    </row>
    <row r="82" spans="1:2" x14ac:dyDescent="0.25">
      <c r="A82" s="10"/>
      <c r="B82" s="10"/>
    </row>
    <row r="83" spans="1:2" x14ac:dyDescent="0.25">
      <c r="A83" s="10"/>
      <c r="B83" s="10"/>
    </row>
    <row r="84" spans="1:2" x14ac:dyDescent="0.25">
      <c r="A84" s="10"/>
      <c r="B84" s="10"/>
    </row>
    <row r="85" spans="1:2" x14ac:dyDescent="0.25">
      <c r="A85" s="10"/>
      <c r="B85" s="10"/>
    </row>
    <row r="86" spans="1:2" x14ac:dyDescent="0.25">
      <c r="A86" s="10"/>
      <c r="B86" s="10"/>
    </row>
    <row r="87" spans="1:2" x14ac:dyDescent="0.25">
      <c r="A87" s="10"/>
      <c r="B87" s="10"/>
    </row>
    <row r="88" spans="1:2" x14ac:dyDescent="0.25">
      <c r="A88" s="10"/>
      <c r="B88" s="10"/>
    </row>
    <row r="89" spans="1:2" x14ac:dyDescent="0.25">
      <c r="A89" s="10"/>
      <c r="B89" s="10"/>
    </row>
    <row r="90" spans="1:2" x14ac:dyDescent="0.25">
      <c r="A90" s="10"/>
      <c r="B90" s="10"/>
    </row>
    <row r="91" spans="1:2" x14ac:dyDescent="0.25">
      <c r="A91" s="10"/>
      <c r="B91" s="10"/>
    </row>
    <row r="92" spans="1:2" x14ac:dyDescent="0.25">
      <c r="A92" s="10"/>
      <c r="B92" s="10"/>
    </row>
    <row r="93" spans="1:2" x14ac:dyDescent="0.25">
      <c r="A93" s="10"/>
      <c r="B93" s="10"/>
    </row>
    <row r="94" spans="1:2" x14ac:dyDescent="0.25">
      <c r="A94" s="10"/>
      <c r="B94" s="10"/>
    </row>
    <row r="95" spans="1:2" x14ac:dyDescent="0.25">
      <c r="A95" s="10"/>
      <c r="B95" s="10"/>
    </row>
    <row r="96" spans="1:2" x14ac:dyDescent="0.25">
      <c r="A96" s="10"/>
      <c r="B96" s="10"/>
    </row>
    <row r="97" spans="1:2" x14ac:dyDescent="0.25">
      <c r="A97" s="10"/>
      <c r="B97" s="10"/>
    </row>
    <row r="98" spans="1:2" x14ac:dyDescent="0.25">
      <c r="A98" s="10"/>
      <c r="B98" s="10"/>
    </row>
    <row r="99" spans="1:2" x14ac:dyDescent="0.25">
      <c r="A99" s="10"/>
      <c r="B99" s="10"/>
    </row>
    <row r="100" spans="1:2" x14ac:dyDescent="0.25">
      <c r="A100" s="10"/>
      <c r="B100" s="10"/>
    </row>
    <row r="101" spans="1:2" x14ac:dyDescent="0.25">
      <c r="A101" s="10"/>
      <c r="B101" s="10"/>
    </row>
    <row r="102" spans="1:2" x14ac:dyDescent="0.25">
      <c r="A102" s="10"/>
      <c r="B102" s="10"/>
    </row>
    <row r="103" spans="1:2" x14ac:dyDescent="0.25">
      <c r="A103" s="10"/>
      <c r="B103" s="10"/>
    </row>
    <row r="104" spans="1:2" x14ac:dyDescent="0.25">
      <c r="A104" s="10"/>
      <c r="B104" s="10"/>
    </row>
    <row r="105" spans="1:2" x14ac:dyDescent="0.25">
      <c r="A105" s="10"/>
      <c r="B105" s="10"/>
    </row>
    <row r="106" spans="1:2" x14ac:dyDescent="0.25">
      <c r="A106" s="10"/>
      <c r="B106" s="10"/>
    </row>
    <row r="107" spans="1:2" x14ac:dyDescent="0.25">
      <c r="A107" s="10"/>
      <c r="B107" s="10"/>
    </row>
    <row r="108" spans="1:2" x14ac:dyDescent="0.25">
      <c r="A108" s="10"/>
      <c r="B108" s="10"/>
    </row>
    <row r="109" spans="1:2" x14ac:dyDescent="0.25">
      <c r="A109" s="10"/>
      <c r="B109" s="10"/>
    </row>
    <row r="110" spans="1:2" x14ac:dyDescent="0.25">
      <c r="A110" s="10"/>
      <c r="B110" s="10"/>
    </row>
    <row r="111" spans="1:2" x14ac:dyDescent="0.25">
      <c r="A111" s="10"/>
      <c r="B111" s="10"/>
    </row>
    <row r="112" spans="1:2" x14ac:dyDescent="0.25">
      <c r="A112" s="10"/>
      <c r="B112" s="10"/>
    </row>
    <row r="113" spans="1:2" x14ac:dyDescent="0.25">
      <c r="A113" s="10"/>
      <c r="B113" s="10"/>
    </row>
    <row r="114" spans="1:2" x14ac:dyDescent="0.25">
      <c r="A114" s="10"/>
      <c r="B114" s="10"/>
    </row>
    <row r="115" spans="1:2" x14ac:dyDescent="0.25">
      <c r="A115" s="10"/>
      <c r="B115" s="10"/>
    </row>
    <row r="116" spans="1:2" x14ac:dyDescent="0.25">
      <c r="A116" s="10"/>
      <c r="B116" s="10"/>
    </row>
    <row r="117" spans="1:2" x14ac:dyDescent="0.25">
      <c r="A117" s="10"/>
      <c r="B117" s="10"/>
    </row>
    <row r="118" spans="1:2" x14ac:dyDescent="0.25">
      <c r="A118" s="10"/>
      <c r="B118" s="10"/>
    </row>
    <row r="119" spans="1:2" x14ac:dyDescent="0.25">
      <c r="A119" s="10"/>
      <c r="B119" s="10"/>
    </row>
    <row r="120" spans="1:2" x14ac:dyDescent="0.25">
      <c r="A120" s="10"/>
      <c r="B120" s="10"/>
    </row>
    <row r="121" spans="1:2" x14ac:dyDescent="0.25">
      <c r="A121" s="10"/>
      <c r="B121" s="10"/>
    </row>
    <row r="122" spans="1:2" x14ac:dyDescent="0.25">
      <c r="A122" s="10"/>
      <c r="B122" s="10"/>
    </row>
    <row r="123" spans="1:2" x14ac:dyDescent="0.25">
      <c r="A123" s="10"/>
      <c r="B123" s="10"/>
    </row>
    <row r="124" spans="1:2" x14ac:dyDescent="0.25">
      <c r="A124" s="10"/>
      <c r="B124" s="10"/>
    </row>
    <row r="125" spans="1:2" x14ac:dyDescent="0.25">
      <c r="A125" s="10"/>
      <c r="B125" s="10"/>
    </row>
    <row r="126" spans="1:2" x14ac:dyDescent="0.25">
      <c r="A126" s="10"/>
      <c r="B126" s="10"/>
    </row>
    <row r="127" spans="1:2" x14ac:dyDescent="0.25">
      <c r="A127" s="10"/>
      <c r="B127" s="10"/>
    </row>
    <row r="128" spans="1:2" x14ac:dyDescent="0.25">
      <c r="A128" s="10"/>
      <c r="B128" s="10"/>
    </row>
    <row r="129" spans="1:2" x14ac:dyDescent="0.25">
      <c r="A129" s="10"/>
      <c r="B129" s="10"/>
    </row>
    <row r="130" spans="1:2" x14ac:dyDescent="0.25">
      <c r="A130" s="10"/>
      <c r="B130" s="10"/>
    </row>
    <row r="131" spans="1:2" x14ac:dyDescent="0.25">
      <c r="A131" s="10"/>
      <c r="B131" s="10"/>
    </row>
    <row r="132" spans="1:2" x14ac:dyDescent="0.25">
      <c r="A132" s="10"/>
      <c r="B132" s="10"/>
    </row>
    <row r="133" spans="1:2" x14ac:dyDescent="0.25">
      <c r="A133" s="10"/>
      <c r="B133" s="10"/>
    </row>
    <row r="134" spans="1:2" x14ac:dyDescent="0.25">
      <c r="A134" s="10"/>
      <c r="B134" s="10"/>
    </row>
    <row r="135" spans="1:2" x14ac:dyDescent="0.25">
      <c r="A135" s="10"/>
      <c r="B135" s="10"/>
    </row>
    <row r="136" spans="1:2" x14ac:dyDescent="0.25">
      <c r="A136" s="10"/>
      <c r="B136" s="10"/>
    </row>
    <row r="137" spans="1:2" x14ac:dyDescent="0.25">
      <c r="A137" s="10"/>
      <c r="B137" s="10"/>
    </row>
    <row r="138" spans="1:2" x14ac:dyDescent="0.25">
      <c r="A138" s="10"/>
      <c r="B138" s="10"/>
    </row>
    <row r="139" spans="1:2" x14ac:dyDescent="0.25">
      <c r="A139" s="10"/>
      <c r="B139" s="10"/>
    </row>
    <row r="140" spans="1:2" x14ac:dyDescent="0.25">
      <c r="A140" s="10"/>
      <c r="B140" s="10"/>
    </row>
    <row r="141" spans="1:2" x14ac:dyDescent="0.25">
      <c r="A141" s="10"/>
      <c r="B141" s="10"/>
    </row>
    <row r="142" spans="1:2" x14ac:dyDescent="0.25">
      <c r="A142" s="10"/>
      <c r="B142" s="10"/>
    </row>
    <row r="143" spans="1:2" x14ac:dyDescent="0.25">
      <c r="A143" s="10"/>
      <c r="B143" s="10"/>
    </row>
    <row r="144" spans="1:2" x14ac:dyDescent="0.25">
      <c r="A144" s="10"/>
      <c r="B144" s="10"/>
    </row>
    <row r="145" spans="1:2" x14ac:dyDescent="0.25">
      <c r="A145" s="10"/>
      <c r="B145" s="10"/>
    </row>
    <row r="146" spans="1:2" x14ac:dyDescent="0.25">
      <c r="A146" s="10"/>
      <c r="B146" s="10"/>
    </row>
    <row r="147" spans="1:2" x14ac:dyDescent="0.25">
      <c r="A147" s="10"/>
      <c r="B147" s="10"/>
    </row>
    <row r="148" spans="1:2" x14ac:dyDescent="0.25">
      <c r="A148" s="10"/>
      <c r="B148" s="10"/>
    </row>
    <row r="149" spans="1:2" x14ac:dyDescent="0.25">
      <c r="A149" s="10"/>
      <c r="B149" s="10"/>
    </row>
    <row r="150" spans="1:2" x14ac:dyDescent="0.25">
      <c r="A150" s="10"/>
      <c r="B150" s="10"/>
    </row>
    <row r="151" spans="1:2" x14ac:dyDescent="0.25">
      <c r="A151" s="10"/>
      <c r="B151" s="10"/>
    </row>
    <row r="152" spans="1:2" x14ac:dyDescent="0.25">
      <c r="A152" s="10"/>
      <c r="B152" s="10"/>
    </row>
    <row r="153" spans="1:2" x14ac:dyDescent="0.25">
      <c r="A153" s="10"/>
      <c r="B153" s="10"/>
    </row>
    <row r="154" spans="1:2" x14ac:dyDescent="0.25">
      <c r="A154" s="10"/>
      <c r="B154" s="10"/>
    </row>
    <row r="155" spans="1:2" x14ac:dyDescent="0.25">
      <c r="A155" s="10"/>
      <c r="B155" s="10"/>
    </row>
    <row r="156" spans="1:2" x14ac:dyDescent="0.25">
      <c r="A156" s="10"/>
      <c r="B156" s="10"/>
    </row>
    <row r="157" spans="1:2" x14ac:dyDescent="0.25">
      <c r="A157" s="10"/>
      <c r="B157" s="10"/>
    </row>
    <row r="158" spans="1:2" x14ac:dyDescent="0.25">
      <c r="A158" s="10"/>
      <c r="B158" s="10"/>
    </row>
    <row r="159" spans="1:2" x14ac:dyDescent="0.25">
      <c r="A159" s="10"/>
      <c r="B159" s="10"/>
    </row>
    <row r="160" spans="1:2" x14ac:dyDescent="0.25">
      <c r="A160" s="10"/>
      <c r="B160" s="10"/>
    </row>
    <row r="161" spans="1:2" x14ac:dyDescent="0.25">
      <c r="A161" s="10"/>
      <c r="B161" s="10"/>
    </row>
    <row r="162" spans="1:2" x14ac:dyDescent="0.25">
      <c r="A162" s="10"/>
      <c r="B162" s="10"/>
    </row>
    <row r="163" spans="1:2" x14ac:dyDescent="0.25">
      <c r="A163" s="10"/>
      <c r="B163" s="10"/>
    </row>
    <row r="164" spans="1:2" x14ac:dyDescent="0.25">
      <c r="A164" s="10"/>
      <c r="B164" s="10"/>
    </row>
    <row r="165" spans="1:2" x14ac:dyDescent="0.25">
      <c r="A165" s="10"/>
      <c r="B165" s="10"/>
    </row>
    <row r="166" spans="1:2" x14ac:dyDescent="0.25">
      <c r="A166" s="10"/>
      <c r="B166" s="10"/>
    </row>
    <row r="167" spans="1:2" x14ac:dyDescent="0.25">
      <c r="A167" s="10"/>
      <c r="B167" s="10"/>
    </row>
    <row r="168" spans="1:2" x14ac:dyDescent="0.25">
      <c r="A168" s="10"/>
      <c r="B168" s="10"/>
    </row>
    <row r="169" spans="1:2" x14ac:dyDescent="0.25">
      <c r="A169" s="10"/>
      <c r="B169" s="10"/>
    </row>
    <row r="170" spans="1:2" x14ac:dyDescent="0.25">
      <c r="A170" s="10"/>
      <c r="B170" s="10"/>
    </row>
    <row r="171" spans="1:2" x14ac:dyDescent="0.25">
      <c r="A171" s="10"/>
      <c r="B171" s="10"/>
    </row>
    <row r="172" spans="1:2" x14ac:dyDescent="0.25">
      <c r="A172" s="10"/>
      <c r="B172" s="10"/>
    </row>
    <row r="173" spans="1:2" x14ac:dyDescent="0.25">
      <c r="A173" s="10"/>
      <c r="B173" s="10"/>
    </row>
    <row r="174" spans="1:2" x14ac:dyDescent="0.25">
      <c r="A174" s="10"/>
      <c r="B174" s="10"/>
    </row>
    <row r="175" spans="1:2" x14ac:dyDescent="0.25">
      <c r="A175" s="10"/>
      <c r="B175" s="10"/>
    </row>
    <row r="176" spans="1:2" x14ac:dyDescent="0.25">
      <c r="A176" s="10"/>
      <c r="B176" s="10"/>
    </row>
    <row r="177" spans="1:2" x14ac:dyDescent="0.25">
      <c r="A177" s="10"/>
      <c r="B177" s="10"/>
    </row>
    <row r="178" spans="1:2" x14ac:dyDescent="0.25">
      <c r="A178" s="10"/>
      <c r="B178" s="10"/>
    </row>
    <row r="179" spans="1:2" x14ac:dyDescent="0.25">
      <c r="A179" s="10"/>
      <c r="B179" s="10"/>
    </row>
    <row r="180" spans="1:2" x14ac:dyDescent="0.25">
      <c r="A180" s="10"/>
      <c r="B180" s="10"/>
    </row>
    <row r="181" spans="1:2" x14ac:dyDescent="0.25">
      <c r="A181" s="10"/>
      <c r="B181" s="10"/>
    </row>
    <row r="182" spans="1:2" x14ac:dyDescent="0.25">
      <c r="A182" s="10"/>
      <c r="B182" s="10"/>
    </row>
    <row r="183" spans="1:2" x14ac:dyDescent="0.25">
      <c r="A183" s="10"/>
      <c r="B183" s="10"/>
    </row>
    <row r="184" spans="1:2" x14ac:dyDescent="0.25">
      <c r="A184" s="10"/>
      <c r="B184" s="10"/>
    </row>
    <row r="185" spans="1:2" x14ac:dyDescent="0.25">
      <c r="A185" s="10"/>
      <c r="B185" s="10"/>
    </row>
    <row r="186" spans="1:2" x14ac:dyDescent="0.25">
      <c r="A186" s="10"/>
      <c r="B186" s="10"/>
    </row>
    <row r="187" spans="1:2" x14ac:dyDescent="0.25">
      <c r="A187" s="10"/>
      <c r="B187" s="10"/>
    </row>
    <row r="188" spans="1:2" x14ac:dyDescent="0.25">
      <c r="A188" s="10"/>
      <c r="B188" s="10"/>
    </row>
    <row r="189" spans="1:2" x14ac:dyDescent="0.25">
      <c r="A189" s="10"/>
      <c r="B189" s="10"/>
    </row>
    <row r="190" spans="1:2" x14ac:dyDescent="0.25">
      <c r="A190" s="10"/>
      <c r="B190" s="10"/>
    </row>
    <row r="191" spans="1:2" x14ac:dyDescent="0.25">
      <c r="A191" s="10"/>
      <c r="B191" s="10"/>
    </row>
    <row r="192" spans="1:2" x14ac:dyDescent="0.25">
      <c r="A192" s="10"/>
      <c r="B192" s="10"/>
    </row>
    <row r="193" spans="1:2" x14ac:dyDescent="0.25">
      <c r="A193" s="10"/>
      <c r="B193" s="10"/>
    </row>
    <row r="194" spans="1:2" x14ac:dyDescent="0.25">
      <c r="A194" s="10"/>
      <c r="B194" s="10"/>
    </row>
    <row r="195" spans="1:2" x14ac:dyDescent="0.25">
      <c r="A195" s="10"/>
      <c r="B195" s="10"/>
    </row>
    <row r="196" spans="1:2" x14ac:dyDescent="0.25">
      <c r="A196" s="10"/>
      <c r="B196" s="10"/>
    </row>
    <row r="197" spans="1:2" x14ac:dyDescent="0.25">
      <c r="A197" s="10"/>
      <c r="B197" s="10"/>
    </row>
    <row r="198" spans="1:2" x14ac:dyDescent="0.25">
      <c r="A198" s="10"/>
      <c r="B198" s="10"/>
    </row>
    <row r="199" spans="1:2" x14ac:dyDescent="0.25">
      <c r="A199" s="10"/>
      <c r="B199" s="10"/>
    </row>
    <row r="200" spans="1:2" x14ac:dyDescent="0.25">
      <c r="A200" s="10"/>
      <c r="B200" s="10"/>
    </row>
    <row r="201" spans="1:2" x14ac:dyDescent="0.25">
      <c r="A201" s="10"/>
      <c r="B201" s="10"/>
    </row>
    <row r="202" spans="1:2" x14ac:dyDescent="0.25">
      <c r="A202" s="10"/>
      <c r="B202" s="10"/>
    </row>
    <row r="203" spans="1:2" x14ac:dyDescent="0.25">
      <c r="A203" s="10"/>
      <c r="B203" s="10"/>
    </row>
    <row r="204" spans="1:2" x14ac:dyDescent="0.25">
      <c r="A204" s="10"/>
      <c r="B204" s="10"/>
    </row>
    <row r="205" spans="1:2" x14ac:dyDescent="0.25">
      <c r="A205" s="10"/>
      <c r="B205" s="10"/>
    </row>
    <row r="206" spans="1:2" x14ac:dyDescent="0.25">
      <c r="A206" s="10"/>
      <c r="B206" s="10"/>
    </row>
    <row r="207" spans="1:2" x14ac:dyDescent="0.25">
      <c r="A207" s="10"/>
      <c r="B207" s="10"/>
    </row>
    <row r="208" spans="1:2" x14ac:dyDescent="0.25">
      <c r="A208" s="10"/>
      <c r="B208" s="10"/>
    </row>
    <row r="209" spans="1:2" x14ac:dyDescent="0.25">
      <c r="A209" s="10"/>
      <c r="B209" s="10"/>
    </row>
    <row r="210" spans="1:2" x14ac:dyDescent="0.25">
      <c r="A210" s="10"/>
      <c r="B210" s="10"/>
    </row>
    <row r="211" spans="1:2" x14ac:dyDescent="0.25">
      <c r="A211" s="10"/>
      <c r="B211" s="10"/>
    </row>
    <row r="212" spans="1:2" x14ac:dyDescent="0.25">
      <c r="A212" s="10"/>
      <c r="B212" s="10"/>
    </row>
    <row r="213" spans="1:2" x14ac:dyDescent="0.25">
      <c r="A213" s="10"/>
      <c r="B213" s="10"/>
    </row>
    <row r="214" spans="1:2" x14ac:dyDescent="0.25">
      <c r="A214" s="10"/>
      <c r="B214" s="10"/>
    </row>
    <row r="215" spans="1:2" x14ac:dyDescent="0.25">
      <c r="A215" s="10"/>
      <c r="B215" s="10"/>
    </row>
    <row r="216" spans="1:2" x14ac:dyDescent="0.25">
      <c r="A216" s="10"/>
      <c r="B216" s="10"/>
    </row>
    <row r="217" spans="1:2" x14ac:dyDescent="0.25">
      <c r="A217" s="10"/>
      <c r="B217" s="10"/>
    </row>
    <row r="218" spans="1:2" x14ac:dyDescent="0.25">
      <c r="A218" s="10"/>
      <c r="B218" s="10"/>
    </row>
    <row r="219" spans="1:2" x14ac:dyDescent="0.25">
      <c r="A219" s="10"/>
      <c r="B219" s="10"/>
    </row>
    <row r="220" spans="1:2" x14ac:dyDescent="0.25">
      <c r="A220" s="10"/>
      <c r="B220" s="10"/>
    </row>
    <row r="221" spans="1:2" x14ac:dyDescent="0.25">
      <c r="A221" s="10"/>
      <c r="B221" s="10"/>
    </row>
    <row r="222" spans="1:2" x14ac:dyDescent="0.25">
      <c r="A222" s="10"/>
      <c r="B222" s="10"/>
    </row>
    <row r="223" spans="1:2" x14ac:dyDescent="0.25">
      <c r="A223" s="10"/>
      <c r="B223" s="10"/>
    </row>
    <row r="224" spans="1:2" x14ac:dyDescent="0.25">
      <c r="A224" s="10"/>
      <c r="B224" s="10"/>
    </row>
    <row r="225" spans="1:2" x14ac:dyDescent="0.25">
      <c r="A225" s="10"/>
      <c r="B225" s="10"/>
    </row>
    <row r="226" spans="1:2" x14ac:dyDescent="0.25">
      <c r="A226" s="10"/>
      <c r="B226" s="10"/>
    </row>
    <row r="227" spans="1:2" x14ac:dyDescent="0.25">
      <c r="A227" s="10"/>
      <c r="B227" s="10"/>
    </row>
    <row r="228" spans="1:2" x14ac:dyDescent="0.25">
      <c r="A228" s="10"/>
      <c r="B228" s="10"/>
    </row>
    <row r="229" spans="1:2" x14ac:dyDescent="0.25">
      <c r="A229" s="10"/>
      <c r="B229" s="10"/>
    </row>
    <row r="230" spans="1:2" x14ac:dyDescent="0.25">
      <c r="A230" s="10"/>
      <c r="B230" s="10"/>
    </row>
    <row r="231" spans="1:2" x14ac:dyDescent="0.25">
      <c r="A231" s="10"/>
      <c r="B231" s="10"/>
    </row>
    <row r="232" spans="1:2" x14ac:dyDescent="0.25">
      <c r="A232" s="10"/>
      <c r="B232" s="10"/>
    </row>
    <row r="233" spans="1:2" x14ac:dyDescent="0.25">
      <c r="A233" s="10"/>
      <c r="B233" s="10"/>
    </row>
    <row r="234" spans="1:2" x14ac:dyDescent="0.25">
      <c r="A234" s="10"/>
      <c r="B234" s="10"/>
    </row>
    <row r="235" spans="1:2" x14ac:dyDescent="0.25">
      <c r="A235" s="10"/>
      <c r="B235" s="10"/>
    </row>
    <row r="236" spans="1:2" x14ac:dyDescent="0.25">
      <c r="A236" s="10"/>
      <c r="B236" s="10"/>
    </row>
    <row r="237" spans="1:2" x14ac:dyDescent="0.25">
      <c r="A237" s="10"/>
      <c r="B237" s="10"/>
    </row>
    <row r="238" spans="1:2" x14ac:dyDescent="0.25">
      <c r="A238" s="10"/>
      <c r="B238" s="10"/>
    </row>
    <row r="239" spans="1:2" x14ac:dyDescent="0.25">
      <c r="A239" s="10"/>
      <c r="B239" s="10"/>
    </row>
    <row r="240" spans="1:2" x14ac:dyDescent="0.25">
      <c r="A240" s="10"/>
      <c r="B240" s="10"/>
    </row>
    <row r="241" spans="1:2" x14ac:dyDescent="0.25">
      <c r="A241" s="10"/>
      <c r="B241" s="10"/>
    </row>
    <row r="242" spans="1:2" x14ac:dyDescent="0.25">
      <c r="A242" s="10"/>
      <c r="B242" s="10"/>
    </row>
    <row r="243" spans="1:2" x14ac:dyDescent="0.25">
      <c r="A243" s="10"/>
      <c r="B243" s="10"/>
    </row>
    <row r="244" spans="1:2" x14ac:dyDescent="0.25">
      <c r="A244" s="10"/>
      <c r="B244" s="10"/>
    </row>
    <row r="245" spans="1:2" x14ac:dyDescent="0.25">
      <c r="A245" s="10"/>
      <c r="B245" s="10"/>
    </row>
    <row r="246" spans="1:2" x14ac:dyDescent="0.25">
      <c r="A246" s="10"/>
      <c r="B246" s="10"/>
    </row>
    <row r="247" spans="1:2" x14ac:dyDescent="0.25">
      <c r="A247" s="10"/>
      <c r="B247" s="10"/>
    </row>
    <row r="248" spans="1:2" x14ac:dyDescent="0.25">
      <c r="A248" s="10"/>
      <c r="B248" s="10"/>
    </row>
    <row r="249" spans="1:2" x14ac:dyDescent="0.25">
      <c r="A249" s="10"/>
      <c r="B249" s="10"/>
    </row>
    <row r="250" spans="1:2" x14ac:dyDescent="0.25">
      <c r="A250" s="10"/>
      <c r="B250" s="10"/>
    </row>
    <row r="251" spans="1:2" x14ac:dyDescent="0.25">
      <c r="A251" s="10"/>
      <c r="B251" s="10"/>
    </row>
    <row r="252" spans="1:2" x14ac:dyDescent="0.25">
      <c r="A252" s="10"/>
      <c r="B252" s="10"/>
    </row>
    <row r="253" spans="1:2" x14ac:dyDescent="0.25">
      <c r="A253" s="10"/>
      <c r="B253" s="10"/>
    </row>
    <row r="254" spans="1:2" x14ac:dyDescent="0.25">
      <c r="A254" s="10"/>
      <c r="B254" s="10"/>
    </row>
    <row r="255" spans="1:2" x14ac:dyDescent="0.25">
      <c r="A255" s="10"/>
      <c r="B255" s="10"/>
    </row>
    <row r="256" spans="1:2" x14ac:dyDescent="0.25">
      <c r="A256" s="10"/>
      <c r="B256" s="10"/>
    </row>
    <row r="257" spans="1:2" x14ac:dyDescent="0.25">
      <c r="A257" s="10"/>
      <c r="B257" s="10"/>
    </row>
    <row r="258" spans="1:2" x14ac:dyDescent="0.25">
      <c r="A258" s="10"/>
      <c r="B258" s="10"/>
    </row>
    <row r="259" spans="1:2" x14ac:dyDescent="0.25">
      <c r="A259" s="10"/>
      <c r="B259" s="10"/>
    </row>
    <row r="260" spans="1:2" x14ac:dyDescent="0.25">
      <c r="A260" s="10"/>
      <c r="B260" s="10"/>
    </row>
    <row r="261" spans="1:2" x14ac:dyDescent="0.25">
      <c r="A261" s="10"/>
      <c r="B261" s="10"/>
    </row>
    <row r="262" spans="1:2" x14ac:dyDescent="0.25">
      <c r="A262" s="10"/>
      <c r="B262" s="10"/>
    </row>
    <row r="263" spans="1:2" x14ac:dyDescent="0.25">
      <c r="A263" s="10"/>
      <c r="B263" s="10"/>
    </row>
    <row r="264" spans="1:2" x14ac:dyDescent="0.25">
      <c r="A264" s="10"/>
      <c r="B264" s="10"/>
    </row>
    <row r="265" spans="1:2" x14ac:dyDescent="0.25">
      <c r="A265" s="10"/>
      <c r="B265" s="10"/>
    </row>
    <row r="266" spans="1:2" x14ac:dyDescent="0.25">
      <c r="A266" s="10"/>
      <c r="B266" s="10"/>
    </row>
    <row r="267" spans="1:2" x14ac:dyDescent="0.25">
      <c r="A267" s="10"/>
      <c r="B267" s="10"/>
    </row>
    <row r="268" spans="1:2" x14ac:dyDescent="0.25">
      <c r="A268" s="10"/>
      <c r="B268" s="10"/>
    </row>
    <row r="269" spans="1:2" x14ac:dyDescent="0.25">
      <c r="A269" s="10"/>
      <c r="B269" s="10"/>
    </row>
    <row r="270" spans="1:2" x14ac:dyDescent="0.25">
      <c r="A270" s="10"/>
      <c r="B270" s="10"/>
    </row>
    <row r="271" spans="1:2" x14ac:dyDescent="0.25">
      <c r="A271" s="10"/>
      <c r="B271" s="10"/>
    </row>
    <row r="272" spans="1:2" x14ac:dyDescent="0.25">
      <c r="A272" s="10"/>
      <c r="B272" s="10"/>
    </row>
    <row r="273" spans="1:2" x14ac:dyDescent="0.25">
      <c r="A273" s="10"/>
      <c r="B273" s="10"/>
    </row>
    <row r="274" spans="1:2" x14ac:dyDescent="0.25">
      <c r="A274" s="10"/>
      <c r="B274" s="10"/>
    </row>
    <row r="275" spans="1:2" x14ac:dyDescent="0.25">
      <c r="A275" s="10"/>
      <c r="B275" s="10"/>
    </row>
    <row r="276" spans="1:2" x14ac:dyDescent="0.25">
      <c r="A276" s="10"/>
      <c r="B276" s="10"/>
    </row>
    <row r="277" spans="1:2" x14ac:dyDescent="0.25">
      <c r="A277" s="10"/>
      <c r="B277" s="10"/>
    </row>
    <row r="278" spans="1:2" x14ac:dyDescent="0.25">
      <c r="A278" s="10"/>
      <c r="B278" s="10"/>
    </row>
    <row r="279" spans="1:2" x14ac:dyDescent="0.25">
      <c r="A279" s="10"/>
      <c r="B279" s="10"/>
    </row>
    <row r="280" spans="1:2" x14ac:dyDescent="0.25">
      <c r="A280" s="10"/>
      <c r="B280" s="10"/>
    </row>
    <row r="281" spans="1:2" x14ac:dyDescent="0.25">
      <c r="A281" s="10"/>
      <c r="B281" s="10"/>
    </row>
    <row r="282" spans="1:2" x14ac:dyDescent="0.25">
      <c r="A282" s="10"/>
      <c r="B282" s="10"/>
    </row>
    <row r="283" spans="1:2" x14ac:dyDescent="0.25">
      <c r="A283" s="10"/>
      <c r="B283" s="10"/>
    </row>
    <row r="284" spans="1:2" x14ac:dyDescent="0.25">
      <c r="A284" s="10"/>
      <c r="B284" s="10"/>
    </row>
    <row r="285" spans="1:2" x14ac:dyDescent="0.25">
      <c r="A285" s="10"/>
      <c r="B285" s="10"/>
    </row>
    <row r="286" spans="1:2" x14ac:dyDescent="0.25">
      <c r="A286" s="10"/>
      <c r="B286" s="10"/>
    </row>
    <row r="287" spans="1:2" x14ac:dyDescent="0.25">
      <c r="A287" s="10"/>
      <c r="B287" s="10"/>
    </row>
    <row r="288" spans="1:2" x14ac:dyDescent="0.25">
      <c r="A288" s="10"/>
      <c r="B288" s="10"/>
    </row>
    <row r="289" spans="1:2" x14ac:dyDescent="0.25">
      <c r="A289" s="10"/>
      <c r="B289" s="10"/>
    </row>
    <row r="290" spans="1:2" x14ac:dyDescent="0.25">
      <c r="A290" s="10"/>
      <c r="B290" s="10"/>
    </row>
    <row r="291" spans="1:2" x14ac:dyDescent="0.25">
      <c r="A291" s="10"/>
      <c r="B291" s="10"/>
    </row>
    <row r="292" spans="1:2" x14ac:dyDescent="0.25">
      <c r="A292" s="10"/>
      <c r="B292" s="10"/>
    </row>
    <row r="293" spans="1:2" x14ac:dyDescent="0.25">
      <c r="A293" s="10"/>
      <c r="B293" s="10"/>
    </row>
    <row r="294" spans="1:2" x14ac:dyDescent="0.25">
      <c r="A294" s="10"/>
      <c r="B294" s="10"/>
    </row>
    <row r="295" spans="1:2" x14ac:dyDescent="0.25">
      <c r="A295" s="10"/>
      <c r="B295" s="10"/>
    </row>
    <row r="296" spans="1:2" x14ac:dyDescent="0.25">
      <c r="A296" s="10"/>
      <c r="B296" s="10"/>
    </row>
    <row r="297" spans="1:2" x14ac:dyDescent="0.25">
      <c r="A297" s="10"/>
      <c r="B297" s="10"/>
    </row>
    <row r="298" spans="1:2" x14ac:dyDescent="0.25">
      <c r="A298" s="10"/>
      <c r="B298" s="10"/>
    </row>
    <row r="299" spans="1:2" x14ac:dyDescent="0.25">
      <c r="A299" s="10"/>
      <c r="B299" s="10"/>
    </row>
    <row r="300" spans="1:2" x14ac:dyDescent="0.25">
      <c r="A300" s="10"/>
      <c r="B300" s="10"/>
    </row>
    <row r="301" spans="1:2" x14ac:dyDescent="0.25">
      <c r="A301" s="10"/>
      <c r="B301" s="10"/>
    </row>
    <row r="302" spans="1:2" x14ac:dyDescent="0.25">
      <c r="A302" s="10"/>
      <c r="B302" s="10"/>
    </row>
    <row r="303" spans="1:2" x14ac:dyDescent="0.25">
      <c r="A303" s="10"/>
      <c r="B303" s="10"/>
    </row>
    <row r="304" spans="1:2" x14ac:dyDescent="0.25">
      <c r="A304" s="10"/>
      <c r="B304" s="10"/>
    </row>
    <row r="305" spans="1:2" x14ac:dyDescent="0.25">
      <c r="A305" s="10"/>
      <c r="B305" s="10"/>
    </row>
    <row r="306" spans="1:2" x14ac:dyDescent="0.25">
      <c r="A306" s="10"/>
      <c r="B306" s="10"/>
    </row>
    <row r="307" spans="1:2" x14ac:dyDescent="0.25">
      <c r="A307" s="10"/>
      <c r="B307" s="10"/>
    </row>
    <row r="308" spans="1:2" x14ac:dyDescent="0.25">
      <c r="A308" s="10"/>
      <c r="B308" s="10"/>
    </row>
    <row r="309" spans="1:2" x14ac:dyDescent="0.25">
      <c r="A309" s="10"/>
      <c r="B309" s="10"/>
    </row>
    <row r="310" spans="1:2" x14ac:dyDescent="0.25">
      <c r="A310" s="10"/>
      <c r="B310" s="10"/>
    </row>
    <row r="311" spans="1:2" x14ac:dyDescent="0.25">
      <c r="A311" s="10"/>
      <c r="B311" s="10"/>
    </row>
    <row r="312" spans="1:2" x14ac:dyDescent="0.25">
      <c r="A312" s="10"/>
      <c r="B312" s="10"/>
    </row>
    <row r="313" spans="1:2" x14ac:dyDescent="0.25">
      <c r="A313" s="10"/>
      <c r="B313" s="10"/>
    </row>
    <row r="314" spans="1:2" x14ac:dyDescent="0.25">
      <c r="A314" s="10"/>
      <c r="B314" s="10"/>
    </row>
    <row r="315" spans="1:2" x14ac:dyDescent="0.25">
      <c r="A315" s="10"/>
      <c r="B315" s="10"/>
    </row>
    <row r="316" spans="1:2" x14ac:dyDescent="0.25">
      <c r="A316" s="10"/>
      <c r="B316" s="10"/>
    </row>
    <row r="317" spans="1:2" x14ac:dyDescent="0.25">
      <c r="A317" s="10"/>
      <c r="B317" s="10"/>
    </row>
    <row r="318" spans="1:2" x14ac:dyDescent="0.25">
      <c r="A318" s="10"/>
      <c r="B318" s="10"/>
    </row>
    <row r="319" spans="1:2" x14ac:dyDescent="0.25">
      <c r="A319" s="10"/>
      <c r="B319" s="10"/>
    </row>
    <row r="320" spans="1:2" x14ac:dyDescent="0.25">
      <c r="A320" s="10"/>
      <c r="B320" s="10"/>
    </row>
    <row r="321" spans="1:2" x14ac:dyDescent="0.25">
      <c r="A321" s="10"/>
      <c r="B321" s="10"/>
    </row>
    <row r="322" spans="1:2" x14ac:dyDescent="0.25">
      <c r="A322" s="10"/>
      <c r="B322" s="10"/>
    </row>
    <row r="323" spans="1:2" x14ac:dyDescent="0.25">
      <c r="A323" s="10"/>
      <c r="B323" s="10"/>
    </row>
    <row r="324" spans="1:2" x14ac:dyDescent="0.25">
      <c r="A324" s="10"/>
      <c r="B324" s="10"/>
    </row>
    <row r="325" spans="1:2" x14ac:dyDescent="0.25">
      <c r="A325" s="10"/>
      <c r="B325" s="10"/>
    </row>
    <row r="326" spans="1:2" x14ac:dyDescent="0.25">
      <c r="A326" s="10"/>
      <c r="B326" s="10"/>
    </row>
    <row r="327" spans="1:2" x14ac:dyDescent="0.25">
      <c r="A327" s="10"/>
      <c r="B327" s="10"/>
    </row>
    <row r="328" spans="1:2" x14ac:dyDescent="0.25">
      <c r="A328" s="10"/>
      <c r="B328" s="10"/>
    </row>
    <row r="329" spans="1:2" x14ac:dyDescent="0.25">
      <c r="A329" s="10"/>
      <c r="B329" s="10"/>
    </row>
    <row r="330" spans="1:2" x14ac:dyDescent="0.25">
      <c r="A330" s="10"/>
      <c r="B330" s="10"/>
    </row>
    <row r="331" spans="1:2" x14ac:dyDescent="0.25">
      <c r="A331" s="10"/>
      <c r="B331" s="10"/>
    </row>
    <row r="332" spans="1:2" x14ac:dyDescent="0.25">
      <c r="A332" s="10"/>
      <c r="B332" s="10"/>
    </row>
    <row r="333" spans="1:2" x14ac:dyDescent="0.25">
      <c r="A333" s="10"/>
      <c r="B333" s="10"/>
    </row>
    <row r="334" spans="1:2" x14ac:dyDescent="0.25">
      <c r="A334" s="10"/>
      <c r="B334" s="10"/>
    </row>
    <row r="335" spans="1:2" x14ac:dyDescent="0.25">
      <c r="A335" s="10"/>
      <c r="B335" s="10"/>
    </row>
    <row r="336" spans="1:2" x14ac:dyDescent="0.25">
      <c r="A336" s="10"/>
      <c r="B336" s="10"/>
    </row>
    <row r="337" spans="1:2" x14ac:dyDescent="0.25">
      <c r="A337" s="10"/>
      <c r="B337" s="10"/>
    </row>
    <row r="338" spans="1:2" x14ac:dyDescent="0.25">
      <c r="A338" s="10"/>
      <c r="B338" s="10"/>
    </row>
    <row r="339" spans="1:2" x14ac:dyDescent="0.25">
      <c r="A339" s="10"/>
      <c r="B339" s="10"/>
    </row>
    <row r="340" spans="1:2" x14ac:dyDescent="0.25">
      <c r="A340" s="10"/>
      <c r="B340" s="10"/>
    </row>
    <row r="341" spans="1:2" x14ac:dyDescent="0.25">
      <c r="A341" s="10"/>
      <c r="B341" s="10"/>
    </row>
    <row r="342" spans="1:2" x14ac:dyDescent="0.25">
      <c r="A342" s="10"/>
      <c r="B342" s="10"/>
    </row>
    <row r="343" spans="1:2" x14ac:dyDescent="0.25">
      <c r="A343" s="10"/>
      <c r="B343" s="10"/>
    </row>
    <row r="344" spans="1:2" x14ac:dyDescent="0.25">
      <c r="A344" s="10"/>
      <c r="B344" s="10"/>
    </row>
    <row r="345" spans="1:2" x14ac:dyDescent="0.25">
      <c r="A345" s="10"/>
      <c r="B345" s="10"/>
    </row>
    <row r="346" spans="1:2" x14ac:dyDescent="0.25">
      <c r="A346" s="10"/>
      <c r="B346" s="10"/>
    </row>
    <row r="347" spans="1:2" x14ac:dyDescent="0.25">
      <c r="A347" s="10"/>
      <c r="B347" s="10"/>
    </row>
    <row r="348" spans="1:2" x14ac:dyDescent="0.25">
      <c r="A348" s="10"/>
      <c r="B348" s="10"/>
    </row>
    <row r="349" spans="1:2" x14ac:dyDescent="0.25">
      <c r="A349" s="10"/>
      <c r="B349" s="10"/>
    </row>
    <row r="350" spans="1:2" x14ac:dyDescent="0.25">
      <c r="A350" s="10"/>
      <c r="B350" s="10"/>
    </row>
    <row r="351" spans="1:2" x14ac:dyDescent="0.25">
      <c r="A351" s="10"/>
      <c r="B351" s="10"/>
    </row>
    <row r="352" spans="1:2" x14ac:dyDescent="0.25">
      <c r="A352" s="10"/>
      <c r="B352" s="10"/>
    </row>
    <row r="353" spans="1:2" x14ac:dyDescent="0.25">
      <c r="A353" s="10"/>
      <c r="B353" s="10"/>
    </row>
    <row r="354" spans="1:2" x14ac:dyDescent="0.25">
      <c r="A354" s="10"/>
      <c r="B354" s="10"/>
    </row>
    <row r="355" spans="1:2" x14ac:dyDescent="0.25">
      <c r="A355" s="10"/>
      <c r="B355" s="10"/>
    </row>
    <row r="356" spans="1:2" x14ac:dyDescent="0.25">
      <c r="A356" s="10"/>
      <c r="B356" s="10"/>
    </row>
    <row r="357" spans="1:2" x14ac:dyDescent="0.25">
      <c r="A357" s="10"/>
      <c r="B357" s="10"/>
    </row>
    <row r="358" spans="1:2" x14ac:dyDescent="0.25">
      <c r="A358" s="10"/>
      <c r="B358" s="10"/>
    </row>
    <row r="359" spans="1:2" x14ac:dyDescent="0.25">
      <c r="A359" s="10"/>
      <c r="B359" s="10"/>
    </row>
    <row r="360" spans="1:2" x14ac:dyDescent="0.25">
      <c r="A360" s="10"/>
      <c r="B360" s="10"/>
    </row>
    <row r="361" spans="1:2" x14ac:dyDescent="0.25">
      <c r="A361" s="10"/>
      <c r="B361" s="10"/>
    </row>
    <row r="362" spans="1:2" x14ac:dyDescent="0.25">
      <c r="A362" s="10"/>
      <c r="B362" s="10"/>
    </row>
    <row r="363" spans="1:2" x14ac:dyDescent="0.25">
      <c r="A363" s="10"/>
      <c r="B363" s="10"/>
    </row>
    <row r="364" spans="1:2" x14ac:dyDescent="0.25">
      <c r="A364" s="10"/>
      <c r="B364" s="10"/>
    </row>
    <row r="365" spans="1:2" x14ac:dyDescent="0.25">
      <c r="A365" s="10"/>
      <c r="B365" s="10"/>
    </row>
    <row r="366" spans="1:2" x14ac:dyDescent="0.25">
      <c r="A366" s="10"/>
      <c r="B366" s="10"/>
    </row>
    <row r="367" spans="1:2" x14ac:dyDescent="0.25">
      <c r="A367" s="10"/>
      <c r="B367" s="10"/>
    </row>
    <row r="368" spans="1:2" x14ac:dyDescent="0.25">
      <c r="A368" s="10"/>
      <c r="B368" s="10"/>
    </row>
    <row r="369" spans="1:2" x14ac:dyDescent="0.25">
      <c r="A369" s="10"/>
      <c r="B369" s="10"/>
    </row>
    <row r="370" spans="1:2" x14ac:dyDescent="0.25">
      <c r="A370" s="10"/>
      <c r="B370" s="10"/>
    </row>
    <row r="371" spans="1:2" x14ac:dyDescent="0.25">
      <c r="A371" s="10"/>
      <c r="B371" s="10"/>
    </row>
    <row r="372" spans="1:2" x14ac:dyDescent="0.25">
      <c r="A372" s="10"/>
      <c r="B372" s="10"/>
    </row>
    <row r="373" spans="1:2" x14ac:dyDescent="0.25">
      <c r="A373" s="10"/>
      <c r="B373" s="10"/>
    </row>
    <row r="374" spans="1:2" x14ac:dyDescent="0.25">
      <c r="A374" s="10"/>
      <c r="B374" s="10"/>
    </row>
    <row r="375" spans="1:2" x14ac:dyDescent="0.25">
      <c r="A375" s="10"/>
      <c r="B375" s="10"/>
    </row>
    <row r="376" spans="1:2" x14ac:dyDescent="0.25">
      <c r="A376" s="10"/>
      <c r="B376" s="10"/>
    </row>
    <row r="377" spans="1:2" x14ac:dyDescent="0.25">
      <c r="A377" s="10"/>
      <c r="B377" s="10"/>
    </row>
    <row r="378" spans="1:2" x14ac:dyDescent="0.25">
      <c r="A378" s="10"/>
      <c r="B378" s="10"/>
    </row>
    <row r="379" spans="1:2" x14ac:dyDescent="0.25">
      <c r="A379" s="10"/>
      <c r="B379" s="10"/>
    </row>
    <row r="380" spans="1:2" x14ac:dyDescent="0.25">
      <c r="A380" s="10"/>
      <c r="B380" s="10"/>
    </row>
    <row r="381" spans="1:2" x14ac:dyDescent="0.25">
      <c r="A381" s="10"/>
      <c r="B381" s="10"/>
    </row>
    <row r="382" spans="1:2" x14ac:dyDescent="0.25">
      <c r="A382" s="10"/>
      <c r="B382" s="10"/>
    </row>
    <row r="383" spans="1:2" x14ac:dyDescent="0.25">
      <c r="A383" s="10"/>
      <c r="B383" s="10"/>
    </row>
    <row r="384" spans="1:2" x14ac:dyDescent="0.25">
      <c r="A384" s="10"/>
      <c r="B384" s="10"/>
    </row>
    <row r="385" spans="1:2" x14ac:dyDescent="0.25">
      <c r="A385" s="10"/>
      <c r="B385" s="10"/>
    </row>
    <row r="386" spans="1:2" x14ac:dyDescent="0.25">
      <c r="A386" s="10"/>
      <c r="B386" s="10"/>
    </row>
    <row r="387" spans="1:2" x14ac:dyDescent="0.25">
      <c r="A387" s="10"/>
      <c r="B387" s="10"/>
    </row>
    <row r="388" spans="1:2" x14ac:dyDescent="0.25">
      <c r="A388" s="10"/>
      <c r="B388" s="10"/>
    </row>
    <row r="389" spans="1:2" x14ac:dyDescent="0.25">
      <c r="A389" s="10"/>
      <c r="B389" s="10"/>
    </row>
    <row r="390" spans="1:2" x14ac:dyDescent="0.25">
      <c r="A390" s="10"/>
      <c r="B390" s="10"/>
    </row>
    <row r="391" spans="1:2" x14ac:dyDescent="0.25">
      <c r="A391" s="10"/>
      <c r="B391" s="10"/>
    </row>
    <row r="392" spans="1:2" x14ac:dyDescent="0.25">
      <c r="A392" s="10"/>
      <c r="B392" s="10"/>
    </row>
    <row r="393" spans="1:2" x14ac:dyDescent="0.25">
      <c r="A393" s="10"/>
      <c r="B393" s="10"/>
    </row>
    <row r="394" spans="1:2" x14ac:dyDescent="0.25">
      <c r="A394" s="10"/>
      <c r="B394" s="10"/>
    </row>
    <row r="395" spans="1:2" x14ac:dyDescent="0.25">
      <c r="A395" s="10"/>
      <c r="B395" s="10"/>
    </row>
    <row r="396" spans="1:2" x14ac:dyDescent="0.25">
      <c r="A396" s="10"/>
      <c r="B396" s="10"/>
    </row>
    <row r="397" spans="1:2" x14ac:dyDescent="0.25">
      <c r="A397" s="10"/>
      <c r="B397" s="10"/>
    </row>
    <row r="398" spans="1:2" x14ac:dyDescent="0.25">
      <c r="A398" s="10"/>
      <c r="B398" s="10"/>
    </row>
    <row r="399" spans="1:2" x14ac:dyDescent="0.25">
      <c r="A399" s="10"/>
      <c r="B399" s="10"/>
    </row>
    <row r="400" spans="1:2" x14ac:dyDescent="0.25">
      <c r="A400" s="10"/>
      <c r="B400" s="10"/>
    </row>
    <row r="401" spans="1:2" x14ac:dyDescent="0.25">
      <c r="A401" s="10"/>
      <c r="B401" s="10"/>
    </row>
    <row r="402" spans="1:2" x14ac:dyDescent="0.25">
      <c r="A402" s="10"/>
      <c r="B402" s="10"/>
    </row>
    <row r="403" spans="1:2" x14ac:dyDescent="0.25">
      <c r="A403" s="10"/>
      <c r="B403" s="10"/>
    </row>
    <row r="404" spans="1:2" x14ac:dyDescent="0.25">
      <c r="A404" s="10"/>
      <c r="B404" s="10"/>
    </row>
    <row r="405" spans="1:2" x14ac:dyDescent="0.25">
      <c r="A405" s="10"/>
      <c r="B405" s="10"/>
    </row>
    <row r="406" spans="1:2" x14ac:dyDescent="0.25">
      <c r="A406" s="10"/>
      <c r="B406" s="10"/>
    </row>
    <row r="407" spans="1:2" x14ac:dyDescent="0.25">
      <c r="A407" s="10"/>
      <c r="B407" s="10"/>
    </row>
    <row r="408" spans="1:2" x14ac:dyDescent="0.25">
      <c r="A408" s="10"/>
      <c r="B408" s="10"/>
    </row>
    <row r="409" spans="1:2" x14ac:dyDescent="0.25">
      <c r="A409" s="10"/>
      <c r="B409" s="10"/>
    </row>
    <row r="410" spans="1:2" x14ac:dyDescent="0.25">
      <c r="A410" s="10"/>
      <c r="B410" s="10"/>
    </row>
    <row r="411" spans="1:2" x14ac:dyDescent="0.25">
      <c r="A411" s="10"/>
      <c r="B411" s="10"/>
    </row>
    <row r="412" spans="1:2" x14ac:dyDescent="0.25">
      <c r="A412" s="10"/>
      <c r="B412" s="10"/>
    </row>
    <row r="413" spans="1:2" x14ac:dyDescent="0.25">
      <c r="A413" s="10"/>
      <c r="B413" s="10"/>
    </row>
    <row r="414" spans="1:2" x14ac:dyDescent="0.25">
      <c r="A414" s="10"/>
      <c r="B414" s="10"/>
    </row>
    <row r="415" spans="1:2" x14ac:dyDescent="0.25">
      <c r="A415" s="10"/>
      <c r="B415" s="10"/>
    </row>
    <row r="416" spans="1:2" x14ac:dyDescent="0.25">
      <c r="A416" s="10"/>
      <c r="B416" s="10"/>
    </row>
    <row r="417" spans="1:2" x14ac:dyDescent="0.25">
      <c r="A417" s="10"/>
      <c r="B417" s="10"/>
    </row>
    <row r="418" spans="1:2" x14ac:dyDescent="0.25">
      <c r="A418" s="10"/>
      <c r="B418" s="10"/>
    </row>
    <row r="419" spans="1:2" x14ac:dyDescent="0.25">
      <c r="A419" s="10"/>
      <c r="B419" s="10"/>
    </row>
    <row r="420" spans="1:2" x14ac:dyDescent="0.25">
      <c r="A420" s="10"/>
      <c r="B420" s="10"/>
    </row>
    <row r="421" spans="1:2" x14ac:dyDescent="0.25">
      <c r="A421" s="10"/>
      <c r="B421" s="10"/>
    </row>
    <row r="422" spans="1:2" x14ac:dyDescent="0.25">
      <c r="A422" s="10"/>
      <c r="B422" s="10"/>
    </row>
    <row r="423" spans="1:2" x14ac:dyDescent="0.25">
      <c r="A423" s="10"/>
      <c r="B423" s="10"/>
    </row>
    <row r="424" spans="1:2" x14ac:dyDescent="0.25">
      <c r="A424" s="10"/>
      <c r="B424" s="10"/>
    </row>
    <row r="425" spans="1:2" x14ac:dyDescent="0.25">
      <c r="A425" s="10"/>
      <c r="B425" s="10"/>
    </row>
    <row r="426" spans="1:2" x14ac:dyDescent="0.25">
      <c r="A426" s="10"/>
      <c r="B426" s="10"/>
    </row>
    <row r="427" spans="1:2" x14ac:dyDescent="0.25">
      <c r="A427" s="10"/>
      <c r="B427" s="10"/>
    </row>
    <row r="428" spans="1:2" x14ac:dyDescent="0.25">
      <c r="A428" s="10"/>
      <c r="B428" s="10"/>
    </row>
    <row r="429" spans="1:2" x14ac:dyDescent="0.25">
      <c r="A429" s="10"/>
      <c r="B429" s="10"/>
    </row>
    <row r="430" spans="1:2" x14ac:dyDescent="0.25">
      <c r="A430" s="10"/>
      <c r="B430" s="10"/>
    </row>
    <row r="431" spans="1:2" x14ac:dyDescent="0.25">
      <c r="A431" s="10"/>
      <c r="B431" s="10"/>
    </row>
    <row r="432" spans="1:2" x14ac:dyDescent="0.25">
      <c r="A432" s="10"/>
      <c r="B432" s="10"/>
    </row>
    <row r="433" spans="1:2" x14ac:dyDescent="0.25">
      <c r="A433" s="10"/>
      <c r="B433" s="10"/>
    </row>
    <row r="434" spans="1:2" x14ac:dyDescent="0.25">
      <c r="A434" s="10"/>
      <c r="B434" s="10"/>
    </row>
    <row r="435" spans="1:2" x14ac:dyDescent="0.25">
      <c r="A435" s="10"/>
      <c r="B435" s="10"/>
    </row>
    <row r="436" spans="1:2" x14ac:dyDescent="0.25">
      <c r="A436" s="10"/>
      <c r="B436" s="10"/>
    </row>
    <row r="437" spans="1:2" x14ac:dyDescent="0.25">
      <c r="A437" s="10"/>
      <c r="B437" s="10"/>
    </row>
    <row r="438" spans="1:2" x14ac:dyDescent="0.25">
      <c r="A438" s="10"/>
      <c r="B438" s="10"/>
    </row>
    <row r="439" spans="1:2" x14ac:dyDescent="0.25">
      <c r="A439" s="10"/>
      <c r="B439" s="10"/>
    </row>
    <row r="440" spans="1:2" x14ac:dyDescent="0.25">
      <c r="A440" s="10"/>
      <c r="B440" s="10"/>
    </row>
    <row r="441" spans="1:2" x14ac:dyDescent="0.25">
      <c r="A441" s="10"/>
      <c r="B441" s="10"/>
    </row>
    <row r="442" spans="1:2" x14ac:dyDescent="0.25">
      <c r="A442" s="10"/>
      <c r="B442" s="10"/>
    </row>
    <row r="443" spans="1:2" x14ac:dyDescent="0.25">
      <c r="A443" s="10"/>
      <c r="B443" s="10"/>
    </row>
    <row r="444" spans="1:2" x14ac:dyDescent="0.25">
      <c r="A444" s="10"/>
      <c r="B444" s="10"/>
    </row>
    <row r="445" spans="1:2" x14ac:dyDescent="0.25">
      <c r="A445" s="10"/>
      <c r="B445" s="10"/>
    </row>
    <row r="446" spans="1:2" x14ac:dyDescent="0.25">
      <c r="A446" s="10"/>
      <c r="B446" s="10"/>
    </row>
    <row r="447" spans="1:2" x14ac:dyDescent="0.25">
      <c r="A447" s="10"/>
      <c r="B447" s="10"/>
    </row>
    <row r="448" spans="1:2" x14ac:dyDescent="0.25">
      <c r="A448" s="10"/>
      <c r="B448" s="10"/>
    </row>
    <row r="449" spans="1:2" x14ac:dyDescent="0.25">
      <c r="A449" s="10"/>
      <c r="B449" s="10"/>
    </row>
    <row r="450" spans="1:2" x14ac:dyDescent="0.25">
      <c r="A450" s="10"/>
      <c r="B450" s="10"/>
    </row>
    <row r="451" spans="1:2" x14ac:dyDescent="0.25">
      <c r="A451" s="10"/>
      <c r="B451" s="10"/>
    </row>
    <row r="452" spans="1:2" x14ac:dyDescent="0.25">
      <c r="A452" s="10"/>
      <c r="B452" s="10"/>
    </row>
    <row r="453" spans="1:2" x14ac:dyDescent="0.25">
      <c r="A453" s="10"/>
      <c r="B453" s="10"/>
    </row>
    <row r="454" spans="1:2" x14ac:dyDescent="0.25">
      <c r="A454" s="10"/>
      <c r="B454" s="10"/>
    </row>
    <row r="455" spans="1:2" x14ac:dyDescent="0.25">
      <c r="A455" s="10"/>
      <c r="B455" s="10"/>
    </row>
    <row r="456" spans="1:2" x14ac:dyDescent="0.25">
      <c r="A456" s="10"/>
      <c r="B456" s="10"/>
    </row>
    <row r="457" spans="1:2" x14ac:dyDescent="0.25">
      <c r="A457" s="10"/>
      <c r="B457" s="10"/>
    </row>
    <row r="458" spans="1:2" x14ac:dyDescent="0.25">
      <c r="A458" s="10"/>
      <c r="B458" s="10"/>
    </row>
    <row r="459" spans="1:2" x14ac:dyDescent="0.25">
      <c r="A459" s="10"/>
      <c r="B459" s="10"/>
    </row>
    <row r="460" spans="1:2" x14ac:dyDescent="0.25">
      <c r="A460" s="10"/>
      <c r="B460" s="10"/>
    </row>
    <row r="461" spans="1:2" x14ac:dyDescent="0.25">
      <c r="A461" s="10"/>
      <c r="B461" s="10"/>
    </row>
    <row r="462" spans="1:2" x14ac:dyDescent="0.25">
      <c r="A462" s="10"/>
      <c r="B462" s="10"/>
    </row>
    <row r="463" spans="1:2" x14ac:dyDescent="0.25">
      <c r="A463" s="10"/>
      <c r="B463" s="10"/>
    </row>
    <row r="464" spans="1:2" x14ac:dyDescent="0.25">
      <c r="A464" s="10"/>
      <c r="B464" s="10"/>
    </row>
    <row r="465" spans="1:2" x14ac:dyDescent="0.25">
      <c r="A465" s="10"/>
      <c r="B465" s="10"/>
    </row>
    <row r="466" spans="1:2" x14ac:dyDescent="0.25">
      <c r="A466" s="10"/>
      <c r="B466" s="10"/>
    </row>
    <row r="467" spans="1:2" x14ac:dyDescent="0.25">
      <c r="A467" s="10"/>
      <c r="B467" s="10"/>
    </row>
    <row r="468" spans="1:2" x14ac:dyDescent="0.25">
      <c r="A468" s="10"/>
      <c r="B468" s="10"/>
    </row>
    <row r="469" spans="1:2" x14ac:dyDescent="0.25">
      <c r="A469" s="10"/>
      <c r="B469" s="10"/>
    </row>
    <row r="470" spans="1:2" x14ac:dyDescent="0.25">
      <c r="A470" s="10"/>
      <c r="B470" s="10"/>
    </row>
    <row r="471" spans="1:2" x14ac:dyDescent="0.25">
      <c r="A471" s="10"/>
      <c r="B471" s="10"/>
    </row>
    <row r="472" spans="1:2" x14ac:dyDescent="0.25">
      <c r="A472" s="10"/>
      <c r="B472" s="10"/>
    </row>
    <row r="473" spans="1:2" x14ac:dyDescent="0.25">
      <c r="A473" s="10"/>
      <c r="B473" s="10"/>
    </row>
    <row r="474" spans="1:2" x14ac:dyDescent="0.25">
      <c r="A474" s="10"/>
      <c r="B474" s="10"/>
    </row>
    <row r="475" spans="1:2" x14ac:dyDescent="0.25">
      <c r="A475" s="10"/>
      <c r="B475" s="10"/>
    </row>
    <row r="476" spans="1:2" x14ac:dyDescent="0.25">
      <c r="A476" s="10"/>
      <c r="B476" s="10"/>
    </row>
    <row r="477" spans="1:2" x14ac:dyDescent="0.25">
      <c r="A477" s="10"/>
      <c r="B477" s="10"/>
    </row>
    <row r="478" spans="1:2" x14ac:dyDescent="0.25">
      <c r="A478" s="10"/>
      <c r="B478" s="10"/>
    </row>
    <row r="479" spans="1:2" x14ac:dyDescent="0.25">
      <c r="A479" s="10"/>
      <c r="B479" s="10"/>
    </row>
    <row r="480" spans="1:2" x14ac:dyDescent="0.25">
      <c r="A480" s="10"/>
      <c r="B480" s="10"/>
    </row>
    <row r="481" spans="1:2" x14ac:dyDescent="0.25">
      <c r="A481" s="10"/>
      <c r="B481" s="10"/>
    </row>
    <row r="482" spans="1:2" x14ac:dyDescent="0.25">
      <c r="A482" s="10"/>
      <c r="B482" s="10"/>
    </row>
    <row r="483" spans="1:2" x14ac:dyDescent="0.25">
      <c r="A483" s="10"/>
      <c r="B483" s="10"/>
    </row>
    <row r="484" spans="1:2" x14ac:dyDescent="0.25">
      <c r="A484" s="10"/>
      <c r="B484" s="10"/>
    </row>
    <row r="485" spans="1:2" x14ac:dyDescent="0.25">
      <c r="A485" s="10"/>
      <c r="B485" s="10"/>
    </row>
    <row r="486" spans="1:2" x14ac:dyDescent="0.25">
      <c r="A486" s="10"/>
      <c r="B486" s="10"/>
    </row>
    <row r="487" spans="1:2" x14ac:dyDescent="0.25">
      <c r="A487" s="10"/>
      <c r="B487" s="10"/>
    </row>
    <row r="488" spans="1:2" x14ac:dyDescent="0.25">
      <c r="A488" s="10"/>
      <c r="B488" s="10"/>
    </row>
    <row r="489" spans="1:2" x14ac:dyDescent="0.25">
      <c r="A489" s="10"/>
      <c r="B489" s="10"/>
    </row>
    <row r="490" spans="1:2" x14ac:dyDescent="0.25">
      <c r="A490" s="10"/>
      <c r="B490" s="10"/>
    </row>
    <row r="491" spans="1:2" x14ac:dyDescent="0.25">
      <c r="A491" s="10"/>
      <c r="B491" s="10"/>
    </row>
    <row r="492" spans="1:2" x14ac:dyDescent="0.25">
      <c r="A492" s="10"/>
      <c r="B492" s="10"/>
    </row>
    <row r="493" spans="1:2" x14ac:dyDescent="0.25">
      <c r="A493" s="10"/>
      <c r="B493" s="10"/>
    </row>
    <row r="494" spans="1:2" x14ac:dyDescent="0.25">
      <c r="A494" s="10"/>
      <c r="B494" s="10"/>
    </row>
    <row r="495" spans="1:2" x14ac:dyDescent="0.25">
      <c r="A495" s="10"/>
      <c r="B495" s="10"/>
    </row>
    <row r="496" spans="1:2" x14ac:dyDescent="0.25">
      <c r="A496" s="10"/>
      <c r="B496" s="10"/>
    </row>
    <row r="497" spans="1:2" x14ac:dyDescent="0.25">
      <c r="A497" s="10"/>
      <c r="B497" s="10"/>
    </row>
    <row r="498" spans="1:2" x14ac:dyDescent="0.25">
      <c r="A498" s="10"/>
      <c r="B498" s="10"/>
    </row>
    <row r="499" spans="1:2" x14ac:dyDescent="0.25">
      <c r="A499" s="10"/>
      <c r="B499" s="10"/>
    </row>
    <row r="500" spans="1:2" x14ac:dyDescent="0.25">
      <c r="A500" s="10"/>
      <c r="B500" s="10"/>
    </row>
    <row r="501" spans="1:2" x14ac:dyDescent="0.25">
      <c r="A501" s="10"/>
      <c r="B501" s="10"/>
    </row>
    <row r="502" spans="1:2" x14ac:dyDescent="0.25">
      <c r="A502" s="10"/>
      <c r="B502" s="10"/>
    </row>
    <row r="503" spans="1:2" x14ac:dyDescent="0.25">
      <c r="A503" s="10"/>
      <c r="B503" s="10"/>
    </row>
    <row r="504" spans="1:2" x14ac:dyDescent="0.25">
      <c r="A504" s="10"/>
      <c r="B504" s="10"/>
    </row>
    <row r="505" spans="1:2" x14ac:dyDescent="0.25">
      <c r="A505" s="10"/>
      <c r="B505" s="10"/>
    </row>
    <row r="506" spans="1:2" x14ac:dyDescent="0.25">
      <c r="A506" s="10"/>
      <c r="B506" s="10"/>
    </row>
    <row r="507" spans="1:2" x14ac:dyDescent="0.25">
      <c r="A507" s="10"/>
      <c r="B507" s="10"/>
    </row>
    <row r="508" spans="1:2" x14ac:dyDescent="0.25">
      <c r="A508" s="10"/>
      <c r="B508" s="10"/>
    </row>
    <row r="509" spans="1:2" x14ac:dyDescent="0.25">
      <c r="A509" s="10"/>
      <c r="B509" s="10"/>
    </row>
    <row r="510" spans="1:2" x14ac:dyDescent="0.25">
      <c r="A510" s="10"/>
      <c r="B510" s="10"/>
    </row>
    <row r="511" spans="1:2" x14ac:dyDescent="0.25">
      <c r="A511" s="10"/>
      <c r="B511" s="10"/>
    </row>
    <row r="512" spans="1:2" x14ac:dyDescent="0.25">
      <c r="A512" s="10"/>
      <c r="B512" s="10"/>
    </row>
    <row r="513" spans="1:2" x14ac:dyDescent="0.25">
      <c r="A513" s="10"/>
      <c r="B513" s="10"/>
    </row>
    <row r="514" spans="1:2" x14ac:dyDescent="0.25">
      <c r="A514" s="10"/>
      <c r="B514" s="10"/>
    </row>
    <row r="515" spans="1:2" x14ac:dyDescent="0.25">
      <c r="A515" s="10"/>
      <c r="B515" s="10"/>
    </row>
    <row r="516" spans="1:2" x14ac:dyDescent="0.25">
      <c r="A516" s="10"/>
      <c r="B516" s="10"/>
    </row>
    <row r="517" spans="1:2" x14ac:dyDescent="0.25">
      <c r="A517" s="10"/>
      <c r="B517" s="10"/>
    </row>
    <row r="518" spans="1:2" x14ac:dyDescent="0.25">
      <c r="A518" s="10"/>
      <c r="B518" s="10"/>
    </row>
    <row r="519" spans="1:2" x14ac:dyDescent="0.25">
      <c r="A519" s="10"/>
      <c r="B519" s="10"/>
    </row>
    <row r="520" spans="1:2" x14ac:dyDescent="0.25">
      <c r="A520" s="10"/>
      <c r="B520" s="10"/>
    </row>
    <row r="521" spans="1:2" x14ac:dyDescent="0.25">
      <c r="A521" s="10"/>
      <c r="B521" s="10"/>
    </row>
    <row r="522" spans="1:2" x14ac:dyDescent="0.25">
      <c r="A522" s="10"/>
      <c r="B522" s="10"/>
    </row>
    <row r="523" spans="1:2" x14ac:dyDescent="0.25">
      <c r="A523" s="10"/>
      <c r="B523" s="10"/>
    </row>
    <row r="524" spans="1:2" x14ac:dyDescent="0.25">
      <c r="A524" s="10"/>
      <c r="B524" s="10"/>
    </row>
    <row r="525" spans="1:2" x14ac:dyDescent="0.25">
      <c r="A525" s="10"/>
      <c r="B525" s="10"/>
    </row>
    <row r="526" spans="1:2" x14ac:dyDescent="0.25">
      <c r="A526" s="10"/>
      <c r="B526" s="10"/>
    </row>
    <row r="527" spans="1:2" x14ac:dyDescent="0.25">
      <c r="A527" s="10"/>
      <c r="B527" s="10"/>
    </row>
    <row r="528" spans="1:2" x14ac:dyDescent="0.25">
      <c r="A528" s="10"/>
      <c r="B528" s="10"/>
    </row>
    <row r="529" spans="1:2" x14ac:dyDescent="0.25">
      <c r="A529" s="10"/>
      <c r="B529" s="10"/>
    </row>
    <row r="530" spans="1:2" x14ac:dyDescent="0.25">
      <c r="A530" s="10"/>
      <c r="B530" s="10"/>
    </row>
    <row r="531" spans="1:2" x14ac:dyDescent="0.25">
      <c r="A531" s="10"/>
      <c r="B531" s="10"/>
    </row>
    <row r="532" spans="1:2" x14ac:dyDescent="0.25">
      <c r="A532" s="10"/>
      <c r="B532" s="10"/>
    </row>
    <row r="533" spans="1:2" x14ac:dyDescent="0.25">
      <c r="A533" s="10"/>
      <c r="B533" s="10"/>
    </row>
    <row r="534" spans="1:2" x14ac:dyDescent="0.25">
      <c r="A534" s="10"/>
      <c r="B534" s="10"/>
    </row>
    <row r="535" spans="1:2" x14ac:dyDescent="0.25">
      <c r="A535" s="10"/>
      <c r="B535" s="10"/>
    </row>
    <row r="536" spans="1:2" x14ac:dyDescent="0.25">
      <c r="A536" s="10"/>
      <c r="B536" s="10"/>
    </row>
    <row r="537" spans="1:2" x14ac:dyDescent="0.25">
      <c r="A537" s="10"/>
      <c r="B537" s="10"/>
    </row>
    <row r="538" spans="1:2" x14ac:dyDescent="0.25">
      <c r="A538" s="10"/>
      <c r="B538" s="10"/>
    </row>
    <row r="539" spans="1:2" x14ac:dyDescent="0.25">
      <c r="A539" s="10"/>
      <c r="B539" s="10"/>
    </row>
    <row r="540" spans="1:2" x14ac:dyDescent="0.25">
      <c r="A540" s="10"/>
      <c r="B540" s="10"/>
    </row>
    <row r="541" spans="1:2" x14ac:dyDescent="0.25">
      <c r="A541" s="10"/>
      <c r="B541" s="10"/>
    </row>
    <row r="542" spans="1:2" x14ac:dyDescent="0.25">
      <c r="A542" s="10"/>
      <c r="B542" s="10"/>
    </row>
    <row r="543" spans="1:2" x14ac:dyDescent="0.25">
      <c r="A543" s="10"/>
      <c r="B543" s="10"/>
    </row>
    <row r="544" spans="1:2" x14ac:dyDescent="0.25">
      <c r="A544" s="10"/>
      <c r="B544" s="10"/>
    </row>
    <row r="545" spans="1:2" x14ac:dyDescent="0.25">
      <c r="A545" s="10"/>
      <c r="B545" s="10"/>
    </row>
    <row r="546" spans="1:2" x14ac:dyDescent="0.25">
      <c r="A546" s="10"/>
      <c r="B546" s="10"/>
    </row>
    <row r="547" spans="1:2" x14ac:dyDescent="0.25">
      <c r="A547" s="10"/>
      <c r="B547" s="10"/>
    </row>
    <row r="548" spans="1:2" x14ac:dyDescent="0.25">
      <c r="A548" s="10"/>
      <c r="B548" s="10"/>
    </row>
    <row r="549" spans="1:2" x14ac:dyDescent="0.25">
      <c r="A549" s="10"/>
      <c r="B549" s="10"/>
    </row>
    <row r="550" spans="1:2" x14ac:dyDescent="0.25">
      <c r="A550" s="10"/>
      <c r="B550" s="10"/>
    </row>
    <row r="551" spans="1:2" x14ac:dyDescent="0.25">
      <c r="A551" s="10"/>
      <c r="B551" s="10"/>
    </row>
    <row r="552" spans="1:2" x14ac:dyDescent="0.25">
      <c r="A552" s="10"/>
      <c r="B552" s="10"/>
    </row>
    <row r="553" spans="1:2" x14ac:dyDescent="0.25">
      <c r="A553" s="10"/>
      <c r="B553" s="10"/>
    </row>
    <row r="554" spans="1:2" x14ac:dyDescent="0.25">
      <c r="A554" s="10"/>
      <c r="B554" s="10"/>
    </row>
    <row r="555" spans="1:2" x14ac:dyDescent="0.25">
      <c r="A555" s="10"/>
      <c r="B555" s="10"/>
    </row>
    <row r="556" spans="1:2" x14ac:dyDescent="0.25">
      <c r="A556" s="10"/>
      <c r="B556" s="10"/>
    </row>
    <row r="557" spans="1:2" x14ac:dyDescent="0.25">
      <c r="A557" s="10"/>
      <c r="B557" s="10"/>
    </row>
    <row r="558" spans="1:2" x14ac:dyDescent="0.25">
      <c r="A558" s="10"/>
      <c r="B558" s="10"/>
    </row>
    <row r="559" spans="1:2" x14ac:dyDescent="0.25">
      <c r="A559" s="10"/>
      <c r="B559" s="10"/>
    </row>
    <row r="560" spans="1:2" x14ac:dyDescent="0.25">
      <c r="A560" s="10"/>
      <c r="B560" s="10"/>
    </row>
    <row r="561" spans="1:2" x14ac:dyDescent="0.25">
      <c r="A561" s="10"/>
      <c r="B561" s="10"/>
    </row>
    <row r="562" spans="1:2" x14ac:dyDescent="0.25">
      <c r="A562" s="10"/>
      <c r="B562" s="10"/>
    </row>
    <row r="563" spans="1:2" x14ac:dyDescent="0.25">
      <c r="A563" s="10"/>
      <c r="B563" s="10"/>
    </row>
    <row r="564" spans="1:2" x14ac:dyDescent="0.25">
      <c r="A564" s="10"/>
      <c r="B564" s="10"/>
    </row>
    <row r="565" spans="1:2" x14ac:dyDescent="0.25">
      <c r="A565" s="10"/>
      <c r="B565" s="10"/>
    </row>
    <row r="566" spans="1:2" x14ac:dyDescent="0.25">
      <c r="A566" s="10"/>
      <c r="B566" s="10"/>
    </row>
    <row r="567" spans="1:2" x14ac:dyDescent="0.25">
      <c r="A567" s="10"/>
      <c r="B567" s="10"/>
    </row>
    <row r="568" spans="1:2" x14ac:dyDescent="0.25">
      <c r="A568" s="10"/>
      <c r="B568" s="10"/>
    </row>
    <row r="569" spans="1:2" x14ac:dyDescent="0.25">
      <c r="A569" s="10"/>
      <c r="B569" s="10"/>
    </row>
    <row r="570" spans="1:2" x14ac:dyDescent="0.25">
      <c r="A570" s="10"/>
      <c r="B570" s="10"/>
    </row>
    <row r="571" spans="1:2" x14ac:dyDescent="0.25">
      <c r="A571" s="10"/>
      <c r="B571" s="10"/>
    </row>
    <row r="572" spans="1:2" x14ac:dyDescent="0.25">
      <c r="A572" s="10"/>
      <c r="B572" s="10"/>
    </row>
    <row r="573" spans="1:2" x14ac:dyDescent="0.25">
      <c r="A573" s="10"/>
      <c r="B573" s="10"/>
    </row>
    <row r="574" spans="1:2" x14ac:dyDescent="0.25">
      <c r="A574" s="10"/>
      <c r="B574" s="10"/>
    </row>
    <row r="575" spans="1:2" x14ac:dyDescent="0.25">
      <c r="A575" s="10"/>
      <c r="B575" s="10"/>
    </row>
    <row r="576" spans="1:2" x14ac:dyDescent="0.25">
      <c r="A576" s="10"/>
      <c r="B576" s="10"/>
    </row>
    <row r="577" spans="1:2" x14ac:dyDescent="0.25">
      <c r="A577" s="10"/>
      <c r="B577" s="10"/>
    </row>
    <row r="578" spans="1:2" x14ac:dyDescent="0.25">
      <c r="A578" s="10"/>
      <c r="B578" s="10"/>
    </row>
    <row r="579" spans="1:2" x14ac:dyDescent="0.25">
      <c r="A579" s="10"/>
      <c r="B579" s="10"/>
    </row>
    <row r="580" spans="1:2" x14ac:dyDescent="0.25">
      <c r="A580" s="10"/>
      <c r="B580" s="10"/>
    </row>
    <row r="581" spans="1:2" x14ac:dyDescent="0.25">
      <c r="A581" s="10"/>
      <c r="B581" s="10"/>
    </row>
    <row r="582" spans="1:2" x14ac:dyDescent="0.25">
      <c r="A582" s="10"/>
      <c r="B582" s="10"/>
    </row>
    <row r="583" spans="1:2" x14ac:dyDescent="0.25">
      <c r="A583" s="10"/>
      <c r="B583" s="10"/>
    </row>
    <row r="584" spans="1:2" x14ac:dyDescent="0.25">
      <c r="A584" s="10"/>
      <c r="B584" s="10"/>
    </row>
    <row r="585" spans="1:2" x14ac:dyDescent="0.25">
      <c r="A585" s="10"/>
      <c r="B585" s="10"/>
    </row>
    <row r="586" spans="1:2" x14ac:dyDescent="0.25">
      <c r="A586" s="10"/>
      <c r="B586" s="10"/>
    </row>
    <row r="587" spans="1:2" x14ac:dyDescent="0.25">
      <c r="A587" s="10"/>
      <c r="B587" s="10"/>
    </row>
    <row r="588" spans="1:2" x14ac:dyDescent="0.25">
      <c r="A588" s="10"/>
      <c r="B588" s="10"/>
    </row>
    <row r="589" spans="1:2" x14ac:dyDescent="0.25">
      <c r="A589" s="10"/>
      <c r="B589" s="10"/>
    </row>
    <row r="590" spans="1:2" x14ac:dyDescent="0.25">
      <c r="A590" s="10"/>
      <c r="B590" s="10"/>
    </row>
    <row r="591" spans="1:2" x14ac:dyDescent="0.25">
      <c r="A591" s="10"/>
      <c r="B591" s="10"/>
    </row>
    <row r="592" spans="1:2" x14ac:dyDescent="0.25">
      <c r="A592" s="10"/>
      <c r="B592" s="10"/>
    </row>
    <row r="593" spans="1:2" x14ac:dyDescent="0.25">
      <c r="A593" s="10"/>
      <c r="B593" s="10"/>
    </row>
    <row r="594" spans="1:2" x14ac:dyDescent="0.25">
      <c r="A594" s="10"/>
      <c r="B594" s="10"/>
    </row>
    <row r="595" spans="1:2" x14ac:dyDescent="0.25">
      <c r="A595" s="10"/>
      <c r="B595" s="10"/>
    </row>
    <row r="596" spans="1:2" x14ac:dyDescent="0.25">
      <c r="A596" s="10"/>
      <c r="B596" s="10"/>
    </row>
    <row r="597" spans="1:2" x14ac:dyDescent="0.25">
      <c r="A597" s="10"/>
      <c r="B597" s="10"/>
    </row>
    <row r="598" spans="1:2" x14ac:dyDescent="0.25">
      <c r="A598" s="10"/>
      <c r="B598" s="10"/>
    </row>
    <row r="599" spans="1:2" x14ac:dyDescent="0.25">
      <c r="A599" s="10"/>
      <c r="B599" s="10"/>
    </row>
    <row r="600" spans="1:2" x14ac:dyDescent="0.25">
      <c r="A600" s="10"/>
      <c r="B600" s="10"/>
    </row>
    <row r="601" spans="1:2" x14ac:dyDescent="0.25">
      <c r="A601" s="10"/>
      <c r="B601" s="10"/>
    </row>
    <row r="602" spans="1:2" x14ac:dyDescent="0.25">
      <c r="A602" s="10"/>
      <c r="B602" s="10"/>
    </row>
    <row r="603" spans="1:2" x14ac:dyDescent="0.25">
      <c r="A603" s="10"/>
      <c r="B603" s="10"/>
    </row>
    <row r="604" spans="1:2" x14ac:dyDescent="0.25">
      <c r="A604" s="10"/>
      <c r="B604" s="10"/>
    </row>
    <row r="605" spans="1:2" x14ac:dyDescent="0.25">
      <c r="A605" s="10"/>
      <c r="B605" s="10"/>
    </row>
    <row r="606" spans="1:2" x14ac:dyDescent="0.25">
      <c r="A606" s="10"/>
      <c r="B606" s="10"/>
    </row>
    <row r="607" spans="1:2" x14ac:dyDescent="0.25">
      <c r="A607" s="10"/>
      <c r="B607" s="10"/>
    </row>
    <row r="608" spans="1:2" x14ac:dyDescent="0.25">
      <c r="A608" s="10"/>
      <c r="B608" s="10"/>
    </row>
    <row r="609" spans="1:2" x14ac:dyDescent="0.25">
      <c r="A609" s="10"/>
      <c r="B609" s="10"/>
    </row>
    <row r="610" spans="1:2" x14ac:dyDescent="0.25">
      <c r="A610" s="10"/>
      <c r="B610" s="10"/>
    </row>
    <row r="611" spans="1:2" x14ac:dyDescent="0.25">
      <c r="A611" s="10"/>
      <c r="B611" s="10"/>
    </row>
    <row r="612" spans="1:2" x14ac:dyDescent="0.25">
      <c r="A612" s="10"/>
      <c r="B612" s="10"/>
    </row>
    <row r="613" spans="1:2" x14ac:dyDescent="0.25">
      <c r="A613" s="10"/>
      <c r="B613" s="10"/>
    </row>
    <row r="614" spans="1:2" x14ac:dyDescent="0.25">
      <c r="A614" s="10"/>
      <c r="B614" s="10"/>
    </row>
    <row r="615" spans="1:2" x14ac:dyDescent="0.25">
      <c r="A615" s="10"/>
      <c r="B615" s="10"/>
    </row>
    <row r="616" spans="1:2" x14ac:dyDescent="0.25">
      <c r="A616" s="10"/>
      <c r="B616" s="10"/>
    </row>
    <row r="617" spans="1:2" x14ac:dyDescent="0.25">
      <c r="A617" s="10"/>
      <c r="B617" s="10"/>
    </row>
    <row r="618" spans="1:2" x14ac:dyDescent="0.25">
      <c r="A618" s="10"/>
      <c r="B618" s="10"/>
    </row>
    <row r="619" spans="1:2" x14ac:dyDescent="0.25">
      <c r="A619" s="10"/>
      <c r="B619" s="10"/>
    </row>
    <row r="620" spans="1:2" x14ac:dyDescent="0.25">
      <c r="A620" s="10"/>
      <c r="B620" s="10"/>
    </row>
    <row r="621" spans="1:2" x14ac:dyDescent="0.25">
      <c r="A621" s="10"/>
      <c r="B621" s="10"/>
    </row>
    <row r="622" spans="1:2" x14ac:dyDescent="0.25">
      <c r="A622" s="10"/>
      <c r="B622" s="10"/>
    </row>
    <row r="623" spans="1:2" x14ac:dyDescent="0.25">
      <c r="A623" s="10"/>
      <c r="B623" s="10"/>
    </row>
    <row r="624" spans="1:2" x14ac:dyDescent="0.25">
      <c r="A624" s="10"/>
      <c r="B624" s="10"/>
    </row>
    <row r="625" spans="1:2" x14ac:dyDescent="0.25">
      <c r="A625" s="10"/>
      <c r="B625" s="10"/>
    </row>
    <row r="626" spans="1:2" x14ac:dyDescent="0.25">
      <c r="A626" s="10"/>
      <c r="B626" s="10"/>
    </row>
    <row r="627" spans="1:2" x14ac:dyDescent="0.25">
      <c r="A627" s="10"/>
      <c r="B627" s="10"/>
    </row>
    <row r="628" spans="1:2" x14ac:dyDescent="0.25">
      <c r="A628" s="10"/>
      <c r="B628" s="10"/>
    </row>
    <row r="629" spans="1:2" x14ac:dyDescent="0.25">
      <c r="A629" s="10"/>
      <c r="B629" s="10"/>
    </row>
    <row r="630" spans="1:2" x14ac:dyDescent="0.25">
      <c r="A630" s="10"/>
      <c r="B630" s="10"/>
    </row>
    <row r="631" spans="1:2" x14ac:dyDescent="0.25">
      <c r="A631" s="10"/>
      <c r="B631" s="10"/>
    </row>
    <row r="632" spans="1:2" x14ac:dyDescent="0.25">
      <c r="A632" s="10"/>
      <c r="B632" s="10"/>
    </row>
    <row r="633" spans="1:2" x14ac:dyDescent="0.25">
      <c r="A633" s="10"/>
      <c r="B633" s="10"/>
    </row>
    <row r="634" spans="1:2" x14ac:dyDescent="0.25">
      <c r="A634" s="10"/>
      <c r="B634" s="10"/>
    </row>
    <row r="635" spans="1:2" x14ac:dyDescent="0.25">
      <c r="A635" s="10"/>
      <c r="B635" s="10"/>
    </row>
    <row r="636" spans="1:2" x14ac:dyDescent="0.25">
      <c r="A636" s="10"/>
      <c r="B636" s="10"/>
    </row>
    <row r="637" spans="1:2" x14ac:dyDescent="0.25">
      <c r="A637" s="10"/>
      <c r="B637" s="10"/>
    </row>
    <row r="638" spans="1:2" x14ac:dyDescent="0.25">
      <c r="A638" s="10"/>
      <c r="B638" s="10"/>
    </row>
    <row r="639" spans="1:2" x14ac:dyDescent="0.25">
      <c r="A639" s="10"/>
      <c r="B639" s="10"/>
    </row>
    <row r="640" spans="1:2" x14ac:dyDescent="0.25">
      <c r="A640" s="10"/>
      <c r="B640" s="10"/>
    </row>
    <row r="641" spans="1:2" x14ac:dyDescent="0.25">
      <c r="A641" s="10"/>
      <c r="B641" s="10"/>
    </row>
    <row r="642" spans="1:2" x14ac:dyDescent="0.25">
      <c r="A642" s="10"/>
      <c r="B642" s="10"/>
    </row>
    <row r="643" spans="1:2" x14ac:dyDescent="0.25">
      <c r="A643" s="10"/>
      <c r="B643" s="10"/>
    </row>
    <row r="644" spans="1:2" x14ac:dyDescent="0.25">
      <c r="A644" s="10"/>
      <c r="B644" s="10"/>
    </row>
    <row r="645" spans="1:2" x14ac:dyDescent="0.25">
      <c r="A645" s="10"/>
      <c r="B645" s="10"/>
    </row>
    <row r="646" spans="1:2" x14ac:dyDescent="0.25">
      <c r="A646" s="10"/>
      <c r="B646" s="10"/>
    </row>
    <row r="647" spans="1:2" x14ac:dyDescent="0.25">
      <c r="A647" s="10"/>
      <c r="B647" s="10"/>
    </row>
    <row r="648" spans="1:2" x14ac:dyDescent="0.25">
      <c r="A648" s="10"/>
      <c r="B648" s="10"/>
    </row>
    <row r="649" spans="1:2" x14ac:dyDescent="0.25">
      <c r="A649" s="10"/>
      <c r="B649" s="10"/>
    </row>
    <row r="650" spans="1:2" x14ac:dyDescent="0.25">
      <c r="A650" s="10"/>
      <c r="B650" s="10"/>
    </row>
    <row r="651" spans="1:2" x14ac:dyDescent="0.25">
      <c r="A651" s="10"/>
      <c r="B651" s="10"/>
    </row>
    <row r="652" spans="1:2" x14ac:dyDescent="0.25">
      <c r="A652" s="10"/>
      <c r="B652" s="10"/>
    </row>
    <row r="653" spans="1:2" x14ac:dyDescent="0.25">
      <c r="A653" s="10"/>
      <c r="B653" s="10"/>
    </row>
    <row r="654" spans="1:2" x14ac:dyDescent="0.25">
      <c r="A654" s="10"/>
      <c r="B654" s="10"/>
    </row>
    <row r="655" spans="1:2" x14ac:dyDescent="0.25">
      <c r="A655" s="10"/>
      <c r="B655" s="10"/>
    </row>
    <row r="656" spans="1:2" x14ac:dyDescent="0.25">
      <c r="A656" s="10"/>
      <c r="B656" s="10"/>
    </row>
    <row r="657" spans="1:2" x14ac:dyDescent="0.25">
      <c r="A657" s="10"/>
      <c r="B657" s="10"/>
    </row>
    <row r="658" spans="1:2" x14ac:dyDescent="0.25">
      <c r="A658" s="10"/>
      <c r="B658" s="10"/>
    </row>
    <row r="659" spans="1:2" x14ac:dyDescent="0.25">
      <c r="A659" s="10"/>
      <c r="B659" s="10"/>
    </row>
    <row r="660" spans="1:2" x14ac:dyDescent="0.25">
      <c r="A660" s="10"/>
      <c r="B660" s="10"/>
    </row>
    <row r="661" spans="1:2" x14ac:dyDescent="0.25">
      <c r="A661" s="10"/>
      <c r="B661" s="10"/>
    </row>
    <row r="662" spans="1:2" x14ac:dyDescent="0.25">
      <c r="A662" s="10"/>
      <c r="B662" s="10"/>
    </row>
    <row r="663" spans="1:2" x14ac:dyDescent="0.25">
      <c r="A663" s="10"/>
      <c r="B663" s="10"/>
    </row>
    <row r="664" spans="1:2" x14ac:dyDescent="0.25">
      <c r="A664" s="10"/>
      <c r="B664" s="10"/>
    </row>
    <row r="665" spans="1:2" x14ac:dyDescent="0.25">
      <c r="A665" s="10"/>
      <c r="B665" s="10"/>
    </row>
    <row r="666" spans="1:2" x14ac:dyDescent="0.25">
      <c r="A666" s="10"/>
      <c r="B666" s="10"/>
    </row>
    <row r="667" spans="1:2" x14ac:dyDescent="0.25">
      <c r="A667" s="10"/>
      <c r="B667" s="10"/>
    </row>
    <row r="668" spans="1:2" x14ac:dyDescent="0.25">
      <c r="A668" s="10"/>
      <c r="B668" s="10"/>
    </row>
    <row r="669" spans="1:2" x14ac:dyDescent="0.25">
      <c r="A669" s="10"/>
      <c r="B669" s="10"/>
    </row>
    <row r="670" spans="1:2" x14ac:dyDescent="0.25">
      <c r="A670" s="10"/>
      <c r="B670" s="10"/>
    </row>
    <row r="671" spans="1:2" x14ac:dyDescent="0.25">
      <c r="A671" s="10"/>
      <c r="B671" s="10"/>
    </row>
    <row r="672" spans="1:2" x14ac:dyDescent="0.25">
      <c r="A672" s="10"/>
      <c r="B672" s="10"/>
    </row>
    <row r="673" spans="1:2" x14ac:dyDescent="0.25">
      <c r="A673" s="10"/>
      <c r="B673" s="10"/>
    </row>
    <row r="674" spans="1:2" x14ac:dyDescent="0.25">
      <c r="A674" s="10"/>
      <c r="B674" s="10"/>
    </row>
    <row r="675" spans="1:2" x14ac:dyDescent="0.25">
      <c r="A675" s="10"/>
      <c r="B675" s="10"/>
    </row>
    <row r="676" spans="1:2" x14ac:dyDescent="0.25">
      <c r="A676" s="10"/>
      <c r="B676" s="10"/>
    </row>
    <row r="677" spans="1:2" x14ac:dyDescent="0.25">
      <c r="A677" s="10"/>
      <c r="B677" s="10"/>
    </row>
    <row r="678" spans="1:2" x14ac:dyDescent="0.25">
      <c r="A678" s="10"/>
      <c r="B678" s="10"/>
    </row>
    <row r="679" spans="1:2" x14ac:dyDescent="0.25">
      <c r="A679" s="10"/>
      <c r="B679" s="10"/>
    </row>
    <row r="680" spans="1:2" x14ac:dyDescent="0.25">
      <c r="A680" s="10"/>
      <c r="B680" s="10"/>
    </row>
    <row r="681" spans="1:2" x14ac:dyDescent="0.25">
      <c r="A681" s="10"/>
      <c r="B681" s="10"/>
    </row>
    <row r="682" spans="1:2" x14ac:dyDescent="0.25">
      <c r="A682" s="10"/>
      <c r="B682" s="10"/>
    </row>
    <row r="683" spans="1:2" x14ac:dyDescent="0.25">
      <c r="A683" s="10"/>
      <c r="B683" s="10"/>
    </row>
    <row r="684" spans="1:2" x14ac:dyDescent="0.25">
      <c r="A684" s="10"/>
      <c r="B684" s="10"/>
    </row>
    <row r="685" spans="1:2" x14ac:dyDescent="0.25">
      <c r="A685" s="10"/>
      <c r="B685" s="10"/>
    </row>
    <row r="686" spans="1:2" x14ac:dyDescent="0.25">
      <c r="A686" s="10"/>
      <c r="B686" s="10"/>
    </row>
    <row r="687" spans="1:2" x14ac:dyDescent="0.25">
      <c r="A687" s="10"/>
      <c r="B687" s="10"/>
    </row>
    <row r="688" spans="1:2" x14ac:dyDescent="0.25">
      <c r="A688" s="10"/>
      <c r="B688" s="10"/>
    </row>
    <row r="689" spans="1:2" x14ac:dyDescent="0.25">
      <c r="A689" s="10"/>
      <c r="B689" s="10"/>
    </row>
    <row r="690" spans="1:2" x14ac:dyDescent="0.25">
      <c r="A690" s="10"/>
      <c r="B690" s="10"/>
    </row>
    <row r="691" spans="1:2" x14ac:dyDescent="0.25">
      <c r="A691" s="10"/>
      <c r="B691" s="10"/>
    </row>
    <row r="692" spans="1:2" x14ac:dyDescent="0.25">
      <c r="A692" s="10"/>
      <c r="B692" s="10"/>
    </row>
    <row r="693" spans="1:2" x14ac:dyDescent="0.25">
      <c r="A693" s="10"/>
      <c r="B693" s="10"/>
    </row>
    <row r="694" spans="1:2" x14ac:dyDescent="0.25">
      <c r="A694" s="10"/>
      <c r="B694" s="10"/>
    </row>
    <row r="695" spans="1:2" x14ac:dyDescent="0.25">
      <c r="A695" s="10"/>
      <c r="B695" s="10"/>
    </row>
    <row r="696" spans="1:2" x14ac:dyDescent="0.25">
      <c r="A696" s="10"/>
      <c r="B696" s="10"/>
    </row>
    <row r="697" spans="1:2" x14ac:dyDescent="0.25">
      <c r="A697" s="10"/>
      <c r="B697" s="10"/>
    </row>
    <row r="698" spans="1:2" x14ac:dyDescent="0.25">
      <c r="A698" s="10"/>
      <c r="B698" s="10"/>
    </row>
    <row r="699" spans="1:2" x14ac:dyDescent="0.25">
      <c r="A699" s="10"/>
      <c r="B699" s="10"/>
    </row>
    <row r="700" spans="1:2" x14ac:dyDescent="0.25">
      <c r="A700" s="10"/>
      <c r="B700" s="10"/>
    </row>
    <row r="701" spans="1:2" x14ac:dyDescent="0.25">
      <c r="A701" s="10"/>
      <c r="B701" s="10"/>
    </row>
    <row r="702" spans="1:2" x14ac:dyDescent="0.25">
      <c r="A702" s="10"/>
      <c r="B702" s="10"/>
    </row>
    <row r="703" spans="1:2" x14ac:dyDescent="0.25">
      <c r="A703" s="10"/>
      <c r="B703" s="10"/>
    </row>
    <row r="704" spans="1:2" x14ac:dyDescent="0.25">
      <c r="A704" s="10"/>
      <c r="B704" s="10"/>
    </row>
    <row r="705" spans="1:2" x14ac:dyDescent="0.25">
      <c r="A705" s="10"/>
      <c r="B705" s="10"/>
    </row>
    <row r="706" spans="1:2" x14ac:dyDescent="0.25">
      <c r="A706" s="10"/>
      <c r="B706" s="10"/>
    </row>
    <row r="707" spans="1:2" x14ac:dyDescent="0.25">
      <c r="A707" s="10"/>
      <c r="B707" s="10"/>
    </row>
    <row r="708" spans="1:2" x14ac:dyDescent="0.25">
      <c r="A708" s="10"/>
      <c r="B708" s="10"/>
    </row>
    <row r="709" spans="1:2" x14ac:dyDescent="0.25">
      <c r="A709" s="10"/>
      <c r="B709" s="10"/>
    </row>
    <row r="710" spans="1:2" x14ac:dyDescent="0.25">
      <c r="A710" s="10"/>
      <c r="B710" s="10"/>
    </row>
    <row r="711" spans="1:2" x14ac:dyDescent="0.25">
      <c r="A711" s="10"/>
      <c r="B711" s="10"/>
    </row>
    <row r="712" spans="1:2" x14ac:dyDescent="0.25">
      <c r="A712" s="10"/>
      <c r="B712" s="10"/>
    </row>
    <row r="713" spans="1:2" x14ac:dyDescent="0.25">
      <c r="A713" s="10"/>
      <c r="B713" s="10"/>
    </row>
    <row r="714" spans="1:2" x14ac:dyDescent="0.25">
      <c r="A714" s="10"/>
      <c r="B714" s="10"/>
    </row>
    <row r="715" spans="1:2" x14ac:dyDescent="0.25">
      <c r="A715" s="10"/>
      <c r="B715" s="10"/>
    </row>
    <row r="716" spans="1:2" x14ac:dyDescent="0.25">
      <c r="A716" s="10"/>
      <c r="B716" s="10"/>
    </row>
    <row r="717" spans="1:2" x14ac:dyDescent="0.25">
      <c r="A717" s="10"/>
      <c r="B717" s="10"/>
    </row>
    <row r="718" spans="1:2" x14ac:dyDescent="0.25">
      <c r="A718" s="10"/>
      <c r="B718" s="10"/>
    </row>
    <row r="719" spans="1:2" x14ac:dyDescent="0.25">
      <c r="A719" s="10"/>
      <c r="B719" s="10"/>
    </row>
    <row r="720" spans="1:2" x14ac:dyDescent="0.25">
      <c r="A720" s="10"/>
      <c r="B720" s="10"/>
    </row>
    <row r="721" spans="1:2" x14ac:dyDescent="0.25">
      <c r="A721" s="10"/>
      <c r="B721" s="10"/>
    </row>
    <row r="722" spans="1:2" x14ac:dyDescent="0.25">
      <c r="A722" s="10"/>
      <c r="B722" s="10"/>
    </row>
    <row r="723" spans="1:2" x14ac:dyDescent="0.25">
      <c r="A723" s="10"/>
      <c r="B723" s="10"/>
    </row>
    <row r="724" spans="1:2" x14ac:dyDescent="0.25">
      <c r="A724" s="10"/>
      <c r="B724" s="10"/>
    </row>
    <row r="725" spans="1:2" x14ac:dyDescent="0.25">
      <c r="A725" s="10"/>
      <c r="B725" s="10"/>
    </row>
    <row r="726" spans="1:2" x14ac:dyDescent="0.25">
      <c r="A726" s="10"/>
      <c r="B726" s="10"/>
    </row>
    <row r="727" spans="1:2" x14ac:dyDescent="0.25">
      <c r="A727" s="10"/>
      <c r="B727" s="10"/>
    </row>
    <row r="728" spans="1:2" x14ac:dyDescent="0.25">
      <c r="A728" s="10"/>
      <c r="B728" s="10"/>
    </row>
    <row r="729" spans="1:2" x14ac:dyDescent="0.25">
      <c r="A729" s="10"/>
      <c r="B729" s="10"/>
    </row>
    <row r="730" spans="1:2" x14ac:dyDescent="0.25">
      <c r="A730" s="10"/>
      <c r="B730" s="10"/>
    </row>
    <row r="731" spans="1:2" x14ac:dyDescent="0.25">
      <c r="A731" s="10"/>
      <c r="B731" s="10"/>
    </row>
    <row r="732" spans="1:2" x14ac:dyDescent="0.25">
      <c r="A732" s="10"/>
      <c r="B732" s="10"/>
    </row>
    <row r="733" spans="1:2" x14ac:dyDescent="0.25">
      <c r="A733" s="10"/>
      <c r="B733" s="10"/>
    </row>
    <row r="734" spans="1:2" x14ac:dyDescent="0.25">
      <c r="A734" s="10"/>
      <c r="B734" s="10"/>
    </row>
    <row r="735" spans="1:2" x14ac:dyDescent="0.25">
      <c r="A735" s="10"/>
      <c r="B735" s="10"/>
    </row>
    <row r="736" spans="1:2" x14ac:dyDescent="0.25">
      <c r="A736" s="10"/>
      <c r="B736" s="10"/>
    </row>
    <row r="737" spans="1:2" x14ac:dyDescent="0.25">
      <c r="A737" s="10"/>
      <c r="B737" s="10"/>
    </row>
    <row r="738" spans="1:2" x14ac:dyDescent="0.25">
      <c r="A738" s="10"/>
      <c r="B738" s="10"/>
    </row>
    <row r="739" spans="1:2" x14ac:dyDescent="0.25">
      <c r="A739" s="10"/>
      <c r="B739" s="10"/>
    </row>
    <row r="740" spans="1:2" x14ac:dyDescent="0.25">
      <c r="A740" s="10"/>
      <c r="B740" s="10"/>
    </row>
    <row r="741" spans="1:2" x14ac:dyDescent="0.25">
      <c r="A741" s="10"/>
      <c r="B741" s="10"/>
    </row>
    <row r="742" spans="1:2" x14ac:dyDescent="0.25">
      <c r="A742" s="10"/>
      <c r="B742" s="10"/>
    </row>
    <row r="743" spans="1:2" x14ac:dyDescent="0.25">
      <c r="A743" s="10"/>
      <c r="B743" s="10"/>
    </row>
    <row r="744" spans="1:2" x14ac:dyDescent="0.25">
      <c r="A744" s="10"/>
      <c r="B744" s="10"/>
    </row>
    <row r="745" spans="1:2" x14ac:dyDescent="0.25">
      <c r="A745" s="10"/>
      <c r="B745" s="10"/>
    </row>
    <row r="746" spans="1:2" x14ac:dyDescent="0.25">
      <c r="A746" s="10"/>
      <c r="B746" s="10"/>
    </row>
    <row r="747" spans="1:2" x14ac:dyDescent="0.25">
      <c r="A747" s="10"/>
      <c r="B747" s="10"/>
    </row>
    <row r="748" spans="1:2" x14ac:dyDescent="0.25">
      <c r="A748" s="10"/>
      <c r="B748" s="10"/>
    </row>
    <row r="749" spans="1:2" x14ac:dyDescent="0.25">
      <c r="A749" s="10"/>
      <c r="B749" s="10"/>
    </row>
    <row r="750" spans="1:2" x14ac:dyDescent="0.25">
      <c r="A750" s="10"/>
      <c r="B750" s="10"/>
    </row>
    <row r="751" spans="1:2" x14ac:dyDescent="0.25">
      <c r="A751" s="10"/>
      <c r="B751" s="10"/>
    </row>
    <row r="752" spans="1:2" x14ac:dyDescent="0.25">
      <c r="A752" s="10"/>
      <c r="B752" s="10"/>
    </row>
    <row r="753" spans="1:2" x14ac:dyDescent="0.25">
      <c r="A753" s="10"/>
      <c r="B753" s="10"/>
    </row>
    <row r="754" spans="1:2" x14ac:dyDescent="0.25">
      <c r="A754" s="10"/>
      <c r="B754" s="10"/>
    </row>
    <row r="755" spans="1:2" x14ac:dyDescent="0.25">
      <c r="A755" s="10"/>
      <c r="B755" s="10"/>
    </row>
    <row r="756" spans="1:2" x14ac:dyDescent="0.25">
      <c r="A756" s="10"/>
      <c r="B756" s="10"/>
    </row>
    <row r="757" spans="1:2" x14ac:dyDescent="0.25">
      <c r="A757" s="10"/>
      <c r="B757" s="10"/>
    </row>
    <row r="758" spans="1:2" x14ac:dyDescent="0.25">
      <c r="A758" s="10"/>
      <c r="B758" s="10"/>
    </row>
    <row r="759" spans="1:2" x14ac:dyDescent="0.25">
      <c r="A759" s="10"/>
      <c r="B759" s="10"/>
    </row>
    <row r="760" spans="1:2" x14ac:dyDescent="0.25">
      <c r="A760" s="10"/>
      <c r="B760" s="10"/>
    </row>
    <row r="761" spans="1:2" x14ac:dyDescent="0.25">
      <c r="A761" s="10"/>
      <c r="B761" s="10"/>
    </row>
    <row r="762" spans="1:2" x14ac:dyDescent="0.25">
      <c r="A762" s="10"/>
      <c r="B762" s="10"/>
    </row>
    <row r="763" spans="1:2" x14ac:dyDescent="0.25">
      <c r="A763" s="10"/>
      <c r="B763" s="10"/>
    </row>
    <row r="764" spans="1:2" x14ac:dyDescent="0.25">
      <c r="A764" s="10"/>
      <c r="B764" s="10"/>
    </row>
    <row r="765" spans="1:2" x14ac:dyDescent="0.25">
      <c r="A765" s="10"/>
      <c r="B765" s="10"/>
    </row>
    <row r="766" spans="1:2" x14ac:dyDescent="0.25">
      <c r="A766" s="10"/>
      <c r="B766" s="10"/>
    </row>
    <row r="767" spans="1:2" x14ac:dyDescent="0.25">
      <c r="A767" s="10"/>
      <c r="B767" s="10"/>
    </row>
    <row r="768" spans="1:2" x14ac:dyDescent="0.25">
      <c r="A768" s="10"/>
      <c r="B768" s="10"/>
    </row>
    <row r="769" spans="1:2" x14ac:dyDescent="0.25">
      <c r="A769" s="10"/>
      <c r="B769" s="10"/>
    </row>
    <row r="770" spans="1:2" x14ac:dyDescent="0.25">
      <c r="A770" s="10"/>
      <c r="B770" s="10"/>
    </row>
    <row r="771" spans="1:2" x14ac:dyDescent="0.25">
      <c r="A771" s="10"/>
      <c r="B771" s="10"/>
    </row>
    <row r="772" spans="1:2" x14ac:dyDescent="0.25">
      <c r="A772" s="10"/>
      <c r="B772" s="10"/>
    </row>
    <row r="773" spans="1:2" x14ac:dyDescent="0.25">
      <c r="A773" s="10"/>
      <c r="B773" s="10"/>
    </row>
    <row r="774" spans="1:2" x14ac:dyDescent="0.25">
      <c r="A774" s="10"/>
      <c r="B774" s="10"/>
    </row>
    <row r="775" spans="1:2" x14ac:dyDescent="0.25">
      <c r="A775" s="10"/>
      <c r="B775" s="10"/>
    </row>
    <row r="776" spans="1:2" x14ac:dyDescent="0.25">
      <c r="A776" s="10"/>
      <c r="B776" s="10"/>
    </row>
    <row r="777" spans="1:2" x14ac:dyDescent="0.25">
      <c r="A777" s="10"/>
      <c r="B777" s="10"/>
    </row>
    <row r="778" spans="1:2" x14ac:dyDescent="0.25">
      <c r="A778" s="10"/>
      <c r="B778" s="10"/>
    </row>
    <row r="779" spans="1:2" x14ac:dyDescent="0.25">
      <c r="A779" s="10"/>
      <c r="B779" s="10"/>
    </row>
    <row r="780" spans="1:2" x14ac:dyDescent="0.25">
      <c r="A780" s="10"/>
      <c r="B780" s="10"/>
    </row>
    <row r="781" spans="1:2" x14ac:dyDescent="0.25">
      <c r="A781" s="10"/>
      <c r="B781" s="10"/>
    </row>
    <row r="782" spans="1:2" x14ac:dyDescent="0.25">
      <c r="A782" s="10"/>
      <c r="B782" s="10"/>
    </row>
    <row r="783" spans="1:2" x14ac:dyDescent="0.25">
      <c r="A783" s="10"/>
      <c r="B783" s="10"/>
    </row>
    <row r="784" spans="1:2" x14ac:dyDescent="0.25">
      <c r="A784" s="10"/>
      <c r="B784" s="10"/>
    </row>
    <row r="785" spans="1:2" x14ac:dyDescent="0.25">
      <c r="A785" s="10"/>
      <c r="B785" s="10"/>
    </row>
    <row r="786" spans="1:2" x14ac:dyDescent="0.25">
      <c r="A786" s="10"/>
      <c r="B786" s="10"/>
    </row>
    <row r="787" spans="1:2" x14ac:dyDescent="0.25">
      <c r="A787" s="10"/>
      <c r="B787" s="10"/>
    </row>
    <row r="788" spans="1:2" x14ac:dyDescent="0.25">
      <c r="A788" s="10"/>
      <c r="B788" s="10"/>
    </row>
    <row r="789" spans="1:2" x14ac:dyDescent="0.25">
      <c r="A789" s="10"/>
      <c r="B789" s="10"/>
    </row>
    <row r="790" spans="1:2" x14ac:dyDescent="0.25">
      <c r="A790" s="10"/>
      <c r="B790" s="10"/>
    </row>
    <row r="791" spans="1:2" x14ac:dyDescent="0.25">
      <c r="A791" s="10"/>
      <c r="B791" s="10"/>
    </row>
    <row r="792" spans="1:2" x14ac:dyDescent="0.25">
      <c r="A792" s="10"/>
      <c r="B792" s="10"/>
    </row>
    <row r="793" spans="1:2" x14ac:dyDescent="0.25">
      <c r="A793" s="10"/>
      <c r="B793" s="10"/>
    </row>
    <row r="794" spans="1:2" x14ac:dyDescent="0.25">
      <c r="A794" s="10"/>
      <c r="B794" s="10"/>
    </row>
    <row r="795" spans="1:2" x14ac:dyDescent="0.25">
      <c r="A795" s="10"/>
      <c r="B795" s="10"/>
    </row>
    <row r="796" spans="1:2" x14ac:dyDescent="0.25">
      <c r="A796" s="10"/>
      <c r="B796" s="10"/>
    </row>
    <row r="797" spans="1:2" x14ac:dyDescent="0.25">
      <c r="A797" s="10"/>
      <c r="B797" s="10"/>
    </row>
    <row r="798" spans="1:2" x14ac:dyDescent="0.25">
      <c r="A798" s="10"/>
      <c r="B798" s="10"/>
    </row>
    <row r="799" spans="1:2" x14ac:dyDescent="0.25">
      <c r="A799" s="10"/>
      <c r="B799" s="10"/>
    </row>
    <row r="800" spans="1:2" x14ac:dyDescent="0.25">
      <c r="A800" s="10"/>
      <c r="B800" s="10"/>
    </row>
    <row r="801" spans="1:2" x14ac:dyDescent="0.25">
      <c r="A801" s="10"/>
      <c r="B801" s="10"/>
    </row>
    <row r="802" spans="1:2" x14ac:dyDescent="0.25">
      <c r="A802" s="10"/>
      <c r="B802" s="10"/>
    </row>
    <row r="803" spans="1:2" x14ac:dyDescent="0.25">
      <c r="A803" s="10"/>
      <c r="B803" s="10"/>
    </row>
    <row r="804" spans="1:2" x14ac:dyDescent="0.25">
      <c r="A804" s="10"/>
      <c r="B804" s="10"/>
    </row>
    <row r="805" spans="1:2" x14ac:dyDescent="0.25">
      <c r="A805" s="10"/>
      <c r="B805" s="10"/>
    </row>
    <row r="806" spans="1:2" x14ac:dyDescent="0.25">
      <c r="A806" s="10"/>
      <c r="B806" s="10"/>
    </row>
    <row r="807" spans="1:2" x14ac:dyDescent="0.25">
      <c r="A807" s="10"/>
      <c r="B807" s="10"/>
    </row>
    <row r="808" spans="1:2" x14ac:dyDescent="0.25">
      <c r="A808" s="10"/>
      <c r="B808" s="10"/>
    </row>
    <row r="809" spans="1:2" x14ac:dyDescent="0.25">
      <c r="A809" s="10"/>
      <c r="B809" s="10"/>
    </row>
    <row r="810" spans="1:2" x14ac:dyDescent="0.25">
      <c r="A810" s="10"/>
      <c r="B810" s="10"/>
    </row>
    <row r="811" spans="1:2" x14ac:dyDescent="0.25">
      <c r="A811" s="10"/>
      <c r="B811" s="10"/>
    </row>
    <row r="812" spans="1:2" x14ac:dyDescent="0.25">
      <c r="A812" s="10"/>
      <c r="B812" s="10"/>
    </row>
    <row r="813" spans="1:2" x14ac:dyDescent="0.25">
      <c r="A813" s="10"/>
      <c r="B813" s="10"/>
    </row>
    <row r="814" spans="1:2" x14ac:dyDescent="0.25">
      <c r="A814" s="10"/>
      <c r="B814" s="10"/>
    </row>
    <row r="815" spans="1:2" x14ac:dyDescent="0.25">
      <c r="A815" s="10"/>
      <c r="B815" s="10"/>
    </row>
    <row r="816" spans="1:2" x14ac:dyDescent="0.25">
      <c r="A816" s="10"/>
      <c r="B816" s="10"/>
    </row>
    <row r="817" spans="1:2" x14ac:dyDescent="0.25">
      <c r="A817" s="10"/>
      <c r="B817" s="10"/>
    </row>
    <row r="818" spans="1:2" x14ac:dyDescent="0.25">
      <c r="A818" s="10"/>
      <c r="B818" s="10"/>
    </row>
    <row r="819" spans="1:2" x14ac:dyDescent="0.25">
      <c r="A819" s="10"/>
      <c r="B819" s="10"/>
    </row>
    <row r="820" spans="1:2" x14ac:dyDescent="0.25">
      <c r="A820" s="10"/>
      <c r="B820" s="10"/>
    </row>
    <row r="821" spans="1:2" x14ac:dyDescent="0.25">
      <c r="A821" s="10"/>
      <c r="B821" s="10"/>
    </row>
    <row r="822" spans="1:2" x14ac:dyDescent="0.25">
      <c r="A822" s="10"/>
      <c r="B822" s="10"/>
    </row>
    <row r="823" spans="1:2" x14ac:dyDescent="0.25">
      <c r="A823" s="10"/>
      <c r="B823" s="10"/>
    </row>
    <row r="824" spans="1:2" x14ac:dyDescent="0.25">
      <c r="A824" s="10"/>
      <c r="B824" s="10"/>
    </row>
    <row r="825" spans="1:2" x14ac:dyDescent="0.25">
      <c r="A825" s="10"/>
      <c r="B825" s="10"/>
    </row>
    <row r="826" spans="1:2" x14ac:dyDescent="0.25">
      <c r="A826" s="10"/>
      <c r="B826" s="10"/>
    </row>
    <row r="827" spans="1:2" x14ac:dyDescent="0.25">
      <c r="A827" s="10"/>
      <c r="B827" s="10"/>
    </row>
    <row r="828" spans="1:2" x14ac:dyDescent="0.25">
      <c r="A828" s="10"/>
      <c r="B828" s="10"/>
    </row>
    <row r="829" spans="1:2" x14ac:dyDescent="0.25">
      <c r="A829" s="10"/>
      <c r="B829" s="10"/>
    </row>
    <row r="830" spans="1:2" x14ac:dyDescent="0.25">
      <c r="A830" s="10"/>
      <c r="B830" s="10"/>
    </row>
    <row r="831" spans="1:2" x14ac:dyDescent="0.25">
      <c r="A831" s="10"/>
      <c r="B831" s="10"/>
    </row>
    <row r="832" spans="1:2" x14ac:dyDescent="0.25">
      <c r="A832" s="10"/>
      <c r="B832" s="10"/>
    </row>
    <row r="833" spans="1:2" x14ac:dyDescent="0.25">
      <c r="A833" s="10"/>
      <c r="B833" s="10"/>
    </row>
    <row r="834" spans="1:2" x14ac:dyDescent="0.25">
      <c r="A834" s="10"/>
      <c r="B834" s="10"/>
    </row>
    <row r="835" spans="1:2" x14ac:dyDescent="0.25">
      <c r="A835" s="10"/>
      <c r="B835" s="10"/>
    </row>
    <row r="836" spans="1:2" x14ac:dyDescent="0.25">
      <c r="A836" s="10"/>
      <c r="B836" s="10"/>
    </row>
    <row r="837" spans="1:2" x14ac:dyDescent="0.25">
      <c r="A837" s="10"/>
      <c r="B837" s="10"/>
    </row>
    <row r="838" spans="1:2" x14ac:dyDescent="0.25">
      <c r="A838" s="10"/>
      <c r="B838" s="10"/>
    </row>
    <row r="839" spans="1:2" x14ac:dyDescent="0.25">
      <c r="A839" s="10"/>
      <c r="B839" s="10"/>
    </row>
    <row r="840" spans="1:2" x14ac:dyDescent="0.25">
      <c r="A840" s="10"/>
      <c r="B840" s="10"/>
    </row>
    <row r="841" spans="1:2" x14ac:dyDescent="0.25">
      <c r="A841" s="10"/>
      <c r="B841" s="10"/>
    </row>
    <row r="842" spans="1:2" x14ac:dyDescent="0.25">
      <c r="A842" s="10"/>
      <c r="B842" s="10"/>
    </row>
    <row r="843" spans="1:2" x14ac:dyDescent="0.25">
      <c r="A843" s="10"/>
      <c r="B843" s="10"/>
    </row>
    <row r="844" spans="1:2" x14ac:dyDescent="0.25">
      <c r="A844" s="10"/>
      <c r="B844" s="10"/>
    </row>
    <row r="845" spans="1:2" x14ac:dyDescent="0.25">
      <c r="A845" s="10"/>
      <c r="B845" s="10"/>
    </row>
    <row r="846" spans="1:2" x14ac:dyDescent="0.25">
      <c r="A846" s="10"/>
      <c r="B846" s="10"/>
    </row>
    <row r="847" spans="1:2" x14ac:dyDescent="0.25">
      <c r="A847" s="10"/>
      <c r="B847" s="10"/>
    </row>
    <row r="848" spans="1:2" x14ac:dyDescent="0.25">
      <c r="A848" s="10"/>
      <c r="B848" s="10"/>
    </row>
    <row r="849" spans="1:2" x14ac:dyDescent="0.25">
      <c r="A849" s="10"/>
      <c r="B849" s="10"/>
    </row>
    <row r="850" spans="1:2" x14ac:dyDescent="0.25">
      <c r="A850" s="10"/>
      <c r="B850" s="10"/>
    </row>
    <row r="851" spans="1:2" x14ac:dyDescent="0.25">
      <c r="A851" s="10"/>
      <c r="B851" s="10"/>
    </row>
    <row r="852" spans="1:2" x14ac:dyDescent="0.25">
      <c r="A852" s="10"/>
      <c r="B852" s="10"/>
    </row>
    <row r="853" spans="1:2" x14ac:dyDescent="0.25">
      <c r="A853" s="10"/>
      <c r="B853" s="10"/>
    </row>
    <row r="854" spans="1:2" x14ac:dyDescent="0.25">
      <c r="A854" s="10"/>
      <c r="B854" s="10"/>
    </row>
    <row r="855" spans="1:2" x14ac:dyDescent="0.25">
      <c r="A855" s="10"/>
      <c r="B855" s="10"/>
    </row>
    <row r="856" spans="1:2" x14ac:dyDescent="0.25">
      <c r="A856" s="10"/>
      <c r="B856" s="10"/>
    </row>
    <row r="857" spans="1:2" x14ac:dyDescent="0.25">
      <c r="A857" s="10"/>
      <c r="B857" s="10"/>
    </row>
    <row r="858" spans="1:2" x14ac:dyDescent="0.25">
      <c r="A858" s="10"/>
      <c r="B858" s="10"/>
    </row>
    <row r="859" spans="1:2" x14ac:dyDescent="0.25">
      <c r="A859" s="10"/>
      <c r="B859" s="10"/>
    </row>
    <row r="860" spans="1:2" x14ac:dyDescent="0.25">
      <c r="A860" s="10"/>
      <c r="B860" s="10"/>
    </row>
    <row r="861" spans="1:2" x14ac:dyDescent="0.25">
      <c r="A861" s="10"/>
      <c r="B861" s="10"/>
    </row>
    <row r="862" spans="1:2" x14ac:dyDescent="0.25">
      <c r="A862" s="10"/>
      <c r="B862" s="10"/>
    </row>
    <row r="863" spans="1:2" x14ac:dyDescent="0.25">
      <c r="A863" s="10"/>
      <c r="B863" s="10"/>
    </row>
    <row r="864" spans="1:2" x14ac:dyDescent="0.25">
      <c r="A864" s="10"/>
      <c r="B864" s="10"/>
    </row>
    <row r="865" spans="1:2" x14ac:dyDescent="0.25">
      <c r="A865" s="10"/>
      <c r="B865" s="10"/>
    </row>
    <row r="866" spans="1:2" x14ac:dyDescent="0.25">
      <c r="A866" s="10"/>
      <c r="B866" s="10"/>
    </row>
    <row r="867" spans="1:2" x14ac:dyDescent="0.25">
      <c r="A867" s="10"/>
      <c r="B867" s="10"/>
    </row>
    <row r="868" spans="1:2" x14ac:dyDescent="0.25">
      <c r="A868" s="10"/>
      <c r="B868" s="10"/>
    </row>
    <row r="869" spans="1:2" x14ac:dyDescent="0.25">
      <c r="A869" s="10"/>
      <c r="B869" s="10"/>
    </row>
    <row r="870" spans="1:2" x14ac:dyDescent="0.25">
      <c r="A870" s="10"/>
      <c r="B870" s="10"/>
    </row>
    <row r="871" spans="1:2" x14ac:dyDescent="0.25">
      <c r="A871" s="10"/>
      <c r="B871" s="10"/>
    </row>
    <row r="872" spans="1:2" x14ac:dyDescent="0.25">
      <c r="A872" s="10"/>
      <c r="B872" s="10"/>
    </row>
    <row r="873" spans="1:2" x14ac:dyDescent="0.25">
      <c r="A873" s="10"/>
      <c r="B873" s="10"/>
    </row>
    <row r="874" spans="1:2" x14ac:dyDescent="0.25">
      <c r="A874" s="10"/>
      <c r="B874" s="10"/>
    </row>
    <row r="875" spans="1:2" x14ac:dyDescent="0.25">
      <c r="A875" s="10"/>
      <c r="B875" s="10"/>
    </row>
    <row r="876" spans="1:2" x14ac:dyDescent="0.25">
      <c r="A876" s="10"/>
      <c r="B876" s="10"/>
    </row>
    <row r="877" spans="1:2" x14ac:dyDescent="0.25">
      <c r="A877" s="10"/>
      <c r="B877" s="10"/>
    </row>
    <row r="878" spans="1:2" x14ac:dyDescent="0.25">
      <c r="A878" s="10"/>
      <c r="B878" s="10"/>
    </row>
    <row r="879" spans="1:2" x14ac:dyDescent="0.25">
      <c r="A879" s="10"/>
      <c r="B879" s="10"/>
    </row>
    <row r="880" spans="1:2" x14ac:dyDescent="0.25">
      <c r="A880" s="10"/>
      <c r="B880" s="10"/>
    </row>
    <row r="881" spans="1:2" x14ac:dyDescent="0.25">
      <c r="A881" s="10"/>
      <c r="B881" s="10"/>
    </row>
    <row r="882" spans="1:2" x14ac:dyDescent="0.25">
      <c r="A882" s="10"/>
      <c r="B882" s="10"/>
    </row>
    <row r="883" spans="1:2" x14ac:dyDescent="0.25">
      <c r="A883" s="10"/>
      <c r="B883" s="10"/>
    </row>
    <row r="884" spans="1:2" x14ac:dyDescent="0.25">
      <c r="A884" s="10"/>
      <c r="B884" s="10"/>
    </row>
    <row r="885" spans="1:2" x14ac:dyDescent="0.25">
      <c r="A885" s="10"/>
      <c r="B885" s="10"/>
    </row>
    <row r="886" spans="1:2" x14ac:dyDescent="0.25">
      <c r="A886" s="10"/>
      <c r="B886" s="10"/>
    </row>
    <row r="887" spans="1:2" x14ac:dyDescent="0.25">
      <c r="A887" s="10"/>
      <c r="B887" s="10"/>
    </row>
    <row r="888" spans="1:2" x14ac:dyDescent="0.25">
      <c r="A888" s="10"/>
      <c r="B888" s="10"/>
    </row>
    <row r="889" spans="1:2" x14ac:dyDescent="0.25">
      <c r="A889" s="10"/>
      <c r="B889" s="10"/>
    </row>
    <row r="890" spans="1:2" x14ac:dyDescent="0.25">
      <c r="A890" s="10"/>
      <c r="B890" s="10"/>
    </row>
    <row r="891" spans="1:2" x14ac:dyDescent="0.25">
      <c r="A891" s="10"/>
      <c r="B891" s="10"/>
    </row>
    <row r="892" spans="1:2" x14ac:dyDescent="0.25">
      <c r="A892" s="10"/>
      <c r="B892" s="10"/>
    </row>
    <row r="893" spans="1:2" x14ac:dyDescent="0.25">
      <c r="A893" s="10"/>
      <c r="B893" s="10"/>
    </row>
    <row r="894" spans="1:2" x14ac:dyDescent="0.25">
      <c r="A894" s="10"/>
      <c r="B894" s="10"/>
    </row>
    <row r="895" spans="1:2" x14ac:dyDescent="0.25">
      <c r="A895" s="10"/>
      <c r="B895" s="10"/>
    </row>
    <row r="896" spans="1:2" x14ac:dyDescent="0.25">
      <c r="A896" s="10"/>
      <c r="B896" s="10"/>
    </row>
    <row r="897" spans="1:2" x14ac:dyDescent="0.25">
      <c r="A897" s="10"/>
      <c r="B897" s="10"/>
    </row>
    <row r="898" spans="1:2" x14ac:dyDescent="0.25">
      <c r="A898" s="10"/>
      <c r="B898" s="10"/>
    </row>
    <row r="899" spans="1:2" x14ac:dyDescent="0.25">
      <c r="A899" s="10"/>
      <c r="B899" s="10"/>
    </row>
    <row r="900" spans="1:2" x14ac:dyDescent="0.25">
      <c r="A900" s="10"/>
      <c r="B900" s="10"/>
    </row>
    <row r="901" spans="1:2" x14ac:dyDescent="0.25">
      <c r="A901" s="10"/>
      <c r="B901" s="10"/>
    </row>
    <row r="902" spans="1:2" x14ac:dyDescent="0.25">
      <c r="A902" s="10"/>
      <c r="B902" s="10"/>
    </row>
    <row r="903" spans="1:2" x14ac:dyDescent="0.25">
      <c r="A903" s="10"/>
      <c r="B903" s="10"/>
    </row>
    <row r="904" spans="1:2" x14ac:dyDescent="0.25">
      <c r="A904" s="10"/>
      <c r="B904" s="10"/>
    </row>
    <row r="905" spans="1:2" x14ac:dyDescent="0.25">
      <c r="A905" s="10"/>
      <c r="B905" s="10"/>
    </row>
    <row r="906" spans="1:2" x14ac:dyDescent="0.25">
      <c r="A906" s="10"/>
      <c r="B906" s="10"/>
    </row>
    <row r="907" spans="1:2" x14ac:dyDescent="0.25">
      <c r="A907" s="10"/>
      <c r="B907" s="10"/>
    </row>
    <row r="908" spans="1:2" x14ac:dyDescent="0.25">
      <c r="A908" s="10"/>
      <c r="B908" s="10"/>
    </row>
    <row r="909" spans="1:2" x14ac:dyDescent="0.25">
      <c r="A909" s="10"/>
      <c r="B909" s="10"/>
    </row>
    <row r="910" spans="1:2" x14ac:dyDescent="0.25">
      <c r="A910" s="10"/>
      <c r="B910" s="10"/>
    </row>
    <row r="911" spans="1:2" x14ac:dyDescent="0.25">
      <c r="A911" s="10"/>
      <c r="B911" s="10"/>
    </row>
    <row r="912" spans="1:2" x14ac:dyDescent="0.25">
      <c r="A912" s="10"/>
      <c r="B912" s="10"/>
    </row>
    <row r="913" spans="1:2" x14ac:dyDescent="0.25">
      <c r="A913" s="10"/>
      <c r="B913" s="10"/>
    </row>
    <row r="914" spans="1:2" x14ac:dyDescent="0.25">
      <c r="A914" s="10"/>
      <c r="B914" s="10"/>
    </row>
    <row r="915" spans="1:2" x14ac:dyDescent="0.25">
      <c r="A915" s="10"/>
      <c r="B915" s="10"/>
    </row>
    <row r="916" spans="1:2" x14ac:dyDescent="0.25">
      <c r="A916" s="10"/>
      <c r="B916" s="10"/>
    </row>
    <row r="917" spans="1:2" x14ac:dyDescent="0.25">
      <c r="A917" s="10"/>
      <c r="B917" s="10"/>
    </row>
    <row r="918" spans="1:2" x14ac:dyDescent="0.25">
      <c r="A918" s="10"/>
      <c r="B918" s="10"/>
    </row>
    <row r="919" spans="1:2" x14ac:dyDescent="0.25">
      <c r="A919" s="10"/>
      <c r="B919" s="10"/>
    </row>
    <row r="920" spans="1:2" x14ac:dyDescent="0.25">
      <c r="A920" s="10"/>
      <c r="B920" s="10"/>
    </row>
    <row r="921" spans="1:2" x14ac:dyDescent="0.25">
      <c r="A921" s="10"/>
      <c r="B921" s="10"/>
    </row>
    <row r="922" spans="1:2" x14ac:dyDescent="0.25">
      <c r="A922" s="10"/>
      <c r="B922" s="10"/>
    </row>
    <row r="923" spans="1:2" x14ac:dyDescent="0.25">
      <c r="A923" s="10"/>
      <c r="B923" s="10"/>
    </row>
    <row r="924" spans="1:2" x14ac:dyDescent="0.25">
      <c r="A924" s="10"/>
      <c r="B924" s="10"/>
    </row>
    <row r="925" spans="1:2" x14ac:dyDescent="0.25">
      <c r="A925" s="10"/>
      <c r="B925" s="10"/>
    </row>
    <row r="926" spans="1:2" x14ac:dyDescent="0.25">
      <c r="A926" s="10"/>
      <c r="B926" s="10"/>
    </row>
    <row r="927" spans="1:2" x14ac:dyDescent="0.25">
      <c r="A927" s="10"/>
      <c r="B927" s="10"/>
    </row>
    <row r="928" spans="1:2" x14ac:dyDescent="0.25">
      <c r="A928" s="10"/>
      <c r="B928" s="10"/>
    </row>
    <row r="929" spans="1:2" x14ac:dyDescent="0.25">
      <c r="A929" s="10"/>
      <c r="B929" s="10"/>
    </row>
    <row r="930" spans="1:2" x14ac:dyDescent="0.25">
      <c r="A930" s="10"/>
      <c r="B930" s="10"/>
    </row>
    <row r="931" spans="1:2" x14ac:dyDescent="0.25">
      <c r="A931" s="10"/>
      <c r="B931" s="10"/>
    </row>
    <row r="932" spans="1:2" x14ac:dyDescent="0.25">
      <c r="A932" s="10"/>
      <c r="B932" s="10"/>
    </row>
    <row r="933" spans="1:2" x14ac:dyDescent="0.25">
      <c r="A933" s="10"/>
      <c r="B933" s="10"/>
    </row>
    <row r="934" spans="1:2" x14ac:dyDescent="0.25">
      <c r="A934" s="10"/>
      <c r="B934" s="10"/>
    </row>
    <row r="935" spans="1:2" x14ac:dyDescent="0.25">
      <c r="A935" s="10"/>
      <c r="B935" s="10"/>
    </row>
    <row r="936" spans="1:2" x14ac:dyDescent="0.25">
      <c r="A936" s="10"/>
      <c r="B936" s="10"/>
    </row>
    <row r="937" spans="1:2" x14ac:dyDescent="0.25">
      <c r="A937" s="10"/>
      <c r="B937" s="10"/>
    </row>
    <row r="938" spans="1:2" x14ac:dyDescent="0.25">
      <c r="A938" s="10"/>
      <c r="B938" s="10"/>
    </row>
    <row r="939" spans="1:2" x14ac:dyDescent="0.25">
      <c r="A939" s="10"/>
      <c r="B939" s="10"/>
    </row>
    <row r="940" spans="1:2" x14ac:dyDescent="0.25">
      <c r="A940" s="10"/>
      <c r="B940" s="10"/>
    </row>
    <row r="941" spans="1:2" x14ac:dyDescent="0.25">
      <c r="A941" s="10"/>
      <c r="B941" s="10"/>
    </row>
    <row r="942" spans="1:2" x14ac:dyDescent="0.25">
      <c r="A942" s="10"/>
      <c r="B942" s="10"/>
    </row>
    <row r="943" spans="1:2" x14ac:dyDescent="0.25">
      <c r="A943" s="10"/>
      <c r="B943" s="10"/>
    </row>
    <row r="944" spans="1:2" x14ac:dyDescent="0.25">
      <c r="A944" s="10"/>
      <c r="B944" s="10"/>
    </row>
    <row r="945" spans="1:2" x14ac:dyDescent="0.25">
      <c r="A945" s="10"/>
      <c r="B945" s="10"/>
    </row>
    <row r="946" spans="1:2" x14ac:dyDescent="0.25">
      <c r="A946" s="10"/>
      <c r="B946" s="10"/>
    </row>
    <row r="947" spans="1:2" x14ac:dyDescent="0.25">
      <c r="A947" s="10"/>
      <c r="B947" s="10"/>
    </row>
    <row r="948" spans="1:2" x14ac:dyDescent="0.25">
      <c r="A948" s="10"/>
      <c r="B948" s="10"/>
    </row>
    <row r="949" spans="1:2" x14ac:dyDescent="0.25">
      <c r="A949" s="10"/>
      <c r="B949" s="10"/>
    </row>
    <row r="950" spans="1:2" x14ac:dyDescent="0.25">
      <c r="A950" s="10"/>
      <c r="B950" s="10"/>
    </row>
    <row r="951" spans="1:2" x14ac:dyDescent="0.25">
      <c r="A951" s="10"/>
      <c r="B951" s="10"/>
    </row>
    <row r="952" spans="1:2" x14ac:dyDescent="0.25">
      <c r="A952" s="10"/>
      <c r="B952" s="10"/>
    </row>
    <row r="953" spans="1:2" x14ac:dyDescent="0.25">
      <c r="A953" s="10"/>
      <c r="B953" s="10"/>
    </row>
    <row r="954" spans="1:2" x14ac:dyDescent="0.25">
      <c r="A954" s="10"/>
      <c r="B954" s="10"/>
    </row>
    <row r="955" spans="1:2" x14ac:dyDescent="0.25">
      <c r="A955" s="10"/>
      <c r="B955" s="10"/>
    </row>
    <row r="956" spans="1:2" x14ac:dyDescent="0.25">
      <c r="A956" s="10"/>
      <c r="B956" s="10"/>
    </row>
    <row r="957" spans="1:2" x14ac:dyDescent="0.25">
      <c r="A957" s="10"/>
      <c r="B957" s="10"/>
    </row>
    <row r="958" spans="1:2" x14ac:dyDescent="0.25">
      <c r="A958" s="10"/>
      <c r="B958" s="10"/>
    </row>
    <row r="959" spans="1:2" x14ac:dyDescent="0.25">
      <c r="A959" s="10"/>
      <c r="B959" s="10"/>
    </row>
    <row r="960" spans="1:2" x14ac:dyDescent="0.25">
      <c r="A960" s="10"/>
      <c r="B960" s="10"/>
    </row>
    <row r="961" spans="1:2" x14ac:dyDescent="0.25">
      <c r="A961" s="10"/>
      <c r="B961" s="10"/>
    </row>
    <row r="962" spans="1:2" x14ac:dyDescent="0.25">
      <c r="A962" s="10"/>
      <c r="B962" s="10"/>
    </row>
    <row r="963" spans="1:2" x14ac:dyDescent="0.25">
      <c r="A963" s="10"/>
      <c r="B963" s="10"/>
    </row>
    <row r="964" spans="1:2" x14ac:dyDescent="0.25">
      <c r="A964" s="10"/>
      <c r="B964" s="10"/>
    </row>
    <row r="965" spans="1:2" x14ac:dyDescent="0.25">
      <c r="A965" s="10"/>
      <c r="B965" s="10"/>
    </row>
    <row r="966" spans="1:2" x14ac:dyDescent="0.25">
      <c r="A966" s="10"/>
      <c r="B966" s="10"/>
    </row>
    <row r="967" spans="1:2" x14ac:dyDescent="0.25">
      <c r="A967" s="10"/>
      <c r="B967" s="10"/>
    </row>
    <row r="968" spans="1:2" x14ac:dyDescent="0.25">
      <c r="A968" s="10"/>
      <c r="B968" s="10"/>
    </row>
    <row r="969" spans="1:2" x14ac:dyDescent="0.25">
      <c r="A969" s="10"/>
      <c r="B969" s="10"/>
    </row>
    <row r="970" spans="1:2" x14ac:dyDescent="0.25">
      <c r="A970" s="10"/>
      <c r="B970" s="10"/>
    </row>
    <row r="971" spans="1:2" x14ac:dyDescent="0.25">
      <c r="A971" s="10"/>
      <c r="B971" s="10"/>
    </row>
    <row r="972" spans="1:2" x14ac:dyDescent="0.25">
      <c r="A972" s="10"/>
      <c r="B972" s="10"/>
    </row>
    <row r="973" spans="1:2" x14ac:dyDescent="0.25">
      <c r="A973" s="10"/>
      <c r="B973" s="10"/>
    </row>
    <row r="974" spans="1:2" x14ac:dyDescent="0.25">
      <c r="A974" s="10"/>
      <c r="B974" s="10"/>
    </row>
    <row r="975" spans="1:2" x14ac:dyDescent="0.25">
      <c r="A975" s="10"/>
      <c r="B975" s="10"/>
    </row>
    <row r="976" spans="1:2" x14ac:dyDescent="0.25">
      <c r="A976" s="10"/>
      <c r="B976" s="10"/>
    </row>
    <row r="977" spans="1:2" x14ac:dyDescent="0.25">
      <c r="A977" s="10"/>
      <c r="B977" s="10"/>
    </row>
    <row r="978" spans="1:2" x14ac:dyDescent="0.25">
      <c r="A978" s="10"/>
      <c r="B978" s="10"/>
    </row>
    <row r="979" spans="1:2" x14ac:dyDescent="0.25">
      <c r="A979" s="10"/>
      <c r="B979" s="10"/>
    </row>
    <row r="980" spans="1:2" x14ac:dyDescent="0.25">
      <c r="A980" s="10"/>
      <c r="B980" s="10"/>
    </row>
    <row r="981" spans="1:2" x14ac:dyDescent="0.25">
      <c r="A981" s="10"/>
      <c r="B981" s="10"/>
    </row>
    <row r="982" spans="1:2" x14ac:dyDescent="0.25">
      <c r="A982" s="10"/>
      <c r="B982" s="10"/>
    </row>
    <row r="983" spans="1:2" x14ac:dyDescent="0.25">
      <c r="A983" s="10"/>
      <c r="B983" s="10"/>
    </row>
    <row r="984" spans="1:2" x14ac:dyDescent="0.25">
      <c r="A984" s="10"/>
      <c r="B984" s="10"/>
    </row>
    <row r="985" spans="1:2" x14ac:dyDescent="0.25">
      <c r="A985" s="10"/>
      <c r="B985" s="10"/>
    </row>
    <row r="986" spans="1:2" x14ac:dyDescent="0.25">
      <c r="A986" s="10"/>
      <c r="B986" s="10"/>
    </row>
    <row r="987" spans="1:2" x14ac:dyDescent="0.25">
      <c r="A987" s="10"/>
      <c r="B987" s="10"/>
    </row>
    <row r="988" spans="1:2" x14ac:dyDescent="0.25">
      <c r="A988" s="10"/>
      <c r="B988" s="10"/>
    </row>
    <row r="989" spans="1:2" x14ac:dyDescent="0.25">
      <c r="A989" s="10"/>
      <c r="B989" s="10"/>
    </row>
    <row r="990" spans="1:2" x14ac:dyDescent="0.25">
      <c r="A990" s="10"/>
      <c r="B990" s="10"/>
    </row>
    <row r="991" spans="1:2" x14ac:dyDescent="0.25">
      <c r="A991" s="10"/>
      <c r="B991" s="10"/>
    </row>
    <row r="992" spans="1:2" x14ac:dyDescent="0.25">
      <c r="A992" s="10"/>
      <c r="B992" s="10"/>
    </row>
    <row r="993" spans="1:2" x14ac:dyDescent="0.25">
      <c r="A993" s="10"/>
      <c r="B993" s="10"/>
    </row>
    <row r="994" spans="1:2" x14ac:dyDescent="0.25">
      <c r="A994" s="10"/>
      <c r="B994" s="10"/>
    </row>
    <row r="995" spans="1:2" x14ac:dyDescent="0.25">
      <c r="A995" s="10"/>
      <c r="B995" s="10"/>
    </row>
    <row r="996" spans="1:2" x14ac:dyDescent="0.25">
      <c r="A996" s="10"/>
      <c r="B996" s="10"/>
    </row>
    <row r="997" spans="1:2" x14ac:dyDescent="0.25">
      <c r="A997" s="10"/>
      <c r="B997" s="10"/>
    </row>
    <row r="998" spans="1:2" x14ac:dyDescent="0.25">
      <c r="A998" s="10"/>
      <c r="B998" s="10"/>
    </row>
    <row r="999" spans="1:2" x14ac:dyDescent="0.25">
      <c r="A999" s="10"/>
      <c r="B999" s="10"/>
    </row>
    <row r="1000" spans="1:2" x14ac:dyDescent="0.25">
      <c r="A1000" s="10"/>
      <c r="B1000" s="10"/>
    </row>
    <row r="1001" spans="1:2" x14ac:dyDescent="0.25">
      <c r="A1001" s="10"/>
      <c r="B1001" s="10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3D1F4-F642-4CBB-BA54-ECDC953198F5}">
  <sheetPr codeName="Sheet9"/>
  <dimension ref="A1:C1001"/>
  <sheetViews>
    <sheetView workbookViewId="0">
      <selection activeCell="M31" sqref="M31"/>
    </sheetView>
  </sheetViews>
  <sheetFormatPr defaultRowHeight="15" x14ac:dyDescent="0.25"/>
  <cols>
    <col min="1" max="1" width="8" bestFit="1" customWidth="1"/>
    <col min="2" max="2" width="12.7109375" bestFit="1" customWidth="1"/>
    <col min="3" max="3" width="14.42578125" bestFit="1" customWidth="1"/>
  </cols>
  <sheetData>
    <row r="1" spans="1:3" x14ac:dyDescent="0.25">
      <c r="A1" t="s">
        <v>705</v>
      </c>
      <c r="B1" t="s">
        <v>250</v>
      </c>
      <c r="C1" t="s">
        <v>343</v>
      </c>
    </row>
    <row r="2" spans="1:3" x14ac:dyDescent="0.25">
      <c r="A2" s="10" t="s">
        <v>349</v>
      </c>
      <c r="B2" s="10" t="s">
        <v>350</v>
      </c>
      <c r="C2">
        <v>0</v>
      </c>
    </row>
    <row r="3" spans="1:3" x14ac:dyDescent="0.25">
      <c r="A3" s="10" t="s">
        <v>351</v>
      </c>
      <c r="B3" s="10" t="s">
        <v>350</v>
      </c>
      <c r="C3">
        <v>0</v>
      </c>
    </row>
    <row r="4" spans="1:3" x14ac:dyDescent="0.25">
      <c r="A4" s="10" t="s">
        <v>352</v>
      </c>
      <c r="B4" s="10" t="s">
        <v>350</v>
      </c>
      <c r="C4">
        <v>0</v>
      </c>
    </row>
    <row r="5" spans="1:3" x14ac:dyDescent="0.25">
      <c r="A5" s="10" t="s">
        <v>353</v>
      </c>
      <c r="B5" s="10" t="s">
        <v>354</v>
      </c>
      <c r="C5">
        <v>0.3</v>
      </c>
    </row>
    <row r="6" spans="1:3" x14ac:dyDescent="0.25">
      <c r="A6" s="10" t="s">
        <v>355</v>
      </c>
      <c r="B6" s="10" t="s">
        <v>356</v>
      </c>
      <c r="C6">
        <v>0.26</v>
      </c>
    </row>
    <row r="7" spans="1:3" x14ac:dyDescent="0.25">
      <c r="A7" s="10" t="s">
        <v>357</v>
      </c>
      <c r="B7" s="10" t="s">
        <v>358</v>
      </c>
      <c r="C7">
        <v>0.2</v>
      </c>
    </row>
    <row r="8" spans="1:3" x14ac:dyDescent="0.25">
      <c r="A8" s="10" t="s">
        <v>359</v>
      </c>
      <c r="B8" s="10" t="s">
        <v>360</v>
      </c>
      <c r="C8">
        <v>0.3</v>
      </c>
    </row>
    <row r="9" spans="1:3" x14ac:dyDescent="0.25">
      <c r="A9" s="10" t="s">
        <v>361</v>
      </c>
      <c r="B9" s="10" t="s">
        <v>362</v>
      </c>
      <c r="C9">
        <v>0.63</v>
      </c>
    </row>
    <row r="10" spans="1:3" x14ac:dyDescent="0.25">
      <c r="A10" s="10" t="s">
        <v>363</v>
      </c>
      <c r="B10" s="10" t="s">
        <v>628</v>
      </c>
      <c r="C10">
        <v>0.27</v>
      </c>
    </row>
    <row r="11" spans="1:3" x14ac:dyDescent="0.25">
      <c r="A11" s="10" t="s">
        <v>365</v>
      </c>
      <c r="B11" s="10" t="s">
        <v>629</v>
      </c>
      <c r="C11">
        <v>0.26</v>
      </c>
    </row>
    <row r="12" spans="1:3" x14ac:dyDescent="0.25">
      <c r="A12" s="10" t="s">
        <v>367</v>
      </c>
      <c r="B12" s="10" t="s">
        <v>630</v>
      </c>
      <c r="C12">
        <v>0.3</v>
      </c>
    </row>
    <row r="13" spans="1:3" x14ac:dyDescent="0.25">
      <c r="A13" s="10" t="s">
        <v>369</v>
      </c>
      <c r="B13" s="10" t="s">
        <v>631</v>
      </c>
      <c r="C13">
        <v>0.34</v>
      </c>
    </row>
    <row r="14" spans="1:3" x14ac:dyDescent="0.25">
      <c r="A14" s="10" t="s">
        <v>371</v>
      </c>
      <c r="B14" s="10" t="s">
        <v>632</v>
      </c>
      <c r="C14">
        <v>0.31</v>
      </c>
    </row>
    <row r="15" spans="1:3" x14ac:dyDescent="0.25">
      <c r="A15" s="10" t="s">
        <v>373</v>
      </c>
      <c r="B15" s="10" t="s">
        <v>356</v>
      </c>
      <c r="C15">
        <v>0.3</v>
      </c>
    </row>
    <row r="16" spans="1:3" x14ac:dyDescent="0.25">
      <c r="A16" s="10" t="s">
        <v>374</v>
      </c>
      <c r="B16" s="10" t="s">
        <v>358</v>
      </c>
      <c r="C16">
        <v>0.2</v>
      </c>
    </row>
    <row r="17" spans="1:3" x14ac:dyDescent="0.25">
      <c r="A17" s="10" t="s">
        <v>375</v>
      </c>
      <c r="B17" s="10" t="s">
        <v>633</v>
      </c>
      <c r="C17">
        <v>0.36</v>
      </c>
    </row>
    <row r="18" spans="1:3" x14ac:dyDescent="0.25">
      <c r="A18" s="10" t="s">
        <v>377</v>
      </c>
      <c r="B18" s="10" t="s">
        <v>634</v>
      </c>
      <c r="C18">
        <v>0.35</v>
      </c>
    </row>
    <row r="19" spans="1:3" x14ac:dyDescent="0.25">
      <c r="A19" s="10" t="s">
        <v>379</v>
      </c>
      <c r="B19" s="10" t="s">
        <v>635</v>
      </c>
      <c r="C19">
        <v>0.32</v>
      </c>
    </row>
    <row r="20" spans="1:3" x14ac:dyDescent="0.25">
      <c r="A20" s="10" t="s">
        <v>381</v>
      </c>
      <c r="B20" s="10" t="s">
        <v>636</v>
      </c>
      <c r="C20">
        <v>0.34</v>
      </c>
    </row>
    <row r="21" spans="1:3" x14ac:dyDescent="0.25">
      <c r="A21" s="10" t="s">
        <v>383</v>
      </c>
      <c r="B21" s="10" t="s">
        <v>637</v>
      </c>
      <c r="C21">
        <v>0.28000000000000003</v>
      </c>
    </row>
    <row r="22" spans="1:3" x14ac:dyDescent="0.25">
      <c r="A22" s="10" t="s">
        <v>385</v>
      </c>
      <c r="B22" s="10" t="s">
        <v>360</v>
      </c>
      <c r="C22">
        <v>0.35</v>
      </c>
    </row>
    <row r="23" spans="1:3" x14ac:dyDescent="0.25">
      <c r="A23" s="10" t="s">
        <v>386</v>
      </c>
      <c r="B23" s="10" t="s">
        <v>362</v>
      </c>
      <c r="C23">
        <v>0.45</v>
      </c>
    </row>
    <row r="24" spans="1:3" x14ac:dyDescent="0.25">
      <c r="A24" s="10" t="s">
        <v>387</v>
      </c>
      <c r="B24" s="10" t="s">
        <v>638</v>
      </c>
      <c r="C24">
        <v>0.33</v>
      </c>
    </row>
    <row r="25" spans="1:3" x14ac:dyDescent="0.25">
      <c r="A25" s="10" t="s">
        <v>389</v>
      </c>
      <c r="B25" s="10" t="s">
        <v>639</v>
      </c>
      <c r="C25">
        <v>0.36</v>
      </c>
    </row>
    <row r="26" spans="1:3" x14ac:dyDescent="0.25">
      <c r="A26" s="10" t="s">
        <v>391</v>
      </c>
      <c r="B26" s="10" t="s">
        <v>640</v>
      </c>
      <c r="C26">
        <v>0.34</v>
      </c>
    </row>
    <row r="27" spans="1:3" x14ac:dyDescent="0.25">
      <c r="A27" s="10" t="s">
        <v>393</v>
      </c>
      <c r="B27" s="10" t="s">
        <v>641</v>
      </c>
      <c r="C27">
        <v>0.3</v>
      </c>
    </row>
    <row r="28" spans="1:3" x14ac:dyDescent="0.25">
      <c r="A28" s="10" t="s">
        <v>395</v>
      </c>
      <c r="B28" s="10" t="s">
        <v>642</v>
      </c>
      <c r="C28">
        <v>0.28999999999999998</v>
      </c>
    </row>
    <row r="29" spans="1:3" x14ac:dyDescent="0.25">
      <c r="A29" s="10" t="s">
        <v>397</v>
      </c>
      <c r="B29" s="10" t="s">
        <v>354</v>
      </c>
      <c r="C29">
        <v>0.37</v>
      </c>
    </row>
    <row r="30" spans="1:3" x14ac:dyDescent="0.25">
      <c r="A30" s="10" t="s">
        <v>398</v>
      </c>
      <c r="B30" s="10" t="s">
        <v>602</v>
      </c>
      <c r="C30">
        <v>0.33</v>
      </c>
    </row>
    <row r="31" spans="1:3" x14ac:dyDescent="0.25">
      <c r="A31" s="10" t="s">
        <v>400</v>
      </c>
      <c r="B31" s="10" t="s">
        <v>643</v>
      </c>
      <c r="C31">
        <v>0.32</v>
      </c>
    </row>
    <row r="32" spans="1:3" x14ac:dyDescent="0.25">
      <c r="A32" s="10" t="s">
        <v>402</v>
      </c>
      <c r="B32" s="10" t="s">
        <v>644</v>
      </c>
      <c r="C32">
        <v>0.31</v>
      </c>
    </row>
    <row r="33" spans="1:3" x14ac:dyDescent="0.25">
      <c r="A33" s="10" t="s">
        <v>404</v>
      </c>
      <c r="B33" s="10" t="s">
        <v>645</v>
      </c>
      <c r="C33">
        <v>0.28999999999999998</v>
      </c>
    </row>
    <row r="34" spans="1:3" x14ac:dyDescent="0.25">
      <c r="A34" s="10" t="s">
        <v>406</v>
      </c>
      <c r="B34" s="10" t="s">
        <v>646</v>
      </c>
      <c r="C34">
        <v>0.36</v>
      </c>
    </row>
    <row r="35" spans="1:3" x14ac:dyDescent="0.25">
      <c r="A35" s="10" t="s">
        <v>408</v>
      </c>
      <c r="B35" s="10" t="s">
        <v>647</v>
      </c>
      <c r="C35">
        <v>0.26</v>
      </c>
    </row>
    <row r="36" spans="1:3" x14ac:dyDescent="0.25">
      <c r="A36" s="10" t="s">
        <v>410</v>
      </c>
      <c r="B36" s="10" t="s">
        <v>354</v>
      </c>
      <c r="C36">
        <v>0.22</v>
      </c>
    </row>
    <row r="37" spans="1:3" x14ac:dyDescent="0.25">
      <c r="A37" s="10" t="s">
        <v>411</v>
      </c>
      <c r="B37" s="10" t="s">
        <v>356</v>
      </c>
      <c r="C37">
        <v>0.34</v>
      </c>
    </row>
    <row r="38" spans="1:3" x14ac:dyDescent="0.25">
      <c r="A38" s="10" t="s">
        <v>412</v>
      </c>
      <c r="B38" s="10" t="s">
        <v>358</v>
      </c>
      <c r="C38">
        <v>0.22</v>
      </c>
    </row>
    <row r="39" spans="1:3" x14ac:dyDescent="0.25">
      <c r="A39" s="10" t="s">
        <v>413</v>
      </c>
      <c r="B39" s="10" t="s">
        <v>360</v>
      </c>
      <c r="C39">
        <v>0.25</v>
      </c>
    </row>
    <row r="40" spans="1:3" x14ac:dyDescent="0.25">
      <c r="A40" s="10" t="s">
        <v>414</v>
      </c>
      <c r="B40" s="10" t="s">
        <v>362</v>
      </c>
      <c r="C40">
        <v>0.26</v>
      </c>
    </row>
    <row r="41" spans="1:3" x14ac:dyDescent="0.25">
      <c r="A41" s="10" t="s">
        <v>415</v>
      </c>
      <c r="B41" s="10" t="s">
        <v>648</v>
      </c>
      <c r="C41">
        <v>0.33</v>
      </c>
    </row>
    <row r="42" spans="1:3" x14ac:dyDescent="0.25">
      <c r="A42" s="10" t="s">
        <v>417</v>
      </c>
      <c r="B42" s="10" t="s">
        <v>649</v>
      </c>
      <c r="C42">
        <v>0.32</v>
      </c>
    </row>
    <row r="43" spans="1:3" x14ac:dyDescent="0.25">
      <c r="A43" s="10" t="s">
        <v>419</v>
      </c>
      <c r="B43" s="10" t="s">
        <v>650</v>
      </c>
      <c r="C43">
        <v>0.36</v>
      </c>
    </row>
    <row r="44" spans="1:3" x14ac:dyDescent="0.25">
      <c r="A44" s="10" t="s">
        <v>421</v>
      </c>
      <c r="B44" s="10" t="s">
        <v>651</v>
      </c>
      <c r="C44">
        <v>0.37</v>
      </c>
    </row>
    <row r="45" spans="1:3" x14ac:dyDescent="0.25">
      <c r="A45" s="10" t="s">
        <v>423</v>
      </c>
      <c r="B45" s="10" t="s">
        <v>652</v>
      </c>
      <c r="C45">
        <v>0.3</v>
      </c>
    </row>
    <row r="46" spans="1:3" x14ac:dyDescent="0.25">
      <c r="A46" s="10" t="s">
        <v>425</v>
      </c>
      <c r="B46" s="10" t="s">
        <v>356</v>
      </c>
      <c r="C46">
        <v>0.24</v>
      </c>
    </row>
    <row r="47" spans="1:3" x14ac:dyDescent="0.25">
      <c r="A47" s="10" t="s">
        <v>426</v>
      </c>
      <c r="B47" s="10" t="s">
        <v>358</v>
      </c>
      <c r="C47">
        <v>0.24</v>
      </c>
    </row>
    <row r="48" spans="1:3" x14ac:dyDescent="0.25">
      <c r="A48" s="10" t="s">
        <v>427</v>
      </c>
      <c r="B48" s="10" t="s">
        <v>653</v>
      </c>
      <c r="C48">
        <v>0.28000000000000003</v>
      </c>
    </row>
    <row r="49" spans="1:3" x14ac:dyDescent="0.25">
      <c r="A49" s="10" t="s">
        <v>429</v>
      </c>
      <c r="B49" s="10" t="s">
        <v>654</v>
      </c>
      <c r="C49">
        <v>0.34</v>
      </c>
    </row>
    <row r="50" spans="1:3" x14ac:dyDescent="0.25">
      <c r="A50" s="10" t="s">
        <v>431</v>
      </c>
      <c r="B50" s="10" t="s">
        <v>655</v>
      </c>
      <c r="C50">
        <v>0.28999999999999998</v>
      </c>
    </row>
    <row r="51" spans="1:3" x14ac:dyDescent="0.25">
      <c r="A51" s="10" t="s">
        <v>433</v>
      </c>
      <c r="B51" s="10" t="s">
        <v>656</v>
      </c>
      <c r="C51">
        <v>0.27</v>
      </c>
    </row>
    <row r="52" spans="1:3" x14ac:dyDescent="0.25">
      <c r="A52" s="10" t="s">
        <v>435</v>
      </c>
      <c r="B52" s="10" t="s">
        <v>657</v>
      </c>
      <c r="C52">
        <v>0.3</v>
      </c>
    </row>
    <row r="53" spans="1:3" x14ac:dyDescent="0.25">
      <c r="A53" s="10" t="s">
        <v>437</v>
      </c>
      <c r="B53" s="10" t="s">
        <v>360</v>
      </c>
      <c r="C53">
        <v>0.39</v>
      </c>
    </row>
    <row r="54" spans="1:3" x14ac:dyDescent="0.25">
      <c r="A54" s="10" t="s">
        <v>438</v>
      </c>
      <c r="B54" s="10" t="s">
        <v>362</v>
      </c>
      <c r="C54">
        <v>0.34</v>
      </c>
    </row>
    <row r="55" spans="1:3" x14ac:dyDescent="0.25">
      <c r="A55" s="10" t="s">
        <v>439</v>
      </c>
      <c r="B55" s="10" t="s">
        <v>658</v>
      </c>
      <c r="C55">
        <v>0.33</v>
      </c>
    </row>
    <row r="56" spans="1:3" x14ac:dyDescent="0.25">
      <c r="A56" s="10" t="s">
        <v>441</v>
      </c>
      <c r="B56" s="10" t="s">
        <v>659</v>
      </c>
      <c r="C56">
        <v>0.3</v>
      </c>
    </row>
    <row r="57" spans="1:3" x14ac:dyDescent="0.25">
      <c r="A57" s="10" t="s">
        <v>443</v>
      </c>
      <c r="B57" s="10" t="s">
        <v>660</v>
      </c>
      <c r="C57">
        <v>0.35</v>
      </c>
    </row>
    <row r="58" spans="1:3" x14ac:dyDescent="0.25">
      <c r="A58" s="10" t="s">
        <v>445</v>
      </c>
      <c r="B58" s="10" t="s">
        <v>661</v>
      </c>
      <c r="C58">
        <v>0.3</v>
      </c>
    </row>
    <row r="59" spans="1:3" x14ac:dyDescent="0.25">
      <c r="A59" s="10" t="s">
        <v>447</v>
      </c>
      <c r="B59" s="10" t="s">
        <v>662</v>
      </c>
      <c r="C59">
        <v>0.36</v>
      </c>
    </row>
    <row r="60" spans="1:3" x14ac:dyDescent="0.25">
      <c r="A60" s="10" t="s">
        <v>449</v>
      </c>
      <c r="B60" s="10" t="s">
        <v>354</v>
      </c>
      <c r="C60">
        <v>0.23</v>
      </c>
    </row>
    <row r="61" spans="1:3" x14ac:dyDescent="0.25">
      <c r="A61" s="10" t="s">
        <v>450</v>
      </c>
      <c r="B61" s="10" t="s">
        <v>399</v>
      </c>
      <c r="C61">
        <v>0.28000000000000003</v>
      </c>
    </row>
    <row r="62" spans="1:3" x14ac:dyDescent="0.25">
      <c r="A62" s="10" t="s">
        <v>452</v>
      </c>
      <c r="B62" s="10" t="s">
        <v>663</v>
      </c>
      <c r="C62">
        <v>0.31</v>
      </c>
    </row>
    <row r="63" spans="1:3" x14ac:dyDescent="0.25">
      <c r="A63" s="10" t="s">
        <v>454</v>
      </c>
      <c r="B63" s="10" t="s">
        <v>664</v>
      </c>
      <c r="C63">
        <v>0.26</v>
      </c>
    </row>
    <row r="64" spans="1:3" x14ac:dyDescent="0.25">
      <c r="A64" s="10" t="s">
        <v>456</v>
      </c>
      <c r="B64" s="10" t="s">
        <v>665</v>
      </c>
      <c r="C64">
        <v>0.31</v>
      </c>
    </row>
    <row r="65" spans="1:3" x14ac:dyDescent="0.25">
      <c r="A65" s="10" t="s">
        <v>458</v>
      </c>
      <c r="B65" s="10" t="s">
        <v>666</v>
      </c>
      <c r="C65">
        <v>0.33</v>
      </c>
    </row>
    <row r="66" spans="1:3" x14ac:dyDescent="0.25">
      <c r="A66" s="10" t="s">
        <v>460</v>
      </c>
      <c r="B66" s="10" t="s">
        <v>667</v>
      </c>
      <c r="C66">
        <v>0.33</v>
      </c>
    </row>
    <row r="67" spans="1:3" x14ac:dyDescent="0.25">
      <c r="A67" s="10" t="s">
        <v>462</v>
      </c>
      <c r="B67" s="10" t="s">
        <v>354</v>
      </c>
      <c r="C67">
        <v>0.3</v>
      </c>
    </row>
    <row r="68" spans="1:3" x14ac:dyDescent="0.25">
      <c r="A68" s="10" t="s">
        <v>463</v>
      </c>
      <c r="B68" s="10" t="s">
        <v>356</v>
      </c>
      <c r="C68">
        <v>0.28999999999999998</v>
      </c>
    </row>
    <row r="69" spans="1:3" x14ac:dyDescent="0.25">
      <c r="A69" s="10" t="s">
        <v>464</v>
      </c>
      <c r="B69" s="10" t="s">
        <v>358</v>
      </c>
      <c r="C69">
        <v>0.28999999999999998</v>
      </c>
    </row>
    <row r="70" spans="1:3" x14ac:dyDescent="0.25">
      <c r="A70" s="10" t="s">
        <v>465</v>
      </c>
      <c r="B70" s="10" t="s">
        <v>360</v>
      </c>
      <c r="C70">
        <v>0.34</v>
      </c>
    </row>
    <row r="71" spans="1:3" x14ac:dyDescent="0.25">
      <c r="A71" s="10" t="s">
        <v>466</v>
      </c>
      <c r="B71" s="10" t="s">
        <v>362</v>
      </c>
      <c r="C71">
        <v>0.27</v>
      </c>
    </row>
    <row r="72" spans="1:3" x14ac:dyDescent="0.25">
      <c r="A72" s="10"/>
      <c r="B72" s="10"/>
    </row>
    <row r="73" spans="1:3" x14ac:dyDescent="0.25">
      <c r="A73" s="10"/>
      <c r="B73" s="10"/>
    </row>
    <row r="74" spans="1:3" x14ac:dyDescent="0.25">
      <c r="A74" s="10"/>
      <c r="B74" s="10"/>
    </row>
    <row r="75" spans="1:3" x14ac:dyDescent="0.25">
      <c r="A75" s="10"/>
      <c r="B75" s="10"/>
    </row>
    <row r="76" spans="1:3" x14ac:dyDescent="0.25">
      <c r="A76" s="10"/>
      <c r="B76" s="10"/>
    </row>
    <row r="77" spans="1:3" x14ac:dyDescent="0.25">
      <c r="A77" s="10"/>
      <c r="B77" s="10"/>
    </row>
    <row r="78" spans="1:3" x14ac:dyDescent="0.25">
      <c r="A78" s="10"/>
      <c r="B78" s="10"/>
    </row>
    <row r="79" spans="1:3" x14ac:dyDescent="0.25">
      <c r="A79" s="10"/>
      <c r="B79" s="10"/>
    </row>
    <row r="80" spans="1:3" x14ac:dyDescent="0.25">
      <c r="A80" s="10"/>
      <c r="B80" s="10"/>
    </row>
    <row r="81" spans="1:2" x14ac:dyDescent="0.25">
      <c r="A81" s="10"/>
      <c r="B81" s="10"/>
    </row>
    <row r="82" spans="1:2" x14ac:dyDescent="0.25">
      <c r="A82" s="10"/>
      <c r="B82" s="10"/>
    </row>
    <row r="83" spans="1:2" x14ac:dyDescent="0.25">
      <c r="A83" s="10"/>
      <c r="B83" s="10"/>
    </row>
    <row r="84" spans="1:2" x14ac:dyDescent="0.25">
      <c r="A84" s="10"/>
      <c r="B84" s="10"/>
    </row>
    <row r="85" spans="1:2" x14ac:dyDescent="0.25">
      <c r="A85" s="10"/>
      <c r="B85" s="10"/>
    </row>
    <row r="86" spans="1:2" x14ac:dyDescent="0.25">
      <c r="A86" s="10"/>
      <c r="B86" s="10"/>
    </row>
    <row r="87" spans="1:2" x14ac:dyDescent="0.25">
      <c r="A87" s="10"/>
      <c r="B87" s="10"/>
    </row>
    <row r="88" spans="1:2" x14ac:dyDescent="0.25">
      <c r="A88" s="10"/>
      <c r="B88" s="10"/>
    </row>
    <row r="89" spans="1:2" x14ac:dyDescent="0.25">
      <c r="A89" s="10"/>
      <c r="B89" s="10"/>
    </row>
    <row r="90" spans="1:2" x14ac:dyDescent="0.25">
      <c r="A90" s="10"/>
      <c r="B90" s="10"/>
    </row>
    <row r="91" spans="1:2" x14ac:dyDescent="0.25">
      <c r="A91" s="10"/>
      <c r="B91" s="10"/>
    </row>
    <row r="92" spans="1:2" x14ac:dyDescent="0.25">
      <c r="A92" s="10"/>
      <c r="B92" s="10"/>
    </row>
    <row r="93" spans="1:2" x14ac:dyDescent="0.25">
      <c r="A93" s="10"/>
      <c r="B93" s="10"/>
    </row>
    <row r="94" spans="1:2" x14ac:dyDescent="0.25">
      <c r="A94" s="10"/>
      <c r="B94" s="10"/>
    </row>
    <row r="95" spans="1:2" x14ac:dyDescent="0.25">
      <c r="A95" s="10"/>
      <c r="B95" s="10"/>
    </row>
    <row r="96" spans="1:2" x14ac:dyDescent="0.25">
      <c r="A96" s="10"/>
      <c r="B96" s="10"/>
    </row>
    <row r="97" spans="1:2" x14ac:dyDescent="0.25">
      <c r="A97" s="10"/>
      <c r="B97" s="10"/>
    </row>
    <row r="98" spans="1:2" x14ac:dyDescent="0.25">
      <c r="A98" s="10"/>
      <c r="B98" s="10"/>
    </row>
    <row r="99" spans="1:2" x14ac:dyDescent="0.25">
      <c r="A99" s="10"/>
      <c r="B99" s="10"/>
    </row>
    <row r="100" spans="1:2" x14ac:dyDescent="0.25">
      <c r="A100" s="10"/>
      <c r="B100" s="10"/>
    </row>
    <row r="101" spans="1:2" x14ac:dyDescent="0.25">
      <c r="A101" s="10"/>
      <c r="B101" s="10"/>
    </row>
    <row r="102" spans="1:2" x14ac:dyDescent="0.25">
      <c r="A102" s="10"/>
      <c r="B102" s="10"/>
    </row>
    <row r="103" spans="1:2" x14ac:dyDescent="0.25">
      <c r="A103" s="10"/>
      <c r="B103" s="10"/>
    </row>
    <row r="104" spans="1:2" x14ac:dyDescent="0.25">
      <c r="A104" s="10"/>
      <c r="B104" s="10"/>
    </row>
    <row r="105" spans="1:2" x14ac:dyDescent="0.25">
      <c r="A105" s="10"/>
      <c r="B105" s="10"/>
    </row>
    <row r="106" spans="1:2" x14ac:dyDescent="0.25">
      <c r="A106" s="10"/>
      <c r="B106" s="10"/>
    </row>
    <row r="107" spans="1:2" x14ac:dyDescent="0.25">
      <c r="A107" s="10"/>
      <c r="B107" s="10"/>
    </row>
    <row r="108" spans="1:2" x14ac:dyDescent="0.25">
      <c r="A108" s="10"/>
      <c r="B108" s="10"/>
    </row>
    <row r="109" spans="1:2" x14ac:dyDescent="0.25">
      <c r="A109" s="10"/>
      <c r="B109" s="10"/>
    </row>
    <row r="110" spans="1:2" x14ac:dyDescent="0.25">
      <c r="A110" s="10"/>
      <c r="B110" s="10"/>
    </row>
    <row r="111" spans="1:2" x14ac:dyDescent="0.25">
      <c r="A111" s="10"/>
      <c r="B111" s="10"/>
    </row>
    <row r="112" spans="1:2" x14ac:dyDescent="0.25">
      <c r="A112" s="10"/>
      <c r="B112" s="10"/>
    </row>
    <row r="113" spans="1:2" x14ac:dyDescent="0.25">
      <c r="A113" s="10"/>
      <c r="B113" s="10"/>
    </row>
    <row r="114" spans="1:2" x14ac:dyDescent="0.25">
      <c r="A114" s="10"/>
      <c r="B114" s="10"/>
    </row>
    <row r="115" spans="1:2" x14ac:dyDescent="0.25">
      <c r="A115" s="10"/>
      <c r="B115" s="10"/>
    </row>
    <row r="116" spans="1:2" x14ac:dyDescent="0.25">
      <c r="A116" s="10"/>
      <c r="B116" s="10"/>
    </row>
    <row r="117" spans="1:2" x14ac:dyDescent="0.25">
      <c r="A117" s="10"/>
      <c r="B117" s="10"/>
    </row>
    <row r="118" spans="1:2" x14ac:dyDescent="0.25">
      <c r="A118" s="10"/>
      <c r="B118" s="10"/>
    </row>
    <row r="119" spans="1:2" x14ac:dyDescent="0.25">
      <c r="A119" s="10"/>
      <c r="B119" s="10"/>
    </row>
    <row r="120" spans="1:2" x14ac:dyDescent="0.25">
      <c r="A120" s="10"/>
      <c r="B120" s="10"/>
    </row>
    <row r="121" spans="1:2" x14ac:dyDescent="0.25">
      <c r="A121" s="10"/>
      <c r="B121" s="10"/>
    </row>
    <row r="122" spans="1:2" x14ac:dyDescent="0.25">
      <c r="A122" s="10"/>
      <c r="B122" s="10"/>
    </row>
    <row r="123" spans="1:2" x14ac:dyDescent="0.25">
      <c r="A123" s="10"/>
      <c r="B123" s="10"/>
    </row>
    <row r="124" spans="1:2" x14ac:dyDescent="0.25">
      <c r="A124" s="10"/>
      <c r="B124" s="10"/>
    </row>
    <row r="125" spans="1:2" x14ac:dyDescent="0.25">
      <c r="A125" s="10"/>
      <c r="B125" s="10"/>
    </row>
    <row r="126" spans="1:2" x14ac:dyDescent="0.25">
      <c r="A126" s="10"/>
      <c r="B126" s="10"/>
    </row>
    <row r="127" spans="1:2" x14ac:dyDescent="0.25">
      <c r="A127" s="10"/>
      <c r="B127" s="10"/>
    </row>
    <row r="128" spans="1:2" x14ac:dyDescent="0.25">
      <c r="A128" s="10"/>
      <c r="B128" s="10"/>
    </row>
    <row r="129" spans="1:2" x14ac:dyDescent="0.25">
      <c r="A129" s="10"/>
      <c r="B129" s="10"/>
    </row>
    <row r="130" spans="1:2" x14ac:dyDescent="0.25">
      <c r="A130" s="10"/>
      <c r="B130" s="10"/>
    </row>
    <row r="131" spans="1:2" x14ac:dyDescent="0.25">
      <c r="A131" s="10"/>
      <c r="B131" s="10"/>
    </row>
    <row r="132" spans="1:2" x14ac:dyDescent="0.25">
      <c r="A132" s="10"/>
      <c r="B132" s="10"/>
    </row>
    <row r="133" spans="1:2" x14ac:dyDescent="0.25">
      <c r="A133" s="10"/>
      <c r="B133" s="10"/>
    </row>
    <row r="134" spans="1:2" x14ac:dyDescent="0.25">
      <c r="A134" s="10"/>
      <c r="B134" s="10"/>
    </row>
    <row r="135" spans="1:2" x14ac:dyDescent="0.25">
      <c r="A135" s="10"/>
      <c r="B135" s="10"/>
    </row>
    <row r="136" spans="1:2" x14ac:dyDescent="0.25">
      <c r="A136" s="10"/>
      <c r="B136" s="10"/>
    </row>
    <row r="137" spans="1:2" x14ac:dyDescent="0.25">
      <c r="A137" s="10"/>
      <c r="B137" s="10"/>
    </row>
    <row r="138" spans="1:2" x14ac:dyDescent="0.25">
      <c r="A138" s="10"/>
      <c r="B138" s="10"/>
    </row>
    <row r="139" spans="1:2" x14ac:dyDescent="0.25">
      <c r="A139" s="10"/>
      <c r="B139" s="10"/>
    </row>
    <row r="140" spans="1:2" x14ac:dyDescent="0.25">
      <c r="A140" s="10"/>
      <c r="B140" s="10"/>
    </row>
    <row r="141" spans="1:2" x14ac:dyDescent="0.25">
      <c r="A141" s="10"/>
      <c r="B141" s="10"/>
    </row>
    <row r="142" spans="1:2" x14ac:dyDescent="0.25">
      <c r="A142" s="10"/>
      <c r="B142" s="10"/>
    </row>
    <row r="143" spans="1:2" x14ac:dyDescent="0.25">
      <c r="A143" s="10"/>
      <c r="B143" s="10"/>
    </row>
    <row r="144" spans="1:2" x14ac:dyDescent="0.25">
      <c r="A144" s="10"/>
      <c r="B144" s="10"/>
    </row>
    <row r="145" spans="1:2" x14ac:dyDescent="0.25">
      <c r="A145" s="10"/>
      <c r="B145" s="10"/>
    </row>
    <row r="146" spans="1:2" x14ac:dyDescent="0.25">
      <c r="A146" s="10"/>
      <c r="B146" s="10"/>
    </row>
    <row r="147" spans="1:2" x14ac:dyDescent="0.25">
      <c r="A147" s="10"/>
      <c r="B147" s="10"/>
    </row>
    <row r="148" spans="1:2" x14ac:dyDescent="0.25">
      <c r="A148" s="10"/>
      <c r="B148" s="10"/>
    </row>
    <row r="149" spans="1:2" x14ac:dyDescent="0.25">
      <c r="A149" s="10"/>
      <c r="B149" s="10"/>
    </row>
    <row r="150" spans="1:2" x14ac:dyDescent="0.25">
      <c r="A150" s="10"/>
      <c r="B150" s="10"/>
    </row>
    <row r="151" spans="1:2" x14ac:dyDescent="0.25">
      <c r="A151" s="10"/>
      <c r="B151" s="10"/>
    </row>
    <row r="152" spans="1:2" x14ac:dyDescent="0.25">
      <c r="A152" s="10"/>
      <c r="B152" s="10"/>
    </row>
    <row r="153" spans="1:2" x14ac:dyDescent="0.25">
      <c r="A153" s="10"/>
      <c r="B153" s="10"/>
    </row>
    <row r="154" spans="1:2" x14ac:dyDescent="0.25">
      <c r="A154" s="10"/>
      <c r="B154" s="10"/>
    </row>
    <row r="155" spans="1:2" x14ac:dyDescent="0.25">
      <c r="A155" s="10"/>
      <c r="B155" s="10"/>
    </row>
    <row r="156" spans="1:2" x14ac:dyDescent="0.25">
      <c r="A156" s="10"/>
      <c r="B156" s="10"/>
    </row>
    <row r="157" spans="1:2" x14ac:dyDescent="0.25">
      <c r="A157" s="10"/>
      <c r="B157" s="10"/>
    </row>
    <row r="158" spans="1:2" x14ac:dyDescent="0.25">
      <c r="A158" s="10"/>
      <c r="B158" s="10"/>
    </row>
    <row r="159" spans="1:2" x14ac:dyDescent="0.25">
      <c r="A159" s="10"/>
      <c r="B159" s="10"/>
    </row>
    <row r="160" spans="1:2" x14ac:dyDescent="0.25">
      <c r="A160" s="10"/>
      <c r="B160" s="10"/>
    </row>
    <row r="161" spans="1:2" x14ac:dyDescent="0.25">
      <c r="A161" s="10"/>
      <c r="B161" s="10"/>
    </row>
    <row r="162" spans="1:2" x14ac:dyDescent="0.25">
      <c r="A162" s="10"/>
      <c r="B162" s="10"/>
    </row>
    <row r="163" spans="1:2" x14ac:dyDescent="0.25">
      <c r="A163" s="10"/>
      <c r="B163" s="10"/>
    </row>
    <row r="164" spans="1:2" x14ac:dyDescent="0.25">
      <c r="A164" s="10"/>
      <c r="B164" s="10"/>
    </row>
    <row r="165" spans="1:2" x14ac:dyDescent="0.25">
      <c r="A165" s="10"/>
      <c r="B165" s="10"/>
    </row>
    <row r="166" spans="1:2" x14ac:dyDescent="0.25">
      <c r="A166" s="10"/>
      <c r="B166" s="10"/>
    </row>
    <row r="167" spans="1:2" x14ac:dyDescent="0.25">
      <c r="A167" s="10"/>
      <c r="B167" s="10"/>
    </row>
    <row r="168" spans="1:2" x14ac:dyDescent="0.25">
      <c r="A168" s="10"/>
      <c r="B168" s="10"/>
    </row>
    <row r="169" spans="1:2" x14ac:dyDescent="0.25">
      <c r="A169" s="10"/>
      <c r="B169" s="10"/>
    </row>
    <row r="170" spans="1:2" x14ac:dyDescent="0.25">
      <c r="A170" s="10"/>
      <c r="B170" s="10"/>
    </row>
    <row r="171" spans="1:2" x14ac:dyDescent="0.25">
      <c r="A171" s="10"/>
      <c r="B171" s="10"/>
    </row>
    <row r="172" spans="1:2" x14ac:dyDescent="0.25">
      <c r="A172" s="10"/>
      <c r="B172" s="10"/>
    </row>
    <row r="173" spans="1:2" x14ac:dyDescent="0.25">
      <c r="A173" s="10"/>
      <c r="B173" s="10"/>
    </row>
    <row r="174" spans="1:2" x14ac:dyDescent="0.25">
      <c r="A174" s="10"/>
      <c r="B174" s="10"/>
    </row>
    <row r="175" spans="1:2" x14ac:dyDescent="0.25">
      <c r="A175" s="10"/>
      <c r="B175" s="10"/>
    </row>
    <row r="176" spans="1:2" x14ac:dyDescent="0.25">
      <c r="A176" s="10"/>
      <c r="B176" s="10"/>
    </row>
    <row r="177" spans="1:2" x14ac:dyDescent="0.25">
      <c r="A177" s="10"/>
      <c r="B177" s="10"/>
    </row>
    <row r="178" spans="1:2" x14ac:dyDescent="0.25">
      <c r="A178" s="10"/>
      <c r="B178" s="10"/>
    </row>
    <row r="179" spans="1:2" x14ac:dyDescent="0.25">
      <c r="A179" s="10"/>
      <c r="B179" s="10"/>
    </row>
    <row r="180" spans="1:2" x14ac:dyDescent="0.25">
      <c r="A180" s="10"/>
      <c r="B180" s="10"/>
    </row>
    <row r="181" spans="1:2" x14ac:dyDescent="0.25">
      <c r="A181" s="10"/>
      <c r="B181" s="10"/>
    </row>
    <row r="182" spans="1:2" x14ac:dyDescent="0.25">
      <c r="A182" s="10"/>
      <c r="B182" s="10"/>
    </row>
    <row r="183" spans="1:2" x14ac:dyDescent="0.25">
      <c r="A183" s="10"/>
      <c r="B183" s="10"/>
    </row>
    <row r="184" spans="1:2" x14ac:dyDescent="0.25">
      <c r="A184" s="10"/>
      <c r="B184" s="10"/>
    </row>
    <row r="185" spans="1:2" x14ac:dyDescent="0.25">
      <c r="A185" s="10"/>
      <c r="B185" s="10"/>
    </row>
    <row r="186" spans="1:2" x14ac:dyDescent="0.25">
      <c r="A186" s="10"/>
      <c r="B186" s="10"/>
    </row>
    <row r="187" spans="1:2" x14ac:dyDescent="0.25">
      <c r="A187" s="10"/>
      <c r="B187" s="10"/>
    </row>
    <row r="188" spans="1:2" x14ac:dyDescent="0.25">
      <c r="A188" s="10"/>
      <c r="B188" s="10"/>
    </row>
    <row r="189" spans="1:2" x14ac:dyDescent="0.25">
      <c r="A189" s="10"/>
      <c r="B189" s="10"/>
    </row>
    <row r="190" spans="1:2" x14ac:dyDescent="0.25">
      <c r="A190" s="10"/>
      <c r="B190" s="10"/>
    </row>
    <row r="191" spans="1:2" x14ac:dyDescent="0.25">
      <c r="A191" s="10"/>
      <c r="B191" s="10"/>
    </row>
    <row r="192" spans="1:2" x14ac:dyDescent="0.25">
      <c r="A192" s="10"/>
      <c r="B192" s="10"/>
    </row>
    <row r="193" spans="1:2" x14ac:dyDescent="0.25">
      <c r="A193" s="10"/>
      <c r="B193" s="10"/>
    </row>
    <row r="194" spans="1:2" x14ac:dyDescent="0.25">
      <c r="A194" s="10"/>
      <c r="B194" s="10"/>
    </row>
    <row r="195" spans="1:2" x14ac:dyDescent="0.25">
      <c r="A195" s="10"/>
      <c r="B195" s="10"/>
    </row>
    <row r="196" spans="1:2" x14ac:dyDescent="0.25">
      <c r="A196" s="10"/>
      <c r="B196" s="10"/>
    </row>
    <row r="197" spans="1:2" x14ac:dyDescent="0.25">
      <c r="A197" s="10"/>
      <c r="B197" s="10"/>
    </row>
    <row r="198" spans="1:2" x14ac:dyDescent="0.25">
      <c r="A198" s="10"/>
      <c r="B198" s="10"/>
    </row>
    <row r="199" spans="1:2" x14ac:dyDescent="0.25">
      <c r="A199" s="10"/>
      <c r="B199" s="10"/>
    </row>
    <row r="200" spans="1:2" x14ac:dyDescent="0.25">
      <c r="A200" s="10"/>
      <c r="B200" s="10"/>
    </row>
    <row r="201" spans="1:2" x14ac:dyDescent="0.25">
      <c r="A201" s="10"/>
      <c r="B201" s="10"/>
    </row>
    <row r="202" spans="1:2" x14ac:dyDescent="0.25">
      <c r="A202" s="10"/>
      <c r="B202" s="10"/>
    </row>
    <row r="203" spans="1:2" x14ac:dyDescent="0.25">
      <c r="A203" s="10"/>
      <c r="B203" s="10"/>
    </row>
    <row r="204" spans="1:2" x14ac:dyDescent="0.25">
      <c r="A204" s="10"/>
      <c r="B204" s="10"/>
    </row>
    <row r="205" spans="1:2" x14ac:dyDescent="0.25">
      <c r="A205" s="10"/>
      <c r="B205" s="10"/>
    </row>
    <row r="206" spans="1:2" x14ac:dyDescent="0.25">
      <c r="A206" s="10"/>
      <c r="B206" s="10"/>
    </row>
    <row r="207" spans="1:2" x14ac:dyDescent="0.25">
      <c r="A207" s="10"/>
      <c r="B207" s="10"/>
    </row>
    <row r="208" spans="1:2" x14ac:dyDescent="0.25">
      <c r="A208" s="10"/>
      <c r="B208" s="10"/>
    </row>
    <row r="209" spans="1:2" x14ac:dyDescent="0.25">
      <c r="A209" s="10"/>
      <c r="B209" s="10"/>
    </row>
    <row r="210" spans="1:2" x14ac:dyDescent="0.25">
      <c r="A210" s="10"/>
      <c r="B210" s="10"/>
    </row>
    <row r="211" spans="1:2" x14ac:dyDescent="0.25">
      <c r="A211" s="10"/>
      <c r="B211" s="10"/>
    </row>
    <row r="212" spans="1:2" x14ac:dyDescent="0.25">
      <c r="A212" s="10"/>
      <c r="B212" s="10"/>
    </row>
    <row r="213" spans="1:2" x14ac:dyDescent="0.25">
      <c r="A213" s="10"/>
      <c r="B213" s="10"/>
    </row>
    <row r="214" spans="1:2" x14ac:dyDescent="0.25">
      <c r="A214" s="10"/>
      <c r="B214" s="10"/>
    </row>
    <row r="215" spans="1:2" x14ac:dyDescent="0.25">
      <c r="A215" s="10"/>
      <c r="B215" s="10"/>
    </row>
    <row r="216" spans="1:2" x14ac:dyDescent="0.25">
      <c r="A216" s="10"/>
      <c r="B216" s="10"/>
    </row>
    <row r="217" spans="1:2" x14ac:dyDescent="0.25">
      <c r="A217" s="10"/>
      <c r="B217" s="10"/>
    </row>
    <row r="218" spans="1:2" x14ac:dyDescent="0.25">
      <c r="A218" s="10"/>
      <c r="B218" s="10"/>
    </row>
    <row r="219" spans="1:2" x14ac:dyDescent="0.25">
      <c r="A219" s="10"/>
      <c r="B219" s="10"/>
    </row>
    <row r="220" spans="1:2" x14ac:dyDescent="0.25">
      <c r="A220" s="10"/>
      <c r="B220" s="10"/>
    </row>
    <row r="221" spans="1:2" x14ac:dyDescent="0.25">
      <c r="A221" s="10"/>
      <c r="B221" s="10"/>
    </row>
    <row r="222" spans="1:2" x14ac:dyDescent="0.25">
      <c r="A222" s="10"/>
      <c r="B222" s="10"/>
    </row>
    <row r="223" spans="1:2" x14ac:dyDescent="0.25">
      <c r="A223" s="10"/>
      <c r="B223" s="10"/>
    </row>
    <row r="224" spans="1:2" x14ac:dyDescent="0.25">
      <c r="A224" s="10"/>
      <c r="B224" s="10"/>
    </row>
    <row r="225" spans="1:2" x14ac:dyDescent="0.25">
      <c r="A225" s="10"/>
      <c r="B225" s="10"/>
    </row>
    <row r="226" spans="1:2" x14ac:dyDescent="0.25">
      <c r="A226" s="10"/>
      <c r="B226" s="10"/>
    </row>
    <row r="227" spans="1:2" x14ac:dyDescent="0.25">
      <c r="A227" s="10"/>
      <c r="B227" s="10"/>
    </row>
    <row r="228" spans="1:2" x14ac:dyDescent="0.25">
      <c r="A228" s="10"/>
      <c r="B228" s="10"/>
    </row>
    <row r="229" spans="1:2" x14ac:dyDescent="0.25">
      <c r="A229" s="10"/>
      <c r="B229" s="10"/>
    </row>
    <row r="230" spans="1:2" x14ac:dyDescent="0.25">
      <c r="A230" s="10"/>
      <c r="B230" s="10"/>
    </row>
    <row r="231" spans="1:2" x14ac:dyDescent="0.25">
      <c r="A231" s="10"/>
      <c r="B231" s="10"/>
    </row>
    <row r="232" spans="1:2" x14ac:dyDescent="0.25">
      <c r="A232" s="10"/>
      <c r="B232" s="10"/>
    </row>
    <row r="233" spans="1:2" x14ac:dyDescent="0.25">
      <c r="A233" s="10"/>
      <c r="B233" s="10"/>
    </row>
    <row r="234" spans="1:2" x14ac:dyDescent="0.25">
      <c r="A234" s="10"/>
      <c r="B234" s="10"/>
    </row>
    <row r="235" spans="1:2" x14ac:dyDescent="0.25">
      <c r="A235" s="10"/>
      <c r="B235" s="10"/>
    </row>
    <row r="236" spans="1:2" x14ac:dyDescent="0.25">
      <c r="A236" s="10"/>
      <c r="B236" s="10"/>
    </row>
    <row r="237" spans="1:2" x14ac:dyDescent="0.25">
      <c r="A237" s="10"/>
      <c r="B237" s="10"/>
    </row>
    <row r="238" spans="1:2" x14ac:dyDescent="0.25">
      <c r="A238" s="10"/>
      <c r="B238" s="10"/>
    </row>
    <row r="239" spans="1:2" x14ac:dyDescent="0.25">
      <c r="A239" s="10"/>
      <c r="B239" s="10"/>
    </row>
    <row r="240" spans="1:2" x14ac:dyDescent="0.25">
      <c r="A240" s="10"/>
      <c r="B240" s="10"/>
    </row>
    <row r="241" spans="1:2" x14ac:dyDescent="0.25">
      <c r="A241" s="10"/>
      <c r="B241" s="10"/>
    </row>
    <row r="242" spans="1:2" x14ac:dyDescent="0.25">
      <c r="A242" s="10"/>
      <c r="B242" s="10"/>
    </row>
    <row r="243" spans="1:2" x14ac:dyDescent="0.25">
      <c r="A243" s="10"/>
      <c r="B243" s="10"/>
    </row>
    <row r="244" spans="1:2" x14ac:dyDescent="0.25">
      <c r="A244" s="10"/>
      <c r="B244" s="10"/>
    </row>
    <row r="245" spans="1:2" x14ac:dyDescent="0.25">
      <c r="A245" s="10"/>
      <c r="B245" s="10"/>
    </row>
    <row r="246" spans="1:2" x14ac:dyDescent="0.25">
      <c r="A246" s="10"/>
      <c r="B246" s="10"/>
    </row>
    <row r="247" spans="1:2" x14ac:dyDescent="0.25">
      <c r="A247" s="10"/>
      <c r="B247" s="10"/>
    </row>
    <row r="248" spans="1:2" x14ac:dyDescent="0.25">
      <c r="A248" s="10"/>
      <c r="B248" s="10"/>
    </row>
    <row r="249" spans="1:2" x14ac:dyDescent="0.25">
      <c r="A249" s="10"/>
      <c r="B249" s="10"/>
    </row>
    <row r="250" spans="1:2" x14ac:dyDescent="0.25">
      <c r="A250" s="10"/>
      <c r="B250" s="10"/>
    </row>
    <row r="251" spans="1:2" x14ac:dyDescent="0.25">
      <c r="A251" s="10"/>
      <c r="B251" s="10"/>
    </row>
    <row r="252" spans="1:2" x14ac:dyDescent="0.25">
      <c r="A252" s="10"/>
      <c r="B252" s="10"/>
    </row>
    <row r="253" spans="1:2" x14ac:dyDescent="0.25">
      <c r="A253" s="10"/>
      <c r="B253" s="10"/>
    </row>
    <row r="254" spans="1:2" x14ac:dyDescent="0.25">
      <c r="A254" s="10"/>
      <c r="B254" s="10"/>
    </row>
    <row r="255" spans="1:2" x14ac:dyDescent="0.25">
      <c r="A255" s="10"/>
      <c r="B255" s="10"/>
    </row>
    <row r="256" spans="1:2" x14ac:dyDescent="0.25">
      <c r="A256" s="10"/>
      <c r="B256" s="10"/>
    </row>
    <row r="257" spans="1:2" x14ac:dyDescent="0.25">
      <c r="A257" s="10"/>
      <c r="B257" s="10"/>
    </row>
    <row r="258" spans="1:2" x14ac:dyDescent="0.25">
      <c r="A258" s="10"/>
      <c r="B258" s="10"/>
    </row>
    <row r="259" spans="1:2" x14ac:dyDescent="0.25">
      <c r="A259" s="10"/>
      <c r="B259" s="10"/>
    </row>
    <row r="260" spans="1:2" x14ac:dyDescent="0.25">
      <c r="A260" s="10"/>
      <c r="B260" s="10"/>
    </row>
    <row r="261" spans="1:2" x14ac:dyDescent="0.25">
      <c r="A261" s="10"/>
      <c r="B261" s="10"/>
    </row>
    <row r="262" spans="1:2" x14ac:dyDescent="0.25">
      <c r="A262" s="10"/>
      <c r="B262" s="10"/>
    </row>
    <row r="263" spans="1:2" x14ac:dyDescent="0.25">
      <c r="A263" s="10"/>
      <c r="B263" s="10"/>
    </row>
    <row r="264" spans="1:2" x14ac:dyDescent="0.25">
      <c r="A264" s="10"/>
      <c r="B264" s="10"/>
    </row>
    <row r="265" spans="1:2" x14ac:dyDescent="0.25">
      <c r="A265" s="10"/>
      <c r="B265" s="10"/>
    </row>
    <row r="266" spans="1:2" x14ac:dyDescent="0.25">
      <c r="A266" s="10"/>
      <c r="B266" s="10"/>
    </row>
    <row r="267" spans="1:2" x14ac:dyDescent="0.25">
      <c r="A267" s="10"/>
      <c r="B267" s="10"/>
    </row>
    <row r="268" spans="1:2" x14ac:dyDescent="0.25">
      <c r="A268" s="10"/>
      <c r="B268" s="10"/>
    </row>
    <row r="269" spans="1:2" x14ac:dyDescent="0.25">
      <c r="A269" s="10"/>
      <c r="B269" s="10"/>
    </row>
    <row r="270" spans="1:2" x14ac:dyDescent="0.25">
      <c r="A270" s="10"/>
      <c r="B270" s="10"/>
    </row>
    <row r="271" spans="1:2" x14ac:dyDescent="0.25">
      <c r="A271" s="10"/>
      <c r="B271" s="10"/>
    </row>
    <row r="272" spans="1:2" x14ac:dyDescent="0.25">
      <c r="A272" s="10"/>
      <c r="B272" s="10"/>
    </row>
    <row r="273" spans="1:2" x14ac:dyDescent="0.25">
      <c r="A273" s="10"/>
      <c r="B273" s="10"/>
    </row>
    <row r="274" spans="1:2" x14ac:dyDescent="0.25">
      <c r="A274" s="10"/>
      <c r="B274" s="10"/>
    </row>
    <row r="275" spans="1:2" x14ac:dyDescent="0.25">
      <c r="A275" s="10"/>
      <c r="B275" s="10"/>
    </row>
    <row r="276" spans="1:2" x14ac:dyDescent="0.25">
      <c r="A276" s="10"/>
      <c r="B276" s="10"/>
    </row>
    <row r="277" spans="1:2" x14ac:dyDescent="0.25">
      <c r="A277" s="10"/>
      <c r="B277" s="10"/>
    </row>
    <row r="278" spans="1:2" x14ac:dyDescent="0.25">
      <c r="A278" s="10"/>
      <c r="B278" s="10"/>
    </row>
    <row r="279" spans="1:2" x14ac:dyDescent="0.25">
      <c r="A279" s="10"/>
      <c r="B279" s="10"/>
    </row>
    <row r="280" spans="1:2" x14ac:dyDescent="0.25">
      <c r="A280" s="10"/>
      <c r="B280" s="10"/>
    </row>
    <row r="281" spans="1:2" x14ac:dyDescent="0.25">
      <c r="A281" s="10"/>
      <c r="B281" s="10"/>
    </row>
    <row r="282" spans="1:2" x14ac:dyDescent="0.25">
      <c r="A282" s="10"/>
      <c r="B282" s="10"/>
    </row>
    <row r="283" spans="1:2" x14ac:dyDescent="0.25">
      <c r="A283" s="10"/>
      <c r="B283" s="10"/>
    </row>
    <row r="284" spans="1:2" x14ac:dyDescent="0.25">
      <c r="A284" s="10"/>
      <c r="B284" s="10"/>
    </row>
    <row r="285" spans="1:2" x14ac:dyDescent="0.25">
      <c r="A285" s="10"/>
      <c r="B285" s="10"/>
    </row>
    <row r="286" spans="1:2" x14ac:dyDescent="0.25">
      <c r="A286" s="10"/>
      <c r="B286" s="10"/>
    </row>
    <row r="287" spans="1:2" x14ac:dyDescent="0.25">
      <c r="A287" s="10"/>
      <c r="B287" s="10"/>
    </row>
    <row r="288" spans="1:2" x14ac:dyDescent="0.25">
      <c r="A288" s="10"/>
      <c r="B288" s="10"/>
    </row>
    <row r="289" spans="1:2" x14ac:dyDescent="0.25">
      <c r="A289" s="10"/>
      <c r="B289" s="10"/>
    </row>
    <row r="290" spans="1:2" x14ac:dyDescent="0.25">
      <c r="A290" s="10"/>
      <c r="B290" s="10"/>
    </row>
    <row r="291" spans="1:2" x14ac:dyDescent="0.25">
      <c r="A291" s="10"/>
      <c r="B291" s="10"/>
    </row>
    <row r="292" spans="1:2" x14ac:dyDescent="0.25">
      <c r="A292" s="10"/>
      <c r="B292" s="10"/>
    </row>
    <row r="293" spans="1:2" x14ac:dyDescent="0.25">
      <c r="A293" s="10"/>
      <c r="B293" s="10"/>
    </row>
    <row r="294" spans="1:2" x14ac:dyDescent="0.25">
      <c r="A294" s="10"/>
      <c r="B294" s="10"/>
    </row>
    <row r="295" spans="1:2" x14ac:dyDescent="0.25">
      <c r="A295" s="10"/>
      <c r="B295" s="10"/>
    </row>
    <row r="296" spans="1:2" x14ac:dyDescent="0.25">
      <c r="A296" s="10"/>
      <c r="B296" s="10"/>
    </row>
    <row r="297" spans="1:2" x14ac:dyDescent="0.25">
      <c r="A297" s="10"/>
      <c r="B297" s="10"/>
    </row>
    <row r="298" spans="1:2" x14ac:dyDescent="0.25">
      <c r="A298" s="10"/>
      <c r="B298" s="10"/>
    </row>
    <row r="299" spans="1:2" x14ac:dyDescent="0.25">
      <c r="A299" s="10"/>
      <c r="B299" s="10"/>
    </row>
    <row r="300" spans="1:2" x14ac:dyDescent="0.25">
      <c r="A300" s="10"/>
      <c r="B300" s="10"/>
    </row>
    <row r="301" spans="1:2" x14ac:dyDescent="0.25">
      <c r="A301" s="10"/>
      <c r="B301" s="10"/>
    </row>
    <row r="302" spans="1:2" x14ac:dyDescent="0.25">
      <c r="A302" s="10"/>
      <c r="B302" s="10"/>
    </row>
    <row r="303" spans="1:2" x14ac:dyDescent="0.25">
      <c r="A303" s="10"/>
      <c r="B303" s="10"/>
    </row>
    <row r="304" spans="1:2" x14ac:dyDescent="0.25">
      <c r="A304" s="10"/>
      <c r="B304" s="10"/>
    </row>
    <row r="305" spans="1:2" x14ac:dyDescent="0.25">
      <c r="A305" s="10"/>
      <c r="B305" s="10"/>
    </row>
    <row r="306" spans="1:2" x14ac:dyDescent="0.25">
      <c r="A306" s="10"/>
      <c r="B306" s="10"/>
    </row>
    <row r="307" spans="1:2" x14ac:dyDescent="0.25">
      <c r="A307" s="10"/>
      <c r="B307" s="10"/>
    </row>
    <row r="308" spans="1:2" x14ac:dyDescent="0.25">
      <c r="A308" s="10"/>
      <c r="B308" s="10"/>
    </row>
    <row r="309" spans="1:2" x14ac:dyDescent="0.25">
      <c r="A309" s="10"/>
      <c r="B309" s="10"/>
    </row>
    <row r="310" spans="1:2" x14ac:dyDescent="0.25">
      <c r="A310" s="10"/>
      <c r="B310" s="10"/>
    </row>
    <row r="311" spans="1:2" x14ac:dyDescent="0.25">
      <c r="A311" s="10"/>
      <c r="B311" s="10"/>
    </row>
    <row r="312" spans="1:2" x14ac:dyDescent="0.25">
      <c r="A312" s="10"/>
      <c r="B312" s="10"/>
    </row>
    <row r="313" spans="1:2" x14ac:dyDescent="0.25">
      <c r="A313" s="10"/>
      <c r="B313" s="10"/>
    </row>
    <row r="314" spans="1:2" x14ac:dyDescent="0.25">
      <c r="A314" s="10"/>
      <c r="B314" s="10"/>
    </row>
    <row r="315" spans="1:2" x14ac:dyDescent="0.25">
      <c r="A315" s="10"/>
      <c r="B315" s="10"/>
    </row>
    <row r="316" spans="1:2" x14ac:dyDescent="0.25">
      <c r="A316" s="10"/>
      <c r="B316" s="10"/>
    </row>
    <row r="317" spans="1:2" x14ac:dyDescent="0.25">
      <c r="A317" s="10"/>
      <c r="B317" s="10"/>
    </row>
    <row r="318" spans="1:2" x14ac:dyDescent="0.25">
      <c r="A318" s="10"/>
      <c r="B318" s="10"/>
    </row>
    <row r="319" spans="1:2" x14ac:dyDescent="0.25">
      <c r="A319" s="10"/>
      <c r="B319" s="10"/>
    </row>
    <row r="320" spans="1:2" x14ac:dyDescent="0.25">
      <c r="A320" s="10"/>
      <c r="B320" s="10"/>
    </row>
    <row r="321" spans="1:2" x14ac:dyDescent="0.25">
      <c r="A321" s="10"/>
      <c r="B321" s="10"/>
    </row>
    <row r="322" spans="1:2" x14ac:dyDescent="0.25">
      <c r="A322" s="10"/>
      <c r="B322" s="10"/>
    </row>
    <row r="323" spans="1:2" x14ac:dyDescent="0.25">
      <c r="A323" s="10"/>
      <c r="B323" s="10"/>
    </row>
    <row r="324" spans="1:2" x14ac:dyDescent="0.25">
      <c r="A324" s="10"/>
      <c r="B324" s="10"/>
    </row>
    <row r="325" spans="1:2" x14ac:dyDescent="0.25">
      <c r="A325" s="10"/>
      <c r="B325" s="10"/>
    </row>
    <row r="326" spans="1:2" x14ac:dyDescent="0.25">
      <c r="A326" s="10"/>
      <c r="B326" s="10"/>
    </row>
    <row r="327" spans="1:2" x14ac:dyDescent="0.25">
      <c r="A327" s="10"/>
      <c r="B327" s="10"/>
    </row>
    <row r="328" spans="1:2" x14ac:dyDescent="0.25">
      <c r="A328" s="10"/>
      <c r="B328" s="10"/>
    </row>
    <row r="329" spans="1:2" x14ac:dyDescent="0.25">
      <c r="A329" s="10"/>
      <c r="B329" s="10"/>
    </row>
    <row r="330" spans="1:2" x14ac:dyDescent="0.25">
      <c r="A330" s="10"/>
      <c r="B330" s="10"/>
    </row>
    <row r="331" spans="1:2" x14ac:dyDescent="0.25">
      <c r="A331" s="10"/>
      <c r="B331" s="10"/>
    </row>
    <row r="332" spans="1:2" x14ac:dyDescent="0.25">
      <c r="A332" s="10"/>
      <c r="B332" s="10"/>
    </row>
    <row r="333" spans="1:2" x14ac:dyDescent="0.25">
      <c r="A333" s="10"/>
      <c r="B333" s="10"/>
    </row>
    <row r="334" spans="1:2" x14ac:dyDescent="0.25">
      <c r="A334" s="10"/>
      <c r="B334" s="10"/>
    </row>
    <row r="335" spans="1:2" x14ac:dyDescent="0.25">
      <c r="A335" s="10"/>
      <c r="B335" s="10"/>
    </row>
    <row r="336" spans="1:2" x14ac:dyDescent="0.25">
      <c r="A336" s="10"/>
      <c r="B336" s="10"/>
    </row>
    <row r="337" spans="1:2" x14ac:dyDescent="0.25">
      <c r="A337" s="10"/>
      <c r="B337" s="10"/>
    </row>
    <row r="338" spans="1:2" x14ac:dyDescent="0.25">
      <c r="A338" s="10"/>
      <c r="B338" s="10"/>
    </row>
    <row r="339" spans="1:2" x14ac:dyDescent="0.25">
      <c r="A339" s="10"/>
      <c r="B339" s="10"/>
    </row>
    <row r="340" spans="1:2" x14ac:dyDescent="0.25">
      <c r="A340" s="10"/>
      <c r="B340" s="10"/>
    </row>
    <row r="341" spans="1:2" x14ac:dyDescent="0.25">
      <c r="A341" s="10"/>
      <c r="B341" s="10"/>
    </row>
    <row r="342" spans="1:2" x14ac:dyDescent="0.25">
      <c r="A342" s="10"/>
      <c r="B342" s="10"/>
    </row>
    <row r="343" spans="1:2" x14ac:dyDescent="0.25">
      <c r="A343" s="10"/>
      <c r="B343" s="10"/>
    </row>
    <row r="344" spans="1:2" x14ac:dyDescent="0.25">
      <c r="A344" s="10"/>
      <c r="B344" s="10"/>
    </row>
    <row r="345" spans="1:2" x14ac:dyDescent="0.25">
      <c r="A345" s="10"/>
      <c r="B345" s="10"/>
    </row>
    <row r="346" spans="1:2" x14ac:dyDescent="0.25">
      <c r="A346" s="10"/>
      <c r="B346" s="10"/>
    </row>
    <row r="347" spans="1:2" x14ac:dyDescent="0.25">
      <c r="A347" s="10"/>
      <c r="B347" s="10"/>
    </row>
    <row r="348" spans="1:2" x14ac:dyDescent="0.25">
      <c r="A348" s="10"/>
      <c r="B348" s="10"/>
    </row>
    <row r="349" spans="1:2" x14ac:dyDescent="0.25">
      <c r="A349" s="10"/>
      <c r="B349" s="10"/>
    </row>
    <row r="350" spans="1:2" x14ac:dyDescent="0.25">
      <c r="A350" s="10"/>
      <c r="B350" s="10"/>
    </row>
    <row r="351" spans="1:2" x14ac:dyDescent="0.25">
      <c r="A351" s="10"/>
      <c r="B351" s="10"/>
    </row>
    <row r="352" spans="1:2" x14ac:dyDescent="0.25">
      <c r="A352" s="10"/>
      <c r="B352" s="10"/>
    </row>
    <row r="353" spans="1:2" x14ac:dyDescent="0.25">
      <c r="A353" s="10"/>
      <c r="B353" s="10"/>
    </row>
    <row r="354" spans="1:2" x14ac:dyDescent="0.25">
      <c r="A354" s="10"/>
      <c r="B354" s="10"/>
    </row>
    <row r="355" spans="1:2" x14ac:dyDescent="0.25">
      <c r="A355" s="10"/>
      <c r="B355" s="10"/>
    </row>
    <row r="356" spans="1:2" x14ac:dyDescent="0.25">
      <c r="A356" s="10"/>
      <c r="B356" s="10"/>
    </row>
    <row r="357" spans="1:2" x14ac:dyDescent="0.25">
      <c r="A357" s="10"/>
      <c r="B357" s="10"/>
    </row>
    <row r="358" spans="1:2" x14ac:dyDescent="0.25">
      <c r="A358" s="10"/>
      <c r="B358" s="10"/>
    </row>
    <row r="359" spans="1:2" x14ac:dyDescent="0.25">
      <c r="A359" s="10"/>
      <c r="B359" s="10"/>
    </row>
    <row r="360" spans="1:2" x14ac:dyDescent="0.25">
      <c r="A360" s="10"/>
      <c r="B360" s="10"/>
    </row>
    <row r="361" spans="1:2" x14ac:dyDescent="0.25">
      <c r="A361" s="10"/>
      <c r="B361" s="10"/>
    </row>
    <row r="362" spans="1:2" x14ac:dyDescent="0.25">
      <c r="A362" s="10"/>
      <c r="B362" s="10"/>
    </row>
    <row r="363" spans="1:2" x14ac:dyDescent="0.25">
      <c r="A363" s="10"/>
      <c r="B363" s="10"/>
    </row>
    <row r="364" spans="1:2" x14ac:dyDescent="0.25">
      <c r="A364" s="10"/>
      <c r="B364" s="10"/>
    </row>
    <row r="365" spans="1:2" x14ac:dyDescent="0.25">
      <c r="A365" s="10"/>
      <c r="B365" s="10"/>
    </row>
    <row r="366" spans="1:2" x14ac:dyDescent="0.25">
      <c r="A366" s="10"/>
      <c r="B366" s="10"/>
    </row>
    <row r="367" spans="1:2" x14ac:dyDescent="0.25">
      <c r="A367" s="10"/>
      <c r="B367" s="10"/>
    </row>
    <row r="368" spans="1:2" x14ac:dyDescent="0.25">
      <c r="A368" s="10"/>
      <c r="B368" s="10"/>
    </row>
    <row r="369" spans="1:2" x14ac:dyDescent="0.25">
      <c r="A369" s="10"/>
      <c r="B369" s="10"/>
    </row>
    <row r="370" spans="1:2" x14ac:dyDescent="0.25">
      <c r="A370" s="10"/>
      <c r="B370" s="10"/>
    </row>
    <row r="371" spans="1:2" x14ac:dyDescent="0.25">
      <c r="A371" s="10"/>
      <c r="B371" s="10"/>
    </row>
    <row r="372" spans="1:2" x14ac:dyDescent="0.25">
      <c r="A372" s="10"/>
      <c r="B372" s="10"/>
    </row>
    <row r="373" spans="1:2" x14ac:dyDescent="0.25">
      <c r="A373" s="10"/>
      <c r="B373" s="10"/>
    </row>
    <row r="374" spans="1:2" x14ac:dyDescent="0.25">
      <c r="A374" s="10"/>
      <c r="B374" s="10"/>
    </row>
    <row r="375" spans="1:2" x14ac:dyDescent="0.25">
      <c r="A375" s="10"/>
      <c r="B375" s="10"/>
    </row>
    <row r="376" spans="1:2" x14ac:dyDescent="0.25">
      <c r="A376" s="10"/>
      <c r="B376" s="10"/>
    </row>
    <row r="377" spans="1:2" x14ac:dyDescent="0.25">
      <c r="A377" s="10"/>
      <c r="B377" s="10"/>
    </row>
    <row r="378" spans="1:2" x14ac:dyDescent="0.25">
      <c r="A378" s="10"/>
      <c r="B378" s="10"/>
    </row>
    <row r="379" spans="1:2" x14ac:dyDescent="0.25">
      <c r="A379" s="10"/>
      <c r="B379" s="10"/>
    </row>
    <row r="380" spans="1:2" x14ac:dyDescent="0.25">
      <c r="A380" s="10"/>
      <c r="B380" s="10"/>
    </row>
    <row r="381" spans="1:2" x14ac:dyDescent="0.25">
      <c r="A381" s="10"/>
      <c r="B381" s="10"/>
    </row>
    <row r="382" spans="1:2" x14ac:dyDescent="0.25">
      <c r="A382" s="10"/>
      <c r="B382" s="10"/>
    </row>
    <row r="383" spans="1:2" x14ac:dyDescent="0.25">
      <c r="A383" s="10"/>
      <c r="B383" s="10"/>
    </row>
    <row r="384" spans="1:2" x14ac:dyDescent="0.25">
      <c r="A384" s="10"/>
      <c r="B384" s="10"/>
    </row>
    <row r="385" spans="1:2" x14ac:dyDescent="0.25">
      <c r="A385" s="10"/>
      <c r="B385" s="10"/>
    </row>
    <row r="386" spans="1:2" x14ac:dyDescent="0.25">
      <c r="A386" s="10"/>
      <c r="B386" s="10"/>
    </row>
    <row r="387" spans="1:2" x14ac:dyDescent="0.25">
      <c r="A387" s="10"/>
      <c r="B387" s="10"/>
    </row>
    <row r="388" spans="1:2" x14ac:dyDescent="0.25">
      <c r="A388" s="10"/>
      <c r="B388" s="10"/>
    </row>
    <row r="389" spans="1:2" x14ac:dyDescent="0.25">
      <c r="A389" s="10"/>
      <c r="B389" s="10"/>
    </row>
    <row r="390" spans="1:2" x14ac:dyDescent="0.25">
      <c r="A390" s="10"/>
      <c r="B390" s="10"/>
    </row>
    <row r="391" spans="1:2" x14ac:dyDescent="0.25">
      <c r="A391" s="10"/>
      <c r="B391" s="10"/>
    </row>
    <row r="392" spans="1:2" x14ac:dyDescent="0.25">
      <c r="A392" s="10"/>
      <c r="B392" s="10"/>
    </row>
    <row r="393" spans="1:2" x14ac:dyDescent="0.25">
      <c r="A393" s="10"/>
      <c r="B393" s="10"/>
    </row>
    <row r="394" spans="1:2" x14ac:dyDescent="0.25">
      <c r="A394" s="10"/>
      <c r="B394" s="10"/>
    </row>
    <row r="395" spans="1:2" x14ac:dyDescent="0.25">
      <c r="A395" s="10"/>
      <c r="B395" s="10"/>
    </row>
    <row r="396" spans="1:2" x14ac:dyDescent="0.25">
      <c r="A396" s="10"/>
      <c r="B396" s="10"/>
    </row>
    <row r="397" spans="1:2" x14ac:dyDescent="0.25">
      <c r="A397" s="10"/>
      <c r="B397" s="10"/>
    </row>
    <row r="398" spans="1:2" x14ac:dyDescent="0.25">
      <c r="A398" s="10"/>
      <c r="B398" s="10"/>
    </row>
    <row r="399" spans="1:2" x14ac:dyDescent="0.25">
      <c r="A399" s="10"/>
      <c r="B399" s="10"/>
    </row>
    <row r="400" spans="1:2" x14ac:dyDescent="0.25">
      <c r="A400" s="10"/>
      <c r="B400" s="10"/>
    </row>
    <row r="401" spans="1:2" x14ac:dyDescent="0.25">
      <c r="A401" s="10"/>
      <c r="B401" s="10"/>
    </row>
    <row r="402" spans="1:2" x14ac:dyDescent="0.25">
      <c r="A402" s="10"/>
      <c r="B402" s="10"/>
    </row>
    <row r="403" spans="1:2" x14ac:dyDescent="0.25">
      <c r="A403" s="10"/>
      <c r="B403" s="10"/>
    </row>
    <row r="404" spans="1:2" x14ac:dyDescent="0.25">
      <c r="A404" s="10"/>
      <c r="B404" s="10"/>
    </row>
    <row r="405" spans="1:2" x14ac:dyDescent="0.25">
      <c r="A405" s="10"/>
      <c r="B405" s="10"/>
    </row>
    <row r="406" spans="1:2" x14ac:dyDescent="0.25">
      <c r="A406" s="10"/>
      <c r="B406" s="10"/>
    </row>
    <row r="407" spans="1:2" x14ac:dyDescent="0.25">
      <c r="A407" s="10"/>
      <c r="B407" s="10"/>
    </row>
    <row r="408" spans="1:2" x14ac:dyDescent="0.25">
      <c r="A408" s="10"/>
      <c r="B408" s="10"/>
    </row>
    <row r="409" spans="1:2" x14ac:dyDescent="0.25">
      <c r="A409" s="10"/>
      <c r="B409" s="10"/>
    </row>
    <row r="410" spans="1:2" x14ac:dyDescent="0.25">
      <c r="A410" s="10"/>
      <c r="B410" s="10"/>
    </row>
    <row r="411" spans="1:2" x14ac:dyDescent="0.25">
      <c r="A411" s="10"/>
      <c r="B411" s="10"/>
    </row>
    <row r="412" spans="1:2" x14ac:dyDescent="0.25">
      <c r="A412" s="10"/>
      <c r="B412" s="10"/>
    </row>
    <row r="413" spans="1:2" x14ac:dyDescent="0.25">
      <c r="A413" s="10"/>
      <c r="B413" s="10"/>
    </row>
    <row r="414" spans="1:2" x14ac:dyDescent="0.25">
      <c r="A414" s="10"/>
      <c r="B414" s="10"/>
    </row>
    <row r="415" spans="1:2" x14ac:dyDescent="0.25">
      <c r="A415" s="10"/>
      <c r="B415" s="10"/>
    </row>
    <row r="416" spans="1:2" x14ac:dyDescent="0.25">
      <c r="A416" s="10"/>
      <c r="B416" s="10"/>
    </row>
    <row r="417" spans="1:2" x14ac:dyDescent="0.25">
      <c r="A417" s="10"/>
      <c r="B417" s="10"/>
    </row>
    <row r="418" spans="1:2" x14ac:dyDescent="0.25">
      <c r="A418" s="10"/>
      <c r="B418" s="10"/>
    </row>
    <row r="419" spans="1:2" x14ac:dyDescent="0.25">
      <c r="A419" s="10"/>
      <c r="B419" s="10"/>
    </row>
    <row r="420" spans="1:2" x14ac:dyDescent="0.25">
      <c r="A420" s="10"/>
      <c r="B420" s="10"/>
    </row>
    <row r="421" spans="1:2" x14ac:dyDescent="0.25">
      <c r="A421" s="10"/>
      <c r="B421" s="10"/>
    </row>
    <row r="422" spans="1:2" x14ac:dyDescent="0.25">
      <c r="A422" s="10"/>
      <c r="B422" s="10"/>
    </row>
    <row r="423" spans="1:2" x14ac:dyDescent="0.25">
      <c r="A423" s="10"/>
      <c r="B423" s="10"/>
    </row>
    <row r="424" spans="1:2" x14ac:dyDescent="0.25">
      <c r="A424" s="10"/>
      <c r="B424" s="10"/>
    </row>
    <row r="425" spans="1:2" x14ac:dyDescent="0.25">
      <c r="A425" s="10"/>
      <c r="B425" s="10"/>
    </row>
    <row r="426" spans="1:2" x14ac:dyDescent="0.25">
      <c r="A426" s="10"/>
      <c r="B426" s="10"/>
    </row>
    <row r="427" spans="1:2" x14ac:dyDescent="0.25">
      <c r="A427" s="10"/>
      <c r="B427" s="10"/>
    </row>
    <row r="428" spans="1:2" x14ac:dyDescent="0.25">
      <c r="A428" s="10"/>
      <c r="B428" s="10"/>
    </row>
    <row r="429" spans="1:2" x14ac:dyDescent="0.25">
      <c r="A429" s="10"/>
      <c r="B429" s="10"/>
    </row>
    <row r="430" spans="1:2" x14ac:dyDescent="0.25">
      <c r="A430" s="10"/>
      <c r="B430" s="10"/>
    </row>
    <row r="431" spans="1:2" x14ac:dyDescent="0.25">
      <c r="A431" s="10"/>
      <c r="B431" s="10"/>
    </row>
    <row r="432" spans="1:2" x14ac:dyDescent="0.25">
      <c r="A432" s="10"/>
      <c r="B432" s="10"/>
    </row>
    <row r="433" spans="1:2" x14ac:dyDescent="0.25">
      <c r="A433" s="10"/>
      <c r="B433" s="10"/>
    </row>
    <row r="434" spans="1:2" x14ac:dyDescent="0.25">
      <c r="A434" s="10"/>
      <c r="B434" s="10"/>
    </row>
    <row r="435" spans="1:2" x14ac:dyDescent="0.25">
      <c r="A435" s="10"/>
      <c r="B435" s="10"/>
    </row>
    <row r="436" spans="1:2" x14ac:dyDescent="0.25">
      <c r="A436" s="10"/>
      <c r="B436" s="10"/>
    </row>
    <row r="437" spans="1:2" x14ac:dyDescent="0.25">
      <c r="A437" s="10"/>
      <c r="B437" s="10"/>
    </row>
    <row r="438" spans="1:2" x14ac:dyDescent="0.25">
      <c r="A438" s="10"/>
      <c r="B438" s="10"/>
    </row>
    <row r="439" spans="1:2" x14ac:dyDescent="0.25">
      <c r="A439" s="10"/>
      <c r="B439" s="10"/>
    </row>
    <row r="440" spans="1:2" x14ac:dyDescent="0.25">
      <c r="A440" s="10"/>
      <c r="B440" s="10"/>
    </row>
    <row r="441" spans="1:2" x14ac:dyDescent="0.25">
      <c r="A441" s="10"/>
      <c r="B441" s="10"/>
    </row>
    <row r="442" spans="1:2" x14ac:dyDescent="0.25">
      <c r="A442" s="10"/>
      <c r="B442" s="10"/>
    </row>
    <row r="443" spans="1:2" x14ac:dyDescent="0.25">
      <c r="A443" s="10"/>
      <c r="B443" s="10"/>
    </row>
    <row r="444" spans="1:2" x14ac:dyDescent="0.25">
      <c r="A444" s="10"/>
      <c r="B444" s="10"/>
    </row>
    <row r="445" spans="1:2" x14ac:dyDescent="0.25">
      <c r="A445" s="10"/>
      <c r="B445" s="10"/>
    </row>
    <row r="446" spans="1:2" x14ac:dyDescent="0.25">
      <c r="A446" s="10"/>
      <c r="B446" s="10"/>
    </row>
    <row r="447" spans="1:2" x14ac:dyDescent="0.25">
      <c r="A447" s="10"/>
      <c r="B447" s="10"/>
    </row>
    <row r="448" spans="1:2" x14ac:dyDescent="0.25">
      <c r="A448" s="10"/>
      <c r="B448" s="10"/>
    </row>
    <row r="449" spans="1:2" x14ac:dyDescent="0.25">
      <c r="A449" s="10"/>
      <c r="B449" s="10"/>
    </row>
    <row r="450" spans="1:2" x14ac:dyDescent="0.25">
      <c r="A450" s="10"/>
      <c r="B450" s="10"/>
    </row>
    <row r="451" spans="1:2" x14ac:dyDescent="0.25">
      <c r="A451" s="10"/>
      <c r="B451" s="10"/>
    </row>
    <row r="452" spans="1:2" x14ac:dyDescent="0.25">
      <c r="A452" s="10"/>
      <c r="B452" s="10"/>
    </row>
    <row r="453" spans="1:2" x14ac:dyDescent="0.25">
      <c r="A453" s="10"/>
      <c r="B453" s="10"/>
    </row>
    <row r="454" spans="1:2" x14ac:dyDescent="0.25">
      <c r="A454" s="10"/>
      <c r="B454" s="10"/>
    </row>
    <row r="455" spans="1:2" x14ac:dyDescent="0.25">
      <c r="A455" s="10"/>
      <c r="B455" s="10"/>
    </row>
    <row r="456" spans="1:2" x14ac:dyDescent="0.25">
      <c r="A456" s="10"/>
      <c r="B456" s="10"/>
    </row>
    <row r="457" spans="1:2" x14ac:dyDescent="0.25">
      <c r="A457" s="10"/>
      <c r="B457" s="10"/>
    </row>
    <row r="458" spans="1:2" x14ac:dyDescent="0.25">
      <c r="A458" s="10"/>
      <c r="B458" s="10"/>
    </row>
    <row r="459" spans="1:2" x14ac:dyDescent="0.25">
      <c r="A459" s="10"/>
      <c r="B459" s="10"/>
    </row>
    <row r="460" spans="1:2" x14ac:dyDescent="0.25">
      <c r="A460" s="10"/>
      <c r="B460" s="10"/>
    </row>
    <row r="461" spans="1:2" x14ac:dyDescent="0.25">
      <c r="A461" s="10"/>
      <c r="B461" s="10"/>
    </row>
    <row r="462" spans="1:2" x14ac:dyDescent="0.25">
      <c r="A462" s="10"/>
      <c r="B462" s="10"/>
    </row>
    <row r="463" spans="1:2" x14ac:dyDescent="0.25">
      <c r="A463" s="10"/>
      <c r="B463" s="10"/>
    </row>
    <row r="464" spans="1:2" x14ac:dyDescent="0.25">
      <c r="A464" s="10"/>
      <c r="B464" s="10"/>
    </row>
    <row r="465" spans="1:2" x14ac:dyDescent="0.25">
      <c r="A465" s="10"/>
      <c r="B465" s="10"/>
    </row>
    <row r="466" spans="1:2" x14ac:dyDescent="0.25">
      <c r="A466" s="10"/>
      <c r="B466" s="10"/>
    </row>
    <row r="467" spans="1:2" x14ac:dyDescent="0.25">
      <c r="A467" s="10"/>
      <c r="B467" s="10"/>
    </row>
    <row r="468" spans="1:2" x14ac:dyDescent="0.25">
      <c r="A468" s="10"/>
      <c r="B468" s="10"/>
    </row>
    <row r="469" spans="1:2" x14ac:dyDescent="0.25">
      <c r="A469" s="10"/>
      <c r="B469" s="10"/>
    </row>
    <row r="470" spans="1:2" x14ac:dyDescent="0.25">
      <c r="A470" s="10"/>
      <c r="B470" s="10"/>
    </row>
    <row r="471" spans="1:2" x14ac:dyDescent="0.25">
      <c r="A471" s="10"/>
      <c r="B471" s="10"/>
    </row>
    <row r="472" spans="1:2" x14ac:dyDescent="0.25">
      <c r="A472" s="10"/>
      <c r="B472" s="10"/>
    </row>
    <row r="473" spans="1:2" x14ac:dyDescent="0.25">
      <c r="A473" s="10"/>
      <c r="B473" s="10"/>
    </row>
    <row r="474" spans="1:2" x14ac:dyDescent="0.25">
      <c r="A474" s="10"/>
      <c r="B474" s="10"/>
    </row>
    <row r="475" spans="1:2" x14ac:dyDescent="0.25">
      <c r="A475" s="10"/>
      <c r="B475" s="10"/>
    </row>
    <row r="476" spans="1:2" x14ac:dyDescent="0.25">
      <c r="A476" s="10"/>
      <c r="B476" s="10"/>
    </row>
    <row r="477" spans="1:2" x14ac:dyDescent="0.25">
      <c r="A477" s="10"/>
      <c r="B477" s="10"/>
    </row>
    <row r="478" spans="1:2" x14ac:dyDescent="0.25">
      <c r="A478" s="10"/>
      <c r="B478" s="10"/>
    </row>
    <row r="479" spans="1:2" x14ac:dyDescent="0.25">
      <c r="A479" s="10"/>
      <c r="B479" s="10"/>
    </row>
    <row r="480" spans="1:2" x14ac:dyDescent="0.25">
      <c r="A480" s="10"/>
      <c r="B480" s="10"/>
    </row>
    <row r="481" spans="1:2" x14ac:dyDescent="0.25">
      <c r="A481" s="10"/>
      <c r="B481" s="10"/>
    </row>
    <row r="482" spans="1:2" x14ac:dyDescent="0.25">
      <c r="A482" s="10"/>
      <c r="B482" s="10"/>
    </row>
    <row r="483" spans="1:2" x14ac:dyDescent="0.25">
      <c r="A483" s="10"/>
      <c r="B483" s="10"/>
    </row>
    <row r="484" spans="1:2" x14ac:dyDescent="0.25">
      <c r="A484" s="10"/>
      <c r="B484" s="10"/>
    </row>
    <row r="485" spans="1:2" x14ac:dyDescent="0.25">
      <c r="A485" s="10"/>
      <c r="B485" s="10"/>
    </row>
    <row r="486" spans="1:2" x14ac:dyDescent="0.25">
      <c r="A486" s="10"/>
      <c r="B486" s="10"/>
    </row>
    <row r="487" spans="1:2" x14ac:dyDescent="0.25">
      <c r="A487" s="10"/>
      <c r="B487" s="10"/>
    </row>
    <row r="488" spans="1:2" x14ac:dyDescent="0.25">
      <c r="A488" s="10"/>
      <c r="B488" s="10"/>
    </row>
    <row r="489" spans="1:2" x14ac:dyDescent="0.25">
      <c r="A489" s="10"/>
      <c r="B489" s="10"/>
    </row>
    <row r="490" spans="1:2" x14ac:dyDescent="0.25">
      <c r="A490" s="10"/>
      <c r="B490" s="10"/>
    </row>
    <row r="491" spans="1:2" x14ac:dyDescent="0.25">
      <c r="A491" s="10"/>
      <c r="B491" s="10"/>
    </row>
    <row r="492" spans="1:2" x14ac:dyDescent="0.25">
      <c r="A492" s="10"/>
      <c r="B492" s="10"/>
    </row>
    <row r="493" spans="1:2" x14ac:dyDescent="0.25">
      <c r="A493" s="10"/>
      <c r="B493" s="10"/>
    </row>
    <row r="494" spans="1:2" x14ac:dyDescent="0.25">
      <c r="A494" s="10"/>
      <c r="B494" s="10"/>
    </row>
    <row r="495" spans="1:2" x14ac:dyDescent="0.25">
      <c r="A495" s="10"/>
      <c r="B495" s="10"/>
    </row>
    <row r="496" spans="1:2" x14ac:dyDescent="0.25">
      <c r="A496" s="10"/>
      <c r="B496" s="10"/>
    </row>
    <row r="497" spans="1:2" x14ac:dyDescent="0.25">
      <c r="A497" s="10"/>
      <c r="B497" s="10"/>
    </row>
    <row r="498" spans="1:2" x14ac:dyDescent="0.25">
      <c r="A498" s="10"/>
      <c r="B498" s="10"/>
    </row>
    <row r="499" spans="1:2" x14ac:dyDescent="0.25">
      <c r="A499" s="10"/>
      <c r="B499" s="10"/>
    </row>
    <row r="500" spans="1:2" x14ac:dyDescent="0.25">
      <c r="A500" s="10"/>
      <c r="B500" s="10"/>
    </row>
    <row r="501" spans="1:2" x14ac:dyDescent="0.25">
      <c r="A501" s="10"/>
      <c r="B501" s="10"/>
    </row>
    <row r="502" spans="1:2" x14ac:dyDescent="0.25">
      <c r="A502" s="10"/>
      <c r="B502" s="10"/>
    </row>
    <row r="503" spans="1:2" x14ac:dyDescent="0.25">
      <c r="A503" s="10"/>
      <c r="B503" s="10"/>
    </row>
    <row r="504" spans="1:2" x14ac:dyDescent="0.25">
      <c r="A504" s="10"/>
      <c r="B504" s="10"/>
    </row>
    <row r="505" spans="1:2" x14ac:dyDescent="0.25">
      <c r="A505" s="10"/>
      <c r="B505" s="10"/>
    </row>
    <row r="506" spans="1:2" x14ac:dyDescent="0.25">
      <c r="A506" s="10"/>
      <c r="B506" s="10"/>
    </row>
    <row r="507" spans="1:2" x14ac:dyDescent="0.25">
      <c r="A507" s="10"/>
      <c r="B507" s="10"/>
    </row>
    <row r="508" spans="1:2" x14ac:dyDescent="0.25">
      <c r="A508" s="10"/>
      <c r="B508" s="10"/>
    </row>
    <row r="509" spans="1:2" x14ac:dyDescent="0.25">
      <c r="A509" s="10"/>
      <c r="B509" s="10"/>
    </row>
    <row r="510" spans="1:2" x14ac:dyDescent="0.25">
      <c r="A510" s="10"/>
      <c r="B510" s="10"/>
    </row>
    <row r="511" spans="1:2" x14ac:dyDescent="0.25">
      <c r="A511" s="10"/>
      <c r="B511" s="10"/>
    </row>
    <row r="512" spans="1:2" x14ac:dyDescent="0.25">
      <c r="A512" s="10"/>
      <c r="B512" s="10"/>
    </row>
    <row r="513" spans="1:2" x14ac:dyDescent="0.25">
      <c r="A513" s="10"/>
      <c r="B513" s="10"/>
    </row>
    <row r="514" spans="1:2" x14ac:dyDescent="0.25">
      <c r="A514" s="10"/>
      <c r="B514" s="10"/>
    </row>
    <row r="515" spans="1:2" x14ac:dyDescent="0.25">
      <c r="A515" s="10"/>
      <c r="B515" s="10"/>
    </row>
    <row r="516" spans="1:2" x14ac:dyDescent="0.25">
      <c r="A516" s="10"/>
      <c r="B516" s="10"/>
    </row>
    <row r="517" spans="1:2" x14ac:dyDescent="0.25">
      <c r="A517" s="10"/>
      <c r="B517" s="10"/>
    </row>
    <row r="518" spans="1:2" x14ac:dyDescent="0.25">
      <c r="A518" s="10"/>
      <c r="B518" s="10"/>
    </row>
    <row r="519" spans="1:2" x14ac:dyDescent="0.25">
      <c r="A519" s="10"/>
      <c r="B519" s="10"/>
    </row>
    <row r="520" spans="1:2" x14ac:dyDescent="0.25">
      <c r="A520" s="10"/>
      <c r="B520" s="10"/>
    </row>
    <row r="521" spans="1:2" x14ac:dyDescent="0.25">
      <c r="A521" s="10"/>
      <c r="B521" s="10"/>
    </row>
    <row r="522" spans="1:2" x14ac:dyDescent="0.25">
      <c r="A522" s="10"/>
      <c r="B522" s="10"/>
    </row>
    <row r="523" spans="1:2" x14ac:dyDescent="0.25">
      <c r="A523" s="10"/>
      <c r="B523" s="10"/>
    </row>
    <row r="524" spans="1:2" x14ac:dyDescent="0.25">
      <c r="A524" s="10"/>
      <c r="B524" s="10"/>
    </row>
    <row r="525" spans="1:2" x14ac:dyDescent="0.25">
      <c r="A525" s="10"/>
      <c r="B525" s="10"/>
    </row>
    <row r="526" spans="1:2" x14ac:dyDescent="0.25">
      <c r="A526" s="10"/>
      <c r="B526" s="10"/>
    </row>
    <row r="527" spans="1:2" x14ac:dyDescent="0.25">
      <c r="A527" s="10"/>
      <c r="B527" s="10"/>
    </row>
    <row r="528" spans="1:2" x14ac:dyDescent="0.25">
      <c r="A528" s="10"/>
      <c r="B528" s="10"/>
    </row>
    <row r="529" spans="1:2" x14ac:dyDescent="0.25">
      <c r="A529" s="10"/>
      <c r="B529" s="10"/>
    </row>
    <row r="530" spans="1:2" x14ac:dyDescent="0.25">
      <c r="A530" s="10"/>
      <c r="B530" s="10"/>
    </row>
    <row r="531" spans="1:2" x14ac:dyDescent="0.25">
      <c r="A531" s="10"/>
      <c r="B531" s="10"/>
    </row>
    <row r="532" spans="1:2" x14ac:dyDescent="0.25">
      <c r="A532" s="10"/>
      <c r="B532" s="10"/>
    </row>
    <row r="533" spans="1:2" x14ac:dyDescent="0.25">
      <c r="A533" s="10"/>
      <c r="B533" s="10"/>
    </row>
    <row r="534" spans="1:2" x14ac:dyDescent="0.25">
      <c r="A534" s="10"/>
      <c r="B534" s="10"/>
    </row>
    <row r="535" spans="1:2" x14ac:dyDescent="0.25">
      <c r="A535" s="10"/>
      <c r="B535" s="10"/>
    </row>
    <row r="536" spans="1:2" x14ac:dyDescent="0.25">
      <c r="A536" s="10"/>
      <c r="B536" s="10"/>
    </row>
    <row r="537" spans="1:2" x14ac:dyDescent="0.25">
      <c r="A537" s="10"/>
      <c r="B537" s="10"/>
    </row>
    <row r="538" spans="1:2" x14ac:dyDescent="0.25">
      <c r="A538" s="10"/>
      <c r="B538" s="10"/>
    </row>
    <row r="539" spans="1:2" x14ac:dyDescent="0.25">
      <c r="A539" s="10"/>
      <c r="B539" s="10"/>
    </row>
    <row r="540" spans="1:2" x14ac:dyDescent="0.25">
      <c r="A540" s="10"/>
      <c r="B540" s="10"/>
    </row>
    <row r="541" spans="1:2" x14ac:dyDescent="0.25">
      <c r="A541" s="10"/>
      <c r="B541" s="10"/>
    </row>
    <row r="542" spans="1:2" x14ac:dyDescent="0.25">
      <c r="A542" s="10"/>
      <c r="B542" s="10"/>
    </row>
    <row r="543" spans="1:2" x14ac:dyDescent="0.25">
      <c r="A543" s="10"/>
      <c r="B543" s="10"/>
    </row>
    <row r="544" spans="1:2" x14ac:dyDescent="0.25">
      <c r="A544" s="10"/>
      <c r="B544" s="10"/>
    </row>
    <row r="545" spans="1:2" x14ac:dyDescent="0.25">
      <c r="A545" s="10"/>
      <c r="B545" s="10"/>
    </row>
    <row r="546" spans="1:2" x14ac:dyDescent="0.25">
      <c r="A546" s="10"/>
      <c r="B546" s="10"/>
    </row>
    <row r="547" spans="1:2" x14ac:dyDescent="0.25">
      <c r="A547" s="10"/>
      <c r="B547" s="10"/>
    </row>
    <row r="548" spans="1:2" x14ac:dyDescent="0.25">
      <c r="A548" s="10"/>
      <c r="B548" s="10"/>
    </row>
    <row r="549" spans="1:2" x14ac:dyDescent="0.25">
      <c r="A549" s="10"/>
      <c r="B549" s="10"/>
    </row>
    <row r="550" spans="1:2" x14ac:dyDescent="0.25">
      <c r="A550" s="10"/>
      <c r="B550" s="10"/>
    </row>
    <row r="551" spans="1:2" x14ac:dyDescent="0.25">
      <c r="A551" s="10"/>
      <c r="B551" s="10"/>
    </row>
    <row r="552" spans="1:2" x14ac:dyDescent="0.25">
      <c r="A552" s="10"/>
      <c r="B552" s="10"/>
    </row>
    <row r="553" spans="1:2" x14ac:dyDescent="0.25">
      <c r="A553" s="10"/>
      <c r="B553" s="10"/>
    </row>
    <row r="554" spans="1:2" x14ac:dyDescent="0.25">
      <c r="A554" s="10"/>
      <c r="B554" s="10"/>
    </row>
    <row r="555" spans="1:2" x14ac:dyDescent="0.25">
      <c r="A555" s="10"/>
      <c r="B555" s="10"/>
    </row>
    <row r="556" spans="1:2" x14ac:dyDescent="0.25">
      <c r="A556" s="10"/>
      <c r="B556" s="10"/>
    </row>
    <row r="557" spans="1:2" x14ac:dyDescent="0.25">
      <c r="A557" s="10"/>
      <c r="B557" s="10"/>
    </row>
    <row r="558" spans="1:2" x14ac:dyDescent="0.25">
      <c r="A558" s="10"/>
      <c r="B558" s="10"/>
    </row>
    <row r="559" spans="1:2" x14ac:dyDescent="0.25">
      <c r="A559" s="10"/>
      <c r="B559" s="10"/>
    </row>
    <row r="560" spans="1:2" x14ac:dyDescent="0.25">
      <c r="A560" s="10"/>
      <c r="B560" s="10"/>
    </row>
    <row r="561" spans="1:2" x14ac:dyDescent="0.25">
      <c r="A561" s="10"/>
      <c r="B561" s="10"/>
    </row>
    <row r="562" spans="1:2" x14ac:dyDescent="0.25">
      <c r="A562" s="10"/>
      <c r="B562" s="10"/>
    </row>
    <row r="563" spans="1:2" x14ac:dyDescent="0.25">
      <c r="A563" s="10"/>
      <c r="B563" s="10"/>
    </row>
    <row r="564" spans="1:2" x14ac:dyDescent="0.25">
      <c r="A564" s="10"/>
      <c r="B564" s="10"/>
    </row>
    <row r="565" spans="1:2" x14ac:dyDescent="0.25">
      <c r="A565" s="10"/>
      <c r="B565" s="10"/>
    </row>
    <row r="566" spans="1:2" x14ac:dyDescent="0.25">
      <c r="A566" s="10"/>
      <c r="B566" s="10"/>
    </row>
    <row r="567" spans="1:2" x14ac:dyDescent="0.25">
      <c r="A567" s="10"/>
      <c r="B567" s="10"/>
    </row>
    <row r="568" spans="1:2" x14ac:dyDescent="0.25">
      <c r="A568" s="10"/>
      <c r="B568" s="10"/>
    </row>
    <row r="569" spans="1:2" x14ac:dyDescent="0.25">
      <c r="A569" s="10"/>
      <c r="B569" s="10"/>
    </row>
    <row r="570" spans="1:2" x14ac:dyDescent="0.25">
      <c r="A570" s="10"/>
      <c r="B570" s="10"/>
    </row>
    <row r="571" spans="1:2" x14ac:dyDescent="0.25">
      <c r="A571" s="10"/>
      <c r="B571" s="10"/>
    </row>
    <row r="572" spans="1:2" x14ac:dyDescent="0.25">
      <c r="A572" s="10"/>
      <c r="B572" s="10"/>
    </row>
    <row r="573" spans="1:2" x14ac:dyDescent="0.25">
      <c r="A573" s="10"/>
      <c r="B573" s="10"/>
    </row>
    <row r="574" spans="1:2" x14ac:dyDescent="0.25">
      <c r="A574" s="10"/>
      <c r="B574" s="10"/>
    </row>
    <row r="575" spans="1:2" x14ac:dyDescent="0.25">
      <c r="A575" s="10"/>
      <c r="B575" s="10"/>
    </row>
    <row r="576" spans="1:2" x14ac:dyDescent="0.25">
      <c r="A576" s="10"/>
      <c r="B576" s="10"/>
    </row>
    <row r="577" spans="1:2" x14ac:dyDescent="0.25">
      <c r="A577" s="10"/>
      <c r="B577" s="10"/>
    </row>
    <row r="578" spans="1:2" x14ac:dyDescent="0.25">
      <c r="A578" s="10"/>
      <c r="B578" s="10"/>
    </row>
    <row r="579" spans="1:2" x14ac:dyDescent="0.25">
      <c r="A579" s="10"/>
      <c r="B579" s="10"/>
    </row>
    <row r="580" spans="1:2" x14ac:dyDescent="0.25">
      <c r="A580" s="10"/>
      <c r="B580" s="10"/>
    </row>
    <row r="581" spans="1:2" x14ac:dyDescent="0.25">
      <c r="A581" s="10"/>
      <c r="B581" s="10"/>
    </row>
    <row r="582" spans="1:2" x14ac:dyDescent="0.25">
      <c r="A582" s="10"/>
      <c r="B582" s="10"/>
    </row>
    <row r="583" spans="1:2" x14ac:dyDescent="0.25">
      <c r="A583" s="10"/>
      <c r="B583" s="10"/>
    </row>
    <row r="584" spans="1:2" x14ac:dyDescent="0.25">
      <c r="A584" s="10"/>
      <c r="B584" s="10"/>
    </row>
    <row r="585" spans="1:2" x14ac:dyDescent="0.25">
      <c r="A585" s="10"/>
      <c r="B585" s="10"/>
    </row>
    <row r="586" spans="1:2" x14ac:dyDescent="0.25">
      <c r="A586" s="10"/>
      <c r="B586" s="10"/>
    </row>
    <row r="587" spans="1:2" x14ac:dyDescent="0.25">
      <c r="A587" s="10"/>
      <c r="B587" s="10"/>
    </row>
    <row r="588" spans="1:2" x14ac:dyDescent="0.25">
      <c r="A588" s="10"/>
      <c r="B588" s="10"/>
    </row>
    <row r="589" spans="1:2" x14ac:dyDescent="0.25">
      <c r="A589" s="10"/>
      <c r="B589" s="10"/>
    </row>
    <row r="590" spans="1:2" x14ac:dyDescent="0.25">
      <c r="A590" s="10"/>
      <c r="B590" s="10"/>
    </row>
    <row r="591" spans="1:2" x14ac:dyDescent="0.25">
      <c r="A591" s="10"/>
      <c r="B591" s="10"/>
    </row>
    <row r="592" spans="1:2" x14ac:dyDescent="0.25">
      <c r="A592" s="10"/>
      <c r="B592" s="10"/>
    </row>
    <row r="593" spans="1:2" x14ac:dyDescent="0.25">
      <c r="A593" s="10"/>
      <c r="B593" s="10"/>
    </row>
    <row r="594" spans="1:2" x14ac:dyDescent="0.25">
      <c r="A594" s="10"/>
      <c r="B594" s="10"/>
    </row>
    <row r="595" spans="1:2" x14ac:dyDescent="0.25">
      <c r="A595" s="10"/>
      <c r="B595" s="10"/>
    </row>
    <row r="596" spans="1:2" x14ac:dyDescent="0.25">
      <c r="A596" s="10"/>
      <c r="B596" s="10"/>
    </row>
    <row r="597" spans="1:2" x14ac:dyDescent="0.25">
      <c r="A597" s="10"/>
      <c r="B597" s="10"/>
    </row>
    <row r="598" spans="1:2" x14ac:dyDescent="0.25">
      <c r="A598" s="10"/>
      <c r="B598" s="10"/>
    </row>
    <row r="599" spans="1:2" x14ac:dyDescent="0.25">
      <c r="A599" s="10"/>
      <c r="B599" s="10"/>
    </row>
    <row r="600" spans="1:2" x14ac:dyDescent="0.25">
      <c r="A600" s="10"/>
      <c r="B600" s="10"/>
    </row>
    <row r="601" spans="1:2" x14ac:dyDescent="0.25">
      <c r="A601" s="10"/>
      <c r="B601" s="10"/>
    </row>
    <row r="602" spans="1:2" x14ac:dyDescent="0.25">
      <c r="A602" s="10"/>
      <c r="B602" s="10"/>
    </row>
    <row r="603" spans="1:2" x14ac:dyDescent="0.25">
      <c r="A603" s="10"/>
      <c r="B603" s="10"/>
    </row>
    <row r="604" spans="1:2" x14ac:dyDescent="0.25">
      <c r="A604" s="10"/>
      <c r="B604" s="10"/>
    </row>
    <row r="605" spans="1:2" x14ac:dyDescent="0.25">
      <c r="A605" s="10"/>
      <c r="B605" s="10"/>
    </row>
    <row r="606" spans="1:2" x14ac:dyDescent="0.25">
      <c r="A606" s="10"/>
      <c r="B606" s="10"/>
    </row>
    <row r="607" spans="1:2" x14ac:dyDescent="0.25">
      <c r="A607" s="10"/>
      <c r="B607" s="10"/>
    </row>
    <row r="608" spans="1:2" x14ac:dyDescent="0.25">
      <c r="A608" s="10"/>
      <c r="B608" s="10"/>
    </row>
    <row r="609" spans="1:2" x14ac:dyDescent="0.25">
      <c r="A609" s="10"/>
      <c r="B609" s="10"/>
    </row>
    <row r="610" spans="1:2" x14ac:dyDescent="0.25">
      <c r="A610" s="10"/>
      <c r="B610" s="10"/>
    </row>
    <row r="611" spans="1:2" x14ac:dyDescent="0.25">
      <c r="A611" s="10"/>
      <c r="B611" s="10"/>
    </row>
    <row r="612" spans="1:2" x14ac:dyDescent="0.25">
      <c r="A612" s="10"/>
      <c r="B612" s="10"/>
    </row>
    <row r="613" spans="1:2" x14ac:dyDescent="0.25">
      <c r="A613" s="10"/>
      <c r="B613" s="10"/>
    </row>
    <row r="614" spans="1:2" x14ac:dyDescent="0.25">
      <c r="A614" s="10"/>
      <c r="B614" s="10"/>
    </row>
    <row r="615" spans="1:2" x14ac:dyDescent="0.25">
      <c r="A615" s="10"/>
      <c r="B615" s="10"/>
    </row>
    <row r="616" spans="1:2" x14ac:dyDescent="0.25">
      <c r="A616" s="10"/>
      <c r="B616" s="10"/>
    </row>
    <row r="617" spans="1:2" x14ac:dyDescent="0.25">
      <c r="A617" s="10"/>
      <c r="B617" s="10"/>
    </row>
    <row r="618" spans="1:2" x14ac:dyDescent="0.25">
      <c r="A618" s="10"/>
      <c r="B618" s="10"/>
    </row>
    <row r="619" spans="1:2" x14ac:dyDescent="0.25">
      <c r="A619" s="10"/>
      <c r="B619" s="10"/>
    </row>
    <row r="620" spans="1:2" x14ac:dyDescent="0.25">
      <c r="A620" s="10"/>
      <c r="B620" s="10"/>
    </row>
    <row r="621" spans="1:2" x14ac:dyDescent="0.25">
      <c r="A621" s="10"/>
      <c r="B621" s="10"/>
    </row>
    <row r="622" spans="1:2" x14ac:dyDescent="0.25">
      <c r="A622" s="10"/>
      <c r="B622" s="10"/>
    </row>
    <row r="623" spans="1:2" x14ac:dyDescent="0.25">
      <c r="A623" s="10"/>
      <c r="B623" s="10"/>
    </row>
    <row r="624" spans="1:2" x14ac:dyDescent="0.25">
      <c r="A624" s="10"/>
      <c r="B624" s="10"/>
    </row>
    <row r="625" spans="1:2" x14ac:dyDescent="0.25">
      <c r="A625" s="10"/>
      <c r="B625" s="10"/>
    </row>
    <row r="626" spans="1:2" x14ac:dyDescent="0.25">
      <c r="A626" s="10"/>
      <c r="B626" s="10"/>
    </row>
    <row r="627" spans="1:2" x14ac:dyDescent="0.25">
      <c r="A627" s="10"/>
      <c r="B627" s="10"/>
    </row>
    <row r="628" spans="1:2" x14ac:dyDescent="0.25">
      <c r="A628" s="10"/>
      <c r="B628" s="10"/>
    </row>
    <row r="629" spans="1:2" x14ac:dyDescent="0.25">
      <c r="A629" s="10"/>
      <c r="B629" s="10"/>
    </row>
    <row r="630" spans="1:2" x14ac:dyDescent="0.25">
      <c r="A630" s="10"/>
      <c r="B630" s="10"/>
    </row>
    <row r="631" spans="1:2" x14ac:dyDescent="0.25">
      <c r="A631" s="10"/>
      <c r="B631" s="10"/>
    </row>
    <row r="632" spans="1:2" x14ac:dyDescent="0.25">
      <c r="A632" s="10"/>
      <c r="B632" s="10"/>
    </row>
    <row r="633" spans="1:2" x14ac:dyDescent="0.25">
      <c r="A633" s="10"/>
      <c r="B633" s="10"/>
    </row>
    <row r="634" spans="1:2" x14ac:dyDescent="0.25">
      <c r="A634" s="10"/>
      <c r="B634" s="10"/>
    </row>
    <row r="635" spans="1:2" x14ac:dyDescent="0.25">
      <c r="A635" s="10"/>
      <c r="B635" s="10"/>
    </row>
    <row r="636" spans="1:2" x14ac:dyDescent="0.25">
      <c r="A636" s="10"/>
      <c r="B636" s="10"/>
    </row>
    <row r="637" spans="1:2" x14ac:dyDescent="0.25">
      <c r="A637" s="10"/>
      <c r="B637" s="10"/>
    </row>
    <row r="638" spans="1:2" x14ac:dyDescent="0.25">
      <c r="A638" s="10"/>
      <c r="B638" s="10"/>
    </row>
    <row r="639" spans="1:2" x14ac:dyDescent="0.25">
      <c r="A639" s="10"/>
      <c r="B639" s="10"/>
    </row>
    <row r="640" spans="1:2" x14ac:dyDescent="0.25">
      <c r="A640" s="10"/>
      <c r="B640" s="10"/>
    </row>
    <row r="641" spans="1:2" x14ac:dyDescent="0.25">
      <c r="A641" s="10"/>
      <c r="B641" s="10"/>
    </row>
    <row r="642" spans="1:2" x14ac:dyDescent="0.25">
      <c r="A642" s="10"/>
      <c r="B642" s="10"/>
    </row>
    <row r="643" spans="1:2" x14ac:dyDescent="0.25">
      <c r="A643" s="10"/>
      <c r="B643" s="10"/>
    </row>
    <row r="644" spans="1:2" x14ac:dyDescent="0.25">
      <c r="A644" s="10"/>
      <c r="B644" s="10"/>
    </row>
    <row r="645" spans="1:2" x14ac:dyDescent="0.25">
      <c r="A645" s="10"/>
      <c r="B645" s="10"/>
    </row>
    <row r="646" spans="1:2" x14ac:dyDescent="0.25">
      <c r="A646" s="10"/>
      <c r="B646" s="10"/>
    </row>
    <row r="647" spans="1:2" x14ac:dyDescent="0.25">
      <c r="A647" s="10"/>
      <c r="B647" s="10"/>
    </row>
    <row r="648" spans="1:2" x14ac:dyDescent="0.25">
      <c r="A648" s="10"/>
      <c r="B648" s="10"/>
    </row>
    <row r="649" spans="1:2" x14ac:dyDescent="0.25">
      <c r="A649" s="10"/>
      <c r="B649" s="10"/>
    </row>
    <row r="650" spans="1:2" x14ac:dyDescent="0.25">
      <c r="A650" s="10"/>
      <c r="B650" s="10"/>
    </row>
    <row r="651" spans="1:2" x14ac:dyDescent="0.25">
      <c r="A651" s="10"/>
      <c r="B651" s="10"/>
    </row>
    <row r="652" spans="1:2" x14ac:dyDescent="0.25">
      <c r="A652" s="10"/>
      <c r="B652" s="10"/>
    </row>
    <row r="653" spans="1:2" x14ac:dyDescent="0.25">
      <c r="A653" s="10"/>
      <c r="B653" s="10"/>
    </row>
    <row r="654" spans="1:2" x14ac:dyDescent="0.25">
      <c r="A654" s="10"/>
      <c r="B654" s="10"/>
    </row>
    <row r="655" spans="1:2" x14ac:dyDescent="0.25">
      <c r="A655" s="10"/>
      <c r="B655" s="10"/>
    </row>
    <row r="656" spans="1:2" x14ac:dyDescent="0.25">
      <c r="A656" s="10"/>
      <c r="B656" s="10"/>
    </row>
    <row r="657" spans="1:2" x14ac:dyDescent="0.25">
      <c r="A657" s="10"/>
      <c r="B657" s="10"/>
    </row>
    <row r="658" spans="1:2" x14ac:dyDescent="0.25">
      <c r="A658" s="10"/>
      <c r="B658" s="10"/>
    </row>
    <row r="659" spans="1:2" x14ac:dyDescent="0.25">
      <c r="A659" s="10"/>
      <c r="B659" s="10"/>
    </row>
    <row r="660" spans="1:2" x14ac:dyDescent="0.25">
      <c r="A660" s="10"/>
      <c r="B660" s="10"/>
    </row>
    <row r="661" spans="1:2" x14ac:dyDescent="0.25">
      <c r="A661" s="10"/>
      <c r="B661" s="10"/>
    </row>
    <row r="662" spans="1:2" x14ac:dyDescent="0.25">
      <c r="A662" s="10"/>
      <c r="B662" s="10"/>
    </row>
    <row r="663" spans="1:2" x14ac:dyDescent="0.25">
      <c r="A663" s="10"/>
      <c r="B663" s="10"/>
    </row>
    <row r="664" spans="1:2" x14ac:dyDescent="0.25">
      <c r="A664" s="10"/>
      <c r="B664" s="10"/>
    </row>
    <row r="665" spans="1:2" x14ac:dyDescent="0.25">
      <c r="A665" s="10"/>
      <c r="B665" s="10"/>
    </row>
    <row r="666" spans="1:2" x14ac:dyDescent="0.25">
      <c r="A666" s="10"/>
      <c r="B666" s="10"/>
    </row>
    <row r="667" spans="1:2" x14ac:dyDescent="0.25">
      <c r="A667" s="10"/>
      <c r="B667" s="10"/>
    </row>
    <row r="668" spans="1:2" x14ac:dyDescent="0.25">
      <c r="A668" s="10"/>
      <c r="B668" s="10"/>
    </row>
    <row r="669" spans="1:2" x14ac:dyDescent="0.25">
      <c r="A669" s="10"/>
      <c r="B669" s="10"/>
    </row>
    <row r="670" spans="1:2" x14ac:dyDescent="0.25">
      <c r="A670" s="10"/>
      <c r="B670" s="10"/>
    </row>
    <row r="671" spans="1:2" x14ac:dyDescent="0.25">
      <c r="A671" s="10"/>
      <c r="B671" s="10"/>
    </row>
    <row r="672" spans="1:2" x14ac:dyDescent="0.25">
      <c r="A672" s="10"/>
      <c r="B672" s="10"/>
    </row>
    <row r="673" spans="1:2" x14ac:dyDescent="0.25">
      <c r="A673" s="10"/>
      <c r="B673" s="10"/>
    </row>
    <row r="674" spans="1:2" x14ac:dyDescent="0.25">
      <c r="A674" s="10"/>
      <c r="B674" s="10"/>
    </row>
    <row r="675" spans="1:2" x14ac:dyDescent="0.25">
      <c r="A675" s="10"/>
      <c r="B675" s="10"/>
    </row>
    <row r="676" spans="1:2" x14ac:dyDescent="0.25">
      <c r="A676" s="10"/>
      <c r="B676" s="10"/>
    </row>
    <row r="677" spans="1:2" x14ac:dyDescent="0.25">
      <c r="A677" s="10"/>
      <c r="B677" s="10"/>
    </row>
    <row r="678" spans="1:2" x14ac:dyDescent="0.25">
      <c r="A678" s="10"/>
      <c r="B678" s="10"/>
    </row>
    <row r="679" spans="1:2" x14ac:dyDescent="0.25">
      <c r="A679" s="10"/>
      <c r="B679" s="10"/>
    </row>
    <row r="680" spans="1:2" x14ac:dyDescent="0.25">
      <c r="A680" s="10"/>
      <c r="B680" s="10"/>
    </row>
    <row r="681" spans="1:2" x14ac:dyDescent="0.25">
      <c r="A681" s="10"/>
      <c r="B681" s="10"/>
    </row>
    <row r="682" spans="1:2" x14ac:dyDescent="0.25">
      <c r="A682" s="10"/>
      <c r="B682" s="10"/>
    </row>
    <row r="683" spans="1:2" x14ac:dyDescent="0.25">
      <c r="A683" s="10"/>
      <c r="B683" s="10"/>
    </row>
    <row r="684" spans="1:2" x14ac:dyDescent="0.25">
      <c r="A684" s="10"/>
      <c r="B684" s="10"/>
    </row>
    <row r="685" spans="1:2" x14ac:dyDescent="0.25">
      <c r="A685" s="10"/>
      <c r="B685" s="10"/>
    </row>
    <row r="686" spans="1:2" x14ac:dyDescent="0.25">
      <c r="A686" s="10"/>
      <c r="B686" s="10"/>
    </row>
    <row r="687" spans="1:2" x14ac:dyDescent="0.25">
      <c r="A687" s="10"/>
      <c r="B687" s="10"/>
    </row>
    <row r="688" spans="1:2" x14ac:dyDescent="0.25">
      <c r="A688" s="10"/>
      <c r="B688" s="10"/>
    </row>
    <row r="689" spans="1:2" x14ac:dyDescent="0.25">
      <c r="A689" s="10"/>
      <c r="B689" s="10"/>
    </row>
    <row r="690" spans="1:2" x14ac:dyDescent="0.25">
      <c r="A690" s="10"/>
      <c r="B690" s="10"/>
    </row>
    <row r="691" spans="1:2" x14ac:dyDescent="0.25">
      <c r="A691" s="10"/>
      <c r="B691" s="10"/>
    </row>
    <row r="692" spans="1:2" x14ac:dyDescent="0.25">
      <c r="A692" s="10"/>
      <c r="B692" s="10"/>
    </row>
    <row r="693" spans="1:2" x14ac:dyDescent="0.25">
      <c r="A693" s="10"/>
      <c r="B693" s="10"/>
    </row>
    <row r="694" spans="1:2" x14ac:dyDescent="0.25">
      <c r="A694" s="10"/>
      <c r="B694" s="10"/>
    </row>
    <row r="695" spans="1:2" x14ac:dyDescent="0.25">
      <c r="A695" s="10"/>
      <c r="B695" s="10"/>
    </row>
    <row r="696" spans="1:2" x14ac:dyDescent="0.25">
      <c r="A696" s="10"/>
      <c r="B696" s="10"/>
    </row>
    <row r="697" spans="1:2" x14ac:dyDescent="0.25">
      <c r="A697" s="10"/>
      <c r="B697" s="10"/>
    </row>
    <row r="698" spans="1:2" x14ac:dyDescent="0.25">
      <c r="A698" s="10"/>
      <c r="B698" s="10"/>
    </row>
    <row r="699" spans="1:2" x14ac:dyDescent="0.25">
      <c r="A699" s="10"/>
      <c r="B699" s="10"/>
    </row>
    <row r="700" spans="1:2" x14ac:dyDescent="0.25">
      <c r="A700" s="10"/>
      <c r="B700" s="10"/>
    </row>
    <row r="701" spans="1:2" x14ac:dyDescent="0.25">
      <c r="A701" s="10"/>
      <c r="B701" s="10"/>
    </row>
    <row r="702" spans="1:2" x14ac:dyDescent="0.25">
      <c r="A702" s="10"/>
      <c r="B702" s="10"/>
    </row>
    <row r="703" spans="1:2" x14ac:dyDescent="0.25">
      <c r="A703" s="10"/>
      <c r="B703" s="10"/>
    </row>
    <row r="704" spans="1:2" x14ac:dyDescent="0.25">
      <c r="A704" s="10"/>
      <c r="B704" s="10"/>
    </row>
    <row r="705" spans="1:2" x14ac:dyDescent="0.25">
      <c r="A705" s="10"/>
      <c r="B705" s="10"/>
    </row>
    <row r="706" spans="1:2" x14ac:dyDescent="0.25">
      <c r="A706" s="10"/>
      <c r="B706" s="10"/>
    </row>
    <row r="707" spans="1:2" x14ac:dyDescent="0.25">
      <c r="A707" s="10"/>
      <c r="B707" s="10"/>
    </row>
    <row r="708" spans="1:2" x14ac:dyDescent="0.25">
      <c r="A708" s="10"/>
      <c r="B708" s="10"/>
    </row>
    <row r="709" spans="1:2" x14ac:dyDescent="0.25">
      <c r="A709" s="10"/>
      <c r="B709" s="10"/>
    </row>
    <row r="710" spans="1:2" x14ac:dyDescent="0.25">
      <c r="A710" s="10"/>
      <c r="B710" s="10"/>
    </row>
    <row r="711" spans="1:2" x14ac:dyDescent="0.25">
      <c r="A711" s="10"/>
      <c r="B711" s="10"/>
    </row>
    <row r="712" spans="1:2" x14ac:dyDescent="0.25">
      <c r="A712" s="10"/>
      <c r="B712" s="10"/>
    </row>
    <row r="713" spans="1:2" x14ac:dyDescent="0.25">
      <c r="A713" s="10"/>
      <c r="B713" s="10"/>
    </row>
    <row r="714" spans="1:2" x14ac:dyDescent="0.25">
      <c r="A714" s="10"/>
      <c r="B714" s="10"/>
    </row>
    <row r="715" spans="1:2" x14ac:dyDescent="0.25">
      <c r="A715" s="10"/>
      <c r="B715" s="10"/>
    </row>
    <row r="716" spans="1:2" x14ac:dyDescent="0.25">
      <c r="A716" s="10"/>
      <c r="B716" s="10"/>
    </row>
    <row r="717" spans="1:2" x14ac:dyDescent="0.25">
      <c r="A717" s="10"/>
      <c r="B717" s="10"/>
    </row>
    <row r="718" spans="1:2" x14ac:dyDescent="0.25">
      <c r="A718" s="10"/>
      <c r="B718" s="10"/>
    </row>
    <row r="719" spans="1:2" x14ac:dyDescent="0.25">
      <c r="A719" s="10"/>
      <c r="B719" s="10"/>
    </row>
    <row r="720" spans="1:2" x14ac:dyDescent="0.25">
      <c r="A720" s="10"/>
      <c r="B720" s="10"/>
    </row>
    <row r="721" spans="1:2" x14ac:dyDescent="0.25">
      <c r="A721" s="10"/>
      <c r="B721" s="10"/>
    </row>
    <row r="722" spans="1:2" x14ac:dyDescent="0.25">
      <c r="A722" s="10"/>
      <c r="B722" s="10"/>
    </row>
    <row r="723" spans="1:2" x14ac:dyDescent="0.25">
      <c r="A723" s="10"/>
      <c r="B723" s="10"/>
    </row>
    <row r="724" spans="1:2" x14ac:dyDescent="0.25">
      <c r="A724" s="10"/>
      <c r="B724" s="10"/>
    </row>
    <row r="725" spans="1:2" x14ac:dyDescent="0.25">
      <c r="A725" s="10"/>
      <c r="B725" s="10"/>
    </row>
    <row r="726" spans="1:2" x14ac:dyDescent="0.25">
      <c r="A726" s="10"/>
      <c r="B726" s="10"/>
    </row>
    <row r="727" spans="1:2" x14ac:dyDescent="0.25">
      <c r="A727" s="10"/>
      <c r="B727" s="10"/>
    </row>
    <row r="728" spans="1:2" x14ac:dyDescent="0.25">
      <c r="A728" s="10"/>
      <c r="B728" s="10"/>
    </row>
    <row r="729" spans="1:2" x14ac:dyDescent="0.25">
      <c r="A729" s="10"/>
      <c r="B729" s="10"/>
    </row>
    <row r="730" spans="1:2" x14ac:dyDescent="0.25">
      <c r="A730" s="10"/>
      <c r="B730" s="10"/>
    </row>
    <row r="731" spans="1:2" x14ac:dyDescent="0.25">
      <c r="A731" s="10"/>
      <c r="B731" s="10"/>
    </row>
    <row r="732" spans="1:2" x14ac:dyDescent="0.25">
      <c r="A732" s="10"/>
      <c r="B732" s="10"/>
    </row>
    <row r="733" spans="1:2" x14ac:dyDescent="0.25">
      <c r="A733" s="10"/>
      <c r="B733" s="10"/>
    </row>
    <row r="734" spans="1:2" x14ac:dyDescent="0.25">
      <c r="A734" s="10"/>
      <c r="B734" s="10"/>
    </row>
    <row r="735" spans="1:2" x14ac:dyDescent="0.25">
      <c r="A735" s="10"/>
      <c r="B735" s="10"/>
    </row>
    <row r="736" spans="1:2" x14ac:dyDescent="0.25">
      <c r="A736" s="10"/>
      <c r="B736" s="10"/>
    </row>
    <row r="737" spans="1:2" x14ac:dyDescent="0.25">
      <c r="A737" s="10"/>
      <c r="B737" s="10"/>
    </row>
    <row r="738" spans="1:2" x14ac:dyDescent="0.25">
      <c r="A738" s="10"/>
      <c r="B738" s="10"/>
    </row>
    <row r="739" spans="1:2" x14ac:dyDescent="0.25">
      <c r="A739" s="10"/>
      <c r="B739" s="10"/>
    </row>
    <row r="740" spans="1:2" x14ac:dyDescent="0.25">
      <c r="A740" s="10"/>
      <c r="B740" s="10"/>
    </row>
    <row r="741" spans="1:2" x14ac:dyDescent="0.25">
      <c r="A741" s="10"/>
      <c r="B741" s="10"/>
    </row>
    <row r="742" spans="1:2" x14ac:dyDescent="0.25">
      <c r="A742" s="10"/>
      <c r="B742" s="10"/>
    </row>
    <row r="743" spans="1:2" x14ac:dyDescent="0.25">
      <c r="A743" s="10"/>
      <c r="B743" s="10"/>
    </row>
    <row r="744" spans="1:2" x14ac:dyDescent="0.25">
      <c r="A744" s="10"/>
      <c r="B744" s="10"/>
    </row>
    <row r="745" spans="1:2" x14ac:dyDescent="0.25">
      <c r="A745" s="10"/>
      <c r="B745" s="10"/>
    </row>
    <row r="746" spans="1:2" x14ac:dyDescent="0.25">
      <c r="A746" s="10"/>
      <c r="B746" s="10"/>
    </row>
    <row r="747" spans="1:2" x14ac:dyDescent="0.25">
      <c r="A747" s="10"/>
      <c r="B747" s="10"/>
    </row>
    <row r="748" spans="1:2" x14ac:dyDescent="0.25">
      <c r="A748" s="10"/>
      <c r="B748" s="10"/>
    </row>
    <row r="749" spans="1:2" x14ac:dyDescent="0.25">
      <c r="A749" s="10"/>
      <c r="B749" s="10"/>
    </row>
    <row r="750" spans="1:2" x14ac:dyDescent="0.25">
      <c r="A750" s="10"/>
      <c r="B750" s="10"/>
    </row>
    <row r="751" spans="1:2" x14ac:dyDescent="0.25">
      <c r="A751" s="10"/>
      <c r="B751" s="10"/>
    </row>
    <row r="752" spans="1:2" x14ac:dyDescent="0.25">
      <c r="A752" s="10"/>
      <c r="B752" s="10"/>
    </row>
    <row r="753" spans="1:2" x14ac:dyDescent="0.25">
      <c r="A753" s="10"/>
      <c r="B753" s="10"/>
    </row>
    <row r="754" spans="1:2" x14ac:dyDescent="0.25">
      <c r="A754" s="10"/>
      <c r="B754" s="10"/>
    </row>
    <row r="755" spans="1:2" x14ac:dyDescent="0.25">
      <c r="A755" s="10"/>
      <c r="B755" s="10"/>
    </row>
    <row r="756" spans="1:2" x14ac:dyDescent="0.25">
      <c r="A756" s="10"/>
      <c r="B756" s="10"/>
    </row>
    <row r="757" spans="1:2" x14ac:dyDescent="0.25">
      <c r="A757" s="10"/>
      <c r="B757" s="10"/>
    </row>
    <row r="758" spans="1:2" x14ac:dyDescent="0.25">
      <c r="A758" s="10"/>
      <c r="B758" s="10"/>
    </row>
    <row r="759" spans="1:2" x14ac:dyDescent="0.25">
      <c r="A759" s="10"/>
      <c r="B759" s="10"/>
    </row>
    <row r="760" spans="1:2" x14ac:dyDescent="0.25">
      <c r="A760" s="10"/>
      <c r="B760" s="10"/>
    </row>
    <row r="761" spans="1:2" x14ac:dyDescent="0.25">
      <c r="A761" s="10"/>
      <c r="B761" s="10"/>
    </row>
    <row r="762" spans="1:2" x14ac:dyDescent="0.25">
      <c r="A762" s="10"/>
      <c r="B762" s="10"/>
    </row>
    <row r="763" spans="1:2" x14ac:dyDescent="0.25">
      <c r="A763" s="10"/>
      <c r="B763" s="10"/>
    </row>
    <row r="764" spans="1:2" x14ac:dyDescent="0.25">
      <c r="A764" s="10"/>
      <c r="B764" s="10"/>
    </row>
    <row r="765" spans="1:2" x14ac:dyDescent="0.25">
      <c r="A765" s="10"/>
      <c r="B765" s="10"/>
    </row>
    <row r="766" spans="1:2" x14ac:dyDescent="0.25">
      <c r="A766" s="10"/>
      <c r="B766" s="10"/>
    </row>
    <row r="767" spans="1:2" x14ac:dyDescent="0.25">
      <c r="A767" s="10"/>
      <c r="B767" s="10"/>
    </row>
    <row r="768" spans="1:2" x14ac:dyDescent="0.25">
      <c r="A768" s="10"/>
      <c r="B768" s="10"/>
    </row>
    <row r="769" spans="1:2" x14ac:dyDescent="0.25">
      <c r="A769" s="10"/>
      <c r="B769" s="10"/>
    </row>
    <row r="770" spans="1:2" x14ac:dyDescent="0.25">
      <c r="A770" s="10"/>
      <c r="B770" s="10"/>
    </row>
    <row r="771" spans="1:2" x14ac:dyDescent="0.25">
      <c r="A771" s="10"/>
      <c r="B771" s="10"/>
    </row>
    <row r="772" spans="1:2" x14ac:dyDescent="0.25">
      <c r="A772" s="10"/>
      <c r="B772" s="10"/>
    </row>
    <row r="773" spans="1:2" x14ac:dyDescent="0.25">
      <c r="A773" s="10"/>
      <c r="B773" s="10"/>
    </row>
    <row r="774" spans="1:2" x14ac:dyDescent="0.25">
      <c r="A774" s="10"/>
      <c r="B774" s="10"/>
    </row>
    <row r="775" spans="1:2" x14ac:dyDescent="0.25">
      <c r="A775" s="10"/>
      <c r="B775" s="10"/>
    </row>
    <row r="776" spans="1:2" x14ac:dyDescent="0.25">
      <c r="A776" s="10"/>
      <c r="B776" s="10"/>
    </row>
    <row r="777" spans="1:2" x14ac:dyDescent="0.25">
      <c r="A777" s="10"/>
      <c r="B777" s="10"/>
    </row>
    <row r="778" spans="1:2" x14ac:dyDescent="0.25">
      <c r="A778" s="10"/>
      <c r="B778" s="10"/>
    </row>
    <row r="779" spans="1:2" x14ac:dyDescent="0.25">
      <c r="A779" s="10"/>
      <c r="B779" s="10"/>
    </row>
    <row r="780" spans="1:2" x14ac:dyDescent="0.25">
      <c r="A780" s="10"/>
      <c r="B780" s="10"/>
    </row>
    <row r="781" spans="1:2" x14ac:dyDescent="0.25">
      <c r="A781" s="10"/>
      <c r="B781" s="10"/>
    </row>
    <row r="782" spans="1:2" x14ac:dyDescent="0.25">
      <c r="A782" s="10"/>
      <c r="B782" s="10"/>
    </row>
    <row r="783" spans="1:2" x14ac:dyDescent="0.25">
      <c r="A783" s="10"/>
      <c r="B783" s="10"/>
    </row>
    <row r="784" spans="1:2" x14ac:dyDescent="0.25">
      <c r="A784" s="10"/>
      <c r="B784" s="10"/>
    </row>
    <row r="785" spans="1:2" x14ac:dyDescent="0.25">
      <c r="A785" s="10"/>
      <c r="B785" s="10"/>
    </row>
    <row r="786" spans="1:2" x14ac:dyDescent="0.25">
      <c r="A786" s="10"/>
      <c r="B786" s="10"/>
    </row>
    <row r="787" spans="1:2" x14ac:dyDescent="0.25">
      <c r="A787" s="10"/>
      <c r="B787" s="10"/>
    </row>
    <row r="788" spans="1:2" x14ac:dyDescent="0.25">
      <c r="A788" s="10"/>
      <c r="B788" s="10"/>
    </row>
    <row r="789" spans="1:2" x14ac:dyDescent="0.25">
      <c r="A789" s="10"/>
      <c r="B789" s="10"/>
    </row>
    <row r="790" spans="1:2" x14ac:dyDescent="0.25">
      <c r="A790" s="10"/>
      <c r="B790" s="10"/>
    </row>
    <row r="791" spans="1:2" x14ac:dyDescent="0.25">
      <c r="A791" s="10"/>
      <c r="B791" s="10"/>
    </row>
    <row r="792" spans="1:2" x14ac:dyDescent="0.25">
      <c r="A792" s="10"/>
      <c r="B792" s="10"/>
    </row>
    <row r="793" spans="1:2" x14ac:dyDescent="0.25">
      <c r="A793" s="10"/>
      <c r="B793" s="10"/>
    </row>
    <row r="794" spans="1:2" x14ac:dyDescent="0.25">
      <c r="A794" s="10"/>
      <c r="B794" s="10"/>
    </row>
    <row r="795" spans="1:2" x14ac:dyDescent="0.25">
      <c r="A795" s="10"/>
      <c r="B795" s="10"/>
    </row>
    <row r="796" spans="1:2" x14ac:dyDescent="0.25">
      <c r="A796" s="10"/>
      <c r="B796" s="10"/>
    </row>
    <row r="797" spans="1:2" x14ac:dyDescent="0.25">
      <c r="A797" s="10"/>
      <c r="B797" s="10"/>
    </row>
    <row r="798" spans="1:2" x14ac:dyDescent="0.25">
      <c r="A798" s="10"/>
      <c r="B798" s="10"/>
    </row>
    <row r="799" spans="1:2" x14ac:dyDescent="0.25">
      <c r="A799" s="10"/>
      <c r="B799" s="10"/>
    </row>
    <row r="800" spans="1:2" x14ac:dyDescent="0.25">
      <c r="A800" s="10"/>
      <c r="B800" s="10"/>
    </row>
    <row r="801" spans="1:2" x14ac:dyDescent="0.25">
      <c r="A801" s="10"/>
      <c r="B801" s="10"/>
    </row>
    <row r="802" spans="1:2" x14ac:dyDescent="0.25">
      <c r="A802" s="10"/>
      <c r="B802" s="10"/>
    </row>
    <row r="803" spans="1:2" x14ac:dyDescent="0.25">
      <c r="A803" s="10"/>
      <c r="B803" s="10"/>
    </row>
    <row r="804" spans="1:2" x14ac:dyDescent="0.25">
      <c r="A804" s="10"/>
      <c r="B804" s="10"/>
    </row>
    <row r="805" spans="1:2" x14ac:dyDescent="0.25">
      <c r="A805" s="10"/>
      <c r="B805" s="10"/>
    </row>
    <row r="806" spans="1:2" x14ac:dyDescent="0.25">
      <c r="A806" s="10"/>
      <c r="B806" s="10"/>
    </row>
    <row r="807" spans="1:2" x14ac:dyDescent="0.25">
      <c r="A807" s="10"/>
      <c r="B807" s="10"/>
    </row>
    <row r="808" spans="1:2" x14ac:dyDescent="0.25">
      <c r="A808" s="10"/>
      <c r="B808" s="10"/>
    </row>
    <row r="809" spans="1:2" x14ac:dyDescent="0.25">
      <c r="A809" s="10"/>
      <c r="B809" s="10"/>
    </row>
    <row r="810" spans="1:2" x14ac:dyDescent="0.25">
      <c r="A810" s="10"/>
      <c r="B810" s="10"/>
    </row>
    <row r="811" spans="1:2" x14ac:dyDescent="0.25">
      <c r="A811" s="10"/>
      <c r="B811" s="10"/>
    </row>
    <row r="812" spans="1:2" x14ac:dyDescent="0.25">
      <c r="A812" s="10"/>
      <c r="B812" s="10"/>
    </row>
    <row r="813" spans="1:2" x14ac:dyDescent="0.25">
      <c r="A813" s="10"/>
      <c r="B813" s="10"/>
    </row>
    <row r="814" spans="1:2" x14ac:dyDescent="0.25">
      <c r="A814" s="10"/>
      <c r="B814" s="10"/>
    </row>
    <row r="815" spans="1:2" x14ac:dyDescent="0.25">
      <c r="A815" s="10"/>
      <c r="B815" s="10"/>
    </row>
    <row r="816" spans="1:2" x14ac:dyDescent="0.25">
      <c r="A816" s="10"/>
      <c r="B816" s="10"/>
    </row>
    <row r="817" spans="1:2" x14ac:dyDescent="0.25">
      <c r="A817" s="10"/>
      <c r="B817" s="10"/>
    </row>
    <row r="818" spans="1:2" x14ac:dyDescent="0.25">
      <c r="A818" s="10"/>
      <c r="B818" s="10"/>
    </row>
    <row r="819" spans="1:2" x14ac:dyDescent="0.25">
      <c r="A819" s="10"/>
      <c r="B819" s="10"/>
    </row>
    <row r="820" spans="1:2" x14ac:dyDescent="0.25">
      <c r="A820" s="10"/>
      <c r="B820" s="10"/>
    </row>
    <row r="821" spans="1:2" x14ac:dyDescent="0.25">
      <c r="A821" s="10"/>
      <c r="B821" s="10"/>
    </row>
    <row r="822" spans="1:2" x14ac:dyDescent="0.25">
      <c r="A822" s="10"/>
      <c r="B822" s="10"/>
    </row>
    <row r="823" spans="1:2" x14ac:dyDescent="0.25">
      <c r="A823" s="10"/>
      <c r="B823" s="10"/>
    </row>
    <row r="824" spans="1:2" x14ac:dyDescent="0.25">
      <c r="A824" s="10"/>
      <c r="B824" s="10"/>
    </row>
    <row r="825" spans="1:2" x14ac:dyDescent="0.25">
      <c r="A825" s="10"/>
      <c r="B825" s="10"/>
    </row>
    <row r="826" spans="1:2" x14ac:dyDescent="0.25">
      <c r="A826" s="10"/>
      <c r="B826" s="10"/>
    </row>
    <row r="827" spans="1:2" x14ac:dyDescent="0.25">
      <c r="A827" s="10"/>
      <c r="B827" s="10"/>
    </row>
    <row r="828" spans="1:2" x14ac:dyDescent="0.25">
      <c r="A828" s="10"/>
      <c r="B828" s="10"/>
    </row>
    <row r="829" spans="1:2" x14ac:dyDescent="0.25">
      <c r="A829" s="10"/>
      <c r="B829" s="10"/>
    </row>
    <row r="830" spans="1:2" x14ac:dyDescent="0.25">
      <c r="A830" s="10"/>
      <c r="B830" s="10"/>
    </row>
    <row r="831" spans="1:2" x14ac:dyDescent="0.25">
      <c r="A831" s="10"/>
      <c r="B831" s="10"/>
    </row>
    <row r="832" spans="1:2" x14ac:dyDescent="0.25">
      <c r="A832" s="10"/>
      <c r="B832" s="10"/>
    </row>
    <row r="833" spans="1:2" x14ac:dyDescent="0.25">
      <c r="A833" s="10"/>
      <c r="B833" s="10"/>
    </row>
    <row r="834" spans="1:2" x14ac:dyDescent="0.25">
      <c r="A834" s="10"/>
      <c r="B834" s="10"/>
    </row>
    <row r="835" spans="1:2" x14ac:dyDescent="0.25">
      <c r="A835" s="10"/>
      <c r="B835" s="10"/>
    </row>
    <row r="836" spans="1:2" x14ac:dyDescent="0.25">
      <c r="A836" s="10"/>
      <c r="B836" s="10"/>
    </row>
    <row r="837" spans="1:2" x14ac:dyDescent="0.25">
      <c r="A837" s="10"/>
      <c r="B837" s="10"/>
    </row>
    <row r="838" spans="1:2" x14ac:dyDescent="0.25">
      <c r="A838" s="10"/>
      <c r="B838" s="10"/>
    </row>
    <row r="839" spans="1:2" x14ac:dyDescent="0.25">
      <c r="A839" s="10"/>
      <c r="B839" s="10"/>
    </row>
    <row r="840" spans="1:2" x14ac:dyDescent="0.25">
      <c r="A840" s="10"/>
      <c r="B840" s="10"/>
    </row>
    <row r="841" spans="1:2" x14ac:dyDescent="0.25">
      <c r="A841" s="10"/>
      <c r="B841" s="10"/>
    </row>
    <row r="842" spans="1:2" x14ac:dyDescent="0.25">
      <c r="A842" s="10"/>
      <c r="B842" s="10"/>
    </row>
    <row r="843" spans="1:2" x14ac:dyDescent="0.25">
      <c r="A843" s="10"/>
      <c r="B843" s="10"/>
    </row>
    <row r="844" spans="1:2" x14ac:dyDescent="0.25">
      <c r="A844" s="10"/>
      <c r="B844" s="10"/>
    </row>
    <row r="845" spans="1:2" x14ac:dyDescent="0.25">
      <c r="A845" s="10"/>
      <c r="B845" s="10"/>
    </row>
    <row r="846" spans="1:2" x14ac:dyDescent="0.25">
      <c r="A846" s="10"/>
      <c r="B846" s="10"/>
    </row>
    <row r="847" spans="1:2" x14ac:dyDescent="0.25">
      <c r="A847" s="10"/>
      <c r="B847" s="10"/>
    </row>
    <row r="848" spans="1:2" x14ac:dyDescent="0.25">
      <c r="A848" s="10"/>
      <c r="B848" s="10"/>
    </row>
    <row r="849" spans="1:2" x14ac:dyDescent="0.25">
      <c r="A849" s="10"/>
      <c r="B849" s="10"/>
    </row>
    <row r="850" spans="1:2" x14ac:dyDescent="0.25">
      <c r="A850" s="10"/>
      <c r="B850" s="10"/>
    </row>
    <row r="851" spans="1:2" x14ac:dyDescent="0.25">
      <c r="A851" s="10"/>
      <c r="B851" s="10"/>
    </row>
    <row r="852" spans="1:2" x14ac:dyDescent="0.25">
      <c r="A852" s="10"/>
      <c r="B852" s="10"/>
    </row>
    <row r="853" spans="1:2" x14ac:dyDescent="0.25">
      <c r="A853" s="10"/>
      <c r="B853" s="10"/>
    </row>
    <row r="854" spans="1:2" x14ac:dyDescent="0.25">
      <c r="A854" s="10"/>
      <c r="B854" s="10"/>
    </row>
    <row r="855" spans="1:2" x14ac:dyDescent="0.25">
      <c r="A855" s="10"/>
      <c r="B855" s="10"/>
    </row>
    <row r="856" spans="1:2" x14ac:dyDescent="0.25">
      <c r="A856" s="10"/>
      <c r="B856" s="10"/>
    </row>
    <row r="857" spans="1:2" x14ac:dyDescent="0.25">
      <c r="A857" s="10"/>
      <c r="B857" s="10"/>
    </row>
    <row r="858" spans="1:2" x14ac:dyDescent="0.25">
      <c r="A858" s="10"/>
      <c r="B858" s="10"/>
    </row>
    <row r="859" spans="1:2" x14ac:dyDescent="0.25">
      <c r="A859" s="10"/>
      <c r="B859" s="10"/>
    </row>
    <row r="860" spans="1:2" x14ac:dyDescent="0.25">
      <c r="A860" s="10"/>
      <c r="B860" s="10"/>
    </row>
    <row r="861" spans="1:2" x14ac:dyDescent="0.25">
      <c r="A861" s="10"/>
      <c r="B861" s="10"/>
    </row>
    <row r="862" spans="1:2" x14ac:dyDescent="0.25">
      <c r="A862" s="10"/>
      <c r="B862" s="10"/>
    </row>
    <row r="863" spans="1:2" x14ac:dyDescent="0.25">
      <c r="A863" s="10"/>
      <c r="B863" s="10"/>
    </row>
    <row r="864" spans="1:2" x14ac:dyDescent="0.25">
      <c r="A864" s="10"/>
      <c r="B864" s="10"/>
    </row>
    <row r="865" spans="1:2" x14ac:dyDescent="0.25">
      <c r="A865" s="10"/>
      <c r="B865" s="10"/>
    </row>
    <row r="866" spans="1:2" x14ac:dyDescent="0.25">
      <c r="A866" s="10"/>
      <c r="B866" s="10"/>
    </row>
    <row r="867" spans="1:2" x14ac:dyDescent="0.25">
      <c r="A867" s="10"/>
      <c r="B867" s="10"/>
    </row>
    <row r="868" spans="1:2" x14ac:dyDescent="0.25">
      <c r="A868" s="10"/>
      <c r="B868" s="10"/>
    </row>
    <row r="869" spans="1:2" x14ac:dyDescent="0.25">
      <c r="A869" s="10"/>
      <c r="B869" s="10"/>
    </row>
    <row r="870" spans="1:2" x14ac:dyDescent="0.25">
      <c r="A870" s="10"/>
      <c r="B870" s="10"/>
    </row>
    <row r="871" spans="1:2" x14ac:dyDescent="0.25">
      <c r="A871" s="10"/>
      <c r="B871" s="10"/>
    </row>
    <row r="872" spans="1:2" x14ac:dyDescent="0.25">
      <c r="A872" s="10"/>
      <c r="B872" s="10"/>
    </row>
    <row r="873" spans="1:2" x14ac:dyDescent="0.25">
      <c r="A873" s="10"/>
      <c r="B873" s="10"/>
    </row>
    <row r="874" spans="1:2" x14ac:dyDescent="0.25">
      <c r="A874" s="10"/>
      <c r="B874" s="10"/>
    </row>
    <row r="875" spans="1:2" x14ac:dyDescent="0.25">
      <c r="A875" s="10"/>
      <c r="B875" s="10"/>
    </row>
    <row r="876" spans="1:2" x14ac:dyDescent="0.25">
      <c r="A876" s="10"/>
      <c r="B876" s="10"/>
    </row>
    <row r="877" spans="1:2" x14ac:dyDescent="0.25">
      <c r="A877" s="10"/>
      <c r="B877" s="10"/>
    </row>
    <row r="878" spans="1:2" x14ac:dyDescent="0.25">
      <c r="A878" s="10"/>
      <c r="B878" s="10"/>
    </row>
    <row r="879" spans="1:2" x14ac:dyDescent="0.25">
      <c r="A879" s="10"/>
      <c r="B879" s="10"/>
    </row>
    <row r="880" spans="1:2" x14ac:dyDescent="0.25">
      <c r="A880" s="10"/>
      <c r="B880" s="10"/>
    </row>
    <row r="881" spans="1:2" x14ac:dyDescent="0.25">
      <c r="A881" s="10"/>
      <c r="B881" s="10"/>
    </row>
    <row r="882" spans="1:2" x14ac:dyDescent="0.25">
      <c r="A882" s="10"/>
      <c r="B882" s="10"/>
    </row>
    <row r="883" spans="1:2" x14ac:dyDescent="0.25">
      <c r="A883" s="10"/>
      <c r="B883" s="10"/>
    </row>
    <row r="884" spans="1:2" x14ac:dyDescent="0.25">
      <c r="A884" s="10"/>
      <c r="B884" s="10"/>
    </row>
    <row r="885" spans="1:2" x14ac:dyDescent="0.25">
      <c r="A885" s="10"/>
      <c r="B885" s="10"/>
    </row>
    <row r="886" spans="1:2" x14ac:dyDescent="0.25">
      <c r="A886" s="10"/>
      <c r="B886" s="10"/>
    </row>
    <row r="887" spans="1:2" x14ac:dyDescent="0.25">
      <c r="A887" s="10"/>
      <c r="B887" s="10"/>
    </row>
    <row r="888" spans="1:2" x14ac:dyDescent="0.25">
      <c r="A888" s="10"/>
      <c r="B888" s="10"/>
    </row>
    <row r="889" spans="1:2" x14ac:dyDescent="0.25">
      <c r="A889" s="10"/>
      <c r="B889" s="10"/>
    </row>
    <row r="890" spans="1:2" x14ac:dyDescent="0.25">
      <c r="A890" s="10"/>
      <c r="B890" s="10"/>
    </row>
    <row r="891" spans="1:2" x14ac:dyDescent="0.25">
      <c r="A891" s="10"/>
      <c r="B891" s="10"/>
    </row>
    <row r="892" spans="1:2" x14ac:dyDescent="0.25">
      <c r="A892" s="10"/>
      <c r="B892" s="10"/>
    </row>
    <row r="893" spans="1:2" x14ac:dyDescent="0.25">
      <c r="A893" s="10"/>
      <c r="B893" s="10"/>
    </row>
    <row r="894" spans="1:2" x14ac:dyDescent="0.25">
      <c r="A894" s="10"/>
      <c r="B894" s="10"/>
    </row>
    <row r="895" spans="1:2" x14ac:dyDescent="0.25">
      <c r="A895" s="10"/>
      <c r="B895" s="10"/>
    </row>
    <row r="896" spans="1:2" x14ac:dyDescent="0.25">
      <c r="A896" s="10"/>
      <c r="B896" s="10"/>
    </row>
    <row r="897" spans="1:2" x14ac:dyDescent="0.25">
      <c r="A897" s="10"/>
      <c r="B897" s="10"/>
    </row>
    <row r="898" spans="1:2" x14ac:dyDescent="0.25">
      <c r="A898" s="10"/>
      <c r="B898" s="10"/>
    </row>
    <row r="899" spans="1:2" x14ac:dyDescent="0.25">
      <c r="A899" s="10"/>
      <c r="B899" s="10"/>
    </row>
    <row r="900" spans="1:2" x14ac:dyDescent="0.25">
      <c r="A900" s="10"/>
      <c r="B900" s="10"/>
    </row>
    <row r="901" spans="1:2" x14ac:dyDescent="0.25">
      <c r="A901" s="10"/>
      <c r="B901" s="10"/>
    </row>
    <row r="902" spans="1:2" x14ac:dyDescent="0.25">
      <c r="A902" s="10"/>
      <c r="B902" s="10"/>
    </row>
    <row r="903" spans="1:2" x14ac:dyDescent="0.25">
      <c r="A903" s="10"/>
      <c r="B903" s="10"/>
    </row>
    <row r="904" spans="1:2" x14ac:dyDescent="0.25">
      <c r="A904" s="10"/>
      <c r="B904" s="10"/>
    </row>
    <row r="905" spans="1:2" x14ac:dyDescent="0.25">
      <c r="A905" s="10"/>
      <c r="B905" s="10"/>
    </row>
    <row r="906" spans="1:2" x14ac:dyDescent="0.25">
      <c r="A906" s="10"/>
      <c r="B906" s="10"/>
    </row>
    <row r="907" spans="1:2" x14ac:dyDescent="0.25">
      <c r="A907" s="10"/>
      <c r="B907" s="10"/>
    </row>
    <row r="908" spans="1:2" x14ac:dyDescent="0.25">
      <c r="A908" s="10"/>
      <c r="B908" s="10"/>
    </row>
    <row r="909" spans="1:2" x14ac:dyDescent="0.25">
      <c r="A909" s="10"/>
      <c r="B909" s="10"/>
    </row>
    <row r="910" spans="1:2" x14ac:dyDescent="0.25">
      <c r="A910" s="10"/>
      <c r="B910" s="10"/>
    </row>
    <row r="911" spans="1:2" x14ac:dyDescent="0.25">
      <c r="A911" s="10"/>
      <c r="B911" s="10"/>
    </row>
    <row r="912" spans="1:2" x14ac:dyDescent="0.25">
      <c r="A912" s="10"/>
      <c r="B912" s="10"/>
    </row>
    <row r="913" spans="1:2" x14ac:dyDescent="0.25">
      <c r="A913" s="10"/>
      <c r="B913" s="10"/>
    </row>
    <row r="914" spans="1:2" x14ac:dyDescent="0.25">
      <c r="A914" s="10"/>
      <c r="B914" s="10"/>
    </row>
    <row r="915" spans="1:2" x14ac:dyDescent="0.25">
      <c r="A915" s="10"/>
      <c r="B915" s="10"/>
    </row>
    <row r="916" spans="1:2" x14ac:dyDescent="0.25">
      <c r="A916" s="10"/>
      <c r="B916" s="10"/>
    </row>
    <row r="917" spans="1:2" x14ac:dyDescent="0.25">
      <c r="A917" s="10"/>
      <c r="B917" s="10"/>
    </row>
    <row r="918" spans="1:2" x14ac:dyDescent="0.25">
      <c r="A918" s="10"/>
      <c r="B918" s="10"/>
    </row>
    <row r="919" spans="1:2" x14ac:dyDescent="0.25">
      <c r="A919" s="10"/>
      <c r="B919" s="10"/>
    </row>
    <row r="920" spans="1:2" x14ac:dyDescent="0.25">
      <c r="A920" s="10"/>
      <c r="B920" s="10"/>
    </row>
    <row r="921" spans="1:2" x14ac:dyDescent="0.25">
      <c r="A921" s="10"/>
      <c r="B921" s="10"/>
    </row>
    <row r="922" spans="1:2" x14ac:dyDescent="0.25">
      <c r="A922" s="10"/>
      <c r="B922" s="10"/>
    </row>
    <row r="923" spans="1:2" x14ac:dyDescent="0.25">
      <c r="A923" s="10"/>
      <c r="B923" s="10"/>
    </row>
    <row r="924" spans="1:2" x14ac:dyDescent="0.25">
      <c r="A924" s="10"/>
      <c r="B924" s="10"/>
    </row>
    <row r="925" spans="1:2" x14ac:dyDescent="0.25">
      <c r="A925" s="10"/>
      <c r="B925" s="10"/>
    </row>
    <row r="926" spans="1:2" x14ac:dyDescent="0.25">
      <c r="A926" s="10"/>
      <c r="B926" s="10"/>
    </row>
    <row r="927" spans="1:2" x14ac:dyDescent="0.25">
      <c r="A927" s="10"/>
      <c r="B927" s="10"/>
    </row>
    <row r="928" spans="1:2" x14ac:dyDescent="0.25">
      <c r="A928" s="10"/>
      <c r="B928" s="10"/>
    </row>
    <row r="929" spans="1:2" x14ac:dyDescent="0.25">
      <c r="A929" s="10"/>
      <c r="B929" s="10"/>
    </row>
    <row r="930" spans="1:2" x14ac:dyDescent="0.25">
      <c r="A930" s="10"/>
      <c r="B930" s="10"/>
    </row>
    <row r="931" spans="1:2" x14ac:dyDescent="0.25">
      <c r="A931" s="10"/>
      <c r="B931" s="10"/>
    </row>
    <row r="932" spans="1:2" x14ac:dyDescent="0.25">
      <c r="A932" s="10"/>
      <c r="B932" s="10"/>
    </row>
    <row r="933" spans="1:2" x14ac:dyDescent="0.25">
      <c r="A933" s="10"/>
      <c r="B933" s="10"/>
    </row>
    <row r="934" spans="1:2" x14ac:dyDescent="0.25">
      <c r="A934" s="10"/>
      <c r="B934" s="10"/>
    </row>
    <row r="935" spans="1:2" x14ac:dyDescent="0.25">
      <c r="A935" s="10"/>
      <c r="B935" s="10"/>
    </row>
    <row r="936" spans="1:2" x14ac:dyDescent="0.25">
      <c r="A936" s="10"/>
      <c r="B936" s="10"/>
    </row>
    <row r="937" spans="1:2" x14ac:dyDescent="0.25">
      <c r="A937" s="10"/>
      <c r="B937" s="10"/>
    </row>
    <row r="938" spans="1:2" x14ac:dyDescent="0.25">
      <c r="A938" s="10"/>
      <c r="B938" s="10"/>
    </row>
    <row r="939" spans="1:2" x14ac:dyDescent="0.25">
      <c r="A939" s="10"/>
      <c r="B939" s="10"/>
    </row>
    <row r="940" spans="1:2" x14ac:dyDescent="0.25">
      <c r="A940" s="10"/>
      <c r="B940" s="10"/>
    </row>
    <row r="941" spans="1:2" x14ac:dyDescent="0.25">
      <c r="A941" s="10"/>
      <c r="B941" s="10"/>
    </row>
    <row r="942" spans="1:2" x14ac:dyDescent="0.25">
      <c r="A942" s="10"/>
      <c r="B942" s="10"/>
    </row>
    <row r="943" spans="1:2" x14ac:dyDescent="0.25">
      <c r="A943" s="10"/>
      <c r="B943" s="10"/>
    </row>
    <row r="944" spans="1:2" x14ac:dyDescent="0.25">
      <c r="A944" s="10"/>
      <c r="B944" s="10"/>
    </row>
    <row r="945" spans="1:2" x14ac:dyDescent="0.25">
      <c r="A945" s="10"/>
      <c r="B945" s="10"/>
    </row>
    <row r="946" spans="1:2" x14ac:dyDescent="0.25">
      <c r="A946" s="10"/>
      <c r="B946" s="10"/>
    </row>
    <row r="947" spans="1:2" x14ac:dyDescent="0.25">
      <c r="A947" s="10"/>
      <c r="B947" s="10"/>
    </row>
    <row r="948" spans="1:2" x14ac:dyDescent="0.25">
      <c r="A948" s="10"/>
      <c r="B948" s="10"/>
    </row>
    <row r="949" spans="1:2" x14ac:dyDescent="0.25">
      <c r="A949" s="10"/>
      <c r="B949" s="10"/>
    </row>
    <row r="950" spans="1:2" x14ac:dyDescent="0.25">
      <c r="A950" s="10"/>
      <c r="B950" s="10"/>
    </row>
    <row r="951" spans="1:2" x14ac:dyDescent="0.25">
      <c r="A951" s="10"/>
      <c r="B951" s="10"/>
    </row>
    <row r="952" spans="1:2" x14ac:dyDescent="0.25">
      <c r="A952" s="10"/>
      <c r="B952" s="10"/>
    </row>
    <row r="953" spans="1:2" x14ac:dyDescent="0.25">
      <c r="A953" s="10"/>
      <c r="B953" s="10"/>
    </row>
    <row r="954" spans="1:2" x14ac:dyDescent="0.25">
      <c r="A954" s="10"/>
      <c r="B954" s="10"/>
    </row>
    <row r="955" spans="1:2" x14ac:dyDescent="0.25">
      <c r="A955" s="10"/>
      <c r="B955" s="10"/>
    </row>
    <row r="956" spans="1:2" x14ac:dyDescent="0.25">
      <c r="A956" s="10"/>
      <c r="B956" s="10"/>
    </row>
    <row r="957" spans="1:2" x14ac:dyDescent="0.25">
      <c r="A957" s="10"/>
      <c r="B957" s="10"/>
    </row>
    <row r="958" spans="1:2" x14ac:dyDescent="0.25">
      <c r="A958" s="10"/>
      <c r="B958" s="10"/>
    </row>
    <row r="959" spans="1:2" x14ac:dyDescent="0.25">
      <c r="A959" s="10"/>
      <c r="B959" s="10"/>
    </row>
    <row r="960" spans="1:2" x14ac:dyDescent="0.25">
      <c r="A960" s="10"/>
      <c r="B960" s="10"/>
    </row>
    <row r="961" spans="1:2" x14ac:dyDescent="0.25">
      <c r="A961" s="10"/>
      <c r="B961" s="10"/>
    </row>
    <row r="962" spans="1:2" x14ac:dyDescent="0.25">
      <c r="A962" s="10"/>
      <c r="B962" s="10"/>
    </row>
    <row r="963" spans="1:2" x14ac:dyDescent="0.25">
      <c r="A963" s="10"/>
      <c r="B963" s="10"/>
    </row>
    <row r="964" spans="1:2" x14ac:dyDescent="0.25">
      <c r="A964" s="10"/>
      <c r="B964" s="10"/>
    </row>
    <row r="965" spans="1:2" x14ac:dyDescent="0.25">
      <c r="A965" s="10"/>
      <c r="B965" s="10"/>
    </row>
    <row r="966" spans="1:2" x14ac:dyDescent="0.25">
      <c r="A966" s="10"/>
      <c r="B966" s="10"/>
    </row>
    <row r="967" spans="1:2" x14ac:dyDescent="0.25">
      <c r="A967" s="10"/>
      <c r="B967" s="10"/>
    </row>
    <row r="968" spans="1:2" x14ac:dyDescent="0.25">
      <c r="A968" s="10"/>
      <c r="B968" s="10"/>
    </row>
    <row r="969" spans="1:2" x14ac:dyDescent="0.25">
      <c r="A969" s="10"/>
      <c r="B969" s="10"/>
    </row>
    <row r="970" spans="1:2" x14ac:dyDescent="0.25">
      <c r="A970" s="10"/>
      <c r="B970" s="10"/>
    </row>
    <row r="971" spans="1:2" x14ac:dyDescent="0.25">
      <c r="A971" s="10"/>
      <c r="B971" s="10"/>
    </row>
    <row r="972" spans="1:2" x14ac:dyDescent="0.25">
      <c r="A972" s="10"/>
      <c r="B972" s="10"/>
    </row>
    <row r="973" spans="1:2" x14ac:dyDescent="0.25">
      <c r="A973" s="10"/>
      <c r="B973" s="10"/>
    </row>
    <row r="974" spans="1:2" x14ac:dyDescent="0.25">
      <c r="A974" s="10"/>
      <c r="B974" s="10"/>
    </row>
    <row r="975" spans="1:2" x14ac:dyDescent="0.25">
      <c r="A975" s="10"/>
      <c r="B975" s="10"/>
    </row>
    <row r="976" spans="1:2" x14ac:dyDescent="0.25">
      <c r="A976" s="10"/>
      <c r="B976" s="10"/>
    </row>
    <row r="977" spans="1:2" x14ac:dyDescent="0.25">
      <c r="A977" s="10"/>
      <c r="B977" s="10"/>
    </row>
    <row r="978" spans="1:2" x14ac:dyDescent="0.25">
      <c r="A978" s="10"/>
      <c r="B978" s="10"/>
    </row>
    <row r="979" spans="1:2" x14ac:dyDescent="0.25">
      <c r="A979" s="10"/>
      <c r="B979" s="10"/>
    </row>
    <row r="980" spans="1:2" x14ac:dyDescent="0.25">
      <c r="A980" s="10"/>
      <c r="B980" s="10"/>
    </row>
    <row r="981" spans="1:2" x14ac:dyDescent="0.25">
      <c r="A981" s="10"/>
      <c r="B981" s="10"/>
    </row>
    <row r="982" spans="1:2" x14ac:dyDescent="0.25">
      <c r="A982" s="10"/>
      <c r="B982" s="10"/>
    </row>
    <row r="983" spans="1:2" x14ac:dyDescent="0.25">
      <c r="A983" s="10"/>
      <c r="B983" s="10"/>
    </row>
    <row r="984" spans="1:2" x14ac:dyDescent="0.25">
      <c r="A984" s="10"/>
      <c r="B984" s="10"/>
    </row>
    <row r="985" spans="1:2" x14ac:dyDescent="0.25">
      <c r="A985" s="10"/>
      <c r="B985" s="10"/>
    </row>
    <row r="986" spans="1:2" x14ac:dyDescent="0.25">
      <c r="A986" s="10"/>
      <c r="B986" s="10"/>
    </row>
    <row r="987" spans="1:2" x14ac:dyDescent="0.25">
      <c r="A987" s="10"/>
      <c r="B987" s="10"/>
    </row>
    <row r="988" spans="1:2" x14ac:dyDescent="0.25">
      <c r="A988" s="10"/>
      <c r="B988" s="10"/>
    </row>
    <row r="989" spans="1:2" x14ac:dyDescent="0.25">
      <c r="A989" s="10"/>
      <c r="B989" s="10"/>
    </row>
    <row r="990" spans="1:2" x14ac:dyDescent="0.25">
      <c r="A990" s="10"/>
      <c r="B990" s="10"/>
    </row>
    <row r="991" spans="1:2" x14ac:dyDescent="0.25">
      <c r="A991" s="10"/>
      <c r="B991" s="10"/>
    </row>
    <row r="992" spans="1:2" x14ac:dyDescent="0.25">
      <c r="A992" s="10"/>
      <c r="B992" s="10"/>
    </row>
    <row r="993" spans="1:2" x14ac:dyDescent="0.25">
      <c r="A993" s="10"/>
      <c r="B993" s="10"/>
    </row>
    <row r="994" spans="1:2" x14ac:dyDescent="0.25">
      <c r="A994" s="10"/>
      <c r="B994" s="10"/>
    </row>
    <row r="995" spans="1:2" x14ac:dyDescent="0.25">
      <c r="A995" s="10"/>
      <c r="B995" s="10"/>
    </row>
    <row r="996" spans="1:2" x14ac:dyDescent="0.25">
      <c r="A996" s="10"/>
      <c r="B996" s="10"/>
    </row>
    <row r="997" spans="1:2" x14ac:dyDescent="0.25">
      <c r="A997" s="10"/>
      <c r="B997" s="10"/>
    </row>
    <row r="998" spans="1:2" x14ac:dyDescent="0.25">
      <c r="A998" s="10"/>
      <c r="B998" s="10"/>
    </row>
    <row r="999" spans="1:2" x14ac:dyDescent="0.25">
      <c r="A999" s="10"/>
      <c r="B999" s="10"/>
    </row>
    <row r="1000" spans="1:2" x14ac:dyDescent="0.25">
      <c r="A1000" s="10"/>
      <c r="B1000" s="10"/>
    </row>
    <row r="1001" spans="1:2" x14ac:dyDescent="0.25">
      <c r="A1001" s="10"/>
      <c r="B1001" s="10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34849-94B8-4E1D-86C4-E56552BD2048}">
  <sheetPr codeName="Sheet10"/>
  <dimension ref="A1:C1001"/>
  <sheetViews>
    <sheetView workbookViewId="0">
      <selection activeCell="M31" sqref="M31"/>
    </sheetView>
  </sheetViews>
  <sheetFormatPr defaultRowHeight="15" x14ac:dyDescent="0.25"/>
  <cols>
    <col min="1" max="1" width="8" bestFit="1" customWidth="1"/>
    <col min="2" max="2" width="13.5703125" bestFit="1" customWidth="1"/>
    <col min="3" max="3" width="14.42578125" bestFit="1" customWidth="1"/>
  </cols>
  <sheetData>
    <row r="1" spans="1:3" x14ac:dyDescent="0.25">
      <c r="A1" t="s">
        <v>705</v>
      </c>
      <c r="B1" t="s">
        <v>250</v>
      </c>
      <c r="C1" t="s">
        <v>343</v>
      </c>
    </row>
    <row r="2" spans="1:3" x14ac:dyDescent="0.25">
      <c r="A2" s="10" t="s">
        <v>349</v>
      </c>
      <c r="B2" s="10" t="s">
        <v>350</v>
      </c>
      <c r="C2">
        <v>0</v>
      </c>
    </row>
    <row r="3" spans="1:3" x14ac:dyDescent="0.25">
      <c r="A3" s="10" t="s">
        <v>351</v>
      </c>
      <c r="B3" s="10" t="s">
        <v>350</v>
      </c>
      <c r="C3">
        <v>0</v>
      </c>
    </row>
    <row r="4" spans="1:3" x14ac:dyDescent="0.25">
      <c r="A4" s="10" t="s">
        <v>352</v>
      </c>
      <c r="B4" s="10" t="s">
        <v>350</v>
      </c>
      <c r="C4">
        <v>0</v>
      </c>
    </row>
    <row r="5" spans="1:3" x14ac:dyDescent="0.25">
      <c r="A5" s="10" t="s">
        <v>353</v>
      </c>
      <c r="B5" s="10" t="s">
        <v>354</v>
      </c>
      <c r="C5">
        <v>0.3</v>
      </c>
    </row>
    <row r="6" spans="1:3" x14ac:dyDescent="0.25">
      <c r="A6" s="10" t="s">
        <v>355</v>
      </c>
      <c r="B6" s="10" t="s">
        <v>356</v>
      </c>
      <c r="C6">
        <v>0.28000000000000003</v>
      </c>
    </row>
    <row r="7" spans="1:3" x14ac:dyDescent="0.25">
      <c r="A7" s="10" t="s">
        <v>357</v>
      </c>
      <c r="B7" s="10" t="s">
        <v>358</v>
      </c>
      <c r="C7">
        <v>0.23</v>
      </c>
    </row>
    <row r="8" spans="1:3" x14ac:dyDescent="0.25">
      <c r="A8" s="10" t="s">
        <v>359</v>
      </c>
      <c r="B8" s="10" t="s">
        <v>360</v>
      </c>
      <c r="C8">
        <v>0.34</v>
      </c>
    </row>
    <row r="9" spans="1:3" x14ac:dyDescent="0.25">
      <c r="A9" s="10" t="s">
        <v>361</v>
      </c>
      <c r="B9" s="10" t="s">
        <v>362</v>
      </c>
      <c r="C9">
        <v>0.37</v>
      </c>
    </row>
    <row r="10" spans="1:3" x14ac:dyDescent="0.25">
      <c r="A10" s="10" t="s">
        <v>363</v>
      </c>
      <c r="B10" s="10" t="s">
        <v>668</v>
      </c>
      <c r="C10">
        <v>0.42</v>
      </c>
    </row>
    <row r="11" spans="1:3" x14ac:dyDescent="0.25">
      <c r="A11" s="10" t="s">
        <v>365</v>
      </c>
      <c r="B11" s="10" t="s">
        <v>669</v>
      </c>
      <c r="C11">
        <v>0.37</v>
      </c>
    </row>
    <row r="12" spans="1:3" x14ac:dyDescent="0.25">
      <c r="A12" s="10" t="s">
        <v>367</v>
      </c>
      <c r="B12" s="10" t="s">
        <v>670</v>
      </c>
      <c r="C12">
        <v>0.36</v>
      </c>
    </row>
    <row r="13" spans="1:3" x14ac:dyDescent="0.25">
      <c r="A13" s="10" t="s">
        <v>369</v>
      </c>
      <c r="B13" s="10" t="s">
        <v>446</v>
      </c>
      <c r="C13">
        <v>0.25</v>
      </c>
    </row>
    <row r="14" spans="1:3" x14ac:dyDescent="0.25">
      <c r="A14" s="10" t="s">
        <v>371</v>
      </c>
      <c r="B14" s="10" t="s">
        <v>448</v>
      </c>
      <c r="C14">
        <v>0.4</v>
      </c>
    </row>
    <row r="15" spans="1:3" x14ac:dyDescent="0.25">
      <c r="A15" s="10" t="s">
        <v>373</v>
      </c>
      <c r="B15" s="10" t="s">
        <v>356</v>
      </c>
      <c r="C15">
        <v>0.24</v>
      </c>
    </row>
    <row r="16" spans="1:3" x14ac:dyDescent="0.25">
      <c r="A16" s="10" t="s">
        <v>374</v>
      </c>
      <c r="B16" s="10" t="s">
        <v>358</v>
      </c>
      <c r="C16">
        <v>0.31</v>
      </c>
    </row>
    <row r="17" spans="1:3" x14ac:dyDescent="0.25">
      <c r="A17" s="10" t="s">
        <v>375</v>
      </c>
      <c r="B17" s="10" t="s">
        <v>453</v>
      </c>
      <c r="C17">
        <v>0.32</v>
      </c>
    </row>
    <row r="18" spans="1:3" x14ac:dyDescent="0.25">
      <c r="A18" s="10" t="s">
        <v>377</v>
      </c>
      <c r="B18" s="10" t="s">
        <v>671</v>
      </c>
      <c r="C18">
        <v>0.27</v>
      </c>
    </row>
    <row r="19" spans="1:3" x14ac:dyDescent="0.25">
      <c r="A19" s="10" t="s">
        <v>379</v>
      </c>
      <c r="B19" s="10" t="s">
        <v>672</v>
      </c>
      <c r="C19">
        <v>0.26</v>
      </c>
    </row>
    <row r="20" spans="1:3" x14ac:dyDescent="0.25">
      <c r="A20" s="10" t="s">
        <v>381</v>
      </c>
      <c r="B20" s="10" t="s">
        <v>673</v>
      </c>
      <c r="C20">
        <v>0.38</v>
      </c>
    </row>
    <row r="21" spans="1:3" x14ac:dyDescent="0.25">
      <c r="A21" s="10" t="s">
        <v>383</v>
      </c>
      <c r="B21" s="10" t="s">
        <v>674</v>
      </c>
      <c r="C21">
        <v>0.28999999999999998</v>
      </c>
    </row>
    <row r="22" spans="1:3" x14ac:dyDescent="0.25">
      <c r="A22" s="10" t="s">
        <v>385</v>
      </c>
      <c r="B22" s="10" t="s">
        <v>360</v>
      </c>
      <c r="C22">
        <v>0.25</v>
      </c>
    </row>
    <row r="23" spans="1:3" x14ac:dyDescent="0.25">
      <c r="A23" s="10" t="s">
        <v>386</v>
      </c>
      <c r="B23" s="10" t="s">
        <v>362</v>
      </c>
      <c r="C23">
        <v>0.4</v>
      </c>
    </row>
    <row r="24" spans="1:3" x14ac:dyDescent="0.25">
      <c r="A24" s="10" t="s">
        <v>387</v>
      </c>
      <c r="B24" s="10" t="s">
        <v>675</v>
      </c>
      <c r="C24">
        <v>0.33</v>
      </c>
    </row>
    <row r="25" spans="1:3" x14ac:dyDescent="0.25">
      <c r="A25" s="10" t="s">
        <v>389</v>
      </c>
      <c r="B25" s="10" t="s">
        <v>676</v>
      </c>
      <c r="C25">
        <v>0.39</v>
      </c>
    </row>
    <row r="26" spans="1:3" x14ac:dyDescent="0.25">
      <c r="A26" s="10" t="s">
        <v>391</v>
      </c>
      <c r="B26" s="10" t="s">
        <v>677</v>
      </c>
      <c r="C26">
        <v>0.25</v>
      </c>
    </row>
    <row r="27" spans="1:3" x14ac:dyDescent="0.25">
      <c r="A27" s="10" t="s">
        <v>393</v>
      </c>
      <c r="B27" s="10" t="s">
        <v>678</v>
      </c>
      <c r="C27">
        <v>0.28999999999999998</v>
      </c>
    </row>
    <row r="28" spans="1:3" x14ac:dyDescent="0.25">
      <c r="A28" s="10" t="s">
        <v>395</v>
      </c>
      <c r="B28" s="10" t="s">
        <v>679</v>
      </c>
      <c r="C28">
        <v>0.36</v>
      </c>
    </row>
    <row r="29" spans="1:3" x14ac:dyDescent="0.25">
      <c r="A29" s="10" t="s">
        <v>397</v>
      </c>
      <c r="B29" s="10" t="s">
        <v>354</v>
      </c>
      <c r="C29">
        <v>0.33</v>
      </c>
    </row>
    <row r="30" spans="1:3" x14ac:dyDescent="0.25">
      <c r="A30" s="10" t="s">
        <v>398</v>
      </c>
      <c r="B30" s="10" t="s">
        <v>399</v>
      </c>
      <c r="C30">
        <v>0.26</v>
      </c>
    </row>
    <row r="31" spans="1:3" x14ac:dyDescent="0.25">
      <c r="A31" s="10" t="s">
        <v>400</v>
      </c>
      <c r="B31" s="10" t="s">
        <v>680</v>
      </c>
      <c r="C31">
        <v>0.28000000000000003</v>
      </c>
    </row>
    <row r="32" spans="1:3" x14ac:dyDescent="0.25">
      <c r="A32" s="10" t="s">
        <v>402</v>
      </c>
      <c r="B32" s="10" t="s">
        <v>681</v>
      </c>
      <c r="C32">
        <v>0.51</v>
      </c>
    </row>
    <row r="33" spans="1:3" x14ac:dyDescent="0.25">
      <c r="A33" s="10" t="s">
        <v>404</v>
      </c>
      <c r="B33" s="10" t="s">
        <v>682</v>
      </c>
      <c r="C33">
        <v>0.32</v>
      </c>
    </row>
    <row r="34" spans="1:3" x14ac:dyDescent="0.25">
      <c r="A34" s="10" t="s">
        <v>406</v>
      </c>
      <c r="B34" s="10" t="s">
        <v>683</v>
      </c>
      <c r="C34">
        <v>0.23</v>
      </c>
    </row>
    <row r="35" spans="1:3" x14ac:dyDescent="0.25">
      <c r="A35" s="10" t="s">
        <v>408</v>
      </c>
      <c r="B35" s="10" t="s">
        <v>684</v>
      </c>
      <c r="C35">
        <v>0.36</v>
      </c>
    </row>
    <row r="36" spans="1:3" x14ac:dyDescent="0.25">
      <c r="A36" s="10" t="s">
        <v>410</v>
      </c>
      <c r="B36" s="10" t="s">
        <v>354</v>
      </c>
      <c r="C36">
        <v>0.28999999999999998</v>
      </c>
    </row>
    <row r="37" spans="1:3" x14ac:dyDescent="0.25">
      <c r="A37" s="10" t="s">
        <v>411</v>
      </c>
      <c r="B37" s="10" t="s">
        <v>356</v>
      </c>
      <c r="C37">
        <v>0.26</v>
      </c>
    </row>
    <row r="38" spans="1:3" x14ac:dyDescent="0.25">
      <c r="A38" s="10" t="s">
        <v>412</v>
      </c>
      <c r="B38" s="10" t="s">
        <v>358</v>
      </c>
      <c r="C38">
        <v>0.28000000000000003</v>
      </c>
    </row>
    <row r="39" spans="1:3" x14ac:dyDescent="0.25">
      <c r="A39" s="10" t="s">
        <v>413</v>
      </c>
      <c r="B39" s="10" t="s">
        <v>360</v>
      </c>
      <c r="C39">
        <v>0.38</v>
      </c>
    </row>
    <row r="40" spans="1:3" x14ac:dyDescent="0.25">
      <c r="A40" s="10" t="s">
        <v>414</v>
      </c>
      <c r="B40" s="10" t="s">
        <v>362</v>
      </c>
      <c r="C40">
        <v>0.28000000000000003</v>
      </c>
    </row>
    <row r="41" spans="1:3" x14ac:dyDescent="0.25">
      <c r="A41" s="10" t="s">
        <v>415</v>
      </c>
      <c r="B41" s="10" t="s">
        <v>685</v>
      </c>
      <c r="C41">
        <v>0.25</v>
      </c>
    </row>
    <row r="42" spans="1:3" x14ac:dyDescent="0.25">
      <c r="A42" s="10" t="s">
        <v>417</v>
      </c>
      <c r="B42" s="10" t="s">
        <v>686</v>
      </c>
      <c r="C42">
        <v>0.2</v>
      </c>
    </row>
    <row r="43" spans="1:3" x14ac:dyDescent="0.25">
      <c r="A43" s="10" t="s">
        <v>419</v>
      </c>
      <c r="B43" s="10" t="s">
        <v>687</v>
      </c>
      <c r="C43">
        <v>0.4</v>
      </c>
    </row>
    <row r="44" spans="1:3" x14ac:dyDescent="0.25">
      <c r="A44" s="10" t="s">
        <v>421</v>
      </c>
      <c r="B44" s="10" t="s">
        <v>688</v>
      </c>
      <c r="C44">
        <v>0.32</v>
      </c>
    </row>
    <row r="45" spans="1:3" x14ac:dyDescent="0.25">
      <c r="A45" s="10" t="s">
        <v>423</v>
      </c>
      <c r="B45" s="10" t="s">
        <v>689</v>
      </c>
      <c r="C45">
        <v>0.34</v>
      </c>
    </row>
    <row r="46" spans="1:3" x14ac:dyDescent="0.25">
      <c r="A46" s="10" t="s">
        <v>425</v>
      </c>
      <c r="B46" s="10" t="s">
        <v>356</v>
      </c>
      <c r="C46">
        <v>0.25</v>
      </c>
    </row>
    <row r="47" spans="1:3" x14ac:dyDescent="0.25">
      <c r="A47" s="10" t="s">
        <v>426</v>
      </c>
      <c r="B47" s="10" t="s">
        <v>358</v>
      </c>
      <c r="C47">
        <v>0.22</v>
      </c>
    </row>
    <row r="48" spans="1:3" x14ac:dyDescent="0.25">
      <c r="A48" s="10" t="s">
        <v>427</v>
      </c>
      <c r="B48" s="10" t="s">
        <v>690</v>
      </c>
      <c r="C48">
        <v>0.36</v>
      </c>
    </row>
    <row r="49" spans="1:3" x14ac:dyDescent="0.25">
      <c r="A49" s="10" t="s">
        <v>429</v>
      </c>
      <c r="B49" s="10" t="s">
        <v>691</v>
      </c>
      <c r="C49">
        <v>0.39</v>
      </c>
    </row>
    <row r="50" spans="1:3" x14ac:dyDescent="0.25">
      <c r="A50" s="10" t="s">
        <v>431</v>
      </c>
      <c r="B50" s="10" t="s">
        <v>692</v>
      </c>
      <c r="C50">
        <v>0.32</v>
      </c>
    </row>
    <row r="51" spans="1:3" x14ac:dyDescent="0.25">
      <c r="A51" s="10" t="s">
        <v>433</v>
      </c>
      <c r="B51" s="10" t="s">
        <v>693</v>
      </c>
      <c r="C51">
        <v>0.23</v>
      </c>
    </row>
    <row r="52" spans="1:3" x14ac:dyDescent="0.25">
      <c r="A52" s="10" t="s">
        <v>435</v>
      </c>
      <c r="B52" s="10" t="s">
        <v>694</v>
      </c>
      <c r="C52">
        <v>0.32</v>
      </c>
    </row>
    <row r="53" spans="1:3" x14ac:dyDescent="0.25">
      <c r="A53" s="10" t="s">
        <v>437</v>
      </c>
      <c r="B53" s="10" t="s">
        <v>360</v>
      </c>
      <c r="C53">
        <v>0.28999999999999998</v>
      </c>
    </row>
    <row r="54" spans="1:3" x14ac:dyDescent="0.25">
      <c r="A54" s="10" t="s">
        <v>438</v>
      </c>
      <c r="B54" s="10" t="s">
        <v>362</v>
      </c>
      <c r="C54">
        <v>0.39</v>
      </c>
    </row>
    <row r="55" spans="1:3" x14ac:dyDescent="0.25">
      <c r="A55" s="10" t="s">
        <v>439</v>
      </c>
      <c r="B55" s="10" t="s">
        <v>695</v>
      </c>
      <c r="C55">
        <v>0.44</v>
      </c>
    </row>
    <row r="56" spans="1:3" x14ac:dyDescent="0.25">
      <c r="A56" s="10" t="s">
        <v>441</v>
      </c>
      <c r="B56" s="10" t="s">
        <v>696</v>
      </c>
      <c r="C56">
        <v>0.5</v>
      </c>
    </row>
    <row r="57" spans="1:3" x14ac:dyDescent="0.25">
      <c r="A57" s="10" t="s">
        <v>443</v>
      </c>
      <c r="B57" s="10" t="s">
        <v>697</v>
      </c>
      <c r="C57">
        <v>0.48</v>
      </c>
    </row>
    <row r="58" spans="1:3" x14ac:dyDescent="0.25">
      <c r="A58" s="10" t="s">
        <v>445</v>
      </c>
      <c r="B58" s="10" t="s">
        <v>698</v>
      </c>
      <c r="C58">
        <v>0.33</v>
      </c>
    </row>
    <row r="59" spans="1:3" x14ac:dyDescent="0.25">
      <c r="A59" s="10" t="s">
        <v>447</v>
      </c>
      <c r="B59" s="10" t="s">
        <v>699</v>
      </c>
      <c r="C59">
        <v>0.67</v>
      </c>
    </row>
    <row r="60" spans="1:3" x14ac:dyDescent="0.25">
      <c r="A60" s="10" t="s">
        <v>449</v>
      </c>
      <c r="B60" s="10" t="s">
        <v>354</v>
      </c>
      <c r="C60">
        <v>0.3</v>
      </c>
    </row>
    <row r="61" spans="1:3" x14ac:dyDescent="0.25">
      <c r="A61" s="10" t="s">
        <v>450</v>
      </c>
      <c r="B61" s="10" t="s">
        <v>451</v>
      </c>
      <c r="C61">
        <v>0.35</v>
      </c>
    </row>
    <row r="62" spans="1:3" x14ac:dyDescent="0.25">
      <c r="A62" s="10" t="s">
        <v>452</v>
      </c>
      <c r="B62" s="10" t="s">
        <v>700</v>
      </c>
      <c r="C62">
        <v>0.28999999999999998</v>
      </c>
    </row>
    <row r="63" spans="1:3" x14ac:dyDescent="0.25">
      <c r="A63" s="10" t="s">
        <v>454</v>
      </c>
      <c r="B63" s="10" t="s">
        <v>701</v>
      </c>
      <c r="C63">
        <v>0.49</v>
      </c>
    </row>
    <row r="64" spans="1:3" x14ac:dyDescent="0.25">
      <c r="A64" s="10" t="s">
        <v>456</v>
      </c>
      <c r="B64" s="10" t="s">
        <v>702</v>
      </c>
      <c r="C64">
        <v>0.46</v>
      </c>
    </row>
    <row r="65" spans="1:3" x14ac:dyDescent="0.25">
      <c r="A65" s="10" t="s">
        <v>458</v>
      </c>
      <c r="B65" s="10" t="s">
        <v>703</v>
      </c>
      <c r="C65">
        <v>0.39</v>
      </c>
    </row>
    <row r="66" spans="1:3" x14ac:dyDescent="0.25">
      <c r="A66" s="10" t="s">
        <v>460</v>
      </c>
      <c r="B66" s="10" t="s">
        <v>704</v>
      </c>
      <c r="C66">
        <v>0.61</v>
      </c>
    </row>
    <row r="67" spans="1:3" x14ac:dyDescent="0.25">
      <c r="A67" s="10" t="s">
        <v>462</v>
      </c>
      <c r="B67" s="10" t="s">
        <v>354</v>
      </c>
      <c r="C67">
        <v>0.27</v>
      </c>
    </row>
    <row r="68" spans="1:3" x14ac:dyDescent="0.25">
      <c r="A68" s="10" t="s">
        <v>463</v>
      </c>
      <c r="B68" s="10" t="s">
        <v>356</v>
      </c>
      <c r="C68">
        <v>0.28999999999999998</v>
      </c>
    </row>
    <row r="69" spans="1:3" x14ac:dyDescent="0.25">
      <c r="A69" s="10" t="s">
        <v>464</v>
      </c>
      <c r="B69" s="10" t="s">
        <v>358</v>
      </c>
      <c r="C69">
        <v>0.2</v>
      </c>
    </row>
    <row r="70" spans="1:3" x14ac:dyDescent="0.25">
      <c r="A70" s="10" t="s">
        <v>465</v>
      </c>
      <c r="B70" s="10" t="s">
        <v>360</v>
      </c>
      <c r="C70">
        <v>0.28999999999999998</v>
      </c>
    </row>
    <row r="71" spans="1:3" x14ac:dyDescent="0.25">
      <c r="A71" s="10" t="s">
        <v>466</v>
      </c>
      <c r="B71" s="10" t="s">
        <v>362</v>
      </c>
      <c r="C71">
        <v>0.3</v>
      </c>
    </row>
    <row r="72" spans="1:3" x14ac:dyDescent="0.25">
      <c r="A72" s="10"/>
      <c r="B72" s="10"/>
    </row>
    <row r="73" spans="1:3" x14ac:dyDescent="0.25">
      <c r="A73" s="10"/>
      <c r="B73" s="10"/>
    </row>
    <row r="74" spans="1:3" x14ac:dyDescent="0.25">
      <c r="A74" s="10"/>
      <c r="B74" s="10"/>
    </row>
    <row r="75" spans="1:3" x14ac:dyDescent="0.25">
      <c r="A75" s="10"/>
      <c r="B75" s="10"/>
    </row>
    <row r="76" spans="1:3" x14ac:dyDescent="0.25">
      <c r="A76" s="10"/>
      <c r="B76" s="10"/>
    </row>
    <row r="77" spans="1:3" x14ac:dyDescent="0.25">
      <c r="A77" s="10"/>
      <c r="B77" s="10"/>
    </row>
    <row r="78" spans="1:3" x14ac:dyDescent="0.25">
      <c r="A78" s="10"/>
      <c r="B78" s="10"/>
    </row>
    <row r="79" spans="1:3" x14ac:dyDescent="0.25">
      <c r="A79" s="10"/>
      <c r="B79" s="10"/>
    </row>
    <row r="80" spans="1:3" x14ac:dyDescent="0.25">
      <c r="A80" s="10"/>
      <c r="B80" s="10"/>
    </row>
    <row r="81" spans="1:2" x14ac:dyDescent="0.25">
      <c r="A81" s="10"/>
      <c r="B81" s="10"/>
    </row>
    <row r="82" spans="1:2" x14ac:dyDescent="0.25">
      <c r="A82" s="10"/>
      <c r="B82" s="10"/>
    </row>
    <row r="83" spans="1:2" x14ac:dyDescent="0.25">
      <c r="A83" s="10"/>
      <c r="B83" s="10"/>
    </row>
    <row r="84" spans="1:2" x14ac:dyDescent="0.25">
      <c r="A84" s="10"/>
      <c r="B84" s="10"/>
    </row>
    <row r="85" spans="1:2" x14ac:dyDescent="0.25">
      <c r="A85" s="10"/>
      <c r="B85" s="10"/>
    </row>
    <row r="86" spans="1:2" x14ac:dyDescent="0.25">
      <c r="A86" s="10"/>
      <c r="B86" s="10"/>
    </row>
    <row r="87" spans="1:2" x14ac:dyDescent="0.25">
      <c r="A87" s="10"/>
      <c r="B87" s="10"/>
    </row>
    <row r="88" spans="1:2" x14ac:dyDescent="0.25">
      <c r="A88" s="10"/>
      <c r="B88" s="10"/>
    </row>
    <row r="89" spans="1:2" x14ac:dyDescent="0.25">
      <c r="A89" s="10"/>
      <c r="B89" s="10"/>
    </row>
    <row r="90" spans="1:2" x14ac:dyDescent="0.25">
      <c r="A90" s="10"/>
      <c r="B90" s="10"/>
    </row>
    <row r="91" spans="1:2" x14ac:dyDescent="0.25">
      <c r="A91" s="10"/>
      <c r="B91" s="10"/>
    </row>
    <row r="92" spans="1:2" x14ac:dyDescent="0.25">
      <c r="A92" s="10"/>
      <c r="B92" s="10"/>
    </row>
    <row r="93" spans="1:2" x14ac:dyDescent="0.25">
      <c r="A93" s="10"/>
      <c r="B93" s="10"/>
    </row>
    <row r="94" spans="1:2" x14ac:dyDescent="0.25">
      <c r="A94" s="10"/>
      <c r="B94" s="10"/>
    </row>
    <row r="95" spans="1:2" x14ac:dyDescent="0.25">
      <c r="A95" s="10"/>
      <c r="B95" s="10"/>
    </row>
    <row r="96" spans="1:2" x14ac:dyDescent="0.25">
      <c r="A96" s="10"/>
      <c r="B96" s="10"/>
    </row>
    <row r="97" spans="1:2" x14ac:dyDescent="0.25">
      <c r="A97" s="10"/>
      <c r="B97" s="10"/>
    </row>
    <row r="98" spans="1:2" x14ac:dyDescent="0.25">
      <c r="A98" s="10"/>
      <c r="B98" s="10"/>
    </row>
    <row r="99" spans="1:2" x14ac:dyDescent="0.25">
      <c r="A99" s="10"/>
      <c r="B99" s="10"/>
    </row>
    <row r="100" spans="1:2" x14ac:dyDescent="0.25">
      <c r="A100" s="10"/>
      <c r="B100" s="10"/>
    </row>
    <row r="101" spans="1:2" x14ac:dyDescent="0.25">
      <c r="A101" s="10"/>
      <c r="B101" s="10"/>
    </row>
    <row r="102" spans="1:2" x14ac:dyDescent="0.25">
      <c r="A102" s="10"/>
      <c r="B102" s="10"/>
    </row>
    <row r="103" spans="1:2" x14ac:dyDescent="0.25">
      <c r="A103" s="10"/>
      <c r="B103" s="10"/>
    </row>
    <row r="104" spans="1:2" x14ac:dyDescent="0.25">
      <c r="A104" s="10"/>
      <c r="B104" s="10"/>
    </row>
    <row r="105" spans="1:2" x14ac:dyDescent="0.25">
      <c r="A105" s="10"/>
      <c r="B105" s="10"/>
    </row>
    <row r="106" spans="1:2" x14ac:dyDescent="0.25">
      <c r="A106" s="10"/>
      <c r="B106" s="10"/>
    </row>
    <row r="107" spans="1:2" x14ac:dyDescent="0.25">
      <c r="A107" s="10"/>
      <c r="B107" s="10"/>
    </row>
    <row r="108" spans="1:2" x14ac:dyDescent="0.25">
      <c r="A108" s="10"/>
      <c r="B108" s="10"/>
    </row>
    <row r="109" spans="1:2" x14ac:dyDescent="0.25">
      <c r="A109" s="10"/>
      <c r="B109" s="10"/>
    </row>
    <row r="110" spans="1:2" x14ac:dyDescent="0.25">
      <c r="A110" s="10"/>
      <c r="B110" s="10"/>
    </row>
    <row r="111" spans="1:2" x14ac:dyDescent="0.25">
      <c r="A111" s="10"/>
      <c r="B111" s="10"/>
    </row>
    <row r="112" spans="1:2" x14ac:dyDescent="0.25">
      <c r="A112" s="10"/>
      <c r="B112" s="10"/>
    </row>
    <row r="113" spans="1:2" x14ac:dyDescent="0.25">
      <c r="A113" s="10"/>
      <c r="B113" s="10"/>
    </row>
    <row r="114" spans="1:2" x14ac:dyDescent="0.25">
      <c r="A114" s="10"/>
      <c r="B114" s="10"/>
    </row>
    <row r="115" spans="1:2" x14ac:dyDescent="0.25">
      <c r="A115" s="10"/>
      <c r="B115" s="10"/>
    </row>
    <row r="116" spans="1:2" x14ac:dyDescent="0.25">
      <c r="A116" s="10"/>
      <c r="B116" s="10"/>
    </row>
    <row r="117" spans="1:2" x14ac:dyDescent="0.25">
      <c r="A117" s="10"/>
      <c r="B117" s="10"/>
    </row>
    <row r="118" spans="1:2" x14ac:dyDescent="0.25">
      <c r="A118" s="10"/>
      <c r="B118" s="10"/>
    </row>
    <row r="119" spans="1:2" x14ac:dyDescent="0.25">
      <c r="A119" s="10"/>
      <c r="B119" s="10"/>
    </row>
    <row r="120" spans="1:2" x14ac:dyDescent="0.25">
      <c r="A120" s="10"/>
      <c r="B120" s="10"/>
    </row>
    <row r="121" spans="1:2" x14ac:dyDescent="0.25">
      <c r="A121" s="10"/>
      <c r="B121" s="10"/>
    </row>
    <row r="122" spans="1:2" x14ac:dyDescent="0.25">
      <c r="A122" s="10"/>
      <c r="B122" s="10"/>
    </row>
    <row r="123" spans="1:2" x14ac:dyDescent="0.25">
      <c r="A123" s="10"/>
      <c r="B123" s="10"/>
    </row>
    <row r="124" spans="1:2" x14ac:dyDescent="0.25">
      <c r="A124" s="10"/>
      <c r="B124" s="10"/>
    </row>
    <row r="125" spans="1:2" x14ac:dyDescent="0.25">
      <c r="A125" s="10"/>
      <c r="B125" s="10"/>
    </row>
    <row r="126" spans="1:2" x14ac:dyDescent="0.25">
      <c r="A126" s="10"/>
      <c r="B126" s="10"/>
    </row>
    <row r="127" spans="1:2" x14ac:dyDescent="0.25">
      <c r="A127" s="10"/>
      <c r="B127" s="10"/>
    </row>
    <row r="128" spans="1:2" x14ac:dyDescent="0.25">
      <c r="A128" s="10"/>
      <c r="B128" s="10"/>
    </row>
    <row r="129" spans="1:2" x14ac:dyDescent="0.25">
      <c r="A129" s="10"/>
      <c r="B129" s="10"/>
    </row>
    <row r="130" spans="1:2" x14ac:dyDescent="0.25">
      <c r="A130" s="10"/>
      <c r="B130" s="10"/>
    </row>
    <row r="131" spans="1:2" x14ac:dyDescent="0.25">
      <c r="A131" s="10"/>
      <c r="B131" s="10"/>
    </row>
    <row r="132" spans="1:2" x14ac:dyDescent="0.25">
      <c r="A132" s="10"/>
      <c r="B132" s="10"/>
    </row>
    <row r="133" spans="1:2" x14ac:dyDescent="0.25">
      <c r="A133" s="10"/>
      <c r="B133" s="10"/>
    </row>
    <row r="134" spans="1:2" x14ac:dyDescent="0.25">
      <c r="A134" s="10"/>
      <c r="B134" s="10"/>
    </row>
    <row r="135" spans="1:2" x14ac:dyDescent="0.25">
      <c r="A135" s="10"/>
      <c r="B135" s="10"/>
    </row>
    <row r="136" spans="1:2" x14ac:dyDescent="0.25">
      <c r="A136" s="10"/>
      <c r="B136" s="10"/>
    </row>
    <row r="137" spans="1:2" x14ac:dyDescent="0.25">
      <c r="A137" s="10"/>
      <c r="B137" s="10"/>
    </row>
    <row r="138" spans="1:2" x14ac:dyDescent="0.25">
      <c r="A138" s="10"/>
      <c r="B138" s="10"/>
    </row>
    <row r="139" spans="1:2" x14ac:dyDescent="0.25">
      <c r="A139" s="10"/>
      <c r="B139" s="10"/>
    </row>
    <row r="140" spans="1:2" x14ac:dyDescent="0.25">
      <c r="A140" s="10"/>
      <c r="B140" s="10"/>
    </row>
    <row r="141" spans="1:2" x14ac:dyDescent="0.25">
      <c r="A141" s="10"/>
      <c r="B141" s="10"/>
    </row>
    <row r="142" spans="1:2" x14ac:dyDescent="0.25">
      <c r="A142" s="10"/>
      <c r="B142" s="10"/>
    </row>
    <row r="143" spans="1:2" x14ac:dyDescent="0.25">
      <c r="A143" s="10"/>
      <c r="B143" s="10"/>
    </row>
    <row r="144" spans="1:2" x14ac:dyDescent="0.25">
      <c r="A144" s="10"/>
      <c r="B144" s="10"/>
    </row>
    <row r="145" spans="1:2" x14ac:dyDescent="0.25">
      <c r="A145" s="10"/>
      <c r="B145" s="10"/>
    </row>
    <row r="146" spans="1:2" x14ac:dyDescent="0.25">
      <c r="A146" s="10"/>
      <c r="B146" s="10"/>
    </row>
    <row r="147" spans="1:2" x14ac:dyDescent="0.25">
      <c r="A147" s="10"/>
      <c r="B147" s="10"/>
    </row>
    <row r="148" spans="1:2" x14ac:dyDescent="0.25">
      <c r="A148" s="10"/>
      <c r="B148" s="10"/>
    </row>
    <row r="149" spans="1:2" x14ac:dyDescent="0.25">
      <c r="A149" s="10"/>
      <c r="B149" s="10"/>
    </row>
    <row r="150" spans="1:2" x14ac:dyDescent="0.25">
      <c r="A150" s="10"/>
      <c r="B150" s="10"/>
    </row>
    <row r="151" spans="1:2" x14ac:dyDescent="0.25">
      <c r="A151" s="10"/>
      <c r="B151" s="10"/>
    </row>
    <row r="152" spans="1:2" x14ac:dyDescent="0.25">
      <c r="A152" s="10"/>
      <c r="B152" s="10"/>
    </row>
    <row r="153" spans="1:2" x14ac:dyDescent="0.25">
      <c r="A153" s="10"/>
      <c r="B153" s="10"/>
    </row>
    <row r="154" spans="1:2" x14ac:dyDescent="0.25">
      <c r="A154" s="10"/>
      <c r="B154" s="10"/>
    </row>
    <row r="155" spans="1:2" x14ac:dyDescent="0.25">
      <c r="A155" s="10"/>
      <c r="B155" s="10"/>
    </row>
    <row r="156" spans="1:2" x14ac:dyDescent="0.25">
      <c r="A156" s="10"/>
      <c r="B156" s="10"/>
    </row>
    <row r="157" spans="1:2" x14ac:dyDescent="0.25">
      <c r="A157" s="10"/>
      <c r="B157" s="10"/>
    </row>
    <row r="158" spans="1:2" x14ac:dyDescent="0.25">
      <c r="A158" s="10"/>
      <c r="B158" s="10"/>
    </row>
    <row r="159" spans="1:2" x14ac:dyDescent="0.25">
      <c r="A159" s="10"/>
      <c r="B159" s="10"/>
    </row>
    <row r="160" spans="1:2" x14ac:dyDescent="0.25">
      <c r="A160" s="10"/>
      <c r="B160" s="10"/>
    </row>
    <row r="161" spans="1:2" x14ac:dyDescent="0.25">
      <c r="A161" s="10"/>
      <c r="B161" s="10"/>
    </row>
    <row r="162" spans="1:2" x14ac:dyDescent="0.25">
      <c r="A162" s="10"/>
      <c r="B162" s="10"/>
    </row>
    <row r="163" spans="1:2" x14ac:dyDescent="0.25">
      <c r="A163" s="10"/>
      <c r="B163" s="10"/>
    </row>
    <row r="164" spans="1:2" x14ac:dyDescent="0.25">
      <c r="A164" s="10"/>
      <c r="B164" s="10"/>
    </row>
    <row r="165" spans="1:2" x14ac:dyDescent="0.25">
      <c r="A165" s="10"/>
      <c r="B165" s="10"/>
    </row>
    <row r="166" spans="1:2" x14ac:dyDescent="0.25">
      <c r="A166" s="10"/>
      <c r="B166" s="10"/>
    </row>
    <row r="167" spans="1:2" x14ac:dyDescent="0.25">
      <c r="A167" s="10"/>
      <c r="B167" s="10"/>
    </row>
    <row r="168" spans="1:2" x14ac:dyDescent="0.25">
      <c r="A168" s="10"/>
      <c r="B168" s="10"/>
    </row>
    <row r="169" spans="1:2" x14ac:dyDescent="0.25">
      <c r="A169" s="10"/>
      <c r="B169" s="10"/>
    </row>
    <row r="170" spans="1:2" x14ac:dyDescent="0.25">
      <c r="A170" s="10"/>
      <c r="B170" s="10"/>
    </row>
    <row r="171" spans="1:2" x14ac:dyDescent="0.25">
      <c r="A171" s="10"/>
      <c r="B171" s="10"/>
    </row>
    <row r="172" spans="1:2" x14ac:dyDescent="0.25">
      <c r="A172" s="10"/>
      <c r="B172" s="10"/>
    </row>
    <row r="173" spans="1:2" x14ac:dyDescent="0.25">
      <c r="A173" s="10"/>
      <c r="B173" s="10"/>
    </row>
    <row r="174" spans="1:2" x14ac:dyDescent="0.25">
      <c r="A174" s="10"/>
      <c r="B174" s="10"/>
    </row>
    <row r="175" spans="1:2" x14ac:dyDescent="0.25">
      <c r="A175" s="10"/>
      <c r="B175" s="10"/>
    </row>
    <row r="176" spans="1:2" x14ac:dyDescent="0.25">
      <c r="A176" s="10"/>
      <c r="B176" s="10"/>
    </row>
    <row r="177" spans="1:2" x14ac:dyDescent="0.25">
      <c r="A177" s="10"/>
      <c r="B177" s="10"/>
    </row>
    <row r="178" spans="1:2" x14ac:dyDescent="0.25">
      <c r="A178" s="10"/>
      <c r="B178" s="10"/>
    </row>
    <row r="179" spans="1:2" x14ac:dyDescent="0.25">
      <c r="A179" s="10"/>
      <c r="B179" s="10"/>
    </row>
    <row r="180" spans="1:2" x14ac:dyDescent="0.25">
      <c r="A180" s="10"/>
      <c r="B180" s="10"/>
    </row>
    <row r="181" spans="1:2" x14ac:dyDescent="0.25">
      <c r="A181" s="10"/>
      <c r="B181" s="10"/>
    </row>
    <row r="182" spans="1:2" x14ac:dyDescent="0.25">
      <c r="A182" s="10"/>
      <c r="B182" s="10"/>
    </row>
    <row r="183" spans="1:2" x14ac:dyDescent="0.25">
      <c r="A183" s="10"/>
      <c r="B183" s="10"/>
    </row>
    <row r="184" spans="1:2" x14ac:dyDescent="0.25">
      <c r="A184" s="10"/>
      <c r="B184" s="10"/>
    </row>
    <row r="185" spans="1:2" x14ac:dyDescent="0.25">
      <c r="A185" s="10"/>
      <c r="B185" s="10"/>
    </row>
    <row r="186" spans="1:2" x14ac:dyDescent="0.25">
      <c r="A186" s="10"/>
      <c r="B186" s="10"/>
    </row>
    <row r="187" spans="1:2" x14ac:dyDescent="0.25">
      <c r="A187" s="10"/>
      <c r="B187" s="10"/>
    </row>
    <row r="188" spans="1:2" x14ac:dyDescent="0.25">
      <c r="A188" s="10"/>
      <c r="B188" s="10"/>
    </row>
    <row r="189" spans="1:2" x14ac:dyDescent="0.25">
      <c r="A189" s="10"/>
      <c r="B189" s="10"/>
    </row>
    <row r="190" spans="1:2" x14ac:dyDescent="0.25">
      <c r="A190" s="10"/>
      <c r="B190" s="10"/>
    </row>
    <row r="191" spans="1:2" x14ac:dyDescent="0.25">
      <c r="A191" s="10"/>
      <c r="B191" s="10"/>
    </row>
    <row r="192" spans="1:2" x14ac:dyDescent="0.25">
      <c r="A192" s="10"/>
      <c r="B192" s="10"/>
    </row>
    <row r="193" spans="1:2" x14ac:dyDescent="0.25">
      <c r="A193" s="10"/>
      <c r="B193" s="10"/>
    </row>
    <row r="194" spans="1:2" x14ac:dyDescent="0.25">
      <c r="A194" s="10"/>
      <c r="B194" s="10"/>
    </row>
    <row r="195" spans="1:2" x14ac:dyDescent="0.25">
      <c r="A195" s="10"/>
      <c r="B195" s="10"/>
    </row>
    <row r="196" spans="1:2" x14ac:dyDescent="0.25">
      <c r="A196" s="10"/>
      <c r="B196" s="10"/>
    </row>
    <row r="197" spans="1:2" x14ac:dyDescent="0.25">
      <c r="A197" s="10"/>
      <c r="B197" s="10"/>
    </row>
    <row r="198" spans="1:2" x14ac:dyDescent="0.25">
      <c r="A198" s="10"/>
      <c r="B198" s="10"/>
    </row>
    <row r="199" spans="1:2" x14ac:dyDescent="0.25">
      <c r="A199" s="10"/>
      <c r="B199" s="10"/>
    </row>
    <row r="200" spans="1:2" x14ac:dyDescent="0.25">
      <c r="A200" s="10"/>
      <c r="B200" s="10"/>
    </row>
    <row r="201" spans="1:2" x14ac:dyDescent="0.25">
      <c r="A201" s="10"/>
      <c r="B201" s="10"/>
    </row>
    <row r="202" spans="1:2" x14ac:dyDescent="0.25">
      <c r="A202" s="10"/>
      <c r="B202" s="10"/>
    </row>
    <row r="203" spans="1:2" x14ac:dyDescent="0.25">
      <c r="A203" s="10"/>
      <c r="B203" s="10"/>
    </row>
    <row r="204" spans="1:2" x14ac:dyDescent="0.25">
      <c r="A204" s="10"/>
      <c r="B204" s="10"/>
    </row>
    <row r="205" spans="1:2" x14ac:dyDescent="0.25">
      <c r="A205" s="10"/>
      <c r="B205" s="10"/>
    </row>
    <row r="206" spans="1:2" x14ac:dyDescent="0.25">
      <c r="A206" s="10"/>
      <c r="B206" s="10"/>
    </row>
    <row r="207" spans="1:2" x14ac:dyDescent="0.25">
      <c r="A207" s="10"/>
      <c r="B207" s="10"/>
    </row>
    <row r="208" spans="1:2" x14ac:dyDescent="0.25">
      <c r="A208" s="10"/>
      <c r="B208" s="10"/>
    </row>
    <row r="209" spans="1:2" x14ac:dyDescent="0.25">
      <c r="A209" s="10"/>
      <c r="B209" s="10"/>
    </row>
    <row r="210" spans="1:2" x14ac:dyDescent="0.25">
      <c r="A210" s="10"/>
      <c r="B210" s="10"/>
    </row>
    <row r="211" spans="1:2" x14ac:dyDescent="0.25">
      <c r="A211" s="10"/>
      <c r="B211" s="10"/>
    </row>
    <row r="212" spans="1:2" x14ac:dyDescent="0.25">
      <c r="A212" s="10"/>
      <c r="B212" s="10"/>
    </row>
    <row r="213" spans="1:2" x14ac:dyDescent="0.25">
      <c r="A213" s="10"/>
      <c r="B213" s="10"/>
    </row>
    <row r="214" spans="1:2" x14ac:dyDescent="0.25">
      <c r="A214" s="10"/>
      <c r="B214" s="10"/>
    </row>
    <row r="215" spans="1:2" x14ac:dyDescent="0.25">
      <c r="A215" s="10"/>
      <c r="B215" s="10"/>
    </row>
    <row r="216" spans="1:2" x14ac:dyDescent="0.25">
      <c r="A216" s="10"/>
      <c r="B216" s="10"/>
    </row>
    <row r="217" spans="1:2" x14ac:dyDescent="0.25">
      <c r="A217" s="10"/>
      <c r="B217" s="10"/>
    </row>
    <row r="218" spans="1:2" x14ac:dyDescent="0.25">
      <c r="A218" s="10"/>
      <c r="B218" s="10"/>
    </row>
    <row r="219" spans="1:2" x14ac:dyDescent="0.25">
      <c r="A219" s="10"/>
      <c r="B219" s="10"/>
    </row>
    <row r="220" spans="1:2" x14ac:dyDescent="0.25">
      <c r="A220" s="10"/>
      <c r="B220" s="10"/>
    </row>
    <row r="221" spans="1:2" x14ac:dyDescent="0.25">
      <c r="A221" s="10"/>
      <c r="B221" s="10"/>
    </row>
    <row r="222" spans="1:2" x14ac:dyDescent="0.25">
      <c r="A222" s="10"/>
      <c r="B222" s="10"/>
    </row>
    <row r="223" spans="1:2" x14ac:dyDescent="0.25">
      <c r="A223" s="10"/>
      <c r="B223" s="10"/>
    </row>
    <row r="224" spans="1:2" x14ac:dyDescent="0.25">
      <c r="A224" s="10"/>
      <c r="B224" s="10"/>
    </row>
    <row r="225" spans="1:2" x14ac:dyDescent="0.25">
      <c r="A225" s="10"/>
      <c r="B225" s="10"/>
    </row>
    <row r="226" spans="1:2" x14ac:dyDescent="0.25">
      <c r="A226" s="10"/>
      <c r="B226" s="10"/>
    </row>
    <row r="227" spans="1:2" x14ac:dyDescent="0.25">
      <c r="A227" s="10"/>
      <c r="B227" s="10"/>
    </row>
    <row r="228" spans="1:2" x14ac:dyDescent="0.25">
      <c r="A228" s="10"/>
      <c r="B228" s="10"/>
    </row>
    <row r="229" spans="1:2" x14ac:dyDescent="0.25">
      <c r="A229" s="10"/>
      <c r="B229" s="10"/>
    </row>
    <row r="230" spans="1:2" x14ac:dyDescent="0.25">
      <c r="A230" s="10"/>
      <c r="B230" s="10"/>
    </row>
    <row r="231" spans="1:2" x14ac:dyDescent="0.25">
      <c r="A231" s="10"/>
      <c r="B231" s="10"/>
    </row>
    <row r="232" spans="1:2" x14ac:dyDescent="0.25">
      <c r="A232" s="10"/>
      <c r="B232" s="10"/>
    </row>
    <row r="233" spans="1:2" x14ac:dyDescent="0.25">
      <c r="A233" s="10"/>
      <c r="B233" s="10"/>
    </row>
    <row r="234" spans="1:2" x14ac:dyDescent="0.25">
      <c r="A234" s="10"/>
      <c r="B234" s="10"/>
    </row>
    <row r="235" spans="1:2" x14ac:dyDescent="0.25">
      <c r="A235" s="10"/>
      <c r="B235" s="10"/>
    </row>
    <row r="236" spans="1:2" x14ac:dyDescent="0.25">
      <c r="A236" s="10"/>
      <c r="B236" s="10"/>
    </row>
    <row r="237" spans="1:2" x14ac:dyDescent="0.25">
      <c r="A237" s="10"/>
      <c r="B237" s="10"/>
    </row>
    <row r="238" spans="1:2" x14ac:dyDescent="0.25">
      <c r="A238" s="10"/>
      <c r="B238" s="10"/>
    </row>
    <row r="239" spans="1:2" x14ac:dyDescent="0.25">
      <c r="A239" s="10"/>
      <c r="B239" s="10"/>
    </row>
    <row r="240" spans="1:2" x14ac:dyDescent="0.25">
      <c r="A240" s="10"/>
      <c r="B240" s="10"/>
    </row>
    <row r="241" spans="1:2" x14ac:dyDescent="0.25">
      <c r="A241" s="10"/>
      <c r="B241" s="10"/>
    </row>
    <row r="242" spans="1:2" x14ac:dyDescent="0.25">
      <c r="A242" s="10"/>
      <c r="B242" s="10"/>
    </row>
    <row r="243" spans="1:2" x14ac:dyDescent="0.25">
      <c r="A243" s="10"/>
      <c r="B243" s="10"/>
    </row>
    <row r="244" spans="1:2" x14ac:dyDescent="0.25">
      <c r="A244" s="10"/>
      <c r="B244" s="10"/>
    </row>
    <row r="245" spans="1:2" x14ac:dyDescent="0.25">
      <c r="A245" s="10"/>
      <c r="B245" s="10"/>
    </row>
    <row r="246" spans="1:2" x14ac:dyDescent="0.25">
      <c r="A246" s="10"/>
      <c r="B246" s="10"/>
    </row>
    <row r="247" spans="1:2" x14ac:dyDescent="0.25">
      <c r="A247" s="10"/>
      <c r="B247" s="10"/>
    </row>
    <row r="248" spans="1:2" x14ac:dyDescent="0.25">
      <c r="A248" s="10"/>
      <c r="B248" s="10"/>
    </row>
    <row r="249" spans="1:2" x14ac:dyDescent="0.25">
      <c r="A249" s="10"/>
      <c r="B249" s="10"/>
    </row>
    <row r="250" spans="1:2" x14ac:dyDescent="0.25">
      <c r="A250" s="10"/>
      <c r="B250" s="10"/>
    </row>
    <row r="251" spans="1:2" x14ac:dyDescent="0.25">
      <c r="A251" s="10"/>
      <c r="B251" s="10"/>
    </row>
    <row r="252" spans="1:2" x14ac:dyDescent="0.25">
      <c r="A252" s="10"/>
      <c r="B252" s="10"/>
    </row>
    <row r="253" spans="1:2" x14ac:dyDescent="0.25">
      <c r="A253" s="10"/>
      <c r="B253" s="10"/>
    </row>
    <row r="254" spans="1:2" x14ac:dyDescent="0.25">
      <c r="A254" s="10"/>
      <c r="B254" s="10"/>
    </row>
    <row r="255" spans="1:2" x14ac:dyDescent="0.25">
      <c r="A255" s="10"/>
      <c r="B255" s="10"/>
    </row>
    <row r="256" spans="1:2" x14ac:dyDescent="0.25">
      <c r="A256" s="10"/>
      <c r="B256" s="10"/>
    </row>
    <row r="257" spans="1:2" x14ac:dyDescent="0.25">
      <c r="A257" s="10"/>
      <c r="B257" s="10"/>
    </row>
    <row r="258" spans="1:2" x14ac:dyDescent="0.25">
      <c r="A258" s="10"/>
      <c r="B258" s="10"/>
    </row>
    <row r="259" spans="1:2" x14ac:dyDescent="0.25">
      <c r="A259" s="10"/>
      <c r="B259" s="10"/>
    </row>
    <row r="260" spans="1:2" x14ac:dyDescent="0.25">
      <c r="A260" s="10"/>
      <c r="B260" s="10"/>
    </row>
    <row r="261" spans="1:2" x14ac:dyDescent="0.25">
      <c r="A261" s="10"/>
      <c r="B261" s="10"/>
    </row>
    <row r="262" spans="1:2" x14ac:dyDescent="0.25">
      <c r="A262" s="10"/>
      <c r="B262" s="10"/>
    </row>
    <row r="263" spans="1:2" x14ac:dyDescent="0.25">
      <c r="A263" s="10"/>
      <c r="B263" s="10"/>
    </row>
    <row r="264" spans="1:2" x14ac:dyDescent="0.25">
      <c r="A264" s="10"/>
      <c r="B264" s="10"/>
    </row>
    <row r="265" spans="1:2" x14ac:dyDescent="0.25">
      <c r="A265" s="10"/>
      <c r="B265" s="10"/>
    </row>
    <row r="266" spans="1:2" x14ac:dyDescent="0.25">
      <c r="A266" s="10"/>
      <c r="B266" s="10"/>
    </row>
    <row r="267" spans="1:2" x14ac:dyDescent="0.25">
      <c r="A267" s="10"/>
      <c r="B267" s="10"/>
    </row>
    <row r="268" spans="1:2" x14ac:dyDescent="0.25">
      <c r="A268" s="10"/>
      <c r="B268" s="10"/>
    </row>
    <row r="269" spans="1:2" x14ac:dyDescent="0.25">
      <c r="A269" s="10"/>
      <c r="B269" s="10"/>
    </row>
    <row r="270" spans="1:2" x14ac:dyDescent="0.25">
      <c r="A270" s="10"/>
      <c r="B270" s="10"/>
    </row>
    <row r="271" spans="1:2" x14ac:dyDescent="0.25">
      <c r="A271" s="10"/>
      <c r="B271" s="10"/>
    </row>
    <row r="272" spans="1:2" x14ac:dyDescent="0.25">
      <c r="A272" s="10"/>
      <c r="B272" s="10"/>
    </row>
    <row r="273" spans="1:2" x14ac:dyDescent="0.25">
      <c r="A273" s="10"/>
      <c r="B273" s="10"/>
    </row>
    <row r="274" spans="1:2" x14ac:dyDescent="0.25">
      <c r="A274" s="10"/>
      <c r="B274" s="10"/>
    </row>
    <row r="275" spans="1:2" x14ac:dyDescent="0.25">
      <c r="A275" s="10"/>
      <c r="B275" s="10"/>
    </row>
    <row r="276" spans="1:2" x14ac:dyDescent="0.25">
      <c r="A276" s="10"/>
      <c r="B276" s="10"/>
    </row>
    <row r="277" spans="1:2" x14ac:dyDescent="0.25">
      <c r="A277" s="10"/>
      <c r="B277" s="10"/>
    </row>
    <row r="278" spans="1:2" x14ac:dyDescent="0.25">
      <c r="A278" s="10"/>
      <c r="B278" s="10"/>
    </row>
    <row r="279" spans="1:2" x14ac:dyDescent="0.25">
      <c r="A279" s="10"/>
      <c r="B279" s="10"/>
    </row>
    <row r="280" spans="1:2" x14ac:dyDescent="0.25">
      <c r="A280" s="10"/>
      <c r="B280" s="10"/>
    </row>
    <row r="281" spans="1:2" x14ac:dyDescent="0.25">
      <c r="A281" s="10"/>
      <c r="B281" s="10"/>
    </row>
    <row r="282" spans="1:2" x14ac:dyDescent="0.25">
      <c r="A282" s="10"/>
      <c r="B282" s="10"/>
    </row>
    <row r="283" spans="1:2" x14ac:dyDescent="0.25">
      <c r="A283" s="10"/>
      <c r="B283" s="10"/>
    </row>
    <row r="284" spans="1:2" x14ac:dyDescent="0.25">
      <c r="A284" s="10"/>
      <c r="B284" s="10"/>
    </row>
    <row r="285" spans="1:2" x14ac:dyDescent="0.25">
      <c r="A285" s="10"/>
      <c r="B285" s="10"/>
    </row>
    <row r="286" spans="1:2" x14ac:dyDescent="0.25">
      <c r="A286" s="10"/>
      <c r="B286" s="10"/>
    </row>
    <row r="287" spans="1:2" x14ac:dyDescent="0.25">
      <c r="A287" s="10"/>
      <c r="B287" s="10"/>
    </row>
    <row r="288" spans="1:2" x14ac:dyDescent="0.25">
      <c r="A288" s="10"/>
      <c r="B288" s="10"/>
    </row>
    <row r="289" spans="1:2" x14ac:dyDescent="0.25">
      <c r="A289" s="10"/>
      <c r="B289" s="10"/>
    </row>
    <row r="290" spans="1:2" x14ac:dyDescent="0.25">
      <c r="A290" s="10"/>
      <c r="B290" s="10"/>
    </row>
    <row r="291" spans="1:2" x14ac:dyDescent="0.25">
      <c r="A291" s="10"/>
      <c r="B291" s="10"/>
    </row>
    <row r="292" spans="1:2" x14ac:dyDescent="0.25">
      <c r="A292" s="10"/>
      <c r="B292" s="10"/>
    </row>
    <row r="293" spans="1:2" x14ac:dyDescent="0.25">
      <c r="A293" s="10"/>
      <c r="B293" s="10"/>
    </row>
    <row r="294" spans="1:2" x14ac:dyDescent="0.25">
      <c r="A294" s="10"/>
      <c r="B294" s="10"/>
    </row>
    <row r="295" spans="1:2" x14ac:dyDescent="0.25">
      <c r="A295" s="10"/>
      <c r="B295" s="10"/>
    </row>
    <row r="296" spans="1:2" x14ac:dyDescent="0.25">
      <c r="A296" s="10"/>
      <c r="B296" s="10"/>
    </row>
    <row r="297" spans="1:2" x14ac:dyDescent="0.25">
      <c r="A297" s="10"/>
      <c r="B297" s="10"/>
    </row>
    <row r="298" spans="1:2" x14ac:dyDescent="0.25">
      <c r="A298" s="10"/>
      <c r="B298" s="10"/>
    </row>
    <row r="299" spans="1:2" x14ac:dyDescent="0.25">
      <c r="A299" s="10"/>
      <c r="B299" s="10"/>
    </row>
    <row r="300" spans="1:2" x14ac:dyDescent="0.25">
      <c r="A300" s="10"/>
      <c r="B300" s="10"/>
    </row>
    <row r="301" spans="1:2" x14ac:dyDescent="0.25">
      <c r="A301" s="10"/>
      <c r="B301" s="10"/>
    </row>
    <row r="302" spans="1:2" x14ac:dyDescent="0.25">
      <c r="A302" s="10"/>
      <c r="B302" s="10"/>
    </row>
    <row r="303" spans="1:2" x14ac:dyDescent="0.25">
      <c r="A303" s="10"/>
      <c r="B303" s="10"/>
    </row>
    <row r="304" spans="1:2" x14ac:dyDescent="0.25">
      <c r="A304" s="10"/>
      <c r="B304" s="10"/>
    </row>
    <row r="305" spans="1:2" x14ac:dyDescent="0.25">
      <c r="A305" s="10"/>
      <c r="B305" s="10"/>
    </row>
    <row r="306" spans="1:2" x14ac:dyDescent="0.25">
      <c r="A306" s="10"/>
      <c r="B306" s="10"/>
    </row>
    <row r="307" spans="1:2" x14ac:dyDescent="0.25">
      <c r="A307" s="10"/>
      <c r="B307" s="10"/>
    </row>
    <row r="308" spans="1:2" x14ac:dyDescent="0.25">
      <c r="A308" s="10"/>
      <c r="B308" s="10"/>
    </row>
    <row r="309" spans="1:2" x14ac:dyDescent="0.25">
      <c r="A309" s="10"/>
      <c r="B309" s="10"/>
    </row>
    <row r="310" spans="1:2" x14ac:dyDescent="0.25">
      <c r="A310" s="10"/>
      <c r="B310" s="10"/>
    </row>
    <row r="311" spans="1:2" x14ac:dyDescent="0.25">
      <c r="A311" s="10"/>
      <c r="B311" s="10"/>
    </row>
    <row r="312" spans="1:2" x14ac:dyDescent="0.25">
      <c r="A312" s="10"/>
      <c r="B312" s="10"/>
    </row>
    <row r="313" spans="1:2" x14ac:dyDescent="0.25">
      <c r="A313" s="10"/>
      <c r="B313" s="10"/>
    </row>
    <row r="314" spans="1:2" x14ac:dyDescent="0.25">
      <c r="A314" s="10"/>
      <c r="B314" s="10"/>
    </row>
    <row r="315" spans="1:2" x14ac:dyDescent="0.25">
      <c r="A315" s="10"/>
      <c r="B315" s="10"/>
    </row>
    <row r="316" spans="1:2" x14ac:dyDescent="0.25">
      <c r="A316" s="10"/>
      <c r="B316" s="10"/>
    </row>
    <row r="317" spans="1:2" x14ac:dyDescent="0.25">
      <c r="A317" s="10"/>
      <c r="B317" s="10"/>
    </row>
    <row r="318" spans="1:2" x14ac:dyDescent="0.25">
      <c r="A318" s="10"/>
      <c r="B318" s="10"/>
    </row>
    <row r="319" spans="1:2" x14ac:dyDescent="0.25">
      <c r="A319" s="10"/>
      <c r="B319" s="10"/>
    </row>
    <row r="320" spans="1:2" x14ac:dyDescent="0.25">
      <c r="A320" s="10"/>
      <c r="B320" s="10"/>
    </row>
    <row r="321" spans="1:2" x14ac:dyDescent="0.25">
      <c r="A321" s="10"/>
      <c r="B321" s="10"/>
    </row>
    <row r="322" spans="1:2" x14ac:dyDescent="0.25">
      <c r="A322" s="10"/>
      <c r="B322" s="10"/>
    </row>
    <row r="323" spans="1:2" x14ac:dyDescent="0.25">
      <c r="A323" s="10"/>
      <c r="B323" s="10"/>
    </row>
    <row r="324" spans="1:2" x14ac:dyDescent="0.25">
      <c r="A324" s="10"/>
      <c r="B324" s="10"/>
    </row>
    <row r="325" spans="1:2" x14ac:dyDescent="0.25">
      <c r="A325" s="10"/>
      <c r="B325" s="10"/>
    </row>
    <row r="326" spans="1:2" x14ac:dyDescent="0.25">
      <c r="A326" s="10"/>
      <c r="B326" s="10"/>
    </row>
    <row r="327" spans="1:2" x14ac:dyDescent="0.25">
      <c r="A327" s="10"/>
      <c r="B327" s="10"/>
    </row>
    <row r="328" spans="1:2" x14ac:dyDescent="0.25">
      <c r="A328" s="10"/>
      <c r="B328" s="10"/>
    </row>
    <row r="329" spans="1:2" x14ac:dyDescent="0.25">
      <c r="A329" s="10"/>
      <c r="B329" s="10"/>
    </row>
    <row r="330" spans="1:2" x14ac:dyDescent="0.25">
      <c r="A330" s="10"/>
      <c r="B330" s="10"/>
    </row>
    <row r="331" spans="1:2" x14ac:dyDescent="0.25">
      <c r="A331" s="10"/>
      <c r="B331" s="10"/>
    </row>
    <row r="332" spans="1:2" x14ac:dyDescent="0.25">
      <c r="A332" s="10"/>
      <c r="B332" s="10"/>
    </row>
    <row r="333" spans="1:2" x14ac:dyDescent="0.25">
      <c r="A333" s="10"/>
      <c r="B333" s="10"/>
    </row>
    <row r="334" spans="1:2" x14ac:dyDescent="0.25">
      <c r="A334" s="10"/>
      <c r="B334" s="10"/>
    </row>
    <row r="335" spans="1:2" x14ac:dyDescent="0.25">
      <c r="A335" s="10"/>
      <c r="B335" s="10"/>
    </row>
    <row r="336" spans="1:2" x14ac:dyDescent="0.25">
      <c r="A336" s="10"/>
      <c r="B336" s="10"/>
    </row>
    <row r="337" spans="1:2" x14ac:dyDescent="0.25">
      <c r="A337" s="10"/>
      <c r="B337" s="10"/>
    </row>
    <row r="338" spans="1:2" x14ac:dyDescent="0.25">
      <c r="A338" s="10"/>
      <c r="B338" s="10"/>
    </row>
    <row r="339" spans="1:2" x14ac:dyDescent="0.25">
      <c r="A339" s="10"/>
      <c r="B339" s="10"/>
    </row>
    <row r="340" spans="1:2" x14ac:dyDescent="0.25">
      <c r="A340" s="10"/>
      <c r="B340" s="10"/>
    </row>
    <row r="341" spans="1:2" x14ac:dyDescent="0.25">
      <c r="A341" s="10"/>
      <c r="B341" s="10"/>
    </row>
    <row r="342" spans="1:2" x14ac:dyDescent="0.25">
      <c r="A342" s="10"/>
      <c r="B342" s="10"/>
    </row>
    <row r="343" spans="1:2" x14ac:dyDescent="0.25">
      <c r="A343" s="10"/>
      <c r="B343" s="10"/>
    </row>
    <row r="344" spans="1:2" x14ac:dyDescent="0.25">
      <c r="A344" s="10"/>
      <c r="B344" s="10"/>
    </row>
    <row r="345" spans="1:2" x14ac:dyDescent="0.25">
      <c r="A345" s="10"/>
      <c r="B345" s="10"/>
    </row>
    <row r="346" spans="1:2" x14ac:dyDescent="0.25">
      <c r="A346" s="10"/>
      <c r="B346" s="10"/>
    </row>
    <row r="347" spans="1:2" x14ac:dyDescent="0.25">
      <c r="A347" s="10"/>
      <c r="B347" s="10"/>
    </row>
    <row r="348" spans="1:2" x14ac:dyDescent="0.25">
      <c r="A348" s="10"/>
      <c r="B348" s="10"/>
    </row>
    <row r="349" spans="1:2" x14ac:dyDescent="0.25">
      <c r="A349" s="10"/>
      <c r="B349" s="10"/>
    </row>
    <row r="350" spans="1:2" x14ac:dyDescent="0.25">
      <c r="A350" s="10"/>
      <c r="B350" s="10"/>
    </row>
    <row r="351" spans="1:2" x14ac:dyDescent="0.25">
      <c r="A351" s="10"/>
      <c r="B351" s="10"/>
    </row>
    <row r="352" spans="1:2" x14ac:dyDescent="0.25">
      <c r="A352" s="10"/>
      <c r="B352" s="10"/>
    </row>
    <row r="353" spans="1:2" x14ac:dyDescent="0.25">
      <c r="A353" s="10"/>
      <c r="B353" s="10"/>
    </row>
    <row r="354" spans="1:2" x14ac:dyDescent="0.25">
      <c r="A354" s="10"/>
      <c r="B354" s="10"/>
    </row>
    <row r="355" spans="1:2" x14ac:dyDescent="0.25">
      <c r="A355" s="10"/>
      <c r="B355" s="10"/>
    </row>
    <row r="356" spans="1:2" x14ac:dyDescent="0.25">
      <c r="A356" s="10"/>
      <c r="B356" s="10"/>
    </row>
    <row r="357" spans="1:2" x14ac:dyDescent="0.25">
      <c r="A357" s="10"/>
      <c r="B357" s="10"/>
    </row>
    <row r="358" spans="1:2" x14ac:dyDescent="0.25">
      <c r="A358" s="10"/>
      <c r="B358" s="10"/>
    </row>
    <row r="359" spans="1:2" x14ac:dyDescent="0.25">
      <c r="A359" s="10"/>
      <c r="B359" s="10"/>
    </row>
    <row r="360" spans="1:2" x14ac:dyDescent="0.25">
      <c r="A360" s="10"/>
      <c r="B360" s="10"/>
    </row>
    <row r="361" spans="1:2" x14ac:dyDescent="0.25">
      <c r="A361" s="10"/>
      <c r="B361" s="10"/>
    </row>
    <row r="362" spans="1:2" x14ac:dyDescent="0.25">
      <c r="A362" s="10"/>
      <c r="B362" s="10"/>
    </row>
    <row r="363" spans="1:2" x14ac:dyDescent="0.25">
      <c r="A363" s="10"/>
      <c r="B363" s="10"/>
    </row>
    <row r="364" spans="1:2" x14ac:dyDescent="0.25">
      <c r="A364" s="10"/>
      <c r="B364" s="10"/>
    </row>
    <row r="365" spans="1:2" x14ac:dyDescent="0.25">
      <c r="A365" s="10"/>
      <c r="B365" s="10"/>
    </row>
    <row r="366" spans="1:2" x14ac:dyDescent="0.25">
      <c r="A366" s="10"/>
      <c r="B366" s="10"/>
    </row>
    <row r="367" spans="1:2" x14ac:dyDescent="0.25">
      <c r="A367" s="10"/>
      <c r="B367" s="10"/>
    </row>
    <row r="368" spans="1:2" x14ac:dyDescent="0.25">
      <c r="A368" s="10"/>
      <c r="B368" s="10"/>
    </row>
    <row r="369" spans="1:2" x14ac:dyDescent="0.25">
      <c r="A369" s="10"/>
      <c r="B369" s="10"/>
    </row>
    <row r="370" spans="1:2" x14ac:dyDescent="0.25">
      <c r="A370" s="10"/>
      <c r="B370" s="10"/>
    </row>
    <row r="371" spans="1:2" x14ac:dyDescent="0.25">
      <c r="A371" s="10"/>
      <c r="B371" s="10"/>
    </row>
    <row r="372" spans="1:2" x14ac:dyDescent="0.25">
      <c r="A372" s="10"/>
      <c r="B372" s="10"/>
    </row>
    <row r="373" spans="1:2" x14ac:dyDescent="0.25">
      <c r="A373" s="10"/>
      <c r="B373" s="10"/>
    </row>
    <row r="374" spans="1:2" x14ac:dyDescent="0.25">
      <c r="A374" s="10"/>
      <c r="B374" s="10"/>
    </row>
    <row r="375" spans="1:2" x14ac:dyDescent="0.25">
      <c r="A375" s="10"/>
      <c r="B375" s="10"/>
    </row>
    <row r="376" spans="1:2" x14ac:dyDescent="0.25">
      <c r="A376" s="10"/>
      <c r="B376" s="10"/>
    </row>
    <row r="377" spans="1:2" x14ac:dyDescent="0.25">
      <c r="A377" s="10"/>
      <c r="B377" s="10"/>
    </row>
    <row r="378" spans="1:2" x14ac:dyDescent="0.25">
      <c r="A378" s="10"/>
      <c r="B378" s="10"/>
    </row>
    <row r="379" spans="1:2" x14ac:dyDescent="0.25">
      <c r="A379" s="10"/>
      <c r="B379" s="10"/>
    </row>
    <row r="380" spans="1:2" x14ac:dyDescent="0.25">
      <c r="A380" s="10"/>
      <c r="B380" s="10"/>
    </row>
    <row r="381" spans="1:2" x14ac:dyDescent="0.25">
      <c r="A381" s="10"/>
      <c r="B381" s="10"/>
    </row>
    <row r="382" spans="1:2" x14ac:dyDescent="0.25">
      <c r="A382" s="10"/>
      <c r="B382" s="10"/>
    </row>
    <row r="383" spans="1:2" x14ac:dyDescent="0.25">
      <c r="A383" s="10"/>
      <c r="B383" s="10"/>
    </row>
    <row r="384" spans="1:2" x14ac:dyDescent="0.25">
      <c r="A384" s="10"/>
      <c r="B384" s="10"/>
    </row>
    <row r="385" spans="1:2" x14ac:dyDescent="0.25">
      <c r="A385" s="10"/>
      <c r="B385" s="10"/>
    </row>
    <row r="386" spans="1:2" x14ac:dyDescent="0.25">
      <c r="A386" s="10"/>
      <c r="B386" s="10"/>
    </row>
    <row r="387" spans="1:2" x14ac:dyDescent="0.25">
      <c r="A387" s="10"/>
      <c r="B387" s="10"/>
    </row>
    <row r="388" spans="1:2" x14ac:dyDescent="0.25">
      <c r="A388" s="10"/>
      <c r="B388" s="10"/>
    </row>
    <row r="389" spans="1:2" x14ac:dyDescent="0.25">
      <c r="A389" s="10"/>
      <c r="B389" s="10"/>
    </row>
    <row r="390" spans="1:2" x14ac:dyDescent="0.25">
      <c r="A390" s="10"/>
      <c r="B390" s="10"/>
    </row>
    <row r="391" spans="1:2" x14ac:dyDescent="0.25">
      <c r="A391" s="10"/>
      <c r="B391" s="10"/>
    </row>
    <row r="392" spans="1:2" x14ac:dyDescent="0.25">
      <c r="A392" s="10"/>
      <c r="B392" s="10"/>
    </row>
    <row r="393" spans="1:2" x14ac:dyDescent="0.25">
      <c r="A393" s="10"/>
      <c r="B393" s="10"/>
    </row>
    <row r="394" spans="1:2" x14ac:dyDescent="0.25">
      <c r="A394" s="10"/>
      <c r="B394" s="10"/>
    </row>
    <row r="395" spans="1:2" x14ac:dyDescent="0.25">
      <c r="A395" s="10"/>
      <c r="B395" s="10"/>
    </row>
    <row r="396" spans="1:2" x14ac:dyDescent="0.25">
      <c r="A396" s="10"/>
      <c r="B396" s="10"/>
    </row>
    <row r="397" spans="1:2" x14ac:dyDescent="0.25">
      <c r="A397" s="10"/>
      <c r="B397" s="10"/>
    </row>
    <row r="398" spans="1:2" x14ac:dyDescent="0.25">
      <c r="A398" s="10"/>
      <c r="B398" s="10"/>
    </row>
    <row r="399" spans="1:2" x14ac:dyDescent="0.25">
      <c r="A399" s="10"/>
      <c r="B399" s="10"/>
    </row>
    <row r="400" spans="1:2" x14ac:dyDescent="0.25">
      <c r="A400" s="10"/>
      <c r="B400" s="10"/>
    </row>
    <row r="401" spans="1:2" x14ac:dyDescent="0.25">
      <c r="A401" s="10"/>
      <c r="B401" s="10"/>
    </row>
    <row r="402" spans="1:2" x14ac:dyDescent="0.25">
      <c r="A402" s="10"/>
      <c r="B402" s="10"/>
    </row>
    <row r="403" spans="1:2" x14ac:dyDescent="0.25">
      <c r="A403" s="10"/>
      <c r="B403" s="10"/>
    </row>
    <row r="404" spans="1:2" x14ac:dyDescent="0.25">
      <c r="A404" s="10"/>
      <c r="B404" s="10"/>
    </row>
    <row r="405" spans="1:2" x14ac:dyDescent="0.25">
      <c r="A405" s="10"/>
      <c r="B405" s="10"/>
    </row>
    <row r="406" spans="1:2" x14ac:dyDescent="0.25">
      <c r="A406" s="10"/>
      <c r="B406" s="10"/>
    </row>
    <row r="407" spans="1:2" x14ac:dyDescent="0.25">
      <c r="A407" s="10"/>
      <c r="B407" s="10"/>
    </row>
    <row r="408" spans="1:2" x14ac:dyDescent="0.25">
      <c r="A408" s="10"/>
      <c r="B408" s="10"/>
    </row>
    <row r="409" spans="1:2" x14ac:dyDescent="0.25">
      <c r="A409" s="10"/>
      <c r="B409" s="10"/>
    </row>
    <row r="410" spans="1:2" x14ac:dyDescent="0.25">
      <c r="A410" s="10"/>
      <c r="B410" s="10"/>
    </row>
    <row r="411" spans="1:2" x14ac:dyDescent="0.25">
      <c r="A411" s="10"/>
      <c r="B411" s="10"/>
    </row>
    <row r="412" spans="1:2" x14ac:dyDescent="0.25">
      <c r="A412" s="10"/>
      <c r="B412" s="10"/>
    </row>
    <row r="413" spans="1:2" x14ac:dyDescent="0.25">
      <c r="A413" s="10"/>
      <c r="B413" s="10"/>
    </row>
    <row r="414" spans="1:2" x14ac:dyDescent="0.25">
      <c r="A414" s="10"/>
      <c r="B414" s="10"/>
    </row>
    <row r="415" spans="1:2" x14ac:dyDescent="0.25">
      <c r="A415" s="10"/>
      <c r="B415" s="10"/>
    </row>
    <row r="416" spans="1:2" x14ac:dyDescent="0.25">
      <c r="A416" s="10"/>
      <c r="B416" s="10"/>
    </row>
    <row r="417" spans="1:2" x14ac:dyDescent="0.25">
      <c r="A417" s="10"/>
      <c r="B417" s="10"/>
    </row>
    <row r="418" spans="1:2" x14ac:dyDescent="0.25">
      <c r="A418" s="10"/>
      <c r="B418" s="10"/>
    </row>
    <row r="419" spans="1:2" x14ac:dyDescent="0.25">
      <c r="A419" s="10"/>
      <c r="B419" s="10"/>
    </row>
    <row r="420" spans="1:2" x14ac:dyDescent="0.25">
      <c r="A420" s="10"/>
      <c r="B420" s="10"/>
    </row>
    <row r="421" spans="1:2" x14ac:dyDescent="0.25">
      <c r="A421" s="10"/>
      <c r="B421" s="10"/>
    </row>
    <row r="422" spans="1:2" x14ac:dyDescent="0.25">
      <c r="A422" s="10"/>
      <c r="B422" s="10"/>
    </row>
    <row r="423" spans="1:2" x14ac:dyDescent="0.25">
      <c r="A423" s="10"/>
      <c r="B423" s="10"/>
    </row>
    <row r="424" spans="1:2" x14ac:dyDescent="0.25">
      <c r="A424" s="10"/>
      <c r="B424" s="10"/>
    </row>
    <row r="425" spans="1:2" x14ac:dyDescent="0.25">
      <c r="A425" s="10"/>
      <c r="B425" s="10"/>
    </row>
    <row r="426" spans="1:2" x14ac:dyDescent="0.25">
      <c r="A426" s="10"/>
      <c r="B426" s="10"/>
    </row>
    <row r="427" spans="1:2" x14ac:dyDescent="0.25">
      <c r="A427" s="10"/>
      <c r="B427" s="10"/>
    </row>
    <row r="428" spans="1:2" x14ac:dyDescent="0.25">
      <c r="A428" s="10"/>
      <c r="B428" s="10"/>
    </row>
    <row r="429" spans="1:2" x14ac:dyDescent="0.25">
      <c r="A429" s="10"/>
      <c r="B429" s="10"/>
    </row>
    <row r="430" spans="1:2" x14ac:dyDescent="0.25">
      <c r="A430" s="10"/>
      <c r="B430" s="10"/>
    </row>
    <row r="431" spans="1:2" x14ac:dyDescent="0.25">
      <c r="A431" s="10"/>
      <c r="B431" s="10"/>
    </row>
    <row r="432" spans="1:2" x14ac:dyDescent="0.25">
      <c r="A432" s="10"/>
      <c r="B432" s="10"/>
    </row>
    <row r="433" spans="1:2" x14ac:dyDescent="0.25">
      <c r="A433" s="10"/>
      <c r="B433" s="10"/>
    </row>
    <row r="434" spans="1:2" x14ac:dyDescent="0.25">
      <c r="A434" s="10"/>
      <c r="B434" s="10"/>
    </row>
    <row r="435" spans="1:2" x14ac:dyDescent="0.25">
      <c r="A435" s="10"/>
      <c r="B435" s="10"/>
    </row>
    <row r="436" spans="1:2" x14ac:dyDescent="0.25">
      <c r="A436" s="10"/>
      <c r="B436" s="10"/>
    </row>
    <row r="437" spans="1:2" x14ac:dyDescent="0.25">
      <c r="A437" s="10"/>
      <c r="B437" s="10"/>
    </row>
    <row r="438" spans="1:2" x14ac:dyDescent="0.25">
      <c r="A438" s="10"/>
      <c r="B438" s="10"/>
    </row>
    <row r="439" spans="1:2" x14ac:dyDescent="0.25">
      <c r="A439" s="10"/>
      <c r="B439" s="10"/>
    </row>
    <row r="440" spans="1:2" x14ac:dyDescent="0.25">
      <c r="A440" s="10"/>
      <c r="B440" s="10"/>
    </row>
    <row r="441" spans="1:2" x14ac:dyDescent="0.25">
      <c r="A441" s="10"/>
      <c r="B441" s="10"/>
    </row>
    <row r="442" spans="1:2" x14ac:dyDescent="0.25">
      <c r="A442" s="10"/>
      <c r="B442" s="10"/>
    </row>
    <row r="443" spans="1:2" x14ac:dyDescent="0.25">
      <c r="A443" s="10"/>
      <c r="B443" s="10"/>
    </row>
    <row r="444" spans="1:2" x14ac:dyDescent="0.25">
      <c r="A444" s="10"/>
      <c r="B444" s="10"/>
    </row>
    <row r="445" spans="1:2" x14ac:dyDescent="0.25">
      <c r="A445" s="10"/>
      <c r="B445" s="10"/>
    </row>
    <row r="446" spans="1:2" x14ac:dyDescent="0.25">
      <c r="A446" s="10"/>
      <c r="B446" s="10"/>
    </row>
    <row r="447" spans="1:2" x14ac:dyDescent="0.25">
      <c r="A447" s="10"/>
      <c r="B447" s="10"/>
    </row>
    <row r="448" spans="1:2" x14ac:dyDescent="0.25">
      <c r="A448" s="10"/>
      <c r="B448" s="10"/>
    </row>
    <row r="449" spans="1:2" x14ac:dyDescent="0.25">
      <c r="A449" s="10"/>
      <c r="B449" s="10"/>
    </row>
    <row r="450" spans="1:2" x14ac:dyDescent="0.25">
      <c r="A450" s="10"/>
      <c r="B450" s="10"/>
    </row>
    <row r="451" spans="1:2" x14ac:dyDescent="0.25">
      <c r="A451" s="10"/>
      <c r="B451" s="10"/>
    </row>
    <row r="452" spans="1:2" x14ac:dyDescent="0.25">
      <c r="A452" s="10"/>
      <c r="B452" s="10"/>
    </row>
    <row r="453" spans="1:2" x14ac:dyDescent="0.25">
      <c r="A453" s="10"/>
      <c r="B453" s="10"/>
    </row>
    <row r="454" spans="1:2" x14ac:dyDescent="0.25">
      <c r="A454" s="10"/>
      <c r="B454" s="10"/>
    </row>
    <row r="455" spans="1:2" x14ac:dyDescent="0.25">
      <c r="A455" s="10"/>
      <c r="B455" s="10"/>
    </row>
    <row r="456" spans="1:2" x14ac:dyDescent="0.25">
      <c r="A456" s="10"/>
      <c r="B456" s="10"/>
    </row>
    <row r="457" spans="1:2" x14ac:dyDescent="0.25">
      <c r="A457" s="10"/>
      <c r="B457" s="10"/>
    </row>
    <row r="458" spans="1:2" x14ac:dyDescent="0.25">
      <c r="A458" s="10"/>
      <c r="B458" s="10"/>
    </row>
    <row r="459" spans="1:2" x14ac:dyDescent="0.25">
      <c r="A459" s="10"/>
      <c r="B459" s="10"/>
    </row>
    <row r="460" spans="1:2" x14ac:dyDescent="0.25">
      <c r="A460" s="10"/>
      <c r="B460" s="10"/>
    </row>
    <row r="461" spans="1:2" x14ac:dyDescent="0.25">
      <c r="A461" s="10"/>
      <c r="B461" s="10"/>
    </row>
    <row r="462" spans="1:2" x14ac:dyDescent="0.25">
      <c r="A462" s="10"/>
      <c r="B462" s="10"/>
    </row>
    <row r="463" spans="1:2" x14ac:dyDescent="0.25">
      <c r="A463" s="10"/>
      <c r="B463" s="10"/>
    </row>
    <row r="464" spans="1:2" x14ac:dyDescent="0.25">
      <c r="A464" s="10"/>
      <c r="B464" s="10"/>
    </row>
    <row r="465" spans="1:2" x14ac:dyDescent="0.25">
      <c r="A465" s="10"/>
      <c r="B465" s="10"/>
    </row>
    <row r="466" spans="1:2" x14ac:dyDescent="0.25">
      <c r="A466" s="10"/>
      <c r="B466" s="10"/>
    </row>
    <row r="467" spans="1:2" x14ac:dyDescent="0.25">
      <c r="A467" s="10"/>
      <c r="B467" s="10"/>
    </row>
    <row r="468" spans="1:2" x14ac:dyDescent="0.25">
      <c r="A468" s="10"/>
      <c r="B468" s="10"/>
    </row>
    <row r="469" spans="1:2" x14ac:dyDescent="0.25">
      <c r="A469" s="10"/>
      <c r="B469" s="10"/>
    </row>
    <row r="470" spans="1:2" x14ac:dyDescent="0.25">
      <c r="A470" s="10"/>
      <c r="B470" s="10"/>
    </row>
    <row r="471" spans="1:2" x14ac:dyDescent="0.25">
      <c r="A471" s="10"/>
      <c r="B471" s="10"/>
    </row>
    <row r="472" spans="1:2" x14ac:dyDescent="0.25">
      <c r="A472" s="10"/>
      <c r="B472" s="10"/>
    </row>
    <row r="473" spans="1:2" x14ac:dyDescent="0.25">
      <c r="A473" s="10"/>
      <c r="B473" s="10"/>
    </row>
    <row r="474" spans="1:2" x14ac:dyDescent="0.25">
      <c r="A474" s="10"/>
      <c r="B474" s="10"/>
    </row>
    <row r="475" spans="1:2" x14ac:dyDescent="0.25">
      <c r="A475" s="10"/>
      <c r="B475" s="10"/>
    </row>
    <row r="476" spans="1:2" x14ac:dyDescent="0.25">
      <c r="A476" s="10"/>
      <c r="B476" s="10"/>
    </row>
    <row r="477" spans="1:2" x14ac:dyDescent="0.25">
      <c r="A477" s="10"/>
      <c r="B477" s="10"/>
    </row>
    <row r="478" spans="1:2" x14ac:dyDescent="0.25">
      <c r="A478" s="10"/>
      <c r="B478" s="10"/>
    </row>
    <row r="479" spans="1:2" x14ac:dyDescent="0.25">
      <c r="A479" s="10"/>
      <c r="B479" s="10"/>
    </row>
    <row r="480" spans="1:2" x14ac:dyDescent="0.25">
      <c r="A480" s="10"/>
      <c r="B480" s="10"/>
    </row>
    <row r="481" spans="1:2" x14ac:dyDescent="0.25">
      <c r="A481" s="10"/>
      <c r="B481" s="10"/>
    </row>
    <row r="482" spans="1:2" x14ac:dyDescent="0.25">
      <c r="A482" s="10"/>
      <c r="B482" s="10"/>
    </row>
    <row r="483" spans="1:2" x14ac:dyDescent="0.25">
      <c r="A483" s="10"/>
      <c r="B483" s="10"/>
    </row>
    <row r="484" spans="1:2" x14ac:dyDescent="0.25">
      <c r="A484" s="10"/>
      <c r="B484" s="10"/>
    </row>
    <row r="485" spans="1:2" x14ac:dyDescent="0.25">
      <c r="A485" s="10"/>
      <c r="B485" s="10"/>
    </row>
    <row r="486" spans="1:2" x14ac:dyDescent="0.25">
      <c r="A486" s="10"/>
      <c r="B486" s="10"/>
    </row>
    <row r="487" spans="1:2" x14ac:dyDescent="0.25">
      <c r="A487" s="10"/>
      <c r="B487" s="10"/>
    </row>
    <row r="488" spans="1:2" x14ac:dyDescent="0.25">
      <c r="A488" s="10"/>
      <c r="B488" s="10"/>
    </row>
    <row r="489" spans="1:2" x14ac:dyDescent="0.25">
      <c r="A489" s="10"/>
      <c r="B489" s="10"/>
    </row>
    <row r="490" spans="1:2" x14ac:dyDescent="0.25">
      <c r="A490" s="10"/>
      <c r="B490" s="10"/>
    </row>
    <row r="491" spans="1:2" x14ac:dyDescent="0.25">
      <c r="A491" s="10"/>
      <c r="B491" s="10"/>
    </row>
    <row r="492" spans="1:2" x14ac:dyDescent="0.25">
      <c r="A492" s="10"/>
      <c r="B492" s="10"/>
    </row>
    <row r="493" spans="1:2" x14ac:dyDescent="0.25">
      <c r="A493" s="10"/>
      <c r="B493" s="10"/>
    </row>
    <row r="494" spans="1:2" x14ac:dyDescent="0.25">
      <c r="A494" s="10"/>
      <c r="B494" s="10"/>
    </row>
    <row r="495" spans="1:2" x14ac:dyDescent="0.25">
      <c r="A495" s="10"/>
      <c r="B495" s="10"/>
    </row>
    <row r="496" spans="1:2" x14ac:dyDescent="0.25">
      <c r="A496" s="10"/>
      <c r="B496" s="10"/>
    </row>
    <row r="497" spans="1:2" x14ac:dyDescent="0.25">
      <c r="A497" s="10"/>
      <c r="B497" s="10"/>
    </row>
    <row r="498" spans="1:2" x14ac:dyDescent="0.25">
      <c r="A498" s="10"/>
      <c r="B498" s="10"/>
    </row>
    <row r="499" spans="1:2" x14ac:dyDescent="0.25">
      <c r="A499" s="10"/>
      <c r="B499" s="10"/>
    </row>
    <row r="500" spans="1:2" x14ac:dyDescent="0.25">
      <c r="A500" s="10"/>
      <c r="B500" s="10"/>
    </row>
    <row r="501" spans="1:2" x14ac:dyDescent="0.25">
      <c r="A501" s="10"/>
      <c r="B501" s="10"/>
    </row>
    <row r="502" spans="1:2" x14ac:dyDescent="0.25">
      <c r="A502" s="10"/>
      <c r="B502" s="10"/>
    </row>
    <row r="503" spans="1:2" x14ac:dyDescent="0.25">
      <c r="A503" s="10"/>
      <c r="B503" s="10"/>
    </row>
    <row r="504" spans="1:2" x14ac:dyDescent="0.25">
      <c r="A504" s="10"/>
      <c r="B504" s="10"/>
    </row>
    <row r="505" spans="1:2" x14ac:dyDescent="0.25">
      <c r="A505" s="10"/>
      <c r="B505" s="10"/>
    </row>
    <row r="506" spans="1:2" x14ac:dyDescent="0.25">
      <c r="A506" s="10"/>
      <c r="B506" s="10"/>
    </row>
    <row r="507" spans="1:2" x14ac:dyDescent="0.25">
      <c r="A507" s="10"/>
      <c r="B507" s="10"/>
    </row>
    <row r="508" spans="1:2" x14ac:dyDescent="0.25">
      <c r="A508" s="10"/>
      <c r="B508" s="10"/>
    </row>
    <row r="509" spans="1:2" x14ac:dyDescent="0.25">
      <c r="A509" s="10"/>
      <c r="B509" s="10"/>
    </row>
    <row r="510" spans="1:2" x14ac:dyDescent="0.25">
      <c r="A510" s="10"/>
      <c r="B510" s="10"/>
    </row>
    <row r="511" spans="1:2" x14ac:dyDescent="0.25">
      <c r="A511" s="10"/>
      <c r="B511" s="10"/>
    </row>
    <row r="512" spans="1:2" x14ac:dyDescent="0.25">
      <c r="A512" s="10"/>
      <c r="B512" s="10"/>
    </row>
    <row r="513" spans="1:2" x14ac:dyDescent="0.25">
      <c r="A513" s="10"/>
      <c r="B513" s="10"/>
    </row>
    <row r="514" spans="1:2" x14ac:dyDescent="0.25">
      <c r="A514" s="10"/>
      <c r="B514" s="10"/>
    </row>
    <row r="515" spans="1:2" x14ac:dyDescent="0.25">
      <c r="A515" s="10"/>
      <c r="B515" s="10"/>
    </row>
    <row r="516" spans="1:2" x14ac:dyDescent="0.25">
      <c r="A516" s="10"/>
      <c r="B516" s="10"/>
    </row>
    <row r="517" spans="1:2" x14ac:dyDescent="0.25">
      <c r="A517" s="10"/>
      <c r="B517" s="10"/>
    </row>
    <row r="518" spans="1:2" x14ac:dyDescent="0.25">
      <c r="A518" s="10"/>
      <c r="B518" s="10"/>
    </row>
    <row r="519" spans="1:2" x14ac:dyDescent="0.25">
      <c r="A519" s="10"/>
      <c r="B519" s="10"/>
    </row>
    <row r="520" spans="1:2" x14ac:dyDescent="0.25">
      <c r="A520" s="10"/>
      <c r="B520" s="10"/>
    </row>
    <row r="521" spans="1:2" x14ac:dyDescent="0.25">
      <c r="A521" s="10"/>
      <c r="B521" s="10"/>
    </row>
    <row r="522" spans="1:2" x14ac:dyDescent="0.25">
      <c r="A522" s="10"/>
      <c r="B522" s="10"/>
    </row>
    <row r="523" spans="1:2" x14ac:dyDescent="0.25">
      <c r="A523" s="10"/>
      <c r="B523" s="10"/>
    </row>
    <row r="524" spans="1:2" x14ac:dyDescent="0.25">
      <c r="A524" s="10"/>
      <c r="B524" s="10"/>
    </row>
    <row r="525" spans="1:2" x14ac:dyDescent="0.25">
      <c r="A525" s="10"/>
      <c r="B525" s="10"/>
    </row>
    <row r="526" spans="1:2" x14ac:dyDescent="0.25">
      <c r="A526" s="10"/>
      <c r="B526" s="10"/>
    </row>
    <row r="527" spans="1:2" x14ac:dyDescent="0.25">
      <c r="A527" s="10"/>
      <c r="B527" s="10"/>
    </row>
    <row r="528" spans="1:2" x14ac:dyDescent="0.25">
      <c r="A528" s="10"/>
      <c r="B528" s="10"/>
    </row>
    <row r="529" spans="1:2" x14ac:dyDescent="0.25">
      <c r="A529" s="10"/>
      <c r="B529" s="10"/>
    </row>
    <row r="530" spans="1:2" x14ac:dyDescent="0.25">
      <c r="A530" s="10"/>
      <c r="B530" s="10"/>
    </row>
    <row r="531" spans="1:2" x14ac:dyDescent="0.25">
      <c r="A531" s="10"/>
      <c r="B531" s="10"/>
    </row>
    <row r="532" spans="1:2" x14ac:dyDescent="0.25">
      <c r="A532" s="10"/>
      <c r="B532" s="10"/>
    </row>
    <row r="533" spans="1:2" x14ac:dyDescent="0.25">
      <c r="A533" s="10"/>
      <c r="B533" s="10"/>
    </row>
    <row r="534" spans="1:2" x14ac:dyDescent="0.25">
      <c r="A534" s="10"/>
      <c r="B534" s="10"/>
    </row>
    <row r="535" spans="1:2" x14ac:dyDescent="0.25">
      <c r="A535" s="10"/>
      <c r="B535" s="10"/>
    </row>
    <row r="536" spans="1:2" x14ac:dyDescent="0.25">
      <c r="A536" s="10"/>
      <c r="B536" s="10"/>
    </row>
    <row r="537" spans="1:2" x14ac:dyDescent="0.25">
      <c r="A537" s="10"/>
      <c r="B537" s="10"/>
    </row>
    <row r="538" spans="1:2" x14ac:dyDescent="0.25">
      <c r="A538" s="10"/>
      <c r="B538" s="10"/>
    </row>
    <row r="539" spans="1:2" x14ac:dyDescent="0.25">
      <c r="A539" s="10"/>
      <c r="B539" s="10"/>
    </row>
    <row r="540" spans="1:2" x14ac:dyDescent="0.25">
      <c r="A540" s="10"/>
      <c r="B540" s="10"/>
    </row>
    <row r="541" spans="1:2" x14ac:dyDescent="0.25">
      <c r="A541" s="10"/>
      <c r="B541" s="10"/>
    </row>
    <row r="542" spans="1:2" x14ac:dyDescent="0.25">
      <c r="A542" s="10"/>
      <c r="B542" s="10"/>
    </row>
    <row r="543" spans="1:2" x14ac:dyDescent="0.25">
      <c r="A543" s="10"/>
      <c r="B543" s="10"/>
    </row>
    <row r="544" spans="1:2" x14ac:dyDescent="0.25">
      <c r="A544" s="10"/>
      <c r="B544" s="10"/>
    </row>
    <row r="545" spans="1:2" x14ac:dyDescent="0.25">
      <c r="A545" s="10"/>
      <c r="B545" s="10"/>
    </row>
    <row r="546" spans="1:2" x14ac:dyDescent="0.25">
      <c r="A546" s="10"/>
      <c r="B546" s="10"/>
    </row>
    <row r="547" spans="1:2" x14ac:dyDescent="0.25">
      <c r="A547" s="10"/>
      <c r="B547" s="10"/>
    </row>
    <row r="548" spans="1:2" x14ac:dyDescent="0.25">
      <c r="A548" s="10"/>
      <c r="B548" s="10"/>
    </row>
    <row r="549" spans="1:2" x14ac:dyDescent="0.25">
      <c r="A549" s="10"/>
      <c r="B549" s="10"/>
    </row>
    <row r="550" spans="1:2" x14ac:dyDescent="0.25">
      <c r="A550" s="10"/>
      <c r="B550" s="10"/>
    </row>
    <row r="551" spans="1:2" x14ac:dyDescent="0.25">
      <c r="A551" s="10"/>
      <c r="B551" s="10"/>
    </row>
    <row r="552" spans="1:2" x14ac:dyDescent="0.25">
      <c r="A552" s="10"/>
      <c r="B552" s="10"/>
    </row>
    <row r="553" spans="1:2" x14ac:dyDescent="0.25">
      <c r="A553" s="10"/>
      <c r="B553" s="10"/>
    </row>
    <row r="554" spans="1:2" x14ac:dyDescent="0.25">
      <c r="A554" s="10"/>
      <c r="B554" s="10"/>
    </row>
    <row r="555" spans="1:2" x14ac:dyDescent="0.25">
      <c r="A555" s="10"/>
      <c r="B555" s="10"/>
    </row>
    <row r="556" spans="1:2" x14ac:dyDescent="0.25">
      <c r="A556" s="10"/>
      <c r="B556" s="10"/>
    </row>
    <row r="557" spans="1:2" x14ac:dyDescent="0.25">
      <c r="A557" s="10"/>
      <c r="B557" s="10"/>
    </row>
    <row r="558" spans="1:2" x14ac:dyDescent="0.25">
      <c r="A558" s="10"/>
      <c r="B558" s="10"/>
    </row>
    <row r="559" spans="1:2" x14ac:dyDescent="0.25">
      <c r="A559" s="10"/>
      <c r="B559" s="10"/>
    </row>
    <row r="560" spans="1:2" x14ac:dyDescent="0.25">
      <c r="A560" s="10"/>
      <c r="B560" s="10"/>
    </row>
    <row r="561" spans="1:2" x14ac:dyDescent="0.25">
      <c r="A561" s="10"/>
      <c r="B561" s="10"/>
    </row>
    <row r="562" spans="1:2" x14ac:dyDescent="0.25">
      <c r="A562" s="10"/>
      <c r="B562" s="10"/>
    </row>
    <row r="563" spans="1:2" x14ac:dyDescent="0.25">
      <c r="A563" s="10"/>
      <c r="B563" s="10"/>
    </row>
    <row r="564" spans="1:2" x14ac:dyDescent="0.25">
      <c r="A564" s="10"/>
      <c r="B564" s="10"/>
    </row>
    <row r="565" spans="1:2" x14ac:dyDescent="0.25">
      <c r="A565" s="10"/>
      <c r="B565" s="10"/>
    </row>
    <row r="566" spans="1:2" x14ac:dyDescent="0.25">
      <c r="A566" s="10"/>
      <c r="B566" s="10"/>
    </row>
    <row r="567" spans="1:2" x14ac:dyDescent="0.25">
      <c r="A567" s="10"/>
      <c r="B567" s="10"/>
    </row>
    <row r="568" spans="1:2" x14ac:dyDescent="0.25">
      <c r="A568" s="10"/>
      <c r="B568" s="10"/>
    </row>
    <row r="569" spans="1:2" x14ac:dyDescent="0.25">
      <c r="A569" s="10"/>
      <c r="B569" s="10"/>
    </row>
    <row r="570" spans="1:2" x14ac:dyDescent="0.25">
      <c r="A570" s="10"/>
      <c r="B570" s="10"/>
    </row>
    <row r="571" spans="1:2" x14ac:dyDescent="0.25">
      <c r="A571" s="10"/>
      <c r="B571" s="10"/>
    </row>
    <row r="572" spans="1:2" x14ac:dyDescent="0.25">
      <c r="A572" s="10"/>
      <c r="B572" s="10"/>
    </row>
    <row r="573" spans="1:2" x14ac:dyDescent="0.25">
      <c r="A573" s="10"/>
      <c r="B573" s="10"/>
    </row>
    <row r="574" spans="1:2" x14ac:dyDescent="0.25">
      <c r="A574" s="10"/>
      <c r="B574" s="10"/>
    </row>
    <row r="575" spans="1:2" x14ac:dyDescent="0.25">
      <c r="A575" s="10"/>
      <c r="B575" s="10"/>
    </row>
    <row r="576" spans="1:2" x14ac:dyDescent="0.25">
      <c r="A576" s="10"/>
      <c r="B576" s="10"/>
    </row>
    <row r="577" spans="1:2" x14ac:dyDescent="0.25">
      <c r="A577" s="10"/>
      <c r="B577" s="10"/>
    </row>
    <row r="578" spans="1:2" x14ac:dyDescent="0.25">
      <c r="A578" s="10"/>
      <c r="B578" s="10"/>
    </row>
    <row r="579" spans="1:2" x14ac:dyDescent="0.25">
      <c r="A579" s="10"/>
      <c r="B579" s="10"/>
    </row>
    <row r="580" spans="1:2" x14ac:dyDescent="0.25">
      <c r="A580" s="10"/>
      <c r="B580" s="10"/>
    </row>
    <row r="581" spans="1:2" x14ac:dyDescent="0.25">
      <c r="A581" s="10"/>
      <c r="B581" s="10"/>
    </row>
    <row r="582" spans="1:2" x14ac:dyDescent="0.25">
      <c r="A582" s="10"/>
      <c r="B582" s="10"/>
    </row>
    <row r="583" spans="1:2" x14ac:dyDescent="0.25">
      <c r="A583" s="10"/>
      <c r="B583" s="10"/>
    </row>
    <row r="584" spans="1:2" x14ac:dyDescent="0.25">
      <c r="A584" s="10"/>
      <c r="B584" s="10"/>
    </row>
    <row r="585" spans="1:2" x14ac:dyDescent="0.25">
      <c r="A585" s="10"/>
      <c r="B585" s="10"/>
    </row>
    <row r="586" spans="1:2" x14ac:dyDescent="0.25">
      <c r="A586" s="10"/>
      <c r="B586" s="10"/>
    </row>
    <row r="587" spans="1:2" x14ac:dyDescent="0.25">
      <c r="A587" s="10"/>
      <c r="B587" s="10"/>
    </row>
    <row r="588" spans="1:2" x14ac:dyDescent="0.25">
      <c r="A588" s="10"/>
      <c r="B588" s="10"/>
    </row>
    <row r="589" spans="1:2" x14ac:dyDescent="0.25">
      <c r="A589" s="10"/>
      <c r="B589" s="10"/>
    </row>
    <row r="590" spans="1:2" x14ac:dyDescent="0.25">
      <c r="A590" s="10"/>
      <c r="B590" s="10"/>
    </row>
    <row r="591" spans="1:2" x14ac:dyDescent="0.25">
      <c r="A591" s="10"/>
      <c r="B591" s="10"/>
    </row>
    <row r="592" spans="1:2" x14ac:dyDescent="0.25">
      <c r="A592" s="10"/>
      <c r="B592" s="10"/>
    </row>
    <row r="593" spans="1:2" x14ac:dyDescent="0.25">
      <c r="A593" s="10"/>
      <c r="B593" s="10"/>
    </row>
    <row r="594" spans="1:2" x14ac:dyDescent="0.25">
      <c r="A594" s="10"/>
      <c r="B594" s="10"/>
    </row>
    <row r="595" spans="1:2" x14ac:dyDescent="0.25">
      <c r="A595" s="10"/>
      <c r="B595" s="10"/>
    </row>
    <row r="596" spans="1:2" x14ac:dyDescent="0.25">
      <c r="A596" s="10"/>
      <c r="B596" s="10"/>
    </row>
    <row r="597" spans="1:2" x14ac:dyDescent="0.25">
      <c r="A597" s="10"/>
      <c r="B597" s="10"/>
    </row>
    <row r="598" spans="1:2" x14ac:dyDescent="0.25">
      <c r="A598" s="10"/>
      <c r="B598" s="10"/>
    </row>
    <row r="599" spans="1:2" x14ac:dyDescent="0.25">
      <c r="A599" s="10"/>
      <c r="B599" s="10"/>
    </row>
    <row r="600" spans="1:2" x14ac:dyDescent="0.25">
      <c r="A600" s="10"/>
      <c r="B600" s="10"/>
    </row>
    <row r="601" spans="1:2" x14ac:dyDescent="0.25">
      <c r="A601" s="10"/>
      <c r="B601" s="10"/>
    </row>
    <row r="602" spans="1:2" x14ac:dyDescent="0.25">
      <c r="A602" s="10"/>
      <c r="B602" s="10"/>
    </row>
    <row r="603" spans="1:2" x14ac:dyDescent="0.25">
      <c r="A603" s="10"/>
      <c r="B603" s="10"/>
    </row>
    <row r="604" spans="1:2" x14ac:dyDescent="0.25">
      <c r="A604" s="10"/>
      <c r="B604" s="10"/>
    </row>
    <row r="605" spans="1:2" x14ac:dyDescent="0.25">
      <c r="A605" s="10"/>
      <c r="B605" s="10"/>
    </row>
    <row r="606" spans="1:2" x14ac:dyDescent="0.25">
      <c r="A606" s="10"/>
      <c r="B606" s="10"/>
    </row>
    <row r="607" spans="1:2" x14ac:dyDescent="0.25">
      <c r="A607" s="10"/>
      <c r="B607" s="10"/>
    </row>
    <row r="608" spans="1:2" x14ac:dyDescent="0.25">
      <c r="A608" s="10"/>
      <c r="B608" s="10"/>
    </row>
    <row r="609" spans="1:2" x14ac:dyDescent="0.25">
      <c r="A609" s="10"/>
      <c r="B609" s="10"/>
    </row>
    <row r="610" spans="1:2" x14ac:dyDescent="0.25">
      <c r="A610" s="10"/>
      <c r="B610" s="10"/>
    </row>
    <row r="611" spans="1:2" x14ac:dyDescent="0.25">
      <c r="A611" s="10"/>
      <c r="B611" s="10"/>
    </row>
    <row r="612" spans="1:2" x14ac:dyDescent="0.25">
      <c r="A612" s="10"/>
      <c r="B612" s="10"/>
    </row>
    <row r="613" spans="1:2" x14ac:dyDescent="0.25">
      <c r="A613" s="10"/>
      <c r="B613" s="10"/>
    </row>
    <row r="614" spans="1:2" x14ac:dyDescent="0.25">
      <c r="A614" s="10"/>
      <c r="B614" s="10"/>
    </row>
    <row r="615" spans="1:2" x14ac:dyDescent="0.25">
      <c r="A615" s="10"/>
      <c r="B615" s="10"/>
    </row>
    <row r="616" spans="1:2" x14ac:dyDescent="0.25">
      <c r="A616" s="10"/>
      <c r="B616" s="10"/>
    </row>
    <row r="617" spans="1:2" x14ac:dyDescent="0.25">
      <c r="A617" s="10"/>
      <c r="B617" s="10"/>
    </row>
    <row r="618" spans="1:2" x14ac:dyDescent="0.25">
      <c r="A618" s="10"/>
      <c r="B618" s="10"/>
    </row>
    <row r="619" spans="1:2" x14ac:dyDescent="0.25">
      <c r="A619" s="10"/>
      <c r="B619" s="10"/>
    </row>
    <row r="620" spans="1:2" x14ac:dyDescent="0.25">
      <c r="A620" s="10"/>
      <c r="B620" s="10"/>
    </row>
    <row r="621" spans="1:2" x14ac:dyDescent="0.25">
      <c r="A621" s="10"/>
      <c r="B621" s="10"/>
    </row>
    <row r="622" spans="1:2" x14ac:dyDescent="0.25">
      <c r="A622" s="10"/>
      <c r="B622" s="10"/>
    </row>
    <row r="623" spans="1:2" x14ac:dyDescent="0.25">
      <c r="A623" s="10"/>
      <c r="B623" s="10"/>
    </row>
    <row r="624" spans="1:2" x14ac:dyDescent="0.25">
      <c r="A624" s="10"/>
      <c r="B624" s="10"/>
    </row>
    <row r="625" spans="1:2" x14ac:dyDescent="0.25">
      <c r="A625" s="10"/>
      <c r="B625" s="10"/>
    </row>
    <row r="626" spans="1:2" x14ac:dyDescent="0.25">
      <c r="A626" s="10"/>
      <c r="B626" s="10"/>
    </row>
    <row r="627" spans="1:2" x14ac:dyDescent="0.25">
      <c r="A627" s="10"/>
      <c r="B627" s="10"/>
    </row>
    <row r="628" spans="1:2" x14ac:dyDescent="0.25">
      <c r="A628" s="10"/>
      <c r="B628" s="10"/>
    </row>
    <row r="629" spans="1:2" x14ac:dyDescent="0.25">
      <c r="A629" s="10"/>
      <c r="B629" s="10"/>
    </row>
    <row r="630" spans="1:2" x14ac:dyDescent="0.25">
      <c r="A630" s="10"/>
      <c r="B630" s="10"/>
    </row>
    <row r="631" spans="1:2" x14ac:dyDescent="0.25">
      <c r="A631" s="10"/>
      <c r="B631" s="10"/>
    </row>
    <row r="632" spans="1:2" x14ac:dyDescent="0.25">
      <c r="A632" s="10"/>
      <c r="B632" s="10"/>
    </row>
    <row r="633" spans="1:2" x14ac:dyDescent="0.25">
      <c r="A633" s="10"/>
      <c r="B633" s="10"/>
    </row>
    <row r="634" spans="1:2" x14ac:dyDescent="0.25">
      <c r="A634" s="10"/>
      <c r="B634" s="10"/>
    </row>
    <row r="635" spans="1:2" x14ac:dyDescent="0.25">
      <c r="A635" s="10"/>
      <c r="B635" s="10"/>
    </row>
    <row r="636" spans="1:2" x14ac:dyDescent="0.25">
      <c r="A636" s="10"/>
      <c r="B636" s="10"/>
    </row>
    <row r="637" spans="1:2" x14ac:dyDescent="0.25">
      <c r="A637" s="10"/>
      <c r="B637" s="10"/>
    </row>
    <row r="638" spans="1:2" x14ac:dyDescent="0.25">
      <c r="A638" s="10"/>
      <c r="B638" s="10"/>
    </row>
    <row r="639" spans="1:2" x14ac:dyDescent="0.25">
      <c r="A639" s="10"/>
      <c r="B639" s="10"/>
    </row>
    <row r="640" spans="1:2" x14ac:dyDescent="0.25">
      <c r="A640" s="10"/>
      <c r="B640" s="10"/>
    </row>
    <row r="641" spans="1:2" x14ac:dyDescent="0.25">
      <c r="A641" s="10"/>
      <c r="B641" s="10"/>
    </row>
    <row r="642" spans="1:2" x14ac:dyDescent="0.25">
      <c r="A642" s="10"/>
      <c r="B642" s="10"/>
    </row>
    <row r="643" spans="1:2" x14ac:dyDescent="0.25">
      <c r="A643" s="10"/>
      <c r="B643" s="10"/>
    </row>
    <row r="644" spans="1:2" x14ac:dyDescent="0.25">
      <c r="A644" s="10"/>
      <c r="B644" s="10"/>
    </row>
    <row r="645" spans="1:2" x14ac:dyDescent="0.25">
      <c r="A645" s="10"/>
      <c r="B645" s="10"/>
    </row>
    <row r="646" spans="1:2" x14ac:dyDescent="0.25">
      <c r="A646" s="10"/>
      <c r="B646" s="10"/>
    </row>
    <row r="647" spans="1:2" x14ac:dyDescent="0.25">
      <c r="A647" s="10"/>
      <c r="B647" s="10"/>
    </row>
    <row r="648" spans="1:2" x14ac:dyDescent="0.25">
      <c r="A648" s="10"/>
      <c r="B648" s="10"/>
    </row>
    <row r="649" spans="1:2" x14ac:dyDescent="0.25">
      <c r="A649" s="10"/>
      <c r="B649" s="10"/>
    </row>
    <row r="650" spans="1:2" x14ac:dyDescent="0.25">
      <c r="A650" s="10"/>
      <c r="B650" s="10"/>
    </row>
    <row r="651" spans="1:2" x14ac:dyDescent="0.25">
      <c r="A651" s="10"/>
      <c r="B651" s="10"/>
    </row>
    <row r="652" spans="1:2" x14ac:dyDescent="0.25">
      <c r="A652" s="10"/>
      <c r="B652" s="10"/>
    </row>
    <row r="653" spans="1:2" x14ac:dyDescent="0.25">
      <c r="A653" s="10"/>
      <c r="B653" s="10"/>
    </row>
    <row r="654" spans="1:2" x14ac:dyDescent="0.25">
      <c r="A654" s="10"/>
      <c r="B654" s="10"/>
    </row>
    <row r="655" spans="1:2" x14ac:dyDescent="0.25">
      <c r="A655" s="10"/>
      <c r="B655" s="10"/>
    </row>
    <row r="656" spans="1:2" x14ac:dyDescent="0.25">
      <c r="A656" s="10"/>
      <c r="B656" s="10"/>
    </row>
    <row r="657" spans="1:2" x14ac:dyDescent="0.25">
      <c r="A657" s="10"/>
      <c r="B657" s="10"/>
    </row>
    <row r="658" spans="1:2" x14ac:dyDescent="0.25">
      <c r="A658" s="10"/>
      <c r="B658" s="10"/>
    </row>
    <row r="659" spans="1:2" x14ac:dyDescent="0.25">
      <c r="A659" s="10"/>
      <c r="B659" s="10"/>
    </row>
    <row r="660" spans="1:2" x14ac:dyDescent="0.25">
      <c r="A660" s="10"/>
      <c r="B660" s="10"/>
    </row>
    <row r="661" spans="1:2" x14ac:dyDescent="0.25">
      <c r="A661" s="10"/>
      <c r="B661" s="10"/>
    </row>
    <row r="662" spans="1:2" x14ac:dyDescent="0.25">
      <c r="A662" s="10"/>
      <c r="B662" s="10"/>
    </row>
    <row r="663" spans="1:2" x14ac:dyDescent="0.25">
      <c r="A663" s="10"/>
      <c r="B663" s="10"/>
    </row>
    <row r="664" spans="1:2" x14ac:dyDescent="0.25">
      <c r="A664" s="10"/>
      <c r="B664" s="10"/>
    </row>
    <row r="665" spans="1:2" x14ac:dyDescent="0.25">
      <c r="A665" s="10"/>
      <c r="B665" s="10"/>
    </row>
    <row r="666" spans="1:2" x14ac:dyDescent="0.25">
      <c r="A666" s="10"/>
      <c r="B666" s="10"/>
    </row>
    <row r="667" spans="1:2" x14ac:dyDescent="0.25">
      <c r="A667" s="10"/>
      <c r="B667" s="10"/>
    </row>
    <row r="668" spans="1:2" x14ac:dyDescent="0.25">
      <c r="A668" s="10"/>
      <c r="B668" s="10"/>
    </row>
    <row r="669" spans="1:2" x14ac:dyDescent="0.25">
      <c r="A669" s="10"/>
      <c r="B669" s="10"/>
    </row>
    <row r="670" spans="1:2" x14ac:dyDescent="0.25">
      <c r="A670" s="10"/>
      <c r="B670" s="10"/>
    </row>
    <row r="671" spans="1:2" x14ac:dyDescent="0.25">
      <c r="A671" s="10"/>
      <c r="B671" s="10"/>
    </row>
    <row r="672" spans="1:2" x14ac:dyDescent="0.25">
      <c r="A672" s="10"/>
      <c r="B672" s="10"/>
    </row>
    <row r="673" spans="1:2" x14ac:dyDescent="0.25">
      <c r="A673" s="10"/>
      <c r="B673" s="10"/>
    </row>
    <row r="674" spans="1:2" x14ac:dyDescent="0.25">
      <c r="A674" s="10"/>
      <c r="B674" s="10"/>
    </row>
    <row r="675" spans="1:2" x14ac:dyDescent="0.25">
      <c r="A675" s="10"/>
      <c r="B675" s="10"/>
    </row>
    <row r="676" spans="1:2" x14ac:dyDescent="0.25">
      <c r="A676" s="10"/>
      <c r="B676" s="10"/>
    </row>
    <row r="677" spans="1:2" x14ac:dyDescent="0.25">
      <c r="A677" s="10"/>
      <c r="B677" s="10"/>
    </row>
    <row r="678" spans="1:2" x14ac:dyDescent="0.25">
      <c r="A678" s="10"/>
      <c r="B678" s="10"/>
    </row>
    <row r="679" spans="1:2" x14ac:dyDescent="0.25">
      <c r="A679" s="10"/>
      <c r="B679" s="10"/>
    </row>
    <row r="680" spans="1:2" x14ac:dyDescent="0.25">
      <c r="A680" s="10"/>
      <c r="B680" s="10"/>
    </row>
    <row r="681" spans="1:2" x14ac:dyDescent="0.25">
      <c r="A681" s="10"/>
      <c r="B681" s="10"/>
    </row>
    <row r="682" spans="1:2" x14ac:dyDescent="0.25">
      <c r="A682" s="10"/>
      <c r="B682" s="10"/>
    </row>
    <row r="683" spans="1:2" x14ac:dyDescent="0.25">
      <c r="A683" s="10"/>
      <c r="B683" s="10"/>
    </row>
    <row r="684" spans="1:2" x14ac:dyDescent="0.25">
      <c r="A684" s="10"/>
      <c r="B684" s="10"/>
    </row>
    <row r="685" spans="1:2" x14ac:dyDescent="0.25">
      <c r="A685" s="10"/>
      <c r="B685" s="10"/>
    </row>
    <row r="686" spans="1:2" x14ac:dyDescent="0.25">
      <c r="A686" s="10"/>
      <c r="B686" s="10"/>
    </row>
    <row r="687" spans="1:2" x14ac:dyDescent="0.25">
      <c r="A687" s="10"/>
      <c r="B687" s="10"/>
    </row>
    <row r="688" spans="1:2" x14ac:dyDescent="0.25">
      <c r="A688" s="10"/>
      <c r="B688" s="10"/>
    </row>
    <row r="689" spans="1:2" x14ac:dyDescent="0.25">
      <c r="A689" s="10"/>
      <c r="B689" s="10"/>
    </row>
    <row r="690" spans="1:2" x14ac:dyDescent="0.25">
      <c r="A690" s="10"/>
      <c r="B690" s="10"/>
    </row>
    <row r="691" spans="1:2" x14ac:dyDescent="0.25">
      <c r="A691" s="10"/>
      <c r="B691" s="10"/>
    </row>
    <row r="692" spans="1:2" x14ac:dyDescent="0.25">
      <c r="A692" s="10"/>
      <c r="B692" s="10"/>
    </row>
    <row r="693" spans="1:2" x14ac:dyDescent="0.25">
      <c r="A693" s="10"/>
      <c r="B693" s="10"/>
    </row>
    <row r="694" spans="1:2" x14ac:dyDescent="0.25">
      <c r="A694" s="10"/>
      <c r="B694" s="10"/>
    </row>
    <row r="695" spans="1:2" x14ac:dyDescent="0.25">
      <c r="A695" s="10"/>
      <c r="B695" s="10"/>
    </row>
    <row r="696" spans="1:2" x14ac:dyDescent="0.25">
      <c r="A696" s="10"/>
      <c r="B696" s="10"/>
    </row>
    <row r="697" spans="1:2" x14ac:dyDescent="0.25">
      <c r="A697" s="10"/>
      <c r="B697" s="10"/>
    </row>
    <row r="698" spans="1:2" x14ac:dyDescent="0.25">
      <c r="A698" s="10"/>
      <c r="B698" s="10"/>
    </row>
    <row r="699" spans="1:2" x14ac:dyDescent="0.25">
      <c r="A699" s="10"/>
      <c r="B699" s="10"/>
    </row>
    <row r="700" spans="1:2" x14ac:dyDescent="0.25">
      <c r="A700" s="10"/>
      <c r="B700" s="10"/>
    </row>
    <row r="701" spans="1:2" x14ac:dyDescent="0.25">
      <c r="A701" s="10"/>
      <c r="B701" s="10"/>
    </row>
    <row r="702" spans="1:2" x14ac:dyDescent="0.25">
      <c r="A702" s="10"/>
      <c r="B702" s="10"/>
    </row>
    <row r="703" spans="1:2" x14ac:dyDescent="0.25">
      <c r="A703" s="10"/>
      <c r="B703" s="10"/>
    </row>
    <row r="704" spans="1:2" x14ac:dyDescent="0.25">
      <c r="A704" s="10"/>
      <c r="B704" s="10"/>
    </row>
    <row r="705" spans="1:2" x14ac:dyDescent="0.25">
      <c r="A705" s="10"/>
      <c r="B705" s="10"/>
    </row>
    <row r="706" spans="1:2" x14ac:dyDescent="0.25">
      <c r="A706" s="10"/>
      <c r="B706" s="10"/>
    </row>
    <row r="707" spans="1:2" x14ac:dyDescent="0.25">
      <c r="A707" s="10"/>
      <c r="B707" s="10"/>
    </row>
    <row r="708" spans="1:2" x14ac:dyDescent="0.25">
      <c r="A708" s="10"/>
      <c r="B708" s="10"/>
    </row>
    <row r="709" spans="1:2" x14ac:dyDescent="0.25">
      <c r="A709" s="10"/>
      <c r="B709" s="10"/>
    </row>
    <row r="710" spans="1:2" x14ac:dyDescent="0.25">
      <c r="A710" s="10"/>
      <c r="B710" s="10"/>
    </row>
    <row r="711" spans="1:2" x14ac:dyDescent="0.25">
      <c r="A711" s="10"/>
      <c r="B711" s="10"/>
    </row>
    <row r="712" spans="1:2" x14ac:dyDescent="0.25">
      <c r="A712" s="10"/>
      <c r="B712" s="10"/>
    </row>
    <row r="713" spans="1:2" x14ac:dyDescent="0.25">
      <c r="A713" s="10"/>
      <c r="B713" s="10"/>
    </row>
    <row r="714" spans="1:2" x14ac:dyDescent="0.25">
      <c r="A714" s="10"/>
      <c r="B714" s="10"/>
    </row>
    <row r="715" spans="1:2" x14ac:dyDescent="0.25">
      <c r="A715" s="10"/>
      <c r="B715" s="10"/>
    </row>
    <row r="716" spans="1:2" x14ac:dyDescent="0.25">
      <c r="A716" s="10"/>
      <c r="B716" s="10"/>
    </row>
    <row r="717" spans="1:2" x14ac:dyDescent="0.25">
      <c r="A717" s="10"/>
      <c r="B717" s="10"/>
    </row>
    <row r="718" spans="1:2" x14ac:dyDescent="0.25">
      <c r="A718" s="10"/>
      <c r="B718" s="10"/>
    </row>
    <row r="719" spans="1:2" x14ac:dyDescent="0.25">
      <c r="A719" s="10"/>
      <c r="B719" s="10"/>
    </row>
    <row r="720" spans="1:2" x14ac:dyDescent="0.25">
      <c r="A720" s="10"/>
      <c r="B720" s="10"/>
    </row>
    <row r="721" spans="1:2" x14ac:dyDescent="0.25">
      <c r="A721" s="10"/>
      <c r="B721" s="10"/>
    </row>
    <row r="722" spans="1:2" x14ac:dyDescent="0.25">
      <c r="A722" s="10"/>
      <c r="B722" s="10"/>
    </row>
    <row r="723" spans="1:2" x14ac:dyDescent="0.25">
      <c r="A723" s="10"/>
      <c r="B723" s="10"/>
    </row>
    <row r="724" spans="1:2" x14ac:dyDescent="0.25">
      <c r="A724" s="10"/>
      <c r="B724" s="10"/>
    </row>
    <row r="725" spans="1:2" x14ac:dyDescent="0.25">
      <c r="A725" s="10"/>
      <c r="B725" s="10"/>
    </row>
    <row r="726" spans="1:2" x14ac:dyDescent="0.25">
      <c r="A726" s="10"/>
      <c r="B726" s="10"/>
    </row>
    <row r="727" spans="1:2" x14ac:dyDescent="0.25">
      <c r="A727" s="10"/>
      <c r="B727" s="10"/>
    </row>
    <row r="728" spans="1:2" x14ac:dyDescent="0.25">
      <c r="A728" s="10"/>
      <c r="B728" s="10"/>
    </row>
    <row r="729" spans="1:2" x14ac:dyDescent="0.25">
      <c r="A729" s="10"/>
      <c r="B729" s="10"/>
    </row>
    <row r="730" spans="1:2" x14ac:dyDescent="0.25">
      <c r="A730" s="10"/>
      <c r="B730" s="10"/>
    </row>
    <row r="731" spans="1:2" x14ac:dyDescent="0.25">
      <c r="A731" s="10"/>
      <c r="B731" s="10"/>
    </row>
    <row r="732" spans="1:2" x14ac:dyDescent="0.25">
      <c r="A732" s="10"/>
      <c r="B732" s="10"/>
    </row>
    <row r="733" spans="1:2" x14ac:dyDescent="0.25">
      <c r="A733" s="10"/>
      <c r="B733" s="10"/>
    </row>
    <row r="734" spans="1:2" x14ac:dyDescent="0.25">
      <c r="A734" s="10"/>
      <c r="B734" s="10"/>
    </row>
    <row r="735" spans="1:2" x14ac:dyDescent="0.25">
      <c r="A735" s="10"/>
      <c r="B735" s="10"/>
    </row>
    <row r="736" spans="1:2" x14ac:dyDescent="0.25">
      <c r="A736" s="10"/>
      <c r="B736" s="10"/>
    </row>
    <row r="737" spans="1:2" x14ac:dyDescent="0.25">
      <c r="A737" s="10"/>
      <c r="B737" s="10"/>
    </row>
    <row r="738" spans="1:2" x14ac:dyDescent="0.25">
      <c r="A738" s="10"/>
      <c r="B738" s="10"/>
    </row>
    <row r="739" spans="1:2" x14ac:dyDescent="0.25">
      <c r="A739" s="10"/>
      <c r="B739" s="10"/>
    </row>
    <row r="740" spans="1:2" x14ac:dyDescent="0.25">
      <c r="A740" s="10"/>
      <c r="B740" s="10"/>
    </row>
    <row r="741" spans="1:2" x14ac:dyDescent="0.25">
      <c r="A741" s="10"/>
      <c r="B741" s="10"/>
    </row>
    <row r="742" spans="1:2" x14ac:dyDescent="0.25">
      <c r="A742" s="10"/>
      <c r="B742" s="10"/>
    </row>
    <row r="743" spans="1:2" x14ac:dyDescent="0.25">
      <c r="A743" s="10"/>
      <c r="B743" s="10"/>
    </row>
    <row r="744" spans="1:2" x14ac:dyDescent="0.25">
      <c r="A744" s="10"/>
      <c r="B744" s="10"/>
    </row>
    <row r="745" spans="1:2" x14ac:dyDescent="0.25">
      <c r="A745" s="10"/>
      <c r="B745" s="10"/>
    </row>
    <row r="746" spans="1:2" x14ac:dyDescent="0.25">
      <c r="A746" s="10"/>
      <c r="B746" s="10"/>
    </row>
    <row r="747" spans="1:2" x14ac:dyDescent="0.25">
      <c r="A747" s="10"/>
      <c r="B747" s="10"/>
    </row>
    <row r="748" spans="1:2" x14ac:dyDescent="0.25">
      <c r="A748" s="10"/>
      <c r="B748" s="10"/>
    </row>
    <row r="749" spans="1:2" x14ac:dyDescent="0.25">
      <c r="A749" s="10"/>
      <c r="B749" s="10"/>
    </row>
    <row r="750" spans="1:2" x14ac:dyDescent="0.25">
      <c r="A750" s="10"/>
      <c r="B750" s="10"/>
    </row>
    <row r="751" spans="1:2" x14ac:dyDescent="0.25">
      <c r="A751" s="10"/>
      <c r="B751" s="10"/>
    </row>
    <row r="752" spans="1:2" x14ac:dyDescent="0.25">
      <c r="A752" s="10"/>
      <c r="B752" s="10"/>
    </row>
    <row r="753" spans="1:2" x14ac:dyDescent="0.25">
      <c r="A753" s="10"/>
      <c r="B753" s="10"/>
    </row>
    <row r="754" spans="1:2" x14ac:dyDescent="0.25">
      <c r="A754" s="10"/>
      <c r="B754" s="10"/>
    </row>
    <row r="755" spans="1:2" x14ac:dyDescent="0.25">
      <c r="A755" s="10"/>
      <c r="B755" s="10"/>
    </row>
    <row r="756" spans="1:2" x14ac:dyDescent="0.25">
      <c r="A756" s="10"/>
      <c r="B756" s="10"/>
    </row>
    <row r="757" spans="1:2" x14ac:dyDescent="0.25">
      <c r="A757" s="10"/>
      <c r="B757" s="10"/>
    </row>
    <row r="758" spans="1:2" x14ac:dyDescent="0.25">
      <c r="A758" s="10"/>
      <c r="B758" s="10"/>
    </row>
    <row r="759" spans="1:2" x14ac:dyDescent="0.25">
      <c r="A759" s="10"/>
      <c r="B759" s="10"/>
    </row>
    <row r="760" spans="1:2" x14ac:dyDescent="0.25">
      <c r="A760" s="10"/>
      <c r="B760" s="10"/>
    </row>
    <row r="761" spans="1:2" x14ac:dyDescent="0.25">
      <c r="A761" s="10"/>
      <c r="B761" s="10"/>
    </row>
    <row r="762" spans="1:2" x14ac:dyDescent="0.25">
      <c r="A762" s="10"/>
      <c r="B762" s="10"/>
    </row>
    <row r="763" spans="1:2" x14ac:dyDescent="0.25">
      <c r="A763" s="10"/>
      <c r="B763" s="10"/>
    </row>
    <row r="764" spans="1:2" x14ac:dyDescent="0.25">
      <c r="A764" s="10"/>
      <c r="B764" s="10"/>
    </row>
    <row r="765" spans="1:2" x14ac:dyDescent="0.25">
      <c r="A765" s="10"/>
      <c r="B765" s="10"/>
    </row>
    <row r="766" spans="1:2" x14ac:dyDescent="0.25">
      <c r="A766" s="10"/>
      <c r="B766" s="10"/>
    </row>
    <row r="767" spans="1:2" x14ac:dyDescent="0.25">
      <c r="A767" s="10"/>
      <c r="B767" s="10"/>
    </row>
    <row r="768" spans="1:2" x14ac:dyDescent="0.25">
      <c r="A768" s="10"/>
      <c r="B768" s="10"/>
    </row>
    <row r="769" spans="1:2" x14ac:dyDescent="0.25">
      <c r="A769" s="10"/>
      <c r="B769" s="10"/>
    </row>
    <row r="770" spans="1:2" x14ac:dyDescent="0.25">
      <c r="A770" s="10"/>
      <c r="B770" s="10"/>
    </row>
    <row r="771" spans="1:2" x14ac:dyDescent="0.25">
      <c r="A771" s="10"/>
      <c r="B771" s="10"/>
    </row>
    <row r="772" spans="1:2" x14ac:dyDescent="0.25">
      <c r="A772" s="10"/>
      <c r="B772" s="10"/>
    </row>
    <row r="773" spans="1:2" x14ac:dyDescent="0.25">
      <c r="A773" s="10"/>
      <c r="B773" s="10"/>
    </row>
    <row r="774" spans="1:2" x14ac:dyDescent="0.25">
      <c r="A774" s="10"/>
      <c r="B774" s="10"/>
    </row>
    <row r="775" spans="1:2" x14ac:dyDescent="0.25">
      <c r="A775" s="10"/>
      <c r="B775" s="10"/>
    </row>
    <row r="776" spans="1:2" x14ac:dyDescent="0.25">
      <c r="A776" s="10"/>
      <c r="B776" s="10"/>
    </row>
    <row r="777" spans="1:2" x14ac:dyDescent="0.25">
      <c r="A777" s="10"/>
      <c r="B777" s="10"/>
    </row>
    <row r="778" spans="1:2" x14ac:dyDescent="0.25">
      <c r="A778" s="10"/>
      <c r="B778" s="10"/>
    </row>
    <row r="779" spans="1:2" x14ac:dyDescent="0.25">
      <c r="A779" s="10"/>
      <c r="B779" s="10"/>
    </row>
    <row r="780" spans="1:2" x14ac:dyDescent="0.25">
      <c r="A780" s="10"/>
      <c r="B780" s="10"/>
    </row>
    <row r="781" spans="1:2" x14ac:dyDescent="0.25">
      <c r="A781" s="10"/>
      <c r="B781" s="10"/>
    </row>
    <row r="782" spans="1:2" x14ac:dyDescent="0.25">
      <c r="A782" s="10"/>
      <c r="B782" s="10"/>
    </row>
    <row r="783" spans="1:2" x14ac:dyDescent="0.25">
      <c r="A783" s="10"/>
      <c r="B783" s="10"/>
    </row>
    <row r="784" spans="1:2" x14ac:dyDescent="0.25">
      <c r="A784" s="10"/>
      <c r="B784" s="10"/>
    </row>
    <row r="785" spans="1:2" x14ac:dyDescent="0.25">
      <c r="A785" s="10"/>
      <c r="B785" s="10"/>
    </row>
    <row r="786" spans="1:2" x14ac:dyDescent="0.25">
      <c r="A786" s="10"/>
      <c r="B786" s="10"/>
    </row>
    <row r="787" spans="1:2" x14ac:dyDescent="0.25">
      <c r="A787" s="10"/>
      <c r="B787" s="10"/>
    </row>
    <row r="788" spans="1:2" x14ac:dyDescent="0.25">
      <c r="A788" s="10"/>
      <c r="B788" s="10"/>
    </row>
    <row r="789" spans="1:2" x14ac:dyDescent="0.25">
      <c r="A789" s="10"/>
      <c r="B789" s="10"/>
    </row>
    <row r="790" spans="1:2" x14ac:dyDescent="0.25">
      <c r="A790" s="10"/>
      <c r="B790" s="10"/>
    </row>
    <row r="791" spans="1:2" x14ac:dyDescent="0.25">
      <c r="A791" s="10"/>
      <c r="B791" s="10"/>
    </row>
    <row r="792" spans="1:2" x14ac:dyDescent="0.25">
      <c r="A792" s="10"/>
      <c r="B792" s="10"/>
    </row>
    <row r="793" spans="1:2" x14ac:dyDescent="0.25">
      <c r="A793" s="10"/>
      <c r="B793" s="10"/>
    </row>
    <row r="794" spans="1:2" x14ac:dyDescent="0.25">
      <c r="A794" s="10"/>
      <c r="B794" s="10"/>
    </row>
    <row r="795" spans="1:2" x14ac:dyDescent="0.25">
      <c r="A795" s="10"/>
      <c r="B795" s="10"/>
    </row>
    <row r="796" spans="1:2" x14ac:dyDescent="0.25">
      <c r="A796" s="10"/>
      <c r="B796" s="10"/>
    </row>
    <row r="797" spans="1:2" x14ac:dyDescent="0.25">
      <c r="A797" s="10"/>
      <c r="B797" s="10"/>
    </row>
    <row r="798" spans="1:2" x14ac:dyDescent="0.25">
      <c r="A798" s="10"/>
      <c r="B798" s="10"/>
    </row>
    <row r="799" spans="1:2" x14ac:dyDescent="0.25">
      <c r="A799" s="10"/>
      <c r="B799" s="10"/>
    </row>
    <row r="800" spans="1:2" x14ac:dyDescent="0.25">
      <c r="A800" s="10"/>
      <c r="B800" s="10"/>
    </row>
    <row r="801" spans="1:2" x14ac:dyDescent="0.25">
      <c r="A801" s="10"/>
      <c r="B801" s="10"/>
    </row>
    <row r="802" spans="1:2" x14ac:dyDescent="0.25">
      <c r="A802" s="10"/>
      <c r="B802" s="10"/>
    </row>
    <row r="803" spans="1:2" x14ac:dyDescent="0.25">
      <c r="A803" s="10"/>
      <c r="B803" s="10"/>
    </row>
    <row r="804" spans="1:2" x14ac:dyDescent="0.25">
      <c r="A804" s="10"/>
      <c r="B804" s="10"/>
    </row>
    <row r="805" spans="1:2" x14ac:dyDescent="0.25">
      <c r="A805" s="10"/>
      <c r="B805" s="10"/>
    </row>
    <row r="806" spans="1:2" x14ac:dyDescent="0.25">
      <c r="A806" s="10"/>
      <c r="B806" s="10"/>
    </row>
    <row r="807" spans="1:2" x14ac:dyDescent="0.25">
      <c r="A807" s="10"/>
      <c r="B807" s="10"/>
    </row>
    <row r="808" spans="1:2" x14ac:dyDescent="0.25">
      <c r="A808" s="10"/>
      <c r="B808" s="10"/>
    </row>
    <row r="809" spans="1:2" x14ac:dyDescent="0.25">
      <c r="A809" s="10"/>
      <c r="B809" s="10"/>
    </row>
    <row r="810" spans="1:2" x14ac:dyDescent="0.25">
      <c r="A810" s="10"/>
      <c r="B810" s="10"/>
    </row>
    <row r="811" spans="1:2" x14ac:dyDescent="0.25">
      <c r="A811" s="10"/>
      <c r="B811" s="10"/>
    </row>
    <row r="812" spans="1:2" x14ac:dyDescent="0.25">
      <c r="A812" s="10"/>
      <c r="B812" s="10"/>
    </row>
    <row r="813" spans="1:2" x14ac:dyDescent="0.25">
      <c r="A813" s="10"/>
      <c r="B813" s="10"/>
    </row>
    <row r="814" spans="1:2" x14ac:dyDescent="0.25">
      <c r="A814" s="10"/>
      <c r="B814" s="10"/>
    </row>
    <row r="815" spans="1:2" x14ac:dyDescent="0.25">
      <c r="A815" s="10"/>
      <c r="B815" s="10"/>
    </row>
    <row r="816" spans="1:2" x14ac:dyDescent="0.25">
      <c r="A816" s="10"/>
      <c r="B816" s="10"/>
    </row>
    <row r="817" spans="1:2" x14ac:dyDescent="0.25">
      <c r="A817" s="10"/>
      <c r="B817" s="10"/>
    </row>
    <row r="818" spans="1:2" x14ac:dyDescent="0.25">
      <c r="A818" s="10"/>
      <c r="B818" s="10"/>
    </row>
    <row r="819" spans="1:2" x14ac:dyDescent="0.25">
      <c r="A819" s="10"/>
      <c r="B819" s="10"/>
    </row>
    <row r="820" spans="1:2" x14ac:dyDescent="0.25">
      <c r="A820" s="10"/>
      <c r="B820" s="10"/>
    </row>
    <row r="821" spans="1:2" x14ac:dyDescent="0.25">
      <c r="A821" s="10"/>
      <c r="B821" s="10"/>
    </row>
    <row r="822" spans="1:2" x14ac:dyDescent="0.25">
      <c r="A822" s="10"/>
      <c r="B822" s="10"/>
    </row>
    <row r="823" spans="1:2" x14ac:dyDescent="0.25">
      <c r="A823" s="10"/>
      <c r="B823" s="10"/>
    </row>
    <row r="824" spans="1:2" x14ac:dyDescent="0.25">
      <c r="A824" s="10"/>
      <c r="B824" s="10"/>
    </row>
    <row r="825" spans="1:2" x14ac:dyDescent="0.25">
      <c r="A825" s="10"/>
      <c r="B825" s="10"/>
    </row>
    <row r="826" spans="1:2" x14ac:dyDescent="0.25">
      <c r="A826" s="10"/>
      <c r="B826" s="10"/>
    </row>
    <row r="827" spans="1:2" x14ac:dyDescent="0.25">
      <c r="A827" s="10"/>
      <c r="B827" s="10"/>
    </row>
    <row r="828" spans="1:2" x14ac:dyDescent="0.25">
      <c r="A828" s="10"/>
      <c r="B828" s="10"/>
    </row>
    <row r="829" spans="1:2" x14ac:dyDescent="0.25">
      <c r="A829" s="10"/>
      <c r="B829" s="10"/>
    </row>
    <row r="830" spans="1:2" x14ac:dyDescent="0.25">
      <c r="A830" s="10"/>
      <c r="B830" s="10"/>
    </row>
    <row r="831" spans="1:2" x14ac:dyDescent="0.25">
      <c r="A831" s="10"/>
      <c r="B831" s="10"/>
    </row>
    <row r="832" spans="1:2" x14ac:dyDescent="0.25">
      <c r="A832" s="10"/>
      <c r="B832" s="10"/>
    </row>
    <row r="833" spans="1:2" x14ac:dyDescent="0.25">
      <c r="A833" s="10"/>
      <c r="B833" s="10"/>
    </row>
    <row r="834" spans="1:2" x14ac:dyDescent="0.25">
      <c r="A834" s="10"/>
      <c r="B834" s="10"/>
    </row>
    <row r="835" spans="1:2" x14ac:dyDescent="0.25">
      <c r="A835" s="10"/>
      <c r="B835" s="10"/>
    </row>
    <row r="836" spans="1:2" x14ac:dyDescent="0.25">
      <c r="A836" s="10"/>
      <c r="B836" s="10"/>
    </row>
    <row r="837" spans="1:2" x14ac:dyDescent="0.25">
      <c r="A837" s="10"/>
      <c r="B837" s="10"/>
    </row>
    <row r="838" spans="1:2" x14ac:dyDescent="0.25">
      <c r="A838" s="10"/>
      <c r="B838" s="10"/>
    </row>
    <row r="839" spans="1:2" x14ac:dyDescent="0.25">
      <c r="A839" s="10"/>
      <c r="B839" s="10"/>
    </row>
    <row r="840" spans="1:2" x14ac:dyDescent="0.25">
      <c r="A840" s="10"/>
      <c r="B840" s="10"/>
    </row>
    <row r="841" spans="1:2" x14ac:dyDescent="0.25">
      <c r="A841" s="10"/>
      <c r="B841" s="10"/>
    </row>
    <row r="842" spans="1:2" x14ac:dyDescent="0.25">
      <c r="A842" s="10"/>
      <c r="B842" s="10"/>
    </row>
    <row r="843" spans="1:2" x14ac:dyDescent="0.25">
      <c r="A843" s="10"/>
      <c r="B843" s="10"/>
    </row>
    <row r="844" spans="1:2" x14ac:dyDescent="0.25">
      <c r="A844" s="10"/>
      <c r="B844" s="10"/>
    </row>
    <row r="845" spans="1:2" x14ac:dyDescent="0.25">
      <c r="A845" s="10"/>
      <c r="B845" s="10"/>
    </row>
    <row r="846" spans="1:2" x14ac:dyDescent="0.25">
      <c r="A846" s="10"/>
      <c r="B846" s="10"/>
    </row>
    <row r="847" spans="1:2" x14ac:dyDescent="0.25">
      <c r="A847" s="10"/>
      <c r="B847" s="10"/>
    </row>
    <row r="848" spans="1:2" x14ac:dyDescent="0.25">
      <c r="A848" s="10"/>
      <c r="B848" s="10"/>
    </row>
    <row r="849" spans="1:2" x14ac:dyDescent="0.25">
      <c r="A849" s="10"/>
      <c r="B849" s="10"/>
    </row>
    <row r="850" spans="1:2" x14ac:dyDescent="0.25">
      <c r="A850" s="10"/>
      <c r="B850" s="10"/>
    </row>
    <row r="851" spans="1:2" x14ac:dyDescent="0.25">
      <c r="A851" s="10"/>
      <c r="B851" s="10"/>
    </row>
    <row r="852" spans="1:2" x14ac:dyDescent="0.25">
      <c r="A852" s="10"/>
      <c r="B852" s="10"/>
    </row>
    <row r="853" spans="1:2" x14ac:dyDescent="0.25">
      <c r="A853" s="10"/>
      <c r="B853" s="10"/>
    </row>
    <row r="854" spans="1:2" x14ac:dyDescent="0.25">
      <c r="A854" s="10"/>
      <c r="B854" s="10"/>
    </row>
    <row r="855" spans="1:2" x14ac:dyDescent="0.25">
      <c r="A855" s="10"/>
      <c r="B855" s="10"/>
    </row>
    <row r="856" spans="1:2" x14ac:dyDescent="0.25">
      <c r="A856" s="10"/>
      <c r="B856" s="10"/>
    </row>
    <row r="857" spans="1:2" x14ac:dyDescent="0.25">
      <c r="A857" s="10"/>
      <c r="B857" s="10"/>
    </row>
    <row r="858" spans="1:2" x14ac:dyDescent="0.25">
      <c r="A858" s="10"/>
      <c r="B858" s="10"/>
    </row>
    <row r="859" spans="1:2" x14ac:dyDescent="0.25">
      <c r="A859" s="10"/>
      <c r="B859" s="10"/>
    </row>
    <row r="860" spans="1:2" x14ac:dyDescent="0.25">
      <c r="A860" s="10"/>
      <c r="B860" s="10"/>
    </row>
    <row r="861" spans="1:2" x14ac:dyDescent="0.25">
      <c r="A861" s="10"/>
      <c r="B861" s="10"/>
    </row>
    <row r="862" spans="1:2" x14ac:dyDescent="0.25">
      <c r="A862" s="10"/>
      <c r="B862" s="10"/>
    </row>
    <row r="863" spans="1:2" x14ac:dyDescent="0.25">
      <c r="A863" s="10"/>
      <c r="B863" s="10"/>
    </row>
    <row r="864" spans="1:2" x14ac:dyDescent="0.25">
      <c r="A864" s="10"/>
      <c r="B864" s="10"/>
    </row>
    <row r="865" spans="1:2" x14ac:dyDescent="0.25">
      <c r="A865" s="10"/>
      <c r="B865" s="10"/>
    </row>
    <row r="866" spans="1:2" x14ac:dyDescent="0.25">
      <c r="A866" s="10"/>
      <c r="B866" s="10"/>
    </row>
    <row r="867" spans="1:2" x14ac:dyDescent="0.25">
      <c r="A867" s="10"/>
      <c r="B867" s="10"/>
    </row>
    <row r="868" spans="1:2" x14ac:dyDescent="0.25">
      <c r="A868" s="10"/>
      <c r="B868" s="10"/>
    </row>
    <row r="869" spans="1:2" x14ac:dyDescent="0.25">
      <c r="A869" s="10"/>
      <c r="B869" s="10"/>
    </row>
    <row r="870" spans="1:2" x14ac:dyDescent="0.25">
      <c r="A870" s="10"/>
      <c r="B870" s="10"/>
    </row>
    <row r="871" spans="1:2" x14ac:dyDescent="0.25">
      <c r="A871" s="10"/>
      <c r="B871" s="10"/>
    </row>
    <row r="872" spans="1:2" x14ac:dyDescent="0.25">
      <c r="A872" s="10"/>
      <c r="B872" s="10"/>
    </row>
    <row r="873" spans="1:2" x14ac:dyDescent="0.25">
      <c r="A873" s="10"/>
      <c r="B873" s="10"/>
    </row>
    <row r="874" spans="1:2" x14ac:dyDescent="0.25">
      <c r="A874" s="10"/>
      <c r="B874" s="10"/>
    </row>
    <row r="875" spans="1:2" x14ac:dyDescent="0.25">
      <c r="A875" s="10"/>
      <c r="B875" s="10"/>
    </row>
    <row r="876" spans="1:2" x14ac:dyDescent="0.25">
      <c r="A876" s="10"/>
      <c r="B876" s="10"/>
    </row>
    <row r="877" spans="1:2" x14ac:dyDescent="0.25">
      <c r="A877" s="10"/>
      <c r="B877" s="10"/>
    </row>
    <row r="878" spans="1:2" x14ac:dyDescent="0.25">
      <c r="A878" s="10"/>
      <c r="B878" s="10"/>
    </row>
    <row r="879" spans="1:2" x14ac:dyDescent="0.25">
      <c r="A879" s="10"/>
      <c r="B879" s="10"/>
    </row>
    <row r="880" spans="1:2" x14ac:dyDescent="0.25">
      <c r="A880" s="10"/>
      <c r="B880" s="10"/>
    </row>
    <row r="881" spans="1:2" x14ac:dyDescent="0.25">
      <c r="A881" s="10"/>
      <c r="B881" s="10"/>
    </row>
    <row r="882" spans="1:2" x14ac:dyDescent="0.25">
      <c r="A882" s="10"/>
      <c r="B882" s="10"/>
    </row>
    <row r="883" spans="1:2" x14ac:dyDescent="0.25">
      <c r="A883" s="10"/>
      <c r="B883" s="10"/>
    </row>
    <row r="884" spans="1:2" x14ac:dyDescent="0.25">
      <c r="A884" s="10"/>
      <c r="B884" s="10"/>
    </row>
    <row r="885" spans="1:2" x14ac:dyDescent="0.25">
      <c r="A885" s="10"/>
      <c r="B885" s="10"/>
    </row>
    <row r="886" spans="1:2" x14ac:dyDescent="0.25">
      <c r="A886" s="10"/>
      <c r="B886" s="10"/>
    </row>
    <row r="887" spans="1:2" x14ac:dyDescent="0.25">
      <c r="A887" s="10"/>
      <c r="B887" s="10"/>
    </row>
    <row r="888" spans="1:2" x14ac:dyDescent="0.25">
      <c r="A888" s="10"/>
      <c r="B888" s="10"/>
    </row>
    <row r="889" spans="1:2" x14ac:dyDescent="0.25">
      <c r="A889" s="10"/>
      <c r="B889" s="10"/>
    </row>
    <row r="890" spans="1:2" x14ac:dyDescent="0.25">
      <c r="A890" s="10"/>
      <c r="B890" s="10"/>
    </row>
    <row r="891" spans="1:2" x14ac:dyDescent="0.25">
      <c r="A891" s="10"/>
      <c r="B891" s="10"/>
    </row>
    <row r="892" spans="1:2" x14ac:dyDescent="0.25">
      <c r="A892" s="10"/>
      <c r="B892" s="10"/>
    </row>
    <row r="893" spans="1:2" x14ac:dyDescent="0.25">
      <c r="A893" s="10"/>
      <c r="B893" s="10"/>
    </row>
    <row r="894" spans="1:2" x14ac:dyDescent="0.25">
      <c r="A894" s="10"/>
      <c r="B894" s="10"/>
    </row>
    <row r="895" spans="1:2" x14ac:dyDescent="0.25">
      <c r="A895" s="10"/>
      <c r="B895" s="10"/>
    </row>
    <row r="896" spans="1:2" x14ac:dyDescent="0.25">
      <c r="A896" s="10"/>
      <c r="B896" s="10"/>
    </row>
    <row r="897" spans="1:2" x14ac:dyDescent="0.25">
      <c r="A897" s="10"/>
      <c r="B897" s="10"/>
    </row>
    <row r="898" spans="1:2" x14ac:dyDescent="0.25">
      <c r="A898" s="10"/>
      <c r="B898" s="10"/>
    </row>
    <row r="899" spans="1:2" x14ac:dyDescent="0.25">
      <c r="A899" s="10"/>
      <c r="B899" s="10"/>
    </row>
    <row r="900" spans="1:2" x14ac:dyDescent="0.25">
      <c r="A900" s="10"/>
      <c r="B900" s="10"/>
    </row>
    <row r="901" spans="1:2" x14ac:dyDescent="0.25">
      <c r="A901" s="10"/>
      <c r="B901" s="10"/>
    </row>
    <row r="902" spans="1:2" x14ac:dyDescent="0.25">
      <c r="A902" s="10"/>
      <c r="B902" s="10"/>
    </row>
    <row r="903" spans="1:2" x14ac:dyDescent="0.25">
      <c r="A903" s="10"/>
      <c r="B903" s="10"/>
    </row>
    <row r="904" spans="1:2" x14ac:dyDescent="0.25">
      <c r="A904" s="10"/>
      <c r="B904" s="10"/>
    </row>
    <row r="905" spans="1:2" x14ac:dyDescent="0.25">
      <c r="A905" s="10"/>
      <c r="B905" s="10"/>
    </row>
    <row r="906" spans="1:2" x14ac:dyDescent="0.25">
      <c r="A906" s="10"/>
      <c r="B906" s="10"/>
    </row>
    <row r="907" spans="1:2" x14ac:dyDescent="0.25">
      <c r="A907" s="10"/>
      <c r="B907" s="10"/>
    </row>
    <row r="908" spans="1:2" x14ac:dyDescent="0.25">
      <c r="A908" s="10"/>
      <c r="B908" s="10"/>
    </row>
    <row r="909" spans="1:2" x14ac:dyDescent="0.25">
      <c r="A909" s="10"/>
      <c r="B909" s="10"/>
    </row>
    <row r="910" spans="1:2" x14ac:dyDescent="0.25">
      <c r="A910" s="10"/>
      <c r="B910" s="10"/>
    </row>
    <row r="911" spans="1:2" x14ac:dyDescent="0.25">
      <c r="A911" s="10"/>
      <c r="B911" s="10"/>
    </row>
    <row r="912" spans="1:2" x14ac:dyDescent="0.25">
      <c r="A912" s="10"/>
      <c r="B912" s="10"/>
    </row>
    <row r="913" spans="1:2" x14ac:dyDescent="0.25">
      <c r="A913" s="10"/>
      <c r="B913" s="10"/>
    </row>
    <row r="914" spans="1:2" x14ac:dyDescent="0.25">
      <c r="A914" s="10"/>
      <c r="B914" s="10"/>
    </row>
    <row r="915" spans="1:2" x14ac:dyDescent="0.25">
      <c r="A915" s="10"/>
      <c r="B915" s="10"/>
    </row>
    <row r="916" spans="1:2" x14ac:dyDescent="0.25">
      <c r="A916" s="10"/>
      <c r="B916" s="10"/>
    </row>
    <row r="917" spans="1:2" x14ac:dyDescent="0.25">
      <c r="A917" s="10"/>
      <c r="B917" s="10"/>
    </row>
    <row r="918" spans="1:2" x14ac:dyDescent="0.25">
      <c r="A918" s="10"/>
      <c r="B918" s="10"/>
    </row>
    <row r="919" spans="1:2" x14ac:dyDescent="0.25">
      <c r="A919" s="10"/>
      <c r="B919" s="10"/>
    </row>
    <row r="920" spans="1:2" x14ac:dyDescent="0.25">
      <c r="A920" s="10"/>
      <c r="B920" s="10"/>
    </row>
    <row r="921" spans="1:2" x14ac:dyDescent="0.25">
      <c r="A921" s="10"/>
      <c r="B921" s="10"/>
    </row>
    <row r="922" spans="1:2" x14ac:dyDescent="0.25">
      <c r="A922" s="10"/>
      <c r="B922" s="10"/>
    </row>
    <row r="923" spans="1:2" x14ac:dyDescent="0.25">
      <c r="A923" s="10"/>
      <c r="B923" s="10"/>
    </row>
    <row r="924" spans="1:2" x14ac:dyDescent="0.25">
      <c r="A924" s="10"/>
      <c r="B924" s="10"/>
    </row>
    <row r="925" spans="1:2" x14ac:dyDescent="0.25">
      <c r="A925" s="10"/>
      <c r="B925" s="10"/>
    </row>
    <row r="926" spans="1:2" x14ac:dyDescent="0.25">
      <c r="A926" s="10"/>
      <c r="B926" s="10"/>
    </row>
    <row r="927" spans="1:2" x14ac:dyDescent="0.25">
      <c r="A927" s="10"/>
      <c r="B927" s="10"/>
    </row>
    <row r="928" spans="1:2" x14ac:dyDescent="0.25">
      <c r="A928" s="10"/>
      <c r="B928" s="10"/>
    </row>
    <row r="929" spans="1:2" x14ac:dyDescent="0.25">
      <c r="A929" s="10"/>
      <c r="B929" s="10"/>
    </row>
    <row r="930" spans="1:2" x14ac:dyDescent="0.25">
      <c r="A930" s="10"/>
      <c r="B930" s="10"/>
    </row>
    <row r="931" spans="1:2" x14ac:dyDescent="0.25">
      <c r="A931" s="10"/>
      <c r="B931" s="10"/>
    </row>
    <row r="932" spans="1:2" x14ac:dyDescent="0.25">
      <c r="A932" s="10"/>
      <c r="B932" s="10"/>
    </row>
    <row r="933" spans="1:2" x14ac:dyDescent="0.25">
      <c r="A933" s="10"/>
      <c r="B933" s="10"/>
    </row>
    <row r="934" spans="1:2" x14ac:dyDescent="0.25">
      <c r="A934" s="10"/>
      <c r="B934" s="10"/>
    </row>
    <row r="935" spans="1:2" x14ac:dyDescent="0.25">
      <c r="A935" s="10"/>
      <c r="B935" s="10"/>
    </row>
    <row r="936" spans="1:2" x14ac:dyDescent="0.25">
      <c r="A936" s="10"/>
      <c r="B936" s="10"/>
    </row>
    <row r="937" spans="1:2" x14ac:dyDescent="0.25">
      <c r="A937" s="10"/>
      <c r="B937" s="10"/>
    </row>
    <row r="938" spans="1:2" x14ac:dyDescent="0.25">
      <c r="A938" s="10"/>
      <c r="B938" s="10"/>
    </row>
    <row r="939" spans="1:2" x14ac:dyDescent="0.25">
      <c r="A939" s="10"/>
      <c r="B939" s="10"/>
    </row>
    <row r="940" spans="1:2" x14ac:dyDescent="0.25">
      <c r="A940" s="10"/>
      <c r="B940" s="10"/>
    </row>
    <row r="941" spans="1:2" x14ac:dyDescent="0.25">
      <c r="A941" s="10"/>
      <c r="B941" s="10"/>
    </row>
    <row r="942" spans="1:2" x14ac:dyDescent="0.25">
      <c r="A942" s="10"/>
      <c r="B942" s="10"/>
    </row>
    <row r="943" spans="1:2" x14ac:dyDescent="0.25">
      <c r="A943" s="10"/>
      <c r="B943" s="10"/>
    </row>
    <row r="944" spans="1:2" x14ac:dyDescent="0.25">
      <c r="A944" s="10"/>
      <c r="B944" s="10"/>
    </row>
    <row r="945" spans="1:2" x14ac:dyDescent="0.25">
      <c r="A945" s="10"/>
      <c r="B945" s="10"/>
    </row>
    <row r="946" spans="1:2" x14ac:dyDescent="0.25">
      <c r="A946" s="10"/>
      <c r="B946" s="10"/>
    </row>
    <row r="947" spans="1:2" x14ac:dyDescent="0.25">
      <c r="A947" s="10"/>
      <c r="B947" s="10"/>
    </row>
    <row r="948" spans="1:2" x14ac:dyDescent="0.25">
      <c r="A948" s="10"/>
      <c r="B948" s="10"/>
    </row>
    <row r="949" spans="1:2" x14ac:dyDescent="0.25">
      <c r="A949" s="10"/>
      <c r="B949" s="10"/>
    </row>
    <row r="950" spans="1:2" x14ac:dyDescent="0.25">
      <c r="A950" s="10"/>
      <c r="B950" s="10"/>
    </row>
    <row r="951" spans="1:2" x14ac:dyDescent="0.25">
      <c r="A951" s="10"/>
      <c r="B951" s="10"/>
    </row>
    <row r="952" spans="1:2" x14ac:dyDescent="0.25">
      <c r="A952" s="10"/>
      <c r="B952" s="10"/>
    </row>
    <row r="953" spans="1:2" x14ac:dyDescent="0.25">
      <c r="A953" s="10"/>
      <c r="B953" s="10"/>
    </row>
    <row r="954" spans="1:2" x14ac:dyDescent="0.25">
      <c r="A954" s="10"/>
      <c r="B954" s="10"/>
    </row>
    <row r="955" spans="1:2" x14ac:dyDescent="0.25">
      <c r="A955" s="10"/>
      <c r="B955" s="10"/>
    </row>
    <row r="956" spans="1:2" x14ac:dyDescent="0.25">
      <c r="A956" s="10"/>
      <c r="B956" s="10"/>
    </row>
    <row r="957" spans="1:2" x14ac:dyDescent="0.25">
      <c r="A957" s="10"/>
      <c r="B957" s="10"/>
    </row>
    <row r="958" spans="1:2" x14ac:dyDescent="0.25">
      <c r="A958" s="10"/>
      <c r="B958" s="10"/>
    </row>
    <row r="959" spans="1:2" x14ac:dyDescent="0.25">
      <c r="A959" s="10"/>
      <c r="B959" s="10"/>
    </row>
    <row r="960" spans="1:2" x14ac:dyDescent="0.25">
      <c r="A960" s="10"/>
      <c r="B960" s="10"/>
    </row>
    <row r="961" spans="1:2" x14ac:dyDescent="0.25">
      <c r="A961" s="10"/>
      <c r="B961" s="10"/>
    </row>
    <row r="962" spans="1:2" x14ac:dyDescent="0.25">
      <c r="A962" s="10"/>
      <c r="B962" s="10"/>
    </row>
    <row r="963" spans="1:2" x14ac:dyDescent="0.25">
      <c r="A963" s="10"/>
      <c r="B963" s="10"/>
    </row>
    <row r="964" spans="1:2" x14ac:dyDescent="0.25">
      <c r="A964" s="10"/>
      <c r="B964" s="10"/>
    </row>
    <row r="965" spans="1:2" x14ac:dyDescent="0.25">
      <c r="A965" s="10"/>
      <c r="B965" s="10"/>
    </row>
    <row r="966" spans="1:2" x14ac:dyDescent="0.25">
      <c r="A966" s="10"/>
      <c r="B966" s="10"/>
    </row>
    <row r="967" spans="1:2" x14ac:dyDescent="0.25">
      <c r="A967" s="10"/>
      <c r="B967" s="10"/>
    </row>
    <row r="968" spans="1:2" x14ac:dyDescent="0.25">
      <c r="A968" s="10"/>
      <c r="B968" s="10"/>
    </row>
    <row r="969" spans="1:2" x14ac:dyDescent="0.25">
      <c r="A969" s="10"/>
      <c r="B969" s="10"/>
    </row>
    <row r="970" spans="1:2" x14ac:dyDescent="0.25">
      <c r="A970" s="10"/>
      <c r="B970" s="10"/>
    </row>
    <row r="971" spans="1:2" x14ac:dyDescent="0.25">
      <c r="A971" s="10"/>
      <c r="B971" s="10"/>
    </row>
    <row r="972" spans="1:2" x14ac:dyDescent="0.25">
      <c r="A972" s="10"/>
      <c r="B972" s="10"/>
    </row>
    <row r="973" spans="1:2" x14ac:dyDescent="0.25">
      <c r="A973" s="10"/>
      <c r="B973" s="10"/>
    </row>
    <row r="974" spans="1:2" x14ac:dyDescent="0.25">
      <c r="A974" s="10"/>
      <c r="B974" s="10"/>
    </row>
    <row r="975" spans="1:2" x14ac:dyDescent="0.25">
      <c r="A975" s="10"/>
      <c r="B975" s="10"/>
    </row>
    <row r="976" spans="1:2" x14ac:dyDescent="0.25">
      <c r="A976" s="10"/>
      <c r="B976" s="10"/>
    </row>
    <row r="977" spans="1:2" x14ac:dyDescent="0.25">
      <c r="A977" s="10"/>
      <c r="B977" s="10"/>
    </row>
    <row r="978" spans="1:2" x14ac:dyDescent="0.25">
      <c r="A978" s="10"/>
      <c r="B978" s="10"/>
    </row>
    <row r="979" spans="1:2" x14ac:dyDescent="0.25">
      <c r="A979" s="10"/>
      <c r="B979" s="10"/>
    </row>
    <row r="980" spans="1:2" x14ac:dyDescent="0.25">
      <c r="A980" s="10"/>
      <c r="B980" s="10"/>
    </row>
    <row r="981" spans="1:2" x14ac:dyDescent="0.25">
      <c r="A981" s="10"/>
      <c r="B981" s="10"/>
    </row>
    <row r="982" spans="1:2" x14ac:dyDescent="0.25">
      <c r="A982" s="10"/>
      <c r="B982" s="10"/>
    </row>
    <row r="983" spans="1:2" x14ac:dyDescent="0.25">
      <c r="A983" s="10"/>
      <c r="B983" s="10"/>
    </row>
    <row r="984" spans="1:2" x14ac:dyDescent="0.25">
      <c r="A984" s="10"/>
      <c r="B984" s="10"/>
    </row>
    <row r="985" spans="1:2" x14ac:dyDescent="0.25">
      <c r="A985" s="10"/>
      <c r="B985" s="10"/>
    </row>
    <row r="986" spans="1:2" x14ac:dyDescent="0.25">
      <c r="A986" s="10"/>
      <c r="B986" s="10"/>
    </row>
    <row r="987" spans="1:2" x14ac:dyDescent="0.25">
      <c r="A987" s="10"/>
      <c r="B987" s="10"/>
    </row>
    <row r="988" spans="1:2" x14ac:dyDescent="0.25">
      <c r="A988" s="10"/>
      <c r="B988" s="10"/>
    </row>
    <row r="989" spans="1:2" x14ac:dyDescent="0.25">
      <c r="A989" s="10"/>
      <c r="B989" s="10"/>
    </row>
    <row r="990" spans="1:2" x14ac:dyDescent="0.25">
      <c r="A990" s="10"/>
      <c r="B990" s="10"/>
    </row>
    <row r="991" spans="1:2" x14ac:dyDescent="0.25">
      <c r="A991" s="10"/>
      <c r="B991" s="10"/>
    </row>
    <row r="992" spans="1:2" x14ac:dyDescent="0.25">
      <c r="A992" s="10"/>
      <c r="B992" s="10"/>
    </row>
    <row r="993" spans="1:2" x14ac:dyDescent="0.25">
      <c r="A993" s="10"/>
      <c r="B993" s="10"/>
    </row>
    <row r="994" spans="1:2" x14ac:dyDescent="0.25">
      <c r="A994" s="10"/>
      <c r="B994" s="10"/>
    </row>
    <row r="995" spans="1:2" x14ac:dyDescent="0.25">
      <c r="A995" s="10"/>
      <c r="B995" s="10"/>
    </row>
    <row r="996" spans="1:2" x14ac:dyDescent="0.25">
      <c r="A996" s="10"/>
      <c r="B996" s="10"/>
    </row>
    <row r="997" spans="1:2" x14ac:dyDescent="0.25">
      <c r="A997" s="10"/>
      <c r="B997" s="10"/>
    </row>
    <row r="998" spans="1:2" x14ac:dyDescent="0.25">
      <c r="A998" s="10"/>
      <c r="B998" s="10"/>
    </row>
    <row r="999" spans="1:2" x14ac:dyDescent="0.25">
      <c r="A999" s="10"/>
      <c r="B999" s="10"/>
    </row>
    <row r="1000" spans="1:2" x14ac:dyDescent="0.25">
      <c r="A1000" s="10"/>
      <c r="B1000" s="10"/>
    </row>
    <row r="1001" spans="1:2" x14ac:dyDescent="0.25">
      <c r="A1001" s="10"/>
      <c r="B1001" s="1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8A840-C2D6-4334-9311-0D4071ECFBB9}">
  <sheetPr codeName="Sheet1"/>
  <dimension ref="A1:O220"/>
  <sheetViews>
    <sheetView zoomScale="70" zoomScaleNormal="70" workbookViewId="0">
      <selection activeCell="F35" sqref="F35"/>
    </sheetView>
  </sheetViews>
  <sheetFormatPr defaultRowHeight="15" x14ac:dyDescent="0.25"/>
  <cols>
    <col min="1" max="1" width="19.85546875" customWidth="1"/>
    <col min="2" max="2" width="23.140625" customWidth="1"/>
    <col min="3" max="3" width="22.7109375" customWidth="1"/>
    <col min="4" max="4" width="22.5703125" customWidth="1"/>
    <col min="5" max="6" width="15.7109375" customWidth="1"/>
    <col min="7" max="7" width="31.5703125" customWidth="1"/>
    <col min="8" max="10" width="15.7109375" customWidth="1"/>
    <col min="11" max="11" width="23.5703125" customWidth="1"/>
    <col min="12" max="12" width="56.7109375" customWidth="1"/>
  </cols>
  <sheetData>
    <row r="1" spans="1:12" x14ac:dyDescent="0.25">
      <c r="A1" s="1" t="s">
        <v>732</v>
      </c>
      <c r="B1" s="1" t="s">
        <v>733</v>
      </c>
      <c r="C1" s="1" t="s">
        <v>3</v>
      </c>
      <c r="D1" s="1" t="s">
        <v>731</v>
      </c>
      <c r="E1" s="1" t="s">
        <v>5</v>
      </c>
      <c r="F1" s="1" t="s">
        <v>727</v>
      </c>
      <c r="G1" s="1" t="s">
        <v>238</v>
      </c>
      <c r="H1" s="1" t="s">
        <v>728</v>
      </c>
      <c r="I1" s="1" t="s">
        <v>729</v>
      </c>
      <c r="J1" s="1" t="s">
        <v>227</v>
      </c>
      <c r="K1" s="1" t="s">
        <v>819</v>
      </c>
      <c r="L1" s="1" t="s">
        <v>7</v>
      </c>
    </row>
    <row r="2" spans="1:12" x14ac:dyDescent="0.25">
      <c r="A2" s="1">
        <v>1</v>
      </c>
      <c r="B2" s="1" t="s">
        <v>99</v>
      </c>
      <c r="C2" s="1" t="s">
        <v>122</v>
      </c>
      <c r="D2" s="1" t="s">
        <v>730</v>
      </c>
      <c r="E2" s="1" t="s">
        <v>184</v>
      </c>
      <c r="F2" s="1"/>
      <c r="G2" s="1"/>
      <c r="H2" s="1" t="s">
        <v>756</v>
      </c>
      <c r="I2" s="1">
        <v>-20.2</v>
      </c>
      <c r="J2" s="1">
        <v>10.8</v>
      </c>
      <c r="K2" s="1" t="s">
        <v>820</v>
      </c>
      <c r="L2" s="1"/>
    </row>
    <row r="3" spans="1:12" x14ac:dyDescent="0.25">
      <c r="A3" s="1">
        <v>2</v>
      </c>
      <c r="B3" s="1"/>
      <c r="C3" s="1" t="s">
        <v>119</v>
      </c>
      <c r="D3" s="1" t="s">
        <v>734</v>
      </c>
      <c r="E3" s="1" t="s">
        <v>184</v>
      </c>
      <c r="F3" s="1"/>
      <c r="G3" s="1"/>
      <c r="H3" s="1" t="s">
        <v>736</v>
      </c>
      <c r="I3" s="1">
        <v>-20.9</v>
      </c>
      <c r="J3" s="1">
        <v>10.7</v>
      </c>
      <c r="K3" s="1" t="s">
        <v>820</v>
      </c>
      <c r="L3" s="1"/>
    </row>
    <row r="4" spans="1:12" x14ac:dyDescent="0.25">
      <c r="A4" s="1">
        <v>3</v>
      </c>
      <c r="B4" s="1"/>
      <c r="C4" s="1" t="s">
        <v>119</v>
      </c>
      <c r="D4" s="1" t="s">
        <v>735</v>
      </c>
      <c r="E4" s="1" t="s">
        <v>184</v>
      </c>
      <c r="F4" s="1"/>
      <c r="G4" s="1"/>
      <c r="H4" s="1" t="s">
        <v>736</v>
      </c>
      <c r="I4" s="1">
        <v>-20.8</v>
      </c>
      <c r="J4" s="1">
        <v>10.5</v>
      </c>
      <c r="K4" s="1" t="s">
        <v>820</v>
      </c>
      <c r="L4" s="1"/>
    </row>
    <row r="5" spans="1:12" x14ac:dyDescent="0.25">
      <c r="A5" s="1">
        <v>4</v>
      </c>
      <c r="B5" s="1" t="s">
        <v>737</v>
      </c>
      <c r="C5" s="1" t="s">
        <v>116</v>
      </c>
      <c r="D5" s="1" t="s">
        <v>163</v>
      </c>
      <c r="E5" s="1" t="s">
        <v>186</v>
      </c>
      <c r="F5" s="1" t="s">
        <v>739</v>
      </c>
      <c r="G5" s="1" t="s">
        <v>740</v>
      </c>
      <c r="H5" s="1" t="s">
        <v>738</v>
      </c>
      <c r="I5" s="1">
        <v>-20.5</v>
      </c>
      <c r="J5" s="1">
        <v>9.4</v>
      </c>
      <c r="K5" s="1" t="s">
        <v>820</v>
      </c>
      <c r="L5" s="1"/>
    </row>
    <row r="6" spans="1:12" x14ac:dyDescent="0.25">
      <c r="A6" s="1">
        <v>5</v>
      </c>
      <c r="B6" s="1"/>
      <c r="C6" s="1" t="s">
        <v>116</v>
      </c>
      <c r="D6" s="1" t="s">
        <v>741</v>
      </c>
      <c r="E6" s="1" t="s">
        <v>186</v>
      </c>
      <c r="F6" s="1"/>
      <c r="G6" s="1"/>
      <c r="H6" s="1" t="s">
        <v>738</v>
      </c>
      <c r="I6" s="1">
        <v>-19.149999999999999</v>
      </c>
      <c r="J6" s="1">
        <v>11.85</v>
      </c>
      <c r="K6" s="1" t="s">
        <v>820</v>
      </c>
      <c r="L6" s="1"/>
    </row>
    <row r="7" spans="1:12" x14ac:dyDescent="0.25">
      <c r="A7" s="1">
        <v>6</v>
      </c>
      <c r="B7" s="1" t="s">
        <v>85</v>
      </c>
      <c r="C7" s="1" t="s">
        <v>116</v>
      </c>
      <c r="D7" s="1" t="s">
        <v>742</v>
      </c>
      <c r="E7" s="1" t="s">
        <v>186</v>
      </c>
      <c r="F7" s="1"/>
      <c r="G7" s="1"/>
      <c r="H7" s="1" t="s">
        <v>745</v>
      </c>
      <c r="I7" s="1">
        <v>-19.350000000000001</v>
      </c>
      <c r="J7" s="1">
        <v>11.15</v>
      </c>
      <c r="K7" s="1" t="s">
        <v>820</v>
      </c>
      <c r="L7" s="1"/>
    </row>
    <row r="8" spans="1:12" x14ac:dyDescent="0.25">
      <c r="A8" s="1">
        <v>7</v>
      </c>
      <c r="B8" s="1"/>
      <c r="C8" s="1" t="s">
        <v>116</v>
      </c>
      <c r="D8" s="1" t="s">
        <v>743</v>
      </c>
      <c r="E8" s="1" t="s">
        <v>186</v>
      </c>
      <c r="F8" s="1"/>
      <c r="G8" s="1"/>
      <c r="H8" s="1" t="s">
        <v>746</v>
      </c>
      <c r="I8" s="1">
        <v>-18.8</v>
      </c>
      <c r="J8" s="1">
        <v>13.6</v>
      </c>
      <c r="K8" s="1" t="s">
        <v>820</v>
      </c>
      <c r="L8" s="1"/>
    </row>
    <row r="9" spans="1:12" x14ac:dyDescent="0.25">
      <c r="A9" s="1">
        <v>8</v>
      </c>
      <c r="B9" s="1" t="s">
        <v>84</v>
      </c>
      <c r="C9" s="1" t="s">
        <v>116</v>
      </c>
      <c r="D9" s="1" t="s">
        <v>744</v>
      </c>
      <c r="E9" s="1" t="s">
        <v>186</v>
      </c>
      <c r="F9" s="1"/>
      <c r="G9" s="1"/>
      <c r="H9" s="1" t="s">
        <v>746</v>
      </c>
      <c r="I9" s="1">
        <v>-22.8</v>
      </c>
      <c r="J9" s="1">
        <v>9.8000000000000007</v>
      </c>
      <c r="K9" s="1" t="s">
        <v>820</v>
      </c>
      <c r="L9" s="1"/>
    </row>
    <row r="10" spans="1:12" x14ac:dyDescent="0.25">
      <c r="A10" s="1">
        <v>36</v>
      </c>
      <c r="B10" s="1"/>
      <c r="C10" s="1" t="s">
        <v>805</v>
      </c>
      <c r="D10" s="1"/>
      <c r="E10" s="1" t="s">
        <v>185</v>
      </c>
      <c r="F10" s="1" t="s">
        <v>833</v>
      </c>
      <c r="G10" s="1"/>
      <c r="H10" s="1" t="s">
        <v>767</v>
      </c>
      <c r="I10" s="1">
        <v>-18.8</v>
      </c>
      <c r="J10" s="1">
        <v>10.1</v>
      </c>
      <c r="K10" s="1"/>
      <c r="L10" s="1" t="s">
        <v>837</v>
      </c>
    </row>
    <row r="11" spans="1:12" x14ac:dyDescent="0.25">
      <c r="A11" s="1">
        <v>37</v>
      </c>
      <c r="B11" s="1"/>
      <c r="C11" s="1" t="s">
        <v>805</v>
      </c>
      <c r="D11" s="1"/>
      <c r="E11" s="1" t="s">
        <v>185</v>
      </c>
      <c r="F11" s="1" t="s">
        <v>834</v>
      </c>
      <c r="G11" s="1"/>
      <c r="H11" s="1" t="s">
        <v>756</v>
      </c>
      <c r="I11" s="1">
        <v>-20.5</v>
      </c>
      <c r="J11" s="1">
        <v>8.6999999999999993</v>
      </c>
      <c r="K11" s="1"/>
      <c r="L11" s="1" t="s">
        <v>837</v>
      </c>
    </row>
    <row r="12" spans="1:12" x14ac:dyDescent="0.25">
      <c r="A12" s="1">
        <v>49</v>
      </c>
      <c r="B12" s="1"/>
      <c r="C12" s="1" t="s">
        <v>805</v>
      </c>
      <c r="D12" s="1"/>
      <c r="E12" s="1" t="s">
        <v>185</v>
      </c>
      <c r="F12" s="1" t="s">
        <v>835</v>
      </c>
      <c r="G12" s="1"/>
      <c r="H12" s="1" t="s">
        <v>985</v>
      </c>
      <c r="I12" s="1">
        <v>-17.3</v>
      </c>
      <c r="J12" s="1">
        <v>12.1</v>
      </c>
      <c r="K12" s="1"/>
      <c r="L12" s="1" t="s">
        <v>836</v>
      </c>
    </row>
    <row r="13" spans="1:12" x14ac:dyDescent="0.25">
      <c r="A13" s="1">
        <v>9</v>
      </c>
      <c r="B13" s="1" t="s">
        <v>747</v>
      </c>
      <c r="C13" s="1" t="s">
        <v>182</v>
      </c>
      <c r="D13" s="1" t="s">
        <v>749</v>
      </c>
      <c r="E13" s="1" t="s">
        <v>184</v>
      </c>
      <c r="F13" s="1"/>
      <c r="G13" s="1"/>
      <c r="H13" s="1" t="s">
        <v>750</v>
      </c>
      <c r="I13" s="1">
        <v>-21.2</v>
      </c>
      <c r="J13" s="1">
        <v>10.1</v>
      </c>
      <c r="K13" s="1" t="s">
        <v>820</v>
      </c>
      <c r="L13" s="1" t="s">
        <v>751</v>
      </c>
    </row>
    <row r="14" spans="1:12" x14ac:dyDescent="0.25">
      <c r="A14" s="1">
        <v>10</v>
      </c>
      <c r="B14" s="1" t="s">
        <v>88</v>
      </c>
      <c r="C14" s="1" t="s">
        <v>182</v>
      </c>
      <c r="D14" s="1" t="s">
        <v>162</v>
      </c>
      <c r="E14" s="1" t="s">
        <v>184</v>
      </c>
      <c r="F14" s="1"/>
      <c r="G14" s="1" t="s">
        <v>758</v>
      </c>
      <c r="H14" s="1" t="s">
        <v>752</v>
      </c>
      <c r="I14" s="1">
        <v>-21</v>
      </c>
      <c r="J14" s="1">
        <v>10</v>
      </c>
      <c r="K14" s="1" t="s">
        <v>820</v>
      </c>
      <c r="L14" s="1" t="s">
        <v>751</v>
      </c>
    </row>
    <row r="15" spans="1:12" x14ac:dyDescent="0.25">
      <c r="A15" s="1">
        <v>11</v>
      </c>
      <c r="B15" s="1" t="s">
        <v>748</v>
      </c>
      <c r="C15" s="1" t="s">
        <v>182</v>
      </c>
      <c r="D15" s="1" t="s">
        <v>753</v>
      </c>
      <c r="E15" s="1" t="s">
        <v>184</v>
      </c>
      <c r="F15" s="1"/>
      <c r="G15" s="1"/>
      <c r="H15" s="1" t="s">
        <v>752</v>
      </c>
      <c r="I15" s="1">
        <v>-21.2</v>
      </c>
      <c r="J15" s="1">
        <v>10.1</v>
      </c>
      <c r="K15" s="1"/>
      <c r="L15" s="1" t="s">
        <v>751</v>
      </c>
    </row>
    <row r="16" spans="1:12" x14ac:dyDescent="0.25">
      <c r="A16" s="1">
        <v>12</v>
      </c>
      <c r="B16" s="1"/>
      <c r="C16" s="1" t="s">
        <v>182</v>
      </c>
      <c r="D16" s="1" t="s">
        <v>754</v>
      </c>
      <c r="E16" s="1" t="s">
        <v>184</v>
      </c>
      <c r="F16" s="1"/>
      <c r="G16" s="1" t="s">
        <v>758</v>
      </c>
      <c r="H16" s="1" t="s">
        <v>756</v>
      </c>
      <c r="I16" s="1">
        <v>-20.100000000000001</v>
      </c>
      <c r="J16" s="1">
        <v>10.199999999999999</v>
      </c>
      <c r="K16" s="1"/>
      <c r="L16" s="1"/>
    </row>
    <row r="17" spans="1:12" x14ac:dyDescent="0.25">
      <c r="A17" s="1">
        <v>13</v>
      </c>
      <c r="B17" s="1"/>
      <c r="C17" s="1" t="s">
        <v>182</v>
      </c>
      <c r="D17" s="1" t="s">
        <v>755</v>
      </c>
      <c r="E17" s="1" t="s">
        <v>184</v>
      </c>
      <c r="F17" s="1"/>
      <c r="G17" s="1" t="s">
        <v>758</v>
      </c>
      <c r="H17" s="1" t="s">
        <v>757</v>
      </c>
      <c r="I17" s="1">
        <v>-20.3</v>
      </c>
      <c r="J17" s="1">
        <v>10.4</v>
      </c>
      <c r="K17" s="1" t="s">
        <v>820</v>
      </c>
      <c r="L17" s="1"/>
    </row>
    <row r="18" spans="1:12" x14ac:dyDescent="0.25">
      <c r="A18" s="1">
        <v>14</v>
      </c>
      <c r="B18" s="1" t="s">
        <v>231</v>
      </c>
      <c r="C18" s="1" t="s">
        <v>232</v>
      </c>
      <c r="D18" s="1" t="s">
        <v>759</v>
      </c>
      <c r="E18" s="1" t="s">
        <v>191</v>
      </c>
      <c r="F18" s="1" t="s">
        <v>761</v>
      </c>
      <c r="G18" s="1" t="s">
        <v>764</v>
      </c>
      <c r="H18" s="1" t="s">
        <v>762</v>
      </c>
      <c r="I18" s="1">
        <v>-20.3</v>
      </c>
      <c r="J18" s="1">
        <v>9.3000000000000007</v>
      </c>
      <c r="K18" s="1" t="s">
        <v>820</v>
      </c>
      <c r="L18" s="1"/>
    </row>
    <row r="19" spans="1:12" x14ac:dyDescent="0.25">
      <c r="A19" s="1">
        <v>15</v>
      </c>
      <c r="B19" s="1"/>
      <c r="C19" s="1" t="s">
        <v>232</v>
      </c>
      <c r="D19" s="1" t="s">
        <v>760</v>
      </c>
      <c r="E19" s="1" t="s">
        <v>191</v>
      </c>
      <c r="F19" s="1"/>
      <c r="G19" s="1"/>
      <c r="H19" s="1" t="s">
        <v>763</v>
      </c>
      <c r="I19" s="1">
        <v>-18.899999999999999</v>
      </c>
      <c r="J19" s="1">
        <v>9.6999999999999993</v>
      </c>
      <c r="K19" s="1"/>
      <c r="L19" s="1" t="s">
        <v>765</v>
      </c>
    </row>
    <row r="20" spans="1:12" x14ac:dyDescent="0.25">
      <c r="A20" s="1">
        <v>33</v>
      </c>
      <c r="B20" s="1" t="s">
        <v>241</v>
      </c>
      <c r="C20" s="1" t="s">
        <v>111</v>
      </c>
      <c r="D20" s="1" t="s">
        <v>792</v>
      </c>
      <c r="E20" s="1" t="s">
        <v>184</v>
      </c>
      <c r="F20" s="1" t="s">
        <v>793</v>
      </c>
      <c r="G20" s="1" t="s">
        <v>791</v>
      </c>
      <c r="H20" s="1"/>
      <c r="I20" s="1">
        <v>-19.97</v>
      </c>
      <c r="J20" s="1">
        <v>11.5</v>
      </c>
      <c r="K20" s="1" t="s">
        <v>832</v>
      </c>
      <c r="L20" s="1"/>
    </row>
    <row r="21" spans="1:12" x14ac:dyDescent="0.25">
      <c r="A21" s="1">
        <v>34</v>
      </c>
      <c r="B21" s="1" t="s">
        <v>242</v>
      </c>
      <c r="C21" s="1" t="s">
        <v>111</v>
      </c>
      <c r="D21" s="1" t="s">
        <v>794</v>
      </c>
      <c r="E21" s="1" t="s">
        <v>184</v>
      </c>
      <c r="F21" s="1" t="s">
        <v>795</v>
      </c>
      <c r="G21" s="1" t="s">
        <v>796</v>
      </c>
      <c r="H21" s="1"/>
      <c r="I21" s="1">
        <v>-19.670000000000002</v>
      </c>
      <c r="J21" s="1">
        <v>9.4</v>
      </c>
      <c r="K21" s="1" t="s">
        <v>832</v>
      </c>
      <c r="L21" s="1"/>
    </row>
    <row r="22" spans="1:12" x14ac:dyDescent="0.25">
      <c r="A22" s="1">
        <v>44</v>
      </c>
      <c r="B22" s="1"/>
      <c r="C22" s="1" t="s">
        <v>821</v>
      </c>
      <c r="D22" s="1" t="s">
        <v>822</v>
      </c>
      <c r="E22" s="1" t="s">
        <v>186</v>
      </c>
      <c r="F22" s="1"/>
      <c r="G22" s="1"/>
      <c r="H22" s="1"/>
      <c r="I22" s="1">
        <v>-20.2</v>
      </c>
      <c r="J22" s="1">
        <v>9.4</v>
      </c>
      <c r="K22" s="1" t="s">
        <v>827</v>
      </c>
      <c r="L22" s="1"/>
    </row>
    <row r="23" spans="1:12" x14ac:dyDescent="0.25">
      <c r="A23" s="1">
        <v>45</v>
      </c>
      <c r="B23" s="1"/>
      <c r="C23" s="1" t="s">
        <v>821</v>
      </c>
      <c r="D23" s="1" t="s">
        <v>823</v>
      </c>
      <c r="E23" s="1" t="s">
        <v>186</v>
      </c>
      <c r="F23" s="1"/>
      <c r="G23" s="1"/>
      <c r="H23" s="1"/>
      <c r="I23" s="1">
        <v>-20.7</v>
      </c>
      <c r="J23" s="1">
        <v>9.4</v>
      </c>
      <c r="K23" s="1" t="s">
        <v>827</v>
      </c>
      <c r="L23" s="1"/>
    </row>
    <row r="24" spans="1:12" x14ac:dyDescent="0.25">
      <c r="A24" s="1">
        <v>46</v>
      </c>
      <c r="B24" s="1"/>
      <c r="C24" s="1" t="s">
        <v>821</v>
      </c>
      <c r="D24" s="1" t="s">
        <v>824</v>
      </c>
      <c r="E24" s="1" t="s">
        <v>186</v>
      </c>
      <c r="F24" s="1"/>
      <c r="G24" s="1"/>
      <c r="H24" s="1"/>
      <c r="I24" s="1">
        <v>-20.7</v>
      </c>
      <c r="J24" s="1">
        <v>9.1</v>
      </c>
      <c r="K24" s="1" t="s">
        <v>827</v>
      </c>
      <c r="L24" s="1"/>
    </row>
    <row r="25" spans="1:12" x14ac:dyDescent="0.25">
      <c r="A25" s="1">
        <v>47</v>
      </c>
      <c r="B25" s="1"/>
      <c r="C25" s="1" t="s">
        <v>821</v>
      </c>
      <c r="D25" s="1" t="s">
        <v>825</v>
      </c>
      <c r="E25" s="1" t="s">
        <v>186</v>
      </c>
      <c r="F25" s="1"/>
      <c r="G25" s="1"/>
      <c r="H25" s="1"/>
      <c r="I25" s="1">
        <v>-20.399999999999999</v>
      </c>
      <c r="J25" s="1">
        <v>9.9</v>
      </c>
      <c r="K25" s="1" t="s">
        <v>827</v>
      </c>
      <c r="L25" s="1"/>
    </row>
    <row r="26" spans="1:12" x14ac:dyDescent="0.25">
      <c r="A26" s="1">
        <v>48</v>
      </c>
      <c r="B26" s="1"/>
      <c r="C26" s="1" t="s">
        <v>821</v>
      </c>
      <c r="D26" s="1" t="s">
        <v>826</v>
      </c>
      <c r="E26" s="1" t="s">
        <v>186</v>
      </c>
      <c r="F26" s="1"/>
      <c r="G26" s="1"/>
      <c r="H26" s="1"/>
      <c r="I26" s="1">
        <v>-19.5</v>
      </c>
      <c r="J26" s="1">
        <v>9.9</v>
      </c>
      <c r="K26" s="1" t="s">
        <v>827</v>
      </c>
      <c r="L26" s="1"/>
    </row>
    <row r="27" spans="1:12" x14ac:dyDescent="0.25">
      <c r="A27" s="1">
        <v>35</v>
      </c>
      <c r="B27" s="1" t="s">
        <v>802</v>
      </c>
      <c r="C27" s="1" t="s">
        <v>113</v>
      </c>
      <c r="D27" s="1" t="s">
        <v>803</v>
      </c>
      <c r="E27" s="1" t="s">
        <v>184</v>
      </c>
      <c r="F27" s="1" t="s">
        <v>804</v>
      </c>
      <c r="G27" s="1" t="s">
        <v>791</v>
      </c>
      <c r="H27" s="1"/>
      <c r="I27" s="1">
        <v>-20.55</v>
      </c>
      <c r="J27" s="1">
        <v>9.1</v>
      </c>
      <c r="K27" s="1" t="s">
        <v>832</v>
      </c>
      <c r="L27" s="1"/>
    </row>
    <row r="28" spans="1:12" x14ac:dyDescent="0.25">
      <c r="A28" s="1">
        <v>16</v>
      </c>
      <c r="B28" s="1" t="s">
        <v>89</v>
      </c>
      <c r="C28" s="1" t="s">
        <v>766</v>
      </c>
      <c r="D28" s="1" t="s">
        <v>160</v>
      </c>
      <c r="E28" s="1" t="s">
        <v>191</v>
      </c>
      <c r="F28" s="1"/>
      <c r="G28" s="1"/>
      <c r="H28" s="1" t="s">
        <v>767</v>
      </c>
      <c r="I28" s="1">
        <v>-20.7</v>
      </c>
      <c r="J28" s="1">
        <v>7.4</v>
      </c>
      <c r="K28" s="1" t="s">
        <v>820</v>
      </c>
      <c r="L28" s="1"/>
    </row>
    <row r="29" spans="1:12" x14ac:dyDescent="0.25">
      <c r="A29" s="1">
        <v>32</v>
      </c>
      <c r="B29" s="1" t="s">
        <v>235</v>
      </c>
      <c r="C29" s="1" t="s">
        <v>766</v>
      </c>
      <c r="D29" s="1" t="s">
        <v>790</v>
      </c>
      <c r="E29" s="1" t="s">
        <v>191</v>
      </c>
      <c r="F29" s="1" t="s">
        <v>801</v>
      </c>
      <c r="G29" s="1" t="s">
        <v>791</v>
      </c>
      <c r="H29" s="1"/>
      <c r="I29" s="1">
        <v>-20.71</v>
      </c>
      <c r="J29" s="1">
        <v>9.1999999999999993</v>
      </c>
      <c r="K29" s="1" t="s">
        <v>832</v>
      </c>
      <c r="L29" s="1"/>
    </row>
    <row r="30" spans="1:12" x14ac:dyDescent="0.25">
      <c r="A30" s="1">
        <v>17</v>
      </c>
      <c r="B30" s="1" t="s">
        <v>77</v>
      </c>
      <c r="C30" s="1" t="s">
        <v>114</v>
      </c>
      <c r="D30" s="1" t="s">
        <v>769</v>
      </c>
      <c r="E30" s="1" t="s">
        <v>187</v>
      </c>
      <c r="F30" s="1" t="s">
        <v>768</v>
      </c>
      <c r="G30" s="1" t="s">
        <v>740</v>
      </c>
      <c r="H30" s="1" t="s">
        <v>756</v>
      </c>
      <c r="I30" s="1">
        <v>-20.9</v>
      </c>
      <c r="J30" s="1">
        <v>11.3</v>
      </c>
      <c r="K30" s="1" t="s">
        <v>820</v>
      </c>
      <c r="L30" s="1"/>
    </row>
    <row r="31" spans="1:12" x14ac:dyDescent="0.25">
      <c r="A31" s="1">
        <v>18</v>
      </c>
      <c r="B31" s="1" t="s">
        <v>80</v>
      </c>
      <c r="C31" s="1" t="s">
        <v>114</v>
      </c>
      <c r="D31" s="1" t="s">
        <v>770</v>
      </c>
      <c r="E31" s="1" t="s">
        <v>187</v>
      </c>
      <c r="F31" s="1" t="s">
        <v>768</v>
      </c>
      <c r="G31" s="1"/>
      <c r="H31" s="1" t="s">
        <v>756</v>
      </c>
      <c r="I31" s="1">
        <v>-21</v>
      </c>
      <c r="J31" s="1">
        <v>9.4</v>
      </c>
      <c r="K31" s="1" t="s">
        <v>820</v>
      </c>
      <c r="L31" s="1" t="s">
        <v>771</v>
      </c>
    </row>
    <row r="32" spans="1:12" x14ac:dyDescent="0.25">
      <c r="A32" s="1">
        <v>19</v>
      </c>
      <c r="B32" s="1" t="s">
        <v>34</v>
      </c>
      <c r="C32" s="1" t="s">
        <v>108</v>
      </c>
      <c r="D32" s="1" t="s">
        <v>772</v>
      </c>
      <c r="E32" s="1" t="s">
        <v>185</v>
      </c>
      <c r="F32" s="1"/>
      <c r="G32" s="1"/>
      <c r="H32" s="1"/>
      <c r="I32" s="1">
        <v>-19.2</v>
      </c>
      <c r="J32" s="1">
        <v>7.9</v>
      </c>
      <c r="K32" s="1"/>
      <c r="L32" s="1"/>
    </row>
    <row r="33" spans="1:15" x14ac:dyDescent="0.25">
      <c r="A33" s="1">
        <v>20</v>
      </c>
      <c r="B33" s="1" t="s">
        <v>209</v>
      </c>
      <c r="C33" s="1" t="s">
        <v>108</v>
      </c>
      <c r="D33" s="1" t="s">
        <v>774</v>
      </c>
      <c r="E33" s="1" t="s">
        <v>185</v>
      </c>
      <c r="F33" s="1" t="s">
        <v>773</v>
      </c>
      <c r="G33" s="1" t="s">
        <v>775</v>
      </c>
      <c r="H33" s="1" t="s">
        <v>767</v>
      </c>
      <c r="I33" s="1">
        <v>-19.100000000000001</v>
      </c>
      <c r="J33" s="1">
        <v>9.4</v>
      </c>
      <c r="K33" s="1"/>
      <c r="L33" s="1"/>
    </row>
    <row r="34" spans="1:15" x14ac:dyDescent="0.25">
      <c r="A34" s="1">
        <v>22</v>
      </c>
      <c r="B34" s="1" t="s">
        <v>246</v>
      </c>
      <c r="C34" s="1" t="s">
        <v>247</v>
      </c>
      <c r="D34" s="1" t="s">
        <v>798</v>
      </c>
      <c r="E34" s="1" t="s">
        <v>184</v>
      </c>
      <c r="F34" s="1" t="s">
        <v>800</v>
      </c>
      <c r="G34" s="1" t="s">
        <v>239</v>
      </c>
      <c r="H34" s="1"/>
      <c r="I34" s="1">
        <v>-20.36</v>
      </c>
      <c r="J34" s="1">
        <v>6.97</v>
      </c>
      <c r="K34" s="1" t="s">
        <v>832</v>
      </c>
      <c r="L34" s="1"/>
    </row>
    <row r="35" spans="1:15" x14ac:dyDescent="0.25">
      <c r="A35" s="1">
        <v>21</v>
      </c>
      <c r="B35" s="1" t="s">
        <v>245</v>
      </c>
      <c r="C35" s="1" t="s">
        <v>247</v>
      </c>
      <c r="D35" s="1" t="s">
        <v>797</v>
      </c>
      <c r="E35" s="1" t="s">
        <v>185</v>
      </c>
      <c r="F35" s="1" t="s">
        <v>799</v>
      </c>
      <c r="G35" s="1" t="s">
        <v>240</v>
      </c>
      <c r="H35" s="1"/>
      <c r="I35" s="1">
        <v>-19.760000000000002</v>
      </c>
      <c r="J35" s="1">
        <v>7.3</v>
      </c>
      <c r="K35" s="1" t="s">
        <v>832</v>
      </c>
      <c r="L35" s="1"/>
    </row>
    <row r="36" spans="1:15" x14ac:dyDescent="0.25">
      <c r="A36" s="1">
        <v>38</v>
      </c>
      <c r="B36" s="1"/>
      <c r="C36" s="1" t="s">
        <v>807</v>
      </c>
      <c r="D36" s="1" t="s">
        <v>809</v>
      </c>
      <c r="E36" s="1" t="s">
        <v>192</v>
      </c>
      <c r="F36" s="1"/>
      <c r="G36" s="1" t="s">
        <v>808</v>
      </c>
      <c r="H36" s="1"/>
      <c r="I36" s="1">
        <v>-19.8</v>
      </c>
      <c r="J36" s="1">
        <v>9.4</v>
      </c>
      <c r="K36" s="1" t="s">
        <v>830</v>
      </c>
      <c r="L36" s="1" t="s">
        <v>838</v>
      </c>
    </row>
    <row r="37" spans="1:15" x14ac:dyDescent="0.25">
      <c r="A37" s="1">
        <v>39</v>
      </c>
      <c r="B37" s="1"/>
      <c r="C37" s="1" t="s">
        <v>807</v>
      </c>
      <c r="D37" s="1" t="s">
        <v>810</v>
      </c>
      <c r="E37" s="1" t="s">
        <v>192</v>
      </c>
      <c r="F37" s="1"/>
      <c r="G37" s="1" t="s">
        <v>808</v>
      </c>
      <c r="H37" s="1"/>
      <c r="I37" s="1">
        <v>-19.600000000000001</v>
      </c>
      <c r="J37" s="1">
        <v>9.6</v>
      </c>
      <c r="K37" s="1" t="s">
        <v>830</v>
      </c>
      <c r="L37" s="1" t="s">
        <v>806</v>
      </c>
      <c r="M37" s="71" t="s">
        <v>839</v>
      </c>
      <c r="N37" s="71"/>
      <c r="O37" s="71"/>
    </row>
    <row r="38" spans="1:15" x14ac:dyDescent="0.25">
      <c r="A38" s="1">
        <v>40</v>
      </c>
      <c r="B38" s="1"/>
      <c r="C38" s="1" t="s">
        <v>807</v>
      </c>
      <c r="D38" s="1" t="s">
        <v>811</v>
      </c>
      <c r="E38" s="1" t="s">
        <v>192</v>
      </c>
      <c r="F38" s="1"/>
      <c r="G38" s="1" t="s">
        <v>808</v>
      </c>
      <c r="H38" s="1"/>
      <c r="I38" s="1">
        <v>-19.600000000000001</v>
      </c>
      <c r="J38" s="1">
        <v>9.4</v>
      </c>
      <c r="K38" s="1" t="s">
        <v>831</v>
      </c>
      <c r="L38" s="1" t="s">
        <v>806</v>
      </c>
      <c r="M38" s="71"/>
      <c r="N38" s="71"/>
      <c r="O38" s="71"/>
    </row>
    <row r="39" spans="1:15" x14ac:dyDescent="0.25">
      <c r="A39" s="1">
        <v>41</v>
      </c>
      <c r="B39" s="1"/>
      <c r="C39" s="1" t="s">
        <v>812</v>
      </c>
      <c r="D39" s="1" t="s">
        <v>813</v>
      </c>
      <c r="E39" s="1" t="s">
        <v>186</v>
      </c>
      <c r="F39" s="1"/>
      <c r="G39" s="1"/>
      <c r="H39" s="1"/>
      <c r="I39" s="1">
        <v>-21</v>
      </c>
      <c r="J39" s="1">
        <v>7.3</v>
      </c>
      <c r="K39" s="1" t="s">
        <v>828</v>
      </c>
      <c r="L39" s="1"/>
      <c r="M39" s="71"/>
      <c r="N39" s="71"/>
      <c r="O39" s="71"/>
    </row>
    <row r="40" spans="1:15" x14ac:dyDescent="0.25">
      <c r="A40" s="1">
        <v>42</v>
      </c>
      <c r="B40" s="1"/>
      <c r="C40" s="1" t="s">
        <v>812</v>
      </c>
      <c r="D40" s="1" t="s">
        <v>814</v>
      </c>
      <c r="E40" s="1" t="s">
        <v>186</v>
      </c>
      <c r="F40" s="1"/>
      <c r="G40" s="1"/>
      <c r="H40" s="1"/>
      <c r="I40" s="1">
        <v>-20.7</v>
      </c>
      <c r="J40" s="1">
        <v>8.1</v>
      </c>
      <c r="K40" s="1" t="s">
        <v>829</v>
      </c>
      <c r="L40" s="1"/>
    </row>
    <row r="41" spans="1:15" x14ac:dyDescent="0.25">
      <c r="A41" s="1">
        <v>43</v>
      </c>
      <c r="B41" s="1"/>
      <c r="C41" s="1" t="s">
        <v>812</v>
      </c>
      <c r="D41" s="1" t="s">
        <v>815</v>
      </c>
      <c r="E41" s="1" t="s">
        <v>186</v>
      </c>
      <c r="F41" s="1"/>
      <c r="G41" s="1"/>
      <c r="H41" s="1"/>
      <c r="I41" s="1">
        <v>-21.1</v>
      </c>
      <c r="J41" s="1">
        <v>6</v>
      </c>
      <c r="K41" s="1" t="s">
        <v>829</v>
      </c>
      <c r="L41" s="1"/>
    </row>
    <row r="42" spans="1:15" x14ac:dyDescent="0.25">
      <c r="A42" s="1">
        <v>23</v>
      </c>
      <c r="B42" s="1" t="s">
        <v>54</v>
      </c>
      <c r="C42" s="1" t="s">
        <v>110</v>
      </c>
      <c r="D42" s="1" t="s">
        <v>157</v>
      </c>
      <c r="E42" s="1" t="s">
        <v>187</v>
      </c>
      <c r="F42" s="1"/>
      <c r="G42" s="1" t="s">
        <v>740</v>
      </c>
      <c r="H42" s="1" t="s">
        <v>785</v>
      </c>
      <c r="I42" s="1">
        <v>-19.5</v>
      </c>
      <c r="J42" s="1">
        <v>10.6</v>
      </c>
      <c r="K42" s="1" t="s">
        <v>820</v>
      </c>
      <c r="L42" s="1"/>
    </row>
    <row r="43" spans="1:15" x14ac:dyDescent="0.25">
      <c r="A43" s="1">
        <v>24</v>
      </c>
      <c r="B43" s="1" t="s">
        <v>776</v>
      </c>
      <c r="C43" s="1" t="s">
        <v>110</v>
      </c>
      <c r="D43" s="1" t="s">
        <v>777</v>
      </c>
      <c r="E43" s="1" t="s">
        <v>187</v>
      </c>
      <c r="F43" s="1"/>
      <c r="G43" s="1"/>
      <c r="H43" s="1" t="s">
        <v>786</v>
      </c>
      <c r="I43" s="1">
        <v>-17.7</v>
      </c>
      <c r="J43" s="1">
        <v>11.7</v>
      </c>
      <c r="K43" s="1" t="s">
        <v>820</v>
      </c>
      <c r="L43" s="1"/>
    </row>
    <row r="44" spans="1:15" x14ac:dyDescent="0.25">
      <c r="A44" s="1">
        <v>25</v>
      </c>
      <c r="B44" s="1" t="s">
        <v>52</v>
      </c>
      <c r="C44" s="1" t="s">
        <v>110</v>
      </c>
      <c r="D44" s="1" t="s">
        <v>778</v>
      </c>
      <c r="E44" s="1" t="s">
        <v>187</v>
      </c>
      <c r="F44" s="1"/>
      <c r="G44" s="1"/>
      <c r="H44" s="1" t="s">
        <v>787</v>
      </c>
      <c r="I44" s="1">
        <v>-20.63</v>
      </c>
      <c r="J44" s="1">
        <v>9.8000000000000007</v>
      </c>
      <c r="K44" s="1" t="s">
        <v>820</v>
      </c>
      <c r="L44" s="1"/>
    </row>
    <row r="45" spans="1:15" x14ac:dyDescent="0.25">
      <c r="A45" s="1">
        <v>26</v>
      </c>
      <c r="B45" s="1" t="s">
        <v>51</v>
      </c>
      <c r="C45" s="1" t="s">
        <v>110</v>
      </c>
      <c r="D45" s="1" t="s">
        <v>779</v>
      </c>
      <c r="E45" s="1" t="s">
        <v>187</v>
      </c>
      <c r="F45" s="1"/>
      <c r="G45" s="1"/>
      <c r="H45" s="1" t="s">
        <v>752</v>
      </c>
      <c r="I45" s="1">
        <v>-20.9</v>
      </c>
      <c r="J45" s="1">
        <v>10</v>
      </c>
      <c r="K45" s="1" t="s">
        <v>820</v>
      </c>
      <c r="L45" s="1"/>
    </row>
    <row r="46" spans="1:15" x14ac:dyDescent="0.25">
      <c r="A46" s="1">
        <v>27</v>
      </c>
      <c r="B46" s="1" t="s">
        <v>53</v>
      </c>
      <c r="C46" s="1" t="s">
        <v>110</v>
      </c>
      <c r="D46" s="1" t="s">
        <v>780</v>
      </c>
      <c r="E46" s="1" t="s">
        <v>187</v>
      </c>
      <c r="F46" s="1"/>
      <c r="G46" s="1"/>
      <c r="H46" s="1" t="s">
        <v>788</v>
      </c>
      <c r="I46" s="1">
        <v>-20.350000000000001</v>
      </c>
      <c r="J46" s="1">
        <v>10.1</v>
      </c>
      <c r="K46" s="1" t="s">
        <v>820</v>
      </c>
      <c r="L46" s="1"/>
    </row>
    <row r="47" spans="1:15" x14ac:dyDescent="0.25">
      <c r="A47" s="1">
        <v>28</v>
      </c>
      <c r="B47" s="1"/>
      <c r="C47" s="1" t="s">
        <v>110</v>
      </c>
      <c r="D47" s="1" t="s">
        <v>781</v>
      </c>
      <c r="E47" s="1" t="s">
        <v>187</v>
      </c>
      <c r="F47" s="1"/>
      <c r="G47" s="1"/>
      <c r="H47" s="1" t="s">
        <v>785</v>
      </c>
      <c r="I47" s="1">
        <v>-19.8</v>
      </c>
      <c r="J47" s="1">
        <v>9.6999999999999993</v>
      </c>
      <c r="K47" s="1" t="s">
        <v>820</v>
      </c>
      <c r="L47" s="1"/>
    </row>
    <row r="48" spans="1:15" x14ac:dyDescent="0.25">
      <c r="A48" s="1">
        <v>29</v>
      </c>
      <c r="B48" s="1" t="s">
        <v>55</v>
      </c>
      <c r="C48" s="1" t="s">
        <v>110</v>
      </c>
      <c r="D48" s="1" t="s">
        <v>782</v>
      </c>
      <c r="E48" s="1" t="s">
        <v>187</v>
      </c>
      <c r="F48" s="1"/>
      <c r="G48" s="1"/>
      <c r="H48" s="1" t="s">
        <v>785</v>
      </c>
      <c r="I48" s="1">
        <v>-19.600000000000001</v>
      </c>
      <c r="J48" s="1">
        <v>9.9499999999999993</v>
      </c>
      <c r="K48" s="1" t="s">
        <v>820</v>
      </c>
      <c r="L48" s="1"/>
    </row>
    <row r="49" spans="1:12" x14ac:dyDescent="0.25">
      <c r="A49" s="1">
        <v>30</v>
      </c>
      <c r="B49" s="1"/>
      <c r="C49" s="1" t="s">
        <v>110</v>
      </c>
      <c r="D49" s="1" t="s">
        <v>783</v>
      </c>
      <c r="E49" s="1" t="s">
        <v>187</v>
      </c>
      <c r="F49" s="1"/>
      <c r="G49" s="1"/>
      <c r="H49" s="1" t="s">
        <v>786</v>
      </c>
      <c r="I49" s="1">
        <v>-19</v>
      </c>
      <c r="J49" s="1">
        <v>10.75</v>
      </c>
      <c r="K49" s="1" t="s">
        <v>820</v>
      </c>
      <c r="L49" s="1"/>
    </row>
    <row r="50" spans="1:12" x14ac:dyDescent="0.25">
      <c r="A50" s="1">
        <v>31</v>
      </c>
      <c r="B50" s="1"/>
      <c r="C50" s="1" t="s">
        <v>110</v>
      </c>
      <c r="D50" s="1" t="s">
        <v>784</v>
      </c>
      <c r="E50" s="1" t="s">
        <v>187</v>
      </c>
      <c r="F50" s="1"/>
      <c r="G50" s="1"/>
      <c r="H50" s="1" t="s">
        <v>786</v>
      </c>
      <c r="I50" s="1">
        <v>-18.95</v>
      </c>
      <c r="J50" s="1">
        <v>10.5</v>
      </c>
      <c r="K50" s="1" t="s">
        <v>820</v>
      </c>
      <c r="L50" s="1"/>
    </row>
    <row r="51" spans="1:1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220" spans="1:1" x14ac:dyDescent="0.25">
      <c r="A220" t="s">
        <v>789</v>
      </c>
    </row>
  </sheetData>
  <mergeCells count="1">
    <mergeCell ref="M37:O39"/>
  </mergeCells>
  <phoneticPr fontId="4" type="noConversion"/>
  <conditionalFormatting sqref="H2:H52">
    <cfRule type="containsText" dxfId="82" priority="12" operator="containsText" text="Unknown">
      <formula>NOT(ISERROR(SEARCH("Unknown",H2)))</formula>
    </cfRule>
  </conditionalFormatting>
  <conditionalFormatting sqref="B2:K52">
    <cfRule type="containsBlanks" dxfId="81" priority="9">
      <formula>LEN(TRIM(B2))=0</formula>
    </cfRule>
  </conditionalFormatting>
  <conditionalFormatting sqref="I2:I52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52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2">
    <cfRule type="containsText" dxfId="80" priority="179" operator="containsText" text="Post-Medieval">
      <formula>NOT(ISERROR(SEARCH("Post-Medieval",E2)))</formula>
    </cfRule>
    <cfRule type="containsText" dxfId="79" priority="180" operator="containsText" text="Medieval">
      <formula>NOT(ISERROR(SEARCH("Medieval",E2)))</formula>
    </cfRule>
    <cfRule type="containsText" dxfId="78" priority="181" operator="containsText" text="Anglo-Saxon">
      <formula>NOT(ISERROR(SEARCH("Anglo-Saxon",E2)))</formula>
    </cfRule>
    <cfRule type="containsText" dxfId="77" priority="182" operator="containsText" text="Roman">
      <formula>NOT(ISERROR(SEARCH("Roman",E2)))</formula>
    </cfRule>
    <cfRule type="containsText" dxfId="76" priority="183" operator="containsText" text="Iron Age">
      <formula>NOT(ISERROR(SEARCH("Iron Age",E2)))</formula>
    </cfRule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384E7-555A-4EBC-B8D5-AAC71ED18FC3}">
  <sheetPr codeName="Sheet2"/>
  <dimension ref="A1:W188"/>
  <sheetViews>
    <sheetView tabSelected="1" zoomScale="62" zoomScaleNormal="70" workbookViewId="0">
      <selection activeCell="K1" sqref="K1"/>
    </sheetView>
  </sheetViews>
  <sheetFormatPr defaultColWidth="8.85546875" defaultRowHeight="14.25" x14ac:dyDescent="0.2"/>
  <cols>
    <col min="1" max="1" width="8.85546875" style="1"/>
    <col min="2" max="2" width="19.28515625" style="1" customWidth="1"/>
    <col min="3" max="3" width="25.85546875" style="1" customWidth="1"/>
    <col min="4" max="5" width="20.85546875" style="1" customWidth="1"/>
    <col min="6" max="6" width="12.140625" style="1" customWidth="1"/>
    <col min="7" max="7" width="15.85546875" style="1" customWidth="1"/>
    <col min="8" max="8" width="26.7109375" style="1" customWidth="1"/>
    <col min="9" max="9" width="31" style="1" customWidth="1"/>
    <col min="10" max="10" width="17.7109375" style="1" customWidth="1"/>
    <col min="11" max="11" width="18.140625" style="1" customWidth="1"/>
    <col min="12" max="12" width="11.85546875" style="1" customWidth="1"/>
    <col min="13" max="14" width="15.42578125" style="1" customWidth="1"/>
    <col min="15" max="15" width="19.42578125" style="1" customWidth="1"/>
    <col min="16" max="16" width="22" style="1" customWidth="1"/>
    <col min="17" max="17" width="20.42578125" style="1" customWidth="1"/>
    <col min="18" max="18" width="24.7109375" style="1" customWidth="1"/>
    <col min="19" max="19" width="19.85546875" style="1" customWidth="1"/>
    <col min="20" max="20" width="12" style="1" customWidth="1"/>
    <col min="21" max="22" width="8.85546875" style="1"/>
    <col min="23" max="23" width="9.42578125" style="1" bestFit="1" customWidth="1"/>
    <col min="24" max="16384" width="8.85546875" style="1"/>
  </cols>
  <sheetData>
    <row r="1" spans="1:23" ht="18" customHeight="1" x14ac:dyDescent="0.25">
      <c r="A1" s="1" t="s">
        <v>222</v>
      </c>
      <c r="B1" s="1" t="s">
        <v>1006</v>
      </c>
      <c r="C1" s="1" t="s">
        <v>221</v>
      </c>
      <c r="D1" s="1" t="s">
        <v>3</v>
      </c>
      <c r="E1" s="1" t="s">
        <v>1007</v>
      </c>
      <c r="F1" s="1" t="s">
        <v>4</v>
      </c>
      <c r="G1" s="1" t="s">
        <v>5</v>
      </c>
      <c r="H1" s="1" t="s">
        <v>6</v>
      </c>
      <c r="I1" s="1" t="s">
        <v>816</v>
      </c>
      <c r="J1" s="1" t="s">
        <v>10</v>
      </c>
      <c r="K1" s="1" t="s">
        <v>728</v>
      </c>
      <c r="L1" s="1" t="s">
        <v>937</v>
      </c>
      <c r="M1" s="1" t="s">
        <v>958</v>
      </c>
      <c r="N1" s="1" t="s">
        <v>938</v>
      </c>
      <c r="O1" s="1" t="s">
        <v>939</v>
      </c>
      <c r="P1" s="1" t="s">
        <v>0</v>
      </c>
      <c r="Q1" s="1" t="s">
        <v>217</v>
      </c>
      <c r="R1" s="1" t="s">
        <v>220</v>
      </c>
      <c r="S1" s="1" t="s">
        <v>218</v>
      </c>
      <c r="T1" s="1" t="s">
        <v>219</v>
      </c>
      <c r="U1" s="1" t="s">
        <v>2</v>
      </c>
      <c r="V1" s="1" t="s">
        <v>1</v>
      </c>
      <c r="W1" s="1" t="s">
        <v>7</v>
      </c>
    </row>
    <row r="2" spans="1:23" ht="18" customHeight="1" x14ac:dyDescent="0.25">
      <c r="A2" s="4">
        <v>50</v>
      </c>
      <c r="B2" s="4">
        <v>81</v>
      </c>
      <c r="C2" s="36" t="s">
        <v>91</v>
      </c>
      <c r="D2" s="4" t="s">
        <v>118</v>
      </c>
      <c r="E2" s="5"/>
      <c r="F2" s="4" t="s">
        <v>181</v>
      </c>
      <c r="G2" s="4" t="s">
        <v>191</v>
      </c>
      <c r="H2"/>
      <c r="I2"/>
      <c r="J2"/>
      <c r="K2" t="s">
        <v>197</v>
      </c>
      <c r="L2">
        <v>-21.7</v>
      </c>
      <c r="M2"/>
      <c r="N2">
        <v>6.8</v>
      </c>
      <c r="O2">
        <v>9.1</v>
      </c>
      <c r="P2" s="8">
        <v>43724</v>
      </c>
      <c r="Q2" s="8">
        <v>43741</v>
      </c>
      <c r="R2" s="4">
        <v>380.4</v>
      </c>
      <c r="S2" s="4">
        <v>7057.5</v>
      </c>
      <c r="T2" s="4">
        <v>7094.9</v>
      </c>
      <c r="U2" s="4">
        <f>ROUND(((Table2[[#This Row],[Collagen Weight (mg)]]-Table2[[#This Row],[Tube Weight (mg)]])/Table2[[#This Row],[Starting Weight (mg)]])*100,5)</f>
        <v>9.8317599999999992</v>
      </c>
      <c r="V2" s="4"/>
      <c r="W2" s="4"/>
    </row>
    <row r="3" spans="1:23" ht="18" customHeight="1" x14ac:dyDescent="0.25">
      <c r="A3" s="4">
        <v>51</v>
      </c>
      <c r="B3" s="4">
        <v>80</v>
      </c>
      <c r="C3" s="36" t="s">
        <v>90</v>
      </c>
      <c r="D3" s="4" t="s">
        <v>118</v>
      </c>
      <c r="E3" s="5"/>
      <c r="F3" s="4" t="s">
        <v>181</v>
      </c>
      <c r="G3" s="4" t="s">
        <v>191</v>
      </c>
      <c r="H3"/>
      <c r="I3"/>
      <c r="J3"/>
      <c r="K3" t="s">
        <v>200</v>
      </c>
      <c r="L3">
        <v>-19.8</v>
      </c>
      <c r="M3"/>
      <c r="N3">
        <v>8.1</v>
      </c>
      <c r="O3">
        <v>9.6999999999999993</v>
      </c>
      <c r="P3" s="8">
        <v>43724</v>
      </c>
      <c r="Q3" s="8">
        <v>43741</v>
      </c>
      <c r="R3" s="4">
        <v>287.3</v>
      </c>
      <c r="S3" s="4">
        <v>7128</v>
      </c>
      <c r="T3" s="4">
        <v>7140.2</v>
      </c>
      <c r="U3" s="4">
        <f>ROUND(((Table2[[#This Row],[Collagen Weight (mg)]]-Table2[[#This Row],[Tube Weight (mg)]])/Table2[[#This Row],[Starting Weight (mg)]])*100,5)</f>
        <v>4.2464300000000001</v>
      </c>
      <c r="V3" s="4"/>
      <c r="W3" s="4"/>
    </row>
    <row r="4" spans="1:23" ht="18" customHeight="1" x14ac:dyDescent="0.25">
      <c r="A4" s="4">
        <v>52</v>
      </c>
      <c r="B4" s="4">
        <v>89</v>
      </c>
      <c r="C4" s="37" t="s">
        <v>99</v>
      </c>
      <c r="D4" s="4" t="s">
        <v>122</v>
      </c>
      <c r="E4" s="4" t="s">
        <v>166</v>
      </c>
      <c r="F4" s="4" t="s">
        <v>181</v>
      </c>
      <c r="G4" s="4" t="s">
        <v>184</v>
      </c>
      <c r="H4"/>
      <c r="I4"/>
      <c r="J4"/>
      <c r="K4" t="s">
        <v>207</v>
      </c>
      <c r="L4">
        <v>-18.600000000000001</v>
      </c>
      <c r="M4"/>
      <c r="N4">
        <v>11</v>
      </c>
      <c r="O4" s="7"/>
      <c r="P4" s="8">
        <v>43724</v>
      </c>
      <c r="Q4" s="8">
        <v>43735</v>
      </c>
      <c r="R4" s="4">
        <v>239.9</v>
      </c>
      <c r="S4" s="4">
        <v>7146.7</v>
      </c>
      <c r="T4" s="4">
        <v>7182.6</v>
      </c>
      <c r="U4" s="4">
        <f>ROUND(((Table2[[#This Row],[Collagen Weight (mg)]]-Table2[[#This Row],[Tube Weight (mg)]])/Table2[[#This Row],[Starting Weight (mg)]])*100,5)</f>
        <v>14.96457</v>
      </c>
      <c r="V4" s="4"/>
      <c r="W4" s="4"/>
    </row>
    <row r="5" spans="1:23" ht="18" customHeight="1" x14ac:dyDescent="0.25">
      <c r="A5" s="4">
        <v>53</v>
      </c>
      <c r="B5" s="4">
        <v>88</v>
      </c>
      <c r="C5" s="37" t="s">
        <v>98</v>
      </c>
      <c r="D5" s="4" t="s">
        <v>121</v>
      </c>
      <c r="E5" s="5"/>
      <c r="F5" s="4" t="s">
        <v>181</v>
      </c>
      <c r="G5" s="4" t="s">
        <v>184</v>
      </c>
      <c r="H5"/>
      <c r="I5"/>
      <c r="J5"/>
      <c r="K5" t="s">
        <v>196</v>
      </c>
      <c r="L5">
        <v>-19.100000000000001</v>
      </c>
      <c r="M5"/>
      <c r="N5">
        <v>12.4</v>
      </c>
      <c r="O5">
        <v>8</v>
      </c>
      <c r="P5" s="8">
        <v>43724</v>
      </c>
      <c r="Q5" s="8">
        <v>43742</v>
      </c>
      <c r="R5" s="4">
        <v>368</v>
      </c>
      <c r="S5" s="4">
        <v>7166.6</v>
      </c>
      <c r="T5" s="4">
        <v>7179.9</v>
      </c>
      <c r="U5" s="4">
        <f>ROUND(((Table2[[#This Row],[Collagen Weight (mg)]]-Table2[[#This Row],[Tube Weight (mg)]])/Table2[[#This Row],[Starting Weight (mg)]])*100,5)</f>
        <v>3.6141299999999998</v>
      </c>
      <c r="V5" s="4"/>
      <c r="W5" s="4"/>
    </row>
    <row r="6" spans="1:23" ht="18" customHeight="1" x14ac:dyDescent="0.25">
      <c r="A6" s="4">
        <v>54</v>
      </c>
      <c r="B6" s="4">
        <v>94</v>
      </c>
      <c r="C6" s="36" t="s">
        <v>212</v>
      </c>
      <c r="D6" s="4" t="s">
        <v>216</v>
      </c>
      <c r="E6" s="4">
        <v>141</v>
      </c>
      <c r="F6" s="4" t="s">
        <v>181</v>
      </c>
      <c r="G6" s="1" t="s">
        <v>184</v>
      </c>
      <c r="H6"/>
      <c r="I6"/>
      <c r="J6"/>
      <c r="K6" t="s">
        <v>196</v>
      </c>
      <c r="L6">
        <v>-18.8</v>
      </c>
      <c r="M6"/>
      <c r="N6" s="6">
        <v>10.3</v>
      </c>
      <c r="O6">
        <v>-0.9</v>
      </c>
      <c r="P6" s="8">
        <v>43724</v>
      </c>
      <c r="Q6" s="8">
        <v>43735</v>
      </c>
      <c r="R6" s="4">
        <v>205.4</v>
      </c>
      <c r="S6" s="4">
        <v>7054</v>
      </c>
      <c r="T6" s="4">
        <v>7092</v>
      </c>
      <c r="U6" s="4">
        <f>ROUND(((Table2[[#This Row],[Collagen Weight (mg)]]-Table2[[#This Row],[Tube Weight (mg)]])/Table2[[#This Row],[Starting Weight (mg)]])*100,5)</f>
        <v>18.500489999999999</v>
      </c>
      <c r="V6" s="4"/>
      <c r="W6" s="4"/>
    </row>
    <row r="7" spans="1:23" ht="18" customHeight="1" x14ac:dyDescent="0.25">
      <c r="A7" s="4">
        <v>55</v>
      </c>
      <c r="B7" s="4">
        <v>16</v>
      </c>
      <c r="C7" s="61" t="s">
        <v>27</v>
      </c>
      <c r="D7" s="4" t="s">
        <v>108</v>
      </c>
      <c r="E7" s="4" t="s">
        <v>127</v>
      </c>
      <c r="F7" s="4" t="s">
        <v>181</v>
      </c>
      <c r="G7" s="4" t="s">
        <v>185</v>
      </c>
      <c r="H7"/>
      <c r="I7"/>
      <c r="J7"/>
      <c r="K7" t="s">
        <v>200</v>
      </c>
      <c r="L7">
        <v>-19.399999999999999</v>
      </c>
      <c r="M7"/>
      <c r="N7">
        <v>9</v>
      </c>
      <c r="O7">
        <v>9.6</v>
      </c>
      <c r="P7" s="8">
        <v>43661</v>
      </c>
      <c r="Q7" s="8">
        <v>43741</v>
      </c>
      <c r="R7" s="4">
        <v>305.39999999999998</v>
      </c>
      <c r="S7" s="4">
        <v>7029.9</v>
      </c>
      <c r="T7" s="4">
        <v>7084.1</v>
      </c>
      <c r="U7" s="4">
        <f>ROUND(((Table2[[#This Row],[Collagen Weight (mg)]]-Table2[[#This Row],[Tube Weight (mg)]])/Table2[[#This Row],[Starting Weight (mg)]])*100,5)</f>
        <v>17.747219999999999</v>
      </c>
      <c r="V7" s="4"/>
      <c r="W7" s="4"/>
    </row>
    <row r="8" spans="1:23" ht="18" customHeight="1" x14ac:dyDescent="0.25">
      <c r="A8" s="4">
        <v>56</v>
      </c>
      <c r="B8" s="4">
        <v>18</v>
      </c>
      <c r="C8" s="37" t="s">
        <v>29</v>
      </c>
      <c r="D8" s="4" t="s">
        <v>108</v>
      </c>
      <c r="E8" s="4" t="s">
        <v>131</v>
      </c>
      <c r="F8" s="4" t="s">
        <v>181</v>
      </c>
      <c r="G8" s="4" t="s">
        <v>185</v>
      </c>
      <c r="H8"/>
      <c r="I8"/>
      <c r="J8"/>
      <c r="K8" t="s">
        <v>196</v>
      </c>
      <c r="L8">
        <v>-17.2</v>
      </c>
      <c r="M8"/>
      <c r="N8">
        <v>11.1</v>
      </c>
      <c r="O8">
        <v>10.1</v>
      </c>
      <c r="P8" s="8">
        <v>43661</v>
      </c>
      <c r="Q8" s="8">
        <v>43724</v>
      </c>
      <c r="R8" s="4">
        <v>299.60000000000002</v>
      </c>
      <c r="S8" s="4">
        <v>7012.3</v>
      </c>
      <c r="T8" s="4">
        <v>7024.2</v>
      </c>
      <c r="U8" s="4">
        <f>ROUND(((Table2[[#This Row],[Collagen Weight (mg)]]-Table2[[#This Row],[Tube Weight (mg)]])/Table2[[#This Row],[Starting Weight (mg)]])*100,5)</f>
        <v>3.9719600000000002</v>
      </c>
      <c r="V8" s="4"/>
      <c r="W8" s="4"/>
    </row>
    <row r="9" spans="1:23" ht="18" customHeight="1" x14ac:dyDescent="0.25">
      <c r="A9" s="4">
        <v>57</v>
      </c>
      <c r="B9" s="4">
        <v>91</v>
      </c>
      <c r="C9" s="36" t="s">
        <v>209</v>
      </c>
      <c r="D9" s="4" t="s">
        <v>108</v>
      </c>
      <c r="E9" s="4" t="s">
        <v>214</v>
      </c>
      <c r="F9" s="4" t="s">
        <v>181</v>
      </c>
      <c r="G9" s="4" t="s">
        <v>185</v>
      </c>
      <c r="H9"/>
      <c r="I9"/>
      <c r="J9"/>
      <c r="K9" t="s">
        <v>196</v>
      </c>
      <c r="L9" s="6">
        <v>-18.899999999999999</v>
      </c>
      <c r="M9" s="6"/>
      <c r="N9" s="6">
        <v>8.8000000000000007</v>
      </c>
      <c r="O9" s="6">
        <v>10.3</v>
      </c>
      <c r="P9" s="8">
        <v>43724</v>
      </c>
      <c r="Q9" s="8">
        <v>43748</v>
      </c>
      <c r="R9" s="4">
        <v>390.9</v>
      </c>
      <c r="S9" s="4">
        <v>7091.6</v>
      </c>
      <c r="T9" s="4">
        <v>7167.1</v>
      </c>
      <c r="U9" s="4">
        <f>ROUND(((Table2[[#This Row],[Collagen Weight (mg)]]-Table2[[#This Row],[Tube Weight (mg)]])/Table2[[#This Row],[Starting Weight (mg)]])*100,5)</f>
        <v>19.314399999999999</v>
      </c>
      <c r="V9" s="4"/>
      <c r="W9" s="4"/>
    </row>
    <row r="10" spans="1:23" ht="18" customHeight="1" x14ac:dyDescent="0.25">
      <c r="A10" s="4">
        <v>58</v>
      </c>
      <c r="B10" s="4">
        <v>68</v>
      </c>
      <c r="C10" s="37" t="s">
        <v>78</v>
      </c>
      <c r="D10" s="4" t="s">
        <v>114</v>
      </c>
      <c r="E10" s="4" t="s">
        <v>148</v>
      </c>
      <c r="F10" s="4" t="s">
        <v>181</v>
      </c>
      <c r="G10" s="4" t="s">
        <v>187</v>
      </c>
      <c r="H10" t="s">
        <v>188</v>
      </c>
      <c r="I10" t="s">
        <v>817</v>
      </c>
      <c r="J10"/>
      <c r="K10" t="s">
        <v>196</v>
      </c>
      <c r="L10">
        <v>-21.3</v>
      </c>
      <c r="M10"/>
      <c r="N10">
        <v>11.6</v>
      </c>
      <c r="O10">
        <v>1</v>
      </c>
      <c r="P10" s="8">
        <v>43724</v>
      </c>
      <c r="Q10" s="8">
        <v>43741</v>
      </c>
      <c r="R10" s="4">
        <v>333.9</v>
      </c>
      <c r="S10" s="4">
        <v>7091.4</v>
      </c>
      <c r="T10" s="4">
        <v>7145.2</v>
      </c>
      <c r="U10" s="4">
        <f>ROUND(((Table2[[#This Row],[Collagen Weight (mg)]]-Table2[[#This Row],[Tube Weight (mg)]])/Table2[[#This Row],[Starting Weight (mg)]])*100,5)</f>
        <v>16.11261</v>
      </c>
      <c r="V10" s="4"/>
      <c r="W10" s="4"/>
    </row>
    <row r="11" spans="1:23" ht="18" customHeight="1" x14ac:dyDescent="0.25">
      <c r="A11" s="4">
        <v>59</v>
      </c>
      <c r="B11" s="4">
        <v>70</v>
      </c>
      <c r="C11" s="36" t="s">
        <v>80</v>
      </c>
      <c r="D11" s="4" t="s">
        <v>114</v>
      </c>
      <c r="E11" s="4" t="s">
        <v>150</v>
      </c>
      <c r="F11" s="4" t="s">
        <v>181</v>
      </c>
      <c r="G11" s="4" t="s">
        <v>187</v>
      </c>
      <c r="H11" t="s">
        <v>188</v>
      </c>
      <c r="I11" t="s">
        <v>817</v>
      </c>
      <c r="J11"/>
      <c r="K11" t="s">
        <v>197</v>
      </c>
      <c r="L11">
        <v>-20.399999999999999</v>
      </c>
      <c r="M11"/>
      <c r="N11">
        <v>9.6999999999999993</v>
      </c>
      <c r="O11">
        <v>2.9</v>
      </c>
      <c r="P11" s="8">
        <v>43724</v>
      </c>
      <c r="Q11" s="8">
        <v>43748</v>
      </c>
      <c r="R11" s="4">
        <v>319</v>
      </c>
      <c r="S11" s="4">
        <v>7141.6</v>
      </c>
      <c r="T11" s="4">
        <v>7191.7</v>
      </c>
      <c r="U11" s="4">
        <f>ROUND(((Table2[[#This Row],[Collagen Weight (mg)]]-Table2[[#This Row],[Tube Weight (mg)]])/Table2[[#This Row],[Starting Weight (mg)]])*100,5)</f>
        <v>15.70533</v>
      </c>
      <c r="V11" s="4"/>
      <c r="W11" s="4"/>
    </row>
    <row r="12" spans="1:23" ht="18" customHeight="1" x14ac:dyDescent="0.25">
      <c r="A12" s="4">
        <v>60</v>
      </c>
      <c r="B12" s="4">
        <v>55</v>
      </c>
      <c r="C12" s="37" t="s">
        <v>104</v>
      </c>
      <c r="D12" s="4" t="s">
        <v>112</v>
      </c>
      <c r="E12" s="4" t="s">
        <v>65</v>
      </c>
      <c r="F12" s="4" t="s">
        <v>181</v>
      </c>
      <c r="G12" s="4" t="s">
        <v>187</v>
      </c>
      <c r="H12"/>
      <c r="I12"/>
      <c r="J12"/>
      <c r="K12" t="s">
        <v>198</v>
      </c>
      <c r="L12">
        <v>-18.2</v>
      </c>
      <c r="M12"/>
      <c r="N12">
        <v>10.8</v>
      </c>
      <c r="O12" s="7"/>
      <c r="P12" s="8">
        <v>43724</v>
      </c>
      <c r="Q12" s="8">
        <v>43741</v>
      </c>
      <c r="R12" s="4">
        <v>236</v>
      </c>
      <c r="S12" s="4">
        <v>7095.4</v>
      </c>
      <c r="T12" s="4">
        <v>7131.9</v>
      </c>
      <c r="U12" s="4">
        <f>ROUND(((Table2[[#This Row],[Collagen Weight (mg)]]-Table2[[#This Row],[Tube Weight (mg)]])/Table2[[#This Row],[Starting Weight (mg)]])*100,5)</f>
        <v>15.466100000000001</v>
      </c>
      <c r="V12" s="4"/>
      <c r="W12" s="4"/>
    </row>
    <row r="13" spans="1:23" ht="18" customHeight="1" x14ac:dyDescent="0.25">
      <c r="A13" s="4">
        <v>61</v>
      </c>
      <c r="B13" s="4">
        <v>72</v>
      </c>
      <c r="C13" s="37" t="s">
        <v>82</v>
      </c>
      <c r="D13" s="4" t="s">
        <v>940</v>
      </c>
      <c r="E13" s="4" t="s">
        <v>115</v>
      </c>
      <c r="F13" s="4" t="s">
        <v>181</v>
      </c>
      <c r="G13" s="4" t="s">
        <v>192</v>
      </c>
      <c r="H13"/>
      <c r="I13"/>
      <c r="J13"/>
      <c r="K13"/>
      <c r="L13">
        <v>-19.3</v>
      </c>
      <c r="M13">
        <f>Table2[[#This Row],[δ13C‰]]+2.1</f>
        <v>-17.2</v>
      </c>
      <c r="N13">
        <v>7.6</v>
      </c>
      <c r="O13">
        <v>4.9000000000000004</v>
      </c>
      <c r="P13" s="8">
        <v>43724</v>
      </c>
      <c r="Q13" s="8">
        <v>43748</v>
      </c>
      <c r="R13" s="4">
        <v>118.8</v>
      </c>
      <c r="S13" s="4">
        <v>7097.6</v>
      </c>
      <c r="T13" s="4">
        <v>7126</v>
      </c>
      <c r="U13" s="4">
        <f>ROUND(((Table2[[#This Row],[Collagen Weight (mg)]]-Table2[[#This Row],[Tube Weight (mg)]])/Table2[[#This Row],[Starting Weight (mg)]])*100,5)</f>
        <v>23.905719999999999</v>
      </c>
      <c r="V13" s="4"/>
      <c r="W13" s="4"/>
    </row>
    <row r="14" spans="1:23" ht="18" customHeight="1" x14ac:dyDescent="0.25">
      <c r="A14" s="4">
        <v>62</v>
      </c>
      <c r="B14" s="4">
        <v>59</v>
      </c>
      <c r="C14" s="62" t="s">
        <v>69</v>
      </c>
      <c r="D14" s="4" t="s">
        <v>113</v>
      </c>
      <c r="E14" s="5"/>
      <c r="F14" s="4" t="s">
        <v>181</v>
      </c>
      <c r="G14" s="4" t="s">
        <v>184</v>
      </c>
      <c r="H14" t="s">
        <v>223</v>
      </c>
      <c r="I14"/>
      <c r="J14"/>
      <c r="K14" t="s">
        <v>201</v>
      </c>
      <c r="L14" s="60"/>
      <c r="M14" s="60"/>
      <c r="N14" s="60"/>
      <c r="O14" s="60"/>
      <c r="P14" s="8">
        <v>43724</v>
      </c>
      <c r="Q14" s="8">
        <v>43738</v>
      </c>
      <c r="R14" s="4">
        <v>388.5</v>
      </c>
      <c r="S14" s="4">
        <v>7156.7</v>
      </c>
      <c r="T14" s="4">
        <v>7169.8</v>
      </c>
      <c r="U14" s="4">
        <f>ROUND(((Table2[[#This Row],[Collagen Weight (mg)]]-Table2[[#This Row],[Tube Weight (mg)]])/Table2[[#This Row],[Starting Weight (mg)]])*100,5)</f>
        <v>3.3719399999999999</v>
      </c>
      <c r="V14" s="4"/>
      <c r="W14" s="4"/>
    </row>
    <row r="15" spans="1:23" ht="18" customHeight="1" x14ac:dyDescent="0.25">
      <c r="A15" s="4">
        <v>63</v>
      </c>
      <c r="B15" s="4">
        <v>64</v>
      </c>
      <c r="C15" s="63" t="s">
        <v>74</v>
      </c>
      <c r="D15" s="4" t="s">
        <v>113</v>
      </c>
      <c r="E15" s="5"/>
      <c r="F15" s="4" t="s">
        <v>181</v>
      </c>
      <c r="G15" s="4" t="s">
        <v>184</v>
      </c>
      <c r="H15" t="s">
        <v>223</v>
      </c>
      <c r="I15"/>
      <c r="J15"/>
      <c r="K15" t="s">
        <v>200</v>
      </c>
      <c r="L15" s="60"/>
      <c r="M15" s="60"/>
      <c r="N15" s="60"/>
      <c r="O15" s="60"/>
      <c r="P15" s="8">
        <v>43724</v>
      </c>
      <c r="Q15" s="8">
        <v>43748</v>
      </c>
      <c r="R15" s="4">
        <v>314.39999999999998</v>
      </c>
      <c r="S15" s="4">
        <v>7095.4</v>
      </c>
      <c r="T15" s="4">
        <v>7151.6</v>
      </c>
      <c r="U15" s="4">
        <f>ROUND(((Table2[[#This Row],[Collagen Weight (mg)]]-Table2[[#This Row],[Tube Weight (mg)]])/Table2[[#This Row],[Starting Weight (mg)]])*100,5)</f>
        <v>17.875319999999999</v>
      </c>
      <c r="V15" s="4"/>
      <c r="W15" s="4"/>
    </row>
    <row r="16" spans="1:23" ht="18" customHeight="1" x14ac:dyDescent="0.25">
      <c r="A16" s="4">
        <v>64</v>
      </c>
      <c r="B16" s="4">
        <v>1</v>
      </c>
      <c r="C16" s="4" t="s">
        <v>12</v>
      </c>
      <c r="D16" s="4" t="s">
        <v>108</v>
      </c>
      <c r="E16" s="4" t="s">
        <v>140</v>
      </c>
      <c r="F16" s="4" t="s">
        <v>181</v>
      </c>
      <c r="G16" s="4" t="s">
        <v>185</v>
      </c>
      <c r="H16"/>
      <c r="I16"/>
      <c r="J16"/>
      <c r="K16" t="s">
        <v>198</v>
      </c>
      <c r="L16"/>
      <c r="M16"/>
      <c r="N16"/>
      <c r="O16"/>
      <c r="P16" s="8">
        <v>43661</v>
      </c>
      <c r="Q16" s="8">
        <v>43664</v>
      </c>
      <c r="R16" s="4">
        <v>239.6</v>
      </c>
      <c r="S16" s="4">
        <v>7026.8</v>
      </c>
      <c r="T16" s="4">
        <v>7037.6</v>
      </c>
      <c r="U16" s="4">
        <f>ROUND(((Table2[[#This Row],[Collagen Weight (mg)]]-Table2[[#This Row],[Tube Weight (mg)]])/Table2[[#This Row],[Starting Weight (mg)]])*100,5)</f>
        <v>4.5075099999999999</v>
      </c>
      <c r="V16" s="4"/>
      <c r="W16" s="4"/>
    </row>
    <row r="17" spans="1:23" ht="18" customHeight="1" x14ac:dyDescent="0.25">
      <c r="A17" s="4">
        <v>65</v>
      </c>
      <c r="B17" s="4">
        <v>2</v>
      </c>
      <c r="C17" s="4" t="s">
        <v>13</v>
      </c>
      <c r="D17" s="4" t="s">
        <v>108</v>
      </c>
      <c r="E17" s="1" t="s">
        <v>137</v>
      </c>
      <c r="F17" s="4" t="s">
        <v>181</v>
      </c>
      <c r="G17" s="4" t="s">
        <v>185</v>
      </c>
      <c r="H17"/>
      <c r="I17" s="20"/>
      <c r="J17" t="s">
        <v>193</v>
      </c>
      <c r="K17" t="s">
        <v>196</v>
      </c>
      <c r="L17"/>
      <c r="M17"/>
      <c r="N17"/>
      <c r="O17"/>
      <c r="P17" s="8">
        <v>43661</v>
      </c>
      <c r="Q17" s="8">
        <v>43668</v>
      </c>
      <c r="R17" s="4">
        <v>248.6</v>
      </c>
      <c r="S17" s="4">
        <v>7094.4</v>
      </c>
      <c r="T17" s="4">
        <v>7102.4</v>
      </c>
      <c r="U17" s="4">
        <f>ROUND(((Table2[[#This Row],[Collagen Weight (mg)]]-Table2[[#This Row],[Tube Weight (mg)]])/Table2[[#This Row],[Starting Weight (mg)]])*100,5)</f>
        <v>3.2180200000000001</v>
      </c>
      <c r="V17" s="4"/>
      <c r="W17" s="4"/>
    </row>
    <row r="18" spans="1:23" ht="18" customHeight="1" x14ac:dyDescent="0.25">
      <c r="A18" s="4">
        <v>66</v>
      </c>
      <c r="B18" s="4">
        <v>3</v>
      </c>
      <c r="C18" s="13" t="s">
        <v>14</v>
      </c>
      <c r="D18" s="4" t="s">
        <v>108</v>
      </c>
      <c r="E18" s="4" t="s">
        <v>124</v>
      </c>
      <c r="F18" s="4" t="s">
        <v>181</v>
      </c>
      <c r="G18" s="4" t="s">
        <v>185</v>
      </c>
      <c r="H18"/>
      <c r="I18"/>
      <c r="J18"/>
      <c r="K18" t="s">
        <v>196</v>
      </c>
      <c r="L18"/>
      <c r="M18"/>
      <c r="N18"/>
      <c r="O18"/>
      <c r="P18" s="8">
        <v>43661</v>
      </c>
      <c r="Q18" s="8">
        <v>43664</v>
      </c>
      <c r="R18" s="4">
        <v>287.5</v>
      </c>
      <c r="S18" s="4">
        <v>7030.5</v>
      </c>
      <c r="T18" s="4">
        <v>7052.2</v>
      </c>
      <c r="U18" s="4">
        <f>ROUND(((Table2[[#This Row],[Collagen Weight (mg)]]-Table2[[#This Row],[Tube Weight (mg)]])/Table2[[#This Row],[Starting Weight (mg)]])*100,5)</f>
        <v>7.5478300000000003</v>
      </c>
      <c r="V18" s="4"/>
      <c r="W18" s="4"/>
    </row>
    <row r="19" spans="1:23" ht="18" customHeight="1" x14ac:dyDescent="0.25">
      <c r="A19" s="4">
        <v>67</v>
      </c>
      <c r="B19" s="4">
        <v>4</v>
      </c>
      <c r="C19" s="13" t="s">
        <v>15</v>
      </c>
      <c r="D19" s="4" t="s">
        <v>108</v>
      </c>
      <c r="E19" s="4" t="s">
        <v>144</v>
      </c>
      <c r="F19" s="4" t="s">
        <v>181</v>
      </c>
      <c r="G19" s="4" t="s">
        <v>185</v>
      </c>
      <c r="H19"/>
      <c r="I19"/>
      <c r="J19" t="s">
        <v>193</v>
      </c>
      <c r="K19" t="s">
        <v>197</v>
      </c>
      <c r="L19"/>
      <c r="M19"/>
      <c r="N19"/>
      <c r="O19"/>
      <c r="P19" s="8">
        <v>43661</v>
      </c>
      <c r="Q19" s="8">
        <v>43748</v>
      </c>
      <c r="R19" s="4">
        <v>210.4</v>
      </c>
      <c r="S19" s="4">
        <v>7066.6</v>
      </c>
      <c r="T19" s="4">
        <v>7102</v>
      </c>
      <c r="U19" s="4">
        <f>ROUND(((Table2[[#This Row],[Collagen Weight (mg)]]-Table2[[#This Row],[Tube Weight (mg)]])/Table2[[#This Row],[Starting Weight (mg)]])*100,5)</f>
        <v>16.825099999999999</v>
      </c>
      <c r="V19" s="4"/>
      <c r="W19" s="4"/>
    </row>
    <row r="20" spans="1:23" ht="18" customHeight="1" x14ac:dyDescent="0.25">
      <c r="A20" s="4">
        <v>68</v>
      </c>
      <c r="B20" s="4">
        <v>5</v>
      </c>
      <c r="C20" s="4" t="s">
        <v>16</v>
      </c>
      <c r="D20" s="4" t="s">
        <v>108</v>
      </c>
      <c r="E20" s="4" t="s">
        <v>136</v>
      </c>
      <c r="F20" s="4" t="s">
        <v>181</v>
      </c>
      <c r="G20" s="4" t="s">
        <v>185</v>
      </c>
      <c r="H20"/>
      <c r="I20" t="s">
        <v>817</v>
      </c>
      <c r="J20"/>
      <c r="K20" t="s">
        <v>198</v>
      </c>
      <c r="L20"/>
      <c r="M20"/>
      <c r="N20"/>
      <c r="O20"/>
      <c r="P20" s="8">
        <v>43661</v>
      </c>
      <c r="Q20" s="8">
        <v>43668</v>
      </c>
      <c r="R20" s="4">
        <v>299.10000000000002</v>
      </c>
      <c r="S20" s="4">
        <v>7080.8</v>
      </c>
      <c r="T20" s="4">
        <v>7104.1</v>
      </c>
      <c r="U20" s="4">
        <f>ROUND(((Table2[[#This Row],[Collagen Weight (mg)]]-Table2[[#This Row],[Tube Weight (mg)]])/Table2[[#This Row],[Starting Weight (mg)]])*100,5)</f>
        <v>7.7900400000000003</v>
      </c>
      <c r="V20" s="4"/>
      <c r="W20" s="4"/>
    </row>
    <row r="21" spans="1:23" ht="18" customHeight="1" x14ac:dyDescent="0.25">
      <c r="A21" s="4">
        <v>69</v>
      </c>
      <c r="B21" s="4">
        <v>6</v>
      </c>
      <c r="C21" s="13" t="s">
        <v>17</v>
      </c>
      <c r="D21" s="4" t="s">
        <v>108</v>
      </c>
      <c r="E21" s="4" t="s">
        <v>141</v>
      </c>
      <c r="F21" s="4" t="s">
        <v>181</v>
      </c>
      <c r="G21" s="4" t="s">
        <v>185</v>
      </c>
      <c r="H21"/>
      <c r="I21"/>
      <c r="J21" t="s">
        <v>193</v>
      </c>
      <c r="K21" t="s">
        <v>207</v>
      </c>
      <c r="L21"/>
      <c r="M21"/>
      <c r="N21"/>
      <c r="O21"/>
      <c r="P21" s="8">
        <v>43661</v>
      </c>
      <c r="Q21" s="8">
        <v>43724</v>
      </c>
      <c r="R21" s="4">
        <v>256.39999999999998</v>
      </c>
      <c r="S21" s="4">
        <v>7091.2</v>
      </c>
      <c r="T21" s="4">
        <v>7122.7</v>
      </c>
      <c r="U21" s="4">
        <f>ROUND(((Table2[[#This Row],[Collagen Weight (mg)]]-Table2[[#This Row],[Tube Weight (mg)]])/Table2[[#This Row],[Starting Weight (mg)]])*100,5)</f>
        <v>12.285489999999999</v>
      </c>
      <c r="V21" s="4"/>
      <c r="W21" s="4"/>
    </row>
    <row r="22" spans="1:23" ht="18" customHeight="1" x14ac:dyDescent="0.25">
      <c r="A22" s="4">
        <v>70</v>
      </c>
      <c r="B22" s="4">
        <v>7</v>
      </c>
      <c r="C22" s="4" t="s">
        <v>18</v>
      </c>
      <c r="D22" s="4" t="s">
        <v>108</v>
      </c>
      <c r="E22" s="4">
        <v>3027</v>
      </c>
      <c r="F22" s="4" t="s">
        <v>181</v>
      </c>
      <c r="G22" s="4" t="s">
        <v>185</v>
      </c>
      <c r="H22" t="s">
        <v>189</v>
      </c>
      <c r="I22" t="s">
        <v>817</v>
      </c>
      <c r="J22"/>
      <c r="K22"/>
      <c r="L22"/>
      <c r="M22"/>
      <c r="N22"/>
      <c r="O22"/>
      <c r="P22" s="8">
        <v>43661</v>
      </c>
      <c r="Q22" s="8">
        <v>43741</v>
      </c>
      <c r="R22" s="4">
        <v>289.5</v>
      </c>
      <c r="S22" s="4">
        <v>7072.6</v>
      </c>
      <c r="T22" s="4">
        <v>7113.8</v>
      </c>
      <c r="U22" s="4">
        <f>ROUND(((Table2[[#This Row],[Collagen Weight (mg)]]-Table2[[#This Row],[Tube Weight (mg)]])/Table2[[#This Row],[Starting Weight (mg)]])*100,5)</f>
        <v>14.23143</v>
      </c>
      <c r="V22" s="4"/>
      <c r="W22" s="4"/>
    </row>
    <row r="23" spans="1:23" ht="18" customHeight="1" x14ac:dyDescent="0.25">
      <c r="A23" s="4">
        <v>71</v>
      </c>
      <c r="B23" s="4">
        <v>8</v>
      </c>
      <c r="C23" s="4" t="s">
        <v>19</v>
      </c>
      <c r="D23" s="4" t="s">
        <v>108</v>
      </c>
      <c r="E23" s="4" t="s">
        <v>126</v>
      </c>
      <c r="F23" s="4" t="s">
        <v>181</v>
      </c>
      <c r="G23" s="4" t="s">
        <v>185</v>
      </c>
      <c r="H23"/>
      <c r="I23"/>
      <c r="J23"/>
      <c r="K23"/>
      <c r="L23"/>
      <c r="M23"/>
      <c r="N23"/>
      <c r="O23"/>
      <c r="P23" s="8">
        <v>43661</v>
      </c>
      <c r="Q23" s="8">
        <v>43741</v>
      </c>
      <c r="R23" s="4">
        <v>237.8</v>
      </c>
      <c r="S23" s="4">
        <v>7021.2</v>
      </c>
      <c r="T23" s="4">
        <v>7065.7</v>
      </c>
      <c r="U23" s="4">
        <f>ROUND(((Table2[[#This Row],[Collagen Weight (mg)]]-Table2[[#This Row],[Tube Weight (mg)]])/Table2[[#This Row],[Starting Weight (mg)]])*100,5)</f>
        <v>18.713200000000001</v>
      </c>
      <c r="V23" s="4"/>
      <c r="W23" s="4"/>
    </row>
    <row r="24" spans="1:23" ht="18" customHeight="1" x14ac:dyDescent="0.25">
      <c r="A24" s="4">
        <v>72</v>
      </c>
      <c r="B24" s="4">
        <v>9</v>
      </c>
      <c r="C24" s="4" t="s">
        <v>20</v>
      </c>
      <c r="D24" s="4" t="s">
        <v>108</v>
      </c>
      <c r="E24" s="4" t="s">
        <v>138</v>
      </c>
      <c r="F24" s="4" t="s">
        <v>181</v>
      </c>
      <c r="G24" s="4" t="s">
        <v>185</v>
      </c>
      <c r="H24"/>
      <c r="I24" s="20"/>
      <c r="J24"/>
      <c r="K24" t="s">
        <v>200</v>
      </c>
      <c r="L24"/>
      <c r="M24"/>
      <c r="N24"/>
      <c r="O24"/>
      <c r="P24" s="8">
        <v>43661</v>
      </c>
      <c r="Q24" s="8">
        <v>43668</v>
      </c>
      <c r="R24" s="4">
        <v>289.2</v>
      </c>
      <c r="S24" s="4">
        <v>7066.6</v>
      </c>
      <c r="T24" s="4">
        <v>7085.8</v>
      </c>
      <c r="U24" s="4">
        <f>ROUND(((Table2[[#This Row],[Collagen Weight (mg)]]-Table2[[#This Row],[Tube Weight (mg)]])/Table2[[#This Row],[Starting Weight (mg)]])*100,5)</f>
        <v>6.6390000000000002</v>
      </c>
      <c r="V24" s="4"/>
      <c r="W24" s="4"/>
    </row>
    <row r="25" spans="1:23" ht="18" customHeight="1" x14ac:dyDescent="0.25">
      <c r="A25" s="4">
        <v>73</v>
      </c>
      <c r="B25" s="4">
        <v>10</v>
      </c>
      <c r="C25" s="4" t="s">
        <v>21</v>
      </c>
      <c r="D25" s="4" t="s">
        <v>108</v>
      </c>
      <c r="E25" s="4" t="s">
        <v>132</v>
      </c>
      <c r="F25" s="4" t="s">
        <v>181</v>
      </c>
      <c r="G25" s="4" t="s">
        <v>185</v>
      </c>
      <c r="H25"/>
      <c r="I25"/>
      <c r="J25"/>
      <c r="K25" t="s">
        <v>206</v>
      </c>
      <c r="L25"/>
      <c r="M25"/>
      <c r="N25"/>
      <c r="O25"/>
      <c r="P25" s="8">
        <v>43661</v>
      </c>
      <c r="Q25" s="8">
        <v>43741</v>
      </c>
      <c r="R25" s="4">
        <v>236.3</v>
      </c>
      <c r="S25" s="4">
        <v>7019</v>
      </c>
      <c r="T25" s="4">
        <v>7064.1</v>
      </c>
      <c r="U25" s="4">
        <f>ROUND(((Table2[[#This Row],[Collagen Weight (mg)]]-Table2[[#This Row],[Tube Weight (mg)]])/Table2[[#This Row],[Starting Weight (mg)]])*100,5)</f>
        <v>19.085909999999998</v>
      </c>
      <c r="V25" s="4"/>
      <c r="W25" s="4"/>
    </row>
    <row r="26" spans="1:23" ht="18" customHeight="1" x14ac:dyDescent="0.25">
      <c r="A26" s="4">
        <v>74</v>
      </c>
      <c r="B26" s="4">
        <v>11</v>
      </c>
      <c r="C26" s="4" t="s">
        <v>22</v>
      </c>
      <c r="D26" s="4" t="s">
        <v>108</v>
      </c>
      <c r="E26" s="4" t="s">
        <v>139</v>
      </c>
      <c r="F26" s="4" t="s">
        <v>181</v>
      </c>
      <c r="G26" s="4" t="s">
        <v>185</v>
      </c>
      <c r="H26"/>
      <c r="I26"/>
      <c r="J26" t="s">
        <v>194</v>
      </c>
      <c r="K26" t="s">
        <v>196</v>
      </c>
      <c r="L26"/>
      <c r="M26"/>
      <c r="N26"/>
      <c r="O26"/>
      <c r="P26" s="8">
        <v>43661</v>
      </c>
      <c r="Q26" s="8">
        <v>43741</v>
      </c>
      <c r="R26" s="4">
        <v>309</v>
      </c>
      <c r="S26" s="4">
        <v>7054.5</v>
      </c>
      <c r="T26" s="4">
        <v>7100.7</v>
      </c>
      <c r="U26" s="4">
        <f>ROUND(((Table2[[#This Row],[Collagen Weight (mg)]]-Table2[[#This Row],[Tube Weight (mg)]])/Table2[[#This Row],[Starting Weight (mg)]])*100,5)</f>
        <v>14.951460000000001</v>
      </c>
      <c r="V26" s="4"/>
      <c r="W26" s="4"/>
    </row>
    <row r="27" spans="1:23" ht="18" customHeight="1" x14ac:dyDescent="0.25">
      <c r="A27" s="4">
        <v>75</v>
      </c>
      <c r="B27" s="4">
        <v>12</v>
      </c>
      <c r="C27" s="4" t="s">
        <v>23</v>
      </c>
      <c r="D27" s="4" t="s">
        <v>108</v>
      </c>
      <c r="E27" s="4">
        <v>602</v>
      </c>
      <c r="F27" s="4" t="s">
        <v>181</v>
      </c>
      <c r="G27" s="4" t="s">
        <v>185</v>
      </c>
      <c r="H27" t="s">
        <v>190</v>
      </c>
      <c r="I27" t="s">
        <v>817</v>
      </c>
      <c r="J27"/>
      <c r="K27" t="s">
        <v>200</v>
      </c>
      <c r="L27"/>
      <c r="M27"/>
      <c r="N27"/>
      <c r="O27"/>
      <c r="P27" s="8">
        <v>43661</v>
      </c>
      <c r="Q27" s="8">
        <v>43664</v>
      </c>
      <c r="R27" s="4">
        <v>345.7</v>
      </c>
      <c r="S27" s="4">
        <v>7104.3</v>
      </c>
      <c r="T27" s="4">
        <v>7118.8</v>
      </c>
      <c r="U27" s="4">
        <f>ROUND(((Table2[[#This Row],[Collagen Weight (mg)]]-Table2[[#This Row],[Tube Weight (mg)]])/Table2[[#This Row],[Starting Weight (mg)]])*100,5)</f>
        <v>4.1943900000000003</v>
      </c>
      <c r="V27" s="4"/>
      <c r="W27" s="4"/>
    </row>
    <row r="28" spans="1:23" ht="18" customHeight="1" x14ac:dyDescent="0.25">
      <c r="A28" s="4">
        <v>76</v>
      </c>
      <c r="B28" s="4">
        <v>13</v>
      </c>
      <c r="C28" s="4" t="s">
        <v>24</v>
      </c>
      <c r="D28" s="4" t="s">
        <v>108</v>
      </c>
      <c r="E28" s="4" t="s">
        <v>134</v>
      </c>
      <c r="F28" s="4" t="s">
        <v>181</v>
      </c>
      <c r="G28" s="4" t="s">
        <v>185</v>
      </c>
      <c r="H28"/>
      <c r="I28"/>
      <c r="J28"/>
      <c r="K28"/>
      <c r="L28"/>
      <c r="M28"/>
      <c r="N28"/>
      <c r="O28"/>
      <c r="P28" s="8">
        <v>43661</v>
      </c>
      <c r="Q28" s="8">
        <v>43748</v>
      </c>
      <c r="R28" s="4">
        <v>214.5</v>
      </c>
      <c r="S28" s="4">
        <v>7055.4</v>
      </c>
      <c r="T28" s="4">
        <v>7100.7</v>
      </c>
      <c r="U28" s="4">
        <f>ROUND(((Table2[[#This Row],[Collagen Weight (mg)]]-Table2[[#This Row],[Tube Weight (mg)]])/Table2[[#This Row],[Starting Weight (mg)]])*100,5)</f>
        <v>21.118880000000001</v>
      </c>
      <c r="V28" s="4"/>
      <c r="W28" s="4"/>
    </row>
    <row r="29" spans="1:23" ht="18" customHeight="1" x14ac:dyDescent="0.25">
      <c r="A29" s="4">
        <v>77</v>
      </c>
      <c r="B29" s="4">
        <v>14</v>
      </c>
      <c r="C29" s="4" t="s">
        <v>25</v>
      </c>
      <c r="D29" s="4" t="s">
        <v>108</v>
      </c>
      <c r="E29" s="4" t="s">
        <v>167</v>
      </c>
      <c r="F29" s="4" t="s">
        <v>181</v>
      </c>
      <c r="G29" s="4" t="s">
        <v>185</v>
      </c>
      <c r="H29"/>
      <c r="I29"/>
      <c r="J29"/>
      <c r="K29"/>
      <c r="L29"/>
      <c r="M29"/>
      <c r="N29"/>
      <c r="O29"/>
      <c r="P29" s="8">
        <v>43661</v>
      </c>
      <c r="Q29" s="8">
        <v>43668</v>
      </c>
      <c r="R29" s="4">
        <v>287.60000000000002</v>
      </c>
      <c r="S29" s="4">
        <v>7043</v>
      </c>
      <c r="T29" s="4">
        <v>7060.2</v>
      </c>
      <c r="U29" s="4">
        <f>ROUND(((Table2[[#This Row],[Collagen Weight (mg)]]-Table2[[#This Row],[Tube Weight (mg)]])/Table2[[#This Row],[Starting Weight (mg)]])*100,5)</f>
        <v>5.9805299999999999</v>
      </c>
      <c r="V29" s="4"/>
      <c r="W29" s="4"/>
    </row>
    <row r="30" spans="1:23" ht="18" customHeight="1" x14ac:dyDescent="0.25">
      <c r="A30" s="4">
        <v>78</v>
      </c>
      <c r="B30" s="4">
        <v>15</v>
      </c>
      <c r="C30" s="4" t="s">
        <v>26</v>
      </c>
      <c r="D30" s="4" t="s">
        <v>108</v>
      </c>
      <c r="E30" s="4" t="s">
        <v>125</v>
      </c>
      <c r="F30" s="4" t="s">
        <v>181</v>
      </c>
      <c r="G30" s="4" t="s">
        <v>185</v>
      </c>
      <c r="H30"/>
      <c r="I30"/>
      <c r="J30"/>
      <c r="K30" t="s">
        <v>197</v>
      </c>
      <c r="L30"/>
      <c r="M30"/>
      <c r="N30"/>
      <c r="O30"/>
      <c r="P30" s="8">
        <v>43661</v>
      </c>
      <c r="Q30" s="8">
        <v>43668</v>
      </c>
      <c r="R30" s="4">
        <v>401.5</v>
      </c>
      <c r="S30" s="4">
        <v>7066.3</v>
      </c>
      <c r="T30" s="4">
        <v>7085.2</v>
      </c>
      <c r="U30" s="4">
        <f>ROUND(((Table2[[#This Row],[Collagen Weight (mg)]]-Table2[[#This Row],[Tube Weight (mg)]])/Table2[[#This Row],[Starting Weight (mg)]])*100,5)</f>
        <v>4.7073499999999999</v>
      </c>
      <c r="V30" s="4"/>
      <c r="W30" s="4"/>
    </row>
    <row r="31" spans="1:23" ht="18" customHeight="1" x14ac:dyDescent="0.25">
      <c r="A31" s="4">
        <v>79</v>
      </c>
      <c r="B31" s="4">
        <v>17</v>
      </c>
      <c r="C31" s="4" t="s">
        <v>28</v>
      </c>
      <c r="D31" s="4" t="s">
        <v>108</v>
      </c>
      <c r="E31" s="4" t="s">
        <v>143</v>
      </c>
      <c r="F31" s="4" t="s">
        <v>181</v>
      </c>
      <c r="G31" s="4" t="s">
        <v>185</v>
      </c>
      <c r="H31"/>
      <c r="I31"/>
      <c r="J31"/>
      <c r="K31" t="s">
        <v>196</v>
      </c>
      <c r="L31"/>
      <c r="M31"/>
      <c r="N31"/>
      <c r="O31"/>
      <c r="P31" s="8">
        <v>43661</v>
      </c>
      <c r="Q31" s="8">
        <v>43664</v>
      </c>
      <c r="R31" s="4">
        <v>314.60000000000002</v>
      </c>
      <c r="S31" s="4">
        <v>7014.8</v>
      </c>
      <c r="T31" s="4">
        <v>7030.5</v>
      </c>
      <c r="U31" s="4">
        <f>ROUND(((Table2[[#This Row],[Collagen Weight (mg)]]-Table2[[#This Row],[Tube Weight (mg)]])/Table2[[#This Row],[Starting Weight (mg)]])*100,5)</f>
        <v>4.9904599999999997</v>
      </c>
      <c r="V31" s="4"/>
      <c r="W31" s="4"/>
    </row>
    <row r="32" spans="1:23" ht="18" customHeight="1" x14ac:dyDescent="0.25">
      <c r="A32" s="4">
        <v>80</v>
      </c>
      <c r="B32" s="4">
        <v>19</v>
      </c>
      <c r="C32" s="4" t="s">
        <v>30</v>
      </c>
      <c r="D32" s="4" t="s">
        <v>108</v>
      </c>
      <c r="E32" s="4" t="s">
        <v>129</v>
      </c>
      <c r="F32" s="4" t="s">
        <v>181</v>
      </c>
      <c r="G32" s="4" t="s">
        <v>185</v>
      </c>
      <c r="H32"/>
      <c r="I32"/>
      <c r="J32"/>
      <c r="K32" t="s">
        <v>198</v>
      </c>
      <c r="L32"/>
      <c r="M32"/>
      <c r="N32"/>
      <c r="O32"/>
      <c r="P32" s="8">
        <v>43661</v>
      </c>
      <c r="Q32" s="8">
        <v>43741</v>
      </c>
      <c r="R32" s="4">
        <v>267.3</v>
      </c>
      <c r="S32" s="4">
        <v>7146.8</v>
      </c>
      <c r="T32" s="4">
        <v>7182.1</v>
      </c>
      <c r="U32" s="4">
        <f>ROUND(((Table2[[#This Row],[Collagen Weight (mg)]]-Table2[[#This Row],[Tube Weight (mg)]])/Table2[[#This Row],[Starting Weight (mg)]])*100,5)</f>
        <v>13.20614</v>
      </c>
      <c r="V32" s="4"/>
      <c r="W32" s="4"/>
    </row>
    <row r="33" spans="1:23" ht="18" customHeight="1" x14ac:dyDescent="0.25">
      <c r="A33" s="4">
        <v>81</v>
      </c>
      <c r="B33" s="4">
        <v>20</v>
      </c>
      <c r="C33" s="4" t="s">
        <v>31</v>
      </c>
      <c r="D33" s="4" t="s">
        <v>108</v>
      </c>
      <c r="E33" s="4" t="s">
        <v>142</v>
      </c>
      <c r="F33" s="4" t="s">
        <v>181</v>
      </c>
      <c r="G33" s="4" t="s">
        <v>185</v>
      </c>
      <c r="H33"/>
      <c r="I33"/>
      <c r="J33"/>
      <c r="K33" t="s">
        <v>197</v>
      </c>
      <c r="L33"/>
      <c r="M33"/>
      <c r="N33"/>
      <c r="O33"/>
      <c r="P33" s="8">
        <v>43661</v>
      </c>
      <c r="Q33" s="8">
        <v>43668</v>
      </c>
      <c r="R33" s="4">
        <v>331.4</v>
      </c>
      <c r="S33" s="4">
        <v>7029.6</v>
      </c>
      <c r="T33" s="4">
        <v>7047.6</v>
      </c>
      <c r="U33" s="4">
        <f>ROUND(((Table2[[#This Row],[Collagen Weight (mg)]]-Table2[[#This Row],[Tube Weight (mg)]])/Table2[[#This Row],[Starting Weight (mg)]])*100,5)</f>
        <v>5.4314999999999998</v>
      </c>
      <c r="V33" s="4"/>
      <c r="W33" s="4"/>
    </row>
    <row r="34" spans="1:23" ht="18" customHeight="1" x14ac:dyDescent="0.25">
      <c r="A34" s="4">
        <v>82</v>
      </c>
      <c r="B34" s="4">
        <v>21</v>
      </c>
      <c r="C34" s="4" t="s">
        <v>32</v>
      </c>
      <c r="D34" s="4" t="s">
        <v>108</v>
      </c>
      <c r="E34" s="4" t="s">
        <v>135</v>
      </c>
      <c r="F34" s="4" t="s">
        <v>181</v>
      </c>
      <c r="G34" s="4" t="s">
        <v>185</v>
      </c>
      <c r="H34"/>
      <c r="I34"/>
      <c r="J34"/>
      <c r="K34" t="s">
        <v>198</v>
      </c>
      <c r="L34"/>
      <c r="M34"/>
      <c r="N34"/>
      <c r="O34"/>
      <c r="P34" s="8">
        <v>43661</v>
      </c>
      <c r="Q34" s="8">
        <v>43748</v>
      </c>
      <c r="R34" s="4">
        <v>240.3</v>
      </c>
      <c r="S34" s="4">
        <v>7100.6</v>
      </c>
      <c r="T34" s="4">
        <v>7138.2</v>
      </c>
      <c r="U34" s="4">
        <f>ROUND(((Table2[[#This Row],[Collagen Weight (mg)]]-Table2[[#This Row],[Tube Weight (mg)]])/Table2[[#This Row],[Starting Weight (mg)]])*100,5)</f>
        <v>15.64711</v>
      </c>
      <c r="V34" s="4"/>
      <c r="W34" s="4"/>
    </row>
    <row r="35" spans="1:23" ht="18" customHeight="1" x14ac:dyDescent="0.25">
      <c r="A35" s="4">
        <v>83</v>
      </c>
      <c r="B35" s="4">
        <v>22</v>
      </c>
      <c r="C35" s="4" t="s">
        <v>33</v>
      </c>
      <c r="D35" s="4" t="s">
        <v>108</v>
      </c>
      <c r="E35" s="4" t="s">
        <v>133</v>
      </c>
      <c r="F35" s="4" t="s">
        <v>181</v>
      </c>
      <c r="G35" s="4" t="s">
        <v>185</v>
      </c>
      <c r="H35"/>
      <c r="I35"/>
      <c r="J35" t="s">
        <v>193</v>
      </c>
      <c r="K35" t="s">
        <v>206</v>
      </c>
      <c r="L35"/>
      <c r="M35"/>
      <c r="N35"/>
      <c r="O35"/>
      <c r="P35" s="8">
        <v>43661</v>
      </c>
      <c r="Q35" s="8">
        <v>43741</v>
      </c>
      <c r="R35" s="4">
        <v>513.79999999999995</v>
      </c>
      <c r="S35" s="4">
        <v>7058</v>
      </c>
      <c r="T35" s="4">
        <v>7138.1</v>
      </c>
      <c r="U35" s="4">
        <f>ROUND(((Table2[[#This Row],[Collagen Weight (mg)]]-Table2[[#This Row],[Tube Weight (mg)]])/Table2[[#This Row],[Starting Weight (mg)]])*100,5)</f>
        <v>15.58972</v>
      </c>
      <c r="V35" s="4"/>
      <c r="W35" s="4"/>
    </row>
    <row r="36" spans="1:23" ht="18" customHeight="1" x14ac:dyDescent="0.25">
      <c r="A36" s="4">
        <v>84</v>
      </c>
      <c r="B36" s="4">
        <v>23</v>
      </c>
      <c r="C36" s="4" t="s">
        <v>34</v>
      </c>
      <c r="D36" s="4" t="s">
        <v>108</v>
      </c>
      <c r="E36" s="4">
        <v>47</v>
      </c>
      <c r="F36" s="4" t="s">
        <v>181</v>
      </c>
      <c r="G36" s="4" t="s">
        <v>185</v>
      </c>
      <c r="H36" t="s">
        <v>190</v>
      </c>
      <c r="I36" s="20" t="s">
        <v>817</v>
      </c>
      <c r="J36"/>
      <c r="K36" t="s">
        <v>200</v>
      </c>
      <c r="L36"/>
      <c r="M36"/>
      <c r="N36"/>
      <c r="O36"/>
      <c r="P36" s="8">
        <v>43661</v>
      </c>
      <c r="Q36" s="8">
        <v>43668</v>
      </c>
      <c r="R36" s="4">
        <v>296.89999999999998</v>
      </c>
      <c r="S36" s="4">
        <v>7092.4</v>
      </c>
      <c r="T36" s="4">
        <v>7110.9</v>
      </c>
      <c r="U36" s="4">
        <f>ROUND(((Table2[[#This Row],[Collagen Weight (mg)]]-Table2[[#This Row],[Tube Weight (mg)]])/Table2[[#This Row],[Starting Weight (mg)]])*100,5)</f>
        <v>6.2310499999999998</v>
      </c>
      <c r="V36" s="4"/>
      <c r="W36" s="4"/>
    </row>
    <row r="37" spans="1:23" ht="18" customHeight="1" x14ac:dyDescent="0.25">
      <c r="A37" s="4">
        <v>85</v>
      </c>
      <c r="B37" s="4">
        <v>24</v>
      </c>
      <c r="C37" s="4" t="s">
        <v>35</v>
      </c>
      <c r="D37" s="4" t="s">
        <v>108</v>
      </c>
      <c r="E37" s="4" t="s">
        <v>130</v>
      </c>
      <c r="F37" s="4" t="s">
        <v>181</v>
      </c>
      <c r="G37" s="4" t="s">
        <v>185</v>
      </c>
      <c r="H37"/>
      <c r="I37"/>
      <c r="J37" t="s">
        <v>193</v>
      </c>
      <c r="K37"/>
      <c r="L37"/>
      <c r="M37"/>
      <c r="N37"/>
      <c r="O37"/>
      <c r="P37" s="8">
        <v>43661</v>
      </c>
      <c r="Q37" s="8">
        <v>43741</v>
      </c>
      <c r="R37" s="4">
        <v>302</v>
      </c>
      <c r="S37" s="4">
        <v>7120.4</v>
      </c>
      <c r="T37" s="4">
        <v>7175.6</v>
      </c>
      <c r="U37" s="4">
        <f>ROUND(((Table2[[#This Row],[Collagen Weight (mg)]]-Table2[[#This Row],[Tube Weight (mg)]])/Table2[[#This Row],[Starting Weight (mg)]])*100,5)</f>
        <v>18.27815</v>
      </c>
      <c r="V37" s="4"/>
      <c r="W37" s="4"/>
    </row>
    <row r="38" spans="1:23" ht="18" customHeight="1" x14ac:dyDescent="0.25">
      <c r="A38" s="4">
        <v>86</v>
      </c>
      <c r="B38" s="4">
        <v>25</v>
      </c>
      <c r="C38" s="4" t="s">
        <v>36</v>
      </c>
      <c r="D38" s="4" t="s">
        <v>108</v>
      </c>
      <c r="E38" s="4" t="s">
        <v>145</v>
      </c>
      <c r="F38" s="4" t="s">
        <v>181</v>
      </c>
      <c r="G38" s="4" t="s">
        <v>185</v>
      </c>
      <c r="H38"/>
      <c r="I38"/>
      <c r="J38"/>
      <c r="K38" t="s">
        <v>196</v>
      </c>
      <c r="L38"/>
      <c r="M38"/>
      <c r="N38"/>
      <c r="O38"/>
      <c r="P38" s="8">
        <v>43661</v>
      </c>
      <c r="Q38" s="8">
        <v>43668</v>
      </c>
      <c r="R38" s="4">
        <v>256.2</v>
      </c>
      <c r="S38" s="4">
        <v>7104.4</v>
      </c>
      <c r="T38" s="4">
        <v>7122</v>
      </c>
      <c r="U38" s="4">
        <f>ROUND(((Table2[[#This Row],[Collagen Weight (mg)]]-Table2[[#This Row],[Tube Weight (mg)]])/Table2[[#This Row],[Starting Weight (mg)]])*100,5)</f>
        <v>6.8696299999999999</v>
      </c>
      <c r="V38" s="4"/>
      <c r="W38" s="4"/>
    </row>
    <row r="39" spans="1:23" ht="18" customHeight="1" x14ac:dyDescent="0.25">
      <c r="A39" s="4">
        <v>87</v>
      </c>
      <c r="B39" s="4">
        <v>26</v>
      </c>
      <c r="C39" s="4" t="s">
        <v>37</v>
      </c>
      <c r="D39" s="4" t="s">
        <v>108</v>
      </c>
      <c r="E39" s="4" t="s">
        <v>128</v>
      </c>
      <c r="F39" s="4" t="s">
        <v>181</v>
      </c>
      <c r="G39" s="4" t="s">
        <v>185</v>
      </c>
      <c r="H39"/>
      <c r="I39"/>
      <c r="J39"/>
      <c r="K39" t="s">
        <v>196</v>
      </c>
      <c r="L39"/>
      <c r="M39"/>
      <c r="N39"/>
      <c r="O39"/>
      <c r="P39" s="8">
        <v>43661</v>
      </c>
      <c r="Q39" s="8">
        <v>43668</v>
      </c>
      <c r="R39" s="4">
        <v>272.60000000000002</v>
      </c>
      <c r="S39" s="4">
        <v>7099.5</v>
      </c>
      <c r="T39" s="4">
        <v>7112.1</v>
      </c>
      <c r="U39" s="4">
        <f>ROUND(((Table2[[#This Row],[Collagen Weight (mg)]]-Table2[[#This Row],[Tube Weight (mg)]])/Table2[[#This Row],[Starting Weight (mg)]])*100,5)</f>
        <v>4.62216</v>
      </c>
      <c r="V39" s="4"/>
      <c r="W39" s="4"/>
    </row>
    <row r="40" spans="1:23" ht="18" customHeight="1" x14ac:dyDescent="0.25">
      <c r="A40" s="4">
        <v>88</v>
      </c>
      <c r="B40" s="4">
        <v>27</v>
      </c>
      <c r="C40" s="13" t="s">
        <v>38</v>
      </c>
      <c r="D40" s="4" t="s">
        <v>108</v>
      </c>
      <c r="E40" s="2">
        <v>1268</v>
      </c>
      <c r="F40" s="4" t="s">
        <v>181</v>
      </c>
      <c r="G40" s="4" t="s">
        <v>185</v>
      </c>
      <c r="H40" t="s">
        <v>189</v>
      </c>
      <c r="I40"/>
      <c r="J40"/>
      <c r="K40" t="s">
        <v>200</v>
      </c>
      <c r="L40"/>
      <c r="M40"/>
      <c r="N40"/>
      <c r="O40"/>
      <c r="P40" s="8">
        <v>43661</v>
      </c>
      <c r="Q40" s="8">
        <v>43668</v>
      </c>
      <c r="R40" s="4">
        <v>277.5</v>
      </c>
      <c r="S40" s="4">
        <v>7079.2</v>
      </c>
      <c r="T40" s="4">
        <v>7116.1</v>
      </c>
      <c r="U40" s="4">
        <f>ROUND(((Table2[[#This Row],[Collagen Weight (mg)]]-Table2[[#This Row],[Tube Weight (mg)]])/Table2[[#This Row],[Starting Weight (mg)]])*100,5)</f>
        <v>13.2973</v>
      </c>
      <c r="V40" s="4"/>
      <c r="W40" s="4"/>
    </row>
    <row r="41" spans="1:23" ht="18" customHeight="1" x14ac:dyDescent="0.25">
      <c r="A41" s="4">
        <v>89</v>
      </c>
      <c r="B41" s="4">
        <v>28</v>
      </c>
      <c r="C41" s="4" t="s">
        <v>39</v>
      </c>
      <c r="D41" s="4" t="s">
        <v>109</v>
      </c>
      <c r="E41" s="4" t="s">
        <v>177</v>
      </c>
      <c r="F41" s="4" t="s">
        <v>181</v>
      </c>
      <c r="G41" s="4" t="s">
        <v>186</v>
      </c>
      <c r="H41"/>
      <c r="I41"/>
      <c r="J41"/>
      <c r="K41" t="s">
        <v>200</v>
      </c>
      <c r="L41"/>
      <c r="M41"/>
      <c r="N41"/>
      <c r="O41"/>
      <c r="P41" s="8">
        <v>43661</v>
      </c>
      <c r="Q41" s="8">
        <v>43668</v>
      </c>
      <c r="R41" s="4">
        <v>218.6</v>
      </c>
      <c r="S41" s="4">
        <v>7110.9</v>
      </c>
      <c r="T41" s="4">
        <v>7124.3</v>
      </c>
      <c r="U41" s="4">
        <f>ROUND(((Table2[[#This Row],[Collagen Weight (mg)]]-Table2[[#This Row],[Tube Weight (mg)]])/Table2[[#This Row],[Starting Weight (mg)]])*100,5)</f>
        <v>6.1299200000000003</v>
      </c>
      <c r="V41" s="4"/>
      <c r="W41" s="4"/>
    </row>
    <row r="42" spans="1:23" ht="18" customHeight="1" x14ac:dyDescent="0.25">
      <c r="A42" s="4">
        <v>90</v>
      </c>
      <c r="B42" s="4">
        <v>29</v>
      </c>
      <c r="C42" s="4" t="s">
        <v>40</v>
      </c>
      <c r="D42" s="4" t="s">
        <v>109</v>
      </c>
      <c r="E42" s="4" t="s">
        <v>178</v>
      </c>
      <c r="F42" s="4" t="s">
        <v>181</v>
      </c>
      <c r="G42" s="4" t="s">
        <v>186</v>
      </c>
      <c r="H42"/>
      <c r="I42"/>
      <c r="J42"/>
      <c r="K42" t="s">
        <v>205</v>
      </c>
      <c r="L42"/>
      <c r="M42"/>
      <c r="N42"/>
      <c r="O42"/>
      <c r="P42" s="8">
        <v>43661</v>
      </c>
      <c r="Q42" s="8">
        <v>43668</v>
      </c>
      <c r="R42" s="4">
        <v>359.5</v>
      </c>
      <c r="S42" s="4">
        <v>7083.7</v>
      </c>
      <c r="T42" s="4">
        <v>7120.2</v>
      </c>
      <c r="U42" s="4">
        <f>ROUND(((Table2[[#This Row],[Collagen Weight (mg)]]-Table2[[#This Row],[Tube Weight (mg)]])/Table2[[#This Row],[Starting Weight (mg)]])*100,5)</f>
        <v>10.152990000000001</v>
      </c>
      <c r="V42" s="4"/>
      <c r="W42" s="4"/>
    </row>
    <row r="43" spans="1:23" ht="18" customHeight="1" x14ac:dyDescent="0.25">
      <c r="A43" s="4">
        <v>91</v>
      </c>
      <c r="B43" s="4">
        <v>30</v>
      </c>
      <c r="C43" s="4" t="s">
        <v>41</v>
      </c>
      <c r="D43" s="4" t="s">
        <v>109</v>
      </c>
      <c r="E43" s="5"/>
      <c r="F43" s="4" t="s">
        <v>181</v>
      </c>
      <c r="G43" s="4" t="s">
        <v>186</v>
      </c>
      <c r="H43"/>
      <c r="I43" s="39"/>
      <c r="J43"/>
      <c r="K43"/>
      <c r="L43"/>
      <c r="M43"/>
      <c r="N43"/>
      <c r="O43"/>
      <c r="P43" s="8">
        <v>43661</v>
      </c>
      <c r="Q43" s="8">
        <v>43668</v>
      </c>
      <c r="R43" s="4">
        <v>291.3</v>
      </c>
      <c r="S43" s="4">
        <v>7056.7</v>
      </c>
      <c r="T43" s="4">
        <v>7071</v>
      </c>
      <c r="U43" s="4">
        <f>ROUND(((Table2[[#This Row],[Collagen Weight (mg)]]-Table2[[#This Row],[Tube Weight (mg)]])/Table2[[#This Row],[Starting Weight (mg)]])*100,5)</f>
        <v>4.9090299999999996</v>
      </c>
      <c r="V43" s="4"/>
      <c r="W43" s="4"/>
    </row>
    <row r="44" spans="1:23" ht="18" customHeight="1" x14ac:dyDescent="0.25">
      <c r="A44" s="4">
        <v>92</v>
      </c>
      <c r="B44" s="4">
        <v>31</v>
      </c>
      <c r="C44" s="4" t="s">
        <v>42</v>
      </c>
      <c r="D44" s="4" t="s">
        <v>109</v>
      </c>
      <c r="E44" s="4" t="s">
        <v>171</v>
      </c>
      <c r="F44" s="4" t="s">
        <v>181</v>
      </c>
      <c r="G44" s="4" t="s">
        <v>186</v>
      </c>
      <c r="H44"/>
      <c r="I44"/>
      <c r="J44"/>
      <c r="K44" t="s">
        <v>201</v>
      </c>
      <c r="L44"/>
      <c r="M44"/>
      <c r="N44"/>
      <c r="O44"/>
      <c r="P44" s="8">
        <v>43661</v>
      </c>
      <c r="Q44" s="8">
        <v>43664</v>
      </c>
      <c r="R44" s="4">
        <v>348.8</v>
      </c>
      <c r="S44" s="4">
        <v>7083.7</v>
      </c>
      <c r="T44" s="4">
        <v>7105.9</v>
      </c>
      <c r="U44" s="4">
        <f>ROUND(((Table2[[#This Row],[Collagen Weight (mg)]]-Table2[[#This Row],[Tube Weight (mg)]])/Table2[[#This Row],[Starting Weight (mg)]])*100,5)</f>
        <v>6.3646799999999999</v>
      </c>
      <c r="V44" s="4"/>
      <c r="W44" s="4"/>
    </row>
    <row r="45" spans="1:23" ht="18" customHeight="1" x14ac:dyDescent="0.25">
      <c r="A45" s="4">
        <v>93</v>
      </c>
      <c r="B45" s="4">
        <v>32</v>
      </c>
      <c r="C45" s="4" t="s">
        <v>43</v>
      </c>
      <c r="D45" s="4" t="s">
        <v>109</v>
      </c>
      <c r="E45" s="4" t="s">
        <v>179</v>
      </c>
      <c r="F45" s="4" t="s">
        <v>181</v>
      </c>
      <c r="G45" s="4" t="s">
        <v>186</v>
      </c>
      <c r="H45"/>
      <c r="I45"/>
      <c r="J45"/>
      <c r="K45" t="s">
        <v>206</v>
      </c>
      <c r="L45"/>
      <c r="M45"/>
      <c r="N45"/>
      <c r="O45"/>
      <c r="P45" s="8">
        <v>43661</v>
      </c>
      <c r="Q45" s="8">
        <v>43668</v>
      </c>
      <c r="R45" s="4">
        <v>303.5</v>
      </c>
      <c r="S45" s="4">
        <v>7105.4</v>
      </c>
      <c r="T45" s="4">
        <v>7121.4</v>
      </c>
      <c r="U45" s="4">
        <f>ROUND(((Table2[[#This Row],[Collagen Weight (mg)]]-Table2[[#This Row],[Tube Weight (mg)]])/Table2[[#This Row],[Starting Weight (mg)]])*100,5)</f>
        <v>5.2718299999999996</v>
      </c>
      <c r="V45" s="4"/>
      <c r="W45" s="4"/>
    </row>
    <row r="46" spans="1:23" ht="18" customHeight="1" x14ac:dyDescent="0.25">
      <c r="A46" s="4">
        <v>94</v>
      </c>
      <c r="B46" s="4">
        <v>33</v>
      </c>
      <c r="C46" s="4" t="s">
        <v>44</v>
      </c>
      <c r="D46" s="4" t="s">
        <v>109</v>
      </c>
      <c r="E46" s="4" t="s">
        <v>175</v>
      </c>
      <c r="F46" s="4" t="s">
        <v>181</v>
      </c>
      <c r="G46" s="4" t="s">
        <v>186</v>
      </c>
      <c r="H46"/>
      <c r="I46"/>
      <c r="J46"/>
      <c r="K46" t="s">
        <v>204</v>
      </c>
      <c r="L46"/>
      <c r="M46"/>
      <c r="N46"/>
      <c r="O46"/>
      <c r="P46" s="8">
        <v>43661</v>
      </c>
      <c r="Q46" s="8">
        <v>43724</v>
      </c>
      <c r="R46" s="4">
        <v>360.8</v>
      </c>
      <c r="S46" s="4">
        <v>7067</v>
      </c>
      <c r="T46" s="4">
        <v>7100.5</v>
      </c>
      <c r="U46" s="4">
        <f>ROUND(((Table2[[#This Row],[Collagen Weight (mg)]]-Table2[[#This Row],[Tube Weight (mg)]])/Table2[[#This Row],[Starting Weight (mg)]])*100,5)</f>
        <v>9.2849199999999996</v>
      </c>
      <c r="V46" s="4"/>
      <c r="W46" s="4"/>
    </row>
    <row r="47" spans="1:23" ht="18" customHeight="1" x14ac:dyDescent="0.25">
      <c r="A47" s="4">
        <v>95</v>
      </c>
      <c r="B47" s="4">
        <v>34</v>
      </c>
      <c r="C47" s="4" t="s">
        <v>45</v>
      </c>
      <c r="D47" s="4" t="s">
        <v>109</v>
      </c>
      <c r="E47" s="4" t="s">
        <v>176</v>
      </c>
      <c r="F47" s="4" t="s">
        <v>181</v>
      </c>
      <c r="G47" s="4" t="s">
        <v>186</v>
      </c>
      <c r="H47"/>
      <c r="I47" s="20"/>
      <c r="J47"/>
      <c r="K47" t="s">
        <v>200</v>
      </c>
      <c r="L47"/>
      <c r="M47"/>
      <c r="N47"/>
      <c r="O47"/>
      <c r="P47" s="8">
        <v>43661</v>
      </c>
      <c r="Q47" s="8">
        <v>43668</v>
      </c>
      <c r="R47" s="4">
        <v>231.9</v>
      </c>
      <c r="S47" s="4">
        <v>7112.2</v>
      </c>
      <c r="T47" s="4">
        <v>7129.2</v>
      </c>
      <c r="U47" s="4">
        <f>ROUND(((Table2[[#This Row],[Collagen Weight (mg)]]-Table2[[#This Row],[Tube Weight (mg)]])/Table2[[#This Row],[Starting Weight (mg)]])*100,5)</f>
        <v>7.3307500000000001</v>
      </c>
      <c r="V47" s="4"/>
      <c r="W47" s="4"/>
    </row>
    <row r="48" spans="1:23" ht="18" customHeight="1" x14ac:dyDescent="0.25">
      <c r="A48" s="4">
        <v>96</v>
      </c>
      <c r="B48" s="4">
        <v>35</v>
      </c>
      <c r="C48" s="4" t="s">
        <v>46</v>
      </c>
      <c r="D48" s="4" t="s">
        <v>109</v>
      </c>
      <c r="E48" s="4" t="s">
        <v>174</v>
      </c>
      <c r="F48" s="4" t="s">
        <v>181</v>
      </c>
      <c r="G48" s="4" t="s">
        <v>186</v>
      </c>
      <c r="H48"/>
      <c r="I48"/>
      <c r="J48"/>
      <c r="K48" t="s">
        <v>196</v>
      </c>
      <c r="L48"/>
      <c r="M48"/>
      <c r="N48"/>
      <c r="O48"/>
      <c r="P48" s="8">
        <v>43661</v>
      </c>
      <c r="Q48" s="8">
        <v>43668</v>
      </c>
      <c r="R48" s="4">
        <v>227.5</v>
      </c>
      <c r="S48" s="4">
        <v>7056.1</v>
      </c>
      <c r="T48" s="4">
        <v>7070.8</v>
      </c>
      <c r="U48" s="4">
        <f>ROUND(((Table2[[#This Row],[Collagen Weight (mg)]]-Table2[[#This Row],[Tube Weight (mg)]])/Table2[[#This Row],[Starting Weight (mg)]])*100,5)</f>
        <v>6.4615400000000003</v>
      </c>
      <c r="V48" s="4"/>
      <c r="W48" s="4"/>
    </row>
    <row r="49" spans="1:23" ht="18" customHeight="1" x14ac:dyDescent="0.25">
      <c r="A49" s="4">
        <v>97</v>
      </c>
      <c r="B49" s="4">
        <v>36</v>
      </c>
      <c r="C49" s="4" t="s">
        <v>47</v>
      </c>
      <c r="D49" s="4" t="s">
        <v>109</v>
      </c>
      <c r="E49" s="4" t="s">
        <v>173</v>
      </c>
      <c r="F49" s="4" t="s">
        <v>181</v>
      </c>
      <c r="G49" s="4" t="s">
        <v>186</v>
      </c>
      <c r="H49"/>
      <c r="I49"/>
      <c r="J49"/>
      <c r="K49" t="s">
        <v>203</v>
      </c>
      <c r="L49"/>
      <c r="M49"/>
      <c r="N49"/>
      <c r="O49"/>
      <c r="P49" s="8">
        <v>43661</v>
      </c>
      <c r="Q49" s="8">
        <v>43664</v>
      </c>
      <c r="R49" s="4">
        <v>216.8</v>
      </c>
      <c r="S49" s="4">
        <v>7127.9</v>
      </c>
      <c r="T49" s="4">
        <v>7141.5</v>
      </c>
      <c r="U49" s="4">
        <f>ROUND(((Table2[[#This Row],[Collagen Weight (mg)]]-Table2[[#This Row],[Tube Weight (mg)]])/Table2[[#This Row],[Starting Weight (mg)]])*100,5)</f>
        <v>6.2730600000000001</v>
      </c>
      <c r="V49" s="4"/>
      <c r="W49" s="4"/>
    </row>
    <row r="50" spans="1:23" ht="18" customHeight="1" x14ac:dyDescent="0.25">
      <c r="A50" s="4">
        <v>98</v>
      </c>
      <c r="B50" s="4">
        <v>37</v>
      </c>
      <c r="C50" s="4" t="s">
        <v>48</v>
      </c>
      <c r="D50" s="4" t="s">
        <v>109</v>
      </c>
      <c r="E50" s="4" t="s">
        <v>180</v>
      </c>
      <c r="F50" s="4" t="s">
        <v>181</v>
      </c>
      <c r="G50" s="4" t="s">
        <v>186</v>
      </c>
      <c r="H50"/>
      <c r="I50"/>
      <c r="J50"/>
      <c r="K50" t="s">
        <v>207</v>
      </c>
      <c r="L50"/>
      <c r="M50"/>
      <c r="N50"/>
      <c r="O50"/>
      <c r="P50" s="8">
        <v>43661</v>
      </c>
      <c r="Q50" s="8">
        <v>43724</v>
      </c>
      <c r="R50" s="4">
        <v>264.2</v>
      </c>
      <c r="S50" s="4">
        <v>7024.4</v>
      </c>
      <c r="T50" s="4">
        <v>7041.4</v>
      </c>
      <c r="U50" s="4">
        <f>ROUND(((Table2[[#This Row],[Collagen Weight (mg)]]-Table2[[#This Row],[Tube Weight (mg)]])/Table2[[#This Row],[Starting Weight (mg)]])*100,5)</f>
        <v>6.43452</v>
      </c>
      <c r="V50" s="4"/>
      <c r="W50" s="4"/>
    </row>
    <row r="51" spans="1:23" ht="18" customHeight="1" x14ac:dyDescent="0.25">
      <c r="A51" s="4">
        <v>99</v>
      </c>
      <c r="B51" s="4">
        <v>38</v>
      </c>
      <c r="C51" s="4" t="s">
        <v>49</v>
      </c>
      <c r="D51" s="4" t="s">
        <v>109</v>
      </c>
      <c r="E51" s="4" t="s">
        <v>172</v>
      </c>
      <c r="F51" s="4" t="s">
        <v>181</v>
      </c>
      <c r="G51" s="4" t="s">
        <v>186</v>
      </c>
      <c r="H51"/>
      <c r="I51"/>
      <c r="J51"/>
      <c r="K51" t="s">
        <v>197</v>
      </c>
      <c r="L51"/>
      <c r="M51"/>
      <c r="N51"/>
      <c r="O51"/>
      <c r="P51" s="8">
        <v>43661</v>
      </c>
      <c r="Q51" s="8">
        <v>43668</v>
      </c>
      <c r="R51" s="4">
        <v>260.89999999999998</v>
      </c>
      <c r="S51" s="4">
        <v>7141.7</v>
      </c>
      <c r="T51" s="4">
        <v>7155.3</v>
      </c>
      <c r="U51" s="4">
        <f>ROUND(((Table2[[#This Row],[Collagen Weight (mg)]]-Table2[[#This Row],[Tube Weight (mg)]])/Table2[[#This Row],[Starting Weight (mg)]])*100,5)</f>
        <v>5.2127299999999996</v>
      </c>
      <c r="V51" s="4"/>
      <c r="W51" s="4"/>
    </row>
    <row r="52" spans="1:23" ht="18" customHeight="1" x14ac:dyDescent="0.25">
      <c r="A52" s="4">
        <v>100</v>
      </c>
      <c r="B52" s="4">
        <v>39</v>
      </c>
      <c r="C52" s="4" t="s">
        <v>50</v>
      </c>
      <c r="D52" s="4" t="s">
        <v>110</v>
      </c>
      <c r="E52" s="5"/>
      <c r="F52" s="4" t="s">
        <v>181</v>
      </c>
      <c r="G52" s="4" t="s">
        <v>187</v>
      </c>
      <c r="H52"/>
      <c r="I52"/>
      <c r="J52"/>
      <c r="K52" t="s">
        <v>197</v>
      </c>
      <c r="L52"/>
      <c r="M52"/>
      <c r="N52"/>
      <c r="O52"/>
      <c r="P52" s="8">
        <v>43661</v>
      </c>
      <c r="Q52" s="8">
        <v>43668</v>
      </c>
      <c r="R52" s="4">
        <v>247</v>
      </c>
      <c r="S52" s="4">
        <v>7063.6</v>
      </c>
      <c r="T52" s="4">
        <v>7083.4</v>
      </c>
      <c r="U52" s="4">
        <f>ROUND(((Table2[[#This Row],[Collagen Weight (mg)]]-Table2[[#This Row],[Tube Weight (mg)]])/Table2[[#This Row],[Starting Weight (mg)]])*100,5)</f>
        <v>8.0161899999999999</v>
      </c>
      <c r="V52" s="4"/>
      <c r="W52" s="4"/>
    </row>
    <row r="53" spans="1:23" ht="18" customHeight="1" x14ac:dyDescent="0.25">
      <c r="A53" s="4">
        <v>101</v>
      </c>
      <c r="B53" s="4">
        <v>40</v>
      </c>
      <c r="C53" s="4" t="s">
        <v>51</v>
      </c>
      <c r="D53" s="4" t="s">
        <v>110</v>
      </c>
      <c r="E53" s="4" t="s">
        <v>155</v>
      </c>
      <c r="F53" s="4" t="s">
        <v>181</v>
      </c>
      <c r="G53" s="4" t="s">
        <v>187</v>
      </c>
      <c r="H53"/>
      <c r="I53"/>
      <c r="J53"/>
      <c r="K53" t="s">
        <v>205</v>
      </c>
      <c r="L53"/>
      <c r="M53"/>
      <c r="N53"/>
      <c r="O53"/>
      <c r="P53" s="8">
        <v>43661</v>
      </c>
      <c r="Q53" s="8">
        <v>43724</v>
      </c>
      <c r="R53" s="4">
        <v>245</v>
      </c>
      <c r="S53" s="4">
        <v>7048.9</v>
      </c>
      <c r="T53" s="4">
        <v>7086.5</v>
      </c>
      <c r="U53" s="4">
        <f>ROUND(((Table2[[#This Row],[Collagen Weight (mg)]]-Table2[[#This Row],[Tube Weight (mg)]])/Table2[[#This Row],[Starting Weight (mg)]])*100,5)</f>
        <v>15.34694</v>
      </c>
      <c r="V53" s="4"/>
      <c r="W53" s="4"/>
    </row>
    <row r="54" spans="1:23" ht="18" customHeight="1" x14ac:dyDescent="0.25">
      <c r="A54" s="4">
        <v>102</v>
      </c>
      <c r="B54" s="4">
        <v>41</v>
      </c>
      <c r="C54" s="4" t="s">
        <v>52</v>
      </c>
      <c r="D54" s="4" t="s">
        <v>110</v>
      </c>
      <c r="E54" s="4" t="s">
        <v>156</v>
      </c>
      <c r="F54" s="4" t="s">
        <v>181</v>
      </c>
      <c r="G54" s="4" t="s">
        <v>187</v>
      </c>
      <c r="H54"/>
      <c r="I54"/>
      <c r="J54"/>
      <c r="K54" t="s">
        <v>205</v>
      </c>
      <c r="L54"/>
      <c r="M54"/>
      <c r="N54"/>
      <c r="O54"/>
      <c r="P54" s="8">
        <v>43724</v>
      </c>
      <c r="Q54" s="8">
        <v>43741</v>
      </c>
      <c r="R54" s="4">
        <v>221.4</v>
      </c>
      <c r="S54" s="4">
        <v>7063.5</v>
      </c>
      <c r="T54" s="4">
        <v>7109.8</v>
      </c>
      <c r="U54" s="4">
        <f>ROUND(((Table2[[#This Row],[Collagen Weight (mg)]]-Table2[[#This Row],[Tube Weight (mg)]])/Table2[[#This Row],[Starting Weight (mg)]])*100,5)</f>
        <v>20.912379999999999</v>
      </c>
      <c r="V54" s="4"/>
      <c r="W54" s="4"/>
    </row>
    <row r="55" spans="1:23" ht="18" customHeight="1" x14ac:dyDescent="0.25">
      <c r="A55" s="4">
        <v>103</v>
      </c>
      <c r="B55" s="4">
        <v>42</v>
      </c>
      <c r="C55" s="4" t="s">
        <v>53</v>
      </c>
      <c r="D55" s="4" t="s">
        <v>110</v>
      </c>
      <c r="E55" s="4" t="s">
        <v>152</v>
      </c>
      <c r="F55" s="4" t="s">
        <v>181</v>
      </c>
      <c r="G55" s="4" t="s">
        <v>187</v>
      </c>
      <c r="H55"/>
      <c r="I55" s="20"/>
      <c r="J55"/>
      <c r="K55" t="s">
        <v>725</v>
      </c>
      <c r="L55"/>
      <c r="M55"/>
      <c r="N55"/>
      <c r="O55"/>
      <c r="P55" s="8">
        <v>43724</v>
      </c>
      <c r="Q55" s="8">
        <v>43731</v>
      </c>
      <c r="R55" s="4">
        <v>221.4</v>
      </c>
      <c r="S55" s="4">
        <v>7066.9</v>
      </c>
      <c r="T55" s="4">
        <v>7108</v>
      </c>
      <c r="U55" s="4">
        <f>ROUND(((Table2[[#This Row],[Collagen Weight (mg)]]-Table2[[#This Row],[Tube Weight (mg)]])/Table2[[#This Row],[Starting Weight (mg)]])*100,5)</f>
        <v>18.563690000000001</v>
      </c>
      <c r="V55" s="4"/>
      <c r="W55" s="4"/>
    </row>
    <row r="56" spans="1:23" ht="18" customHeight="1" x14ac:dyDescent="0.25">
      <c r="A56" s="4">
        <v>104</v>
      </c>
      <c r="B56" s="4">
        <v>43</v>
      </c>
      <c r="C56" s="4" t="s">
        <v>54</v>
      </c>
      <c r="D56" s="4" t="s">
        <v>110</v>
      </c>
      <c r="E56" s="4" t="s">
        <v>157</v>
      </c>
      <c r="F56" s="4" t="s">
        <v>181</v>
      </c>
      <c r="G56" s="4" t="s">
        <v>187</v>
      </c>
      <c r="H56"/>
      <c r="I56" s="38" t="s">
        <v>818</v>
      </c>
      <c r="J56"/>
      <c r="K56" t="s">
        <v>196</v>
      </c>
      <c r="L56"/>
      <c r="M56"/>
      <c r="N56"/>
      <c r="O56"/>
      <c r="P56" s="8">
        <v>43724</v>
      </c>
      <c r="Q56" s="8">
        <v>43741</v>
      </c>
      <c r="R56" s="4">
        <v>403.1</v>
      </c>
      <c r="S56" s="4">
        <v>7105.3</v>
      </c>
      <c r="T56" s="4">
        <v>7180.2</v>
      </c>
      <c r="U56" s="4">
        <f>ROUND(((Table2[[#This Row],[Collagen Weight (mg)]]-Table2[[#This Row],[Tube Weight (mg)]])/Table2[[#This Row],[Starting Weight (mg)]])*100,5)</f>
        <v>18.581</v>
      </c>
      <c r="V56" s="4"/>
      <c r="W56" s="4"/>
    </row>
    <row r="57" spans="1:23" ht="18" customHeight="1" x14ac:dyDescent="0.25">
      <c r="A57" s="4">
        <v>105</v>
      </c>
      <c r="B57" s="4">
        <v>44</v>
      </c>
      <c r="C57" s="4" t="s">
        <v>55</v>
      </c>
      <c r="D57" s="4" t="s">
        <v>110</v>
      </c>
      <c r="E57" s="4" t="s">
        <v>159</v>
      </c>
      <c r="F57" s="4" t="s">
        <v>181</v>
      </c>
      <c r="G57" s="4" t="s">
        <v>187</v>
      </c>
      <c r="H57"/>
      <c r="I57"/>
      <c r="J57"/>
      <c r="K57" t="s">
        <v>196</v>
      </c>
      <c r="L57"/>
      <c r="M57"/>
      <c r="N57"/>
      <c r="O57"/>
      <c r="P57" s="8">
        <v>43724</v>
      </c>
      <c r="Q57" s="8">
        <v>43748</v>
      </c>
      <c r="R57" s="4">
        <v>252.7</v>
      </c>
      <c r="S57" s="4">
        <v>7013.5</v>
      </c>
      <c r="T57" s="4">
        <v>7071.1</v>
      </c>
      <c r="U57" s="4">
        <f>ROUND(((Table2[[#This Row],[Collagen Weight (mg)]]-Table2[[#This Row],[Tube Weight (mg)]])/Table2[[#This Row],[Starting Weight (mg)]])*100,5)</f>
        <v>22.79383</v>
      </c>
      <c r="V57" s="4"/>
      <c r="W57" s="4"/>
    </row>
    <row r="58" spans="1:23" ht="18" customHeight="1" x14ac:dyDescent="0.25">
      <c r="A58" s="4">
        <v>106</v>
      </c>
      <c r="B58" s="4">
        <v>45</v>
      </c>
      <c r="C58" s="4" t="s">
        <v>56</v>
      </c>
      <c r="D58" s="4" t="s">
        <v>110</v>
      </c>
      <c r="E58" s="4" t="s">
        <v>154</v>
      </c>
      <c r="F58" s="4" t="s">
        <v>181</v>
      </c>
      <c r="G58" s="4" t="s">
        <v>187</v>
      </c>
      <c r="H58"/>
      <c r="I58"/>
      <c r="J58"/>
      <c r="K58" t="s">
        <v>197</v>
      </c>
      <c r="L58"/>
      <c r="M58"/>
      <c r="N58"/>
      <c r="O58"/>
      <c r="P58" s="8">
        <v>43724</v>
      </c>
      <c r="Q58" s="8">
        <v>43732</v>
      </c>
      <c r="R58" s="4">
        <v>276.39999999999998</v>
      </c>
      <c r="S58" s="4">
        <v>7160.5</v>
      </c>
      <c r="T58" s="4">
        <v>7194.7</v>
      </c>
      <c r="U58" s="4">
        <f>ROUND(((Table2[[#This Row],[Collagen Weight (mg)]]-Table2[[#This Row],[Tube Weight (mg)]])/Table2[[#This Row],[Starting Weight (mg)]])*100,5)</f>
        <v>12.37337</v>
      </c>
      <c r="V58" s="4"/>
      <c r="W58" s="4"/>
    </row>
    <row r="59" spans="1:23" ht="18" customHeight="1" x14ac:dyDescent="0.25">
      <c r="A59" s="4">
        <v>107</v>
      </c>
      <c r="B59" s="4">
        <v>46</v>
      </c>
      <c r="C59" s="4" t="s">
        <v>57</v>
      </c>
      <c r="D59" s="4" t="s">
        <v>110</v>
      </c>
      <c r="E59" s="4" t="s">
        <v>158</v>
      </c>
      <c r="F59" s="4" t="s">
        <v>181</v>
      </c>
      <c r="G59" s="4" t="s">
        <v>187</v>
      </c>
      <c r="H59"/>
      <c r="I59"/>
      <c r="J59"/>
      <c r="K59" t="s">
        <v>196</v>
      </c>
      <c r="L59"/>
      <c r="M59"/>
      <c r="N59"/>
      <c r="O59"/>
      <c r="P59" s="8">
        <v>43724</v>
      </c>
      <c r="Q59" s="8">
        <v>43742</v>
      </c>
      <c r="R59" s="4">
        <v>406.4</v>
      </c>
      <c r="S59" s="4">
        <v>7115.8</v>
      </c>
      <c r="T59" s="4">
        <v>7156</v>
      </c>
      <c r="U59" s="4">
        <f>ROUND(((Table2[[#This Row],[Collagen Weight (mg)]]-Table2[[#This Row],[Tube Weight (mg)]])/Table2[[#This Row],[Starting Weight (mg)]])*100,5)</f>
        <v>9.8917300000000008</v>
      </c>
      <c r="V59" s="4"/>
      <c r="W59" s="4"/>
    </row>
    <row r="60" spans="1:23" ht="18" customHeight="1" x14ac:dyDescent="0.25">
      <c r="A60" s="4">
        <v>108</v>
      </c>
      <c r="B60" s="4">
        <v>47</v>
      </c>
      <c r="C60" s="4" t="s">
        <v>58</v>
      </c>
      <c r="D60" s="4" t="s">
        <v>110</v>
      </c>
      <c r="E60" s="4" t="s">
        <v>153</v>
      </c>
      <c r="F60" s="4" t="s">
        <v>181</v>
      </c>
      <c r="G60" s="4" t="s">
        <v>187</v>
      </c>
      <c r="H60"/>
      <c r="I60"/>
      <c r="J60"/>
      <c r="K60" t="s">
        <v>200</v>
      </c>
      <c r="L60"/>
      <c r="M60"/>
      <c r="N60"/>
      <c r="O60"/>
      <c r="P60" s="8">
        <v>43724</v>
      </c>
      <c r="Q60" s="8">
        <v>43734</v>
      </c>
      <c r="R60" s="4">
        <v>237.5</v>
      </c>
      <c r="S60" s="4">
        <v>7100.2</v>
      </c>
      <c r="T60" s="4">
        <v>7115</v>
      </c>
      <c r="U60" s="4">
        <f>ROUND(((Table2[[#This Row],[Collagen Weight (mg)]]-Table2[[#This Row],[Tube Weight (mg)]])/Table2[[#This Row],[Starting Weight (mg)]])*100,5)</f>
        <v>6.2315800000000001</v>
      </c>
      <c r="V60" s="4"/>
      <c r="W60" s="4"/>
    </row>
    <row r="61" spans="1:23" ht="18" customHeight="1" x14ac:dyDescent="0.25">
      <c r="A61" s="4">
        <v>109</v>
      </c>
      <c r="B61" s="4">
        <v>48</v>
      </c>
      <c r="C61" s="3" t="s">
        <v>11</v>
      </c>
      <c r="D61" s="4" t="s">
        <v>111</v>
      </c>
      <c r="E61" s="18" t="s">
        <v>726</v>
      </c>
      <c r="F61" s="4" t="s">
        <v>181</v>
      </c>
      <c r="G61" s="4" t="s">
        <v>184</v>
      </c>
      <c r="H61"/>
      <c r="I61"/>
      <c r="J61"/>
      <c r="K61" t="s">
        <v>206</v>
      </c>
      <c r="L61"/>
      <c r="M61"/>
      <c r="N61"/>
      <c r="O61"/>
      <c r="P61" s="8">
        <v>43724</v>
      </c>
      <c r="Q61" s="8">
        <v>43734</v>
      </c>
      <c r="R61" s="4">
        <v>213.2</v>
      </c>
      <c r="S61" s="4">
        <v>7063.7</v>
      </c>
      <c r="T61" s="4">
        <v>7083.8</v>
      </c>
      <c r="U61" s="4">
        <f>ROUND(((Table2[[#This Row],[Collagen Weight (mg)]]-Table2[[#This Row],[Tube Weight (mg)]])/Table2[[#This Row],[Starting Weight (mg)]])*100,5)</f>
        <v>9.4277700000000006</v>
      </c>
      <c r="V61" s="4"/>
      <c r="W61" s="4"/>
    </row>
    <row r="62" spans="1:23" ht="18" customHeight="1" x14ac:dyDescent="0.25">
      <c r="A62" s="4">
        <v>110</v>
      </c>
      <c r="B62" s="4">
        <v>49</v>
      </c>
      <c r="C62" s="13" t="s">
        <v>59</v>
      </c>
      <c r="D62" s="4" t="s">
        <v>111</v>
      </c>
      <c r="E62" s="4" t="s">
        <v>169</v>
      </c>
      <c r="F62" s="4" t="s">
        <v>181</v>
      </c>
      <c r="G62" s="4" t="s">
        <v>184</v>
      </c>
      <c r="H62"/>
      <c r="I62"/>
      <c r="J62"/>
      <c r="K62" t="s">
        <v>197</v>
      </c>
      <c r="L62"/>
      <c r="M62"/>
      <c r="N62"/>
      <c r="O62"/>
      <c r="P62" s="8">
        <v>43724</v>
      </c>
      <c r="Q62" s="8">
        <v>43741</v>
      </c>
      <c r="R62" s="4">
        <v>268.2</v>
      </c>
      <c r="S62" s="4">
        <v>7093.8</v>
      </c>
      <c r="T62" s="4">
        <v>7101.2</v>
      </c>
      <c r="U62" s="4">
        <f>ROUND(((Table2[[#This Row],[Collagen Weight (mg)]]-Table2[[#This Row],[Tube Weight (mg)]])/Table2[[#This Row],[Starting Weight (mg)]])*100,5)</f>
        <v>2.7591299999999999</v>
      </c>
      <c r="V62" s="4"/>
      <c r="W62" s="4"/>
    </row>
    <row r="63" spans="1:23" ht="18" customHeight="1" x14ac:dyDescent="0.25">
      <c r="A63" s="4">
        <v>111</v>
      </c>
      <c r="B63" s="4">
        <v>50</v>
      </c>
      <c r="C63" s="4" t="s">
        <v>60</v>
      </c>
      <c r="D63" s="4" t="s">
        <v>111</v>
      </c>
      <c r="E63" s="4" t="s">
        <v>168</v>
      </c>
      <c r="F63" s="4" t="s">
        <v>181</v>
      </c>
      <c r="G63" s="4" t="s">
        <v>184</v>
      </c>
      <c r="H63"/>
      <c r="I63"/>
      <c r="J63"/>
      <c r="K63" t="s">
        <v>196</v>
      </c>
      <c r="L63"/>
      <c r="M63"/>
      <c r="N63"/>
      <c r="O63"/>
      <c r="P63" s="8">
        <v>43724</v>
      </c>
      <c r="Q63" s="8">
        <v>43735</v>
      </c>
      <c r="R63" s="4">
        <v>231.3</v>
      </c>
      <c r="S63" s="4">
        <v>7074.3</v>
      </c>
      <c r="T63" s="4">
        <v>7086</v>
      </c>
      <c r="U63" s="4">
        <f>ROUND(((Table2[[#This Row],[Collagen Weight (mg)]]-Table2[[#This Row],[Tube Weight (mg)]])/Table2[[#This Row],[Starting Weight (mg)]])*100,5)</f>
        <v>5.05837</v>
      </c>
      <c r="V63" s="4"/>
      <c r="W63" s="4"/>
    </row>
    <row r="64" spans="1:23" ht="18" customHeight="1" x14ac:dyDescent="0.25">
      <c r="A64" s="4">
        <v>112</v>
      </c>
      <c r="B64" s="4">
        <v>51</v>
      </c>
      <c r="C64" s="4" t="s">
        <v>100</v>
      </c>
      <c r="D64" s="4" t="s">
        <v>112</v>
      </c>
      <c r="E64" s="4" t="s">
        <v>61</v>
      </c>
      <c r="F64" s="4" t="s">
        <v>181</v>
      </c>
      <c r="G64" s="4" t="s">
        <v>187</v>
      </c>
      <c r="H64"/>
      <c r="I64"/>
      <c r="J64"/>
      <c r="K64" t="s">
        <v>208</v>
      </c>
      <c r="L64"/>
      <c r="M64"/>
      <c r="N64"/>
      <c r="O64"/>
      <c r="P64" s="8">
        <v>43724</v>
      </c>
      <c r="Q64" s="8">
        <v>43733</v>
      </c>
      <c r="R64" s="4">
        <v>208.2</v>
      </c>
      <c r="S64" s="4">
        <v>7118</v>
      </c>
      <c r="T64" s="4">
        <v>7160.6</v>
      </c>
      <c r="U64" s="4">
        <f>ROUND(((Table2[[#This Row],[Collagen Weight (mg)]]-Table2[[#This Row],[Tube Weight (mg)]])/Table2[[#This Row],[Starting Weight (mg)]])*100,5)</f>
        <v>20.461099999999998</v>
      </c>
      <c r="V64" s="4"/>
      <c r="W64" s="4"/>
    </row>
    <row r="65" spans="1:23" ht="18" customHeight="1" x14ac:dyDescent="0.25">
      <c r="A65" s="4">
        <v>113</v>
      </c>
      <c r="B65" s="4">
        <v>52</v>
      </c>
      <c r="C65" s="4" t="s">
        <v>101</v>
      </c>
      <c r="D65" s="4" t="s">
        <v>112</v>
      </c>
      <c r="E65" s="4" t="s">
        <v>62</v>
      </c>
      <c r="F65" s="4" t="s">
        <v>181</v>
      </c>
      <c r="G65" s="4" t="s">
        <v>187</v>
      </c>
      <c r="H65"/>
      <c r="I65"/>
      <c r="J65" t="s">
        <v>195</v>
      </c>
      <c r="K65" t="s">
        <v>198</v>
      </c>
      <c r="L65"/>
      <c r="M65"/>
      <c r="N65"/>
      <c r="O65"/>
      <c r="P65" s="8">
        <v>43724</v>
      </c>
      <c r="Q65" s="8">
        <v>43733</v>
      </c>
      <c r="R65" s="4">
        <v>356.7</v>
      </c>
      <c r="S65" s="4">
        <v>7069.1</v>
      </c>
      <c r="T65" s="4">
        <v>7145.9</v>
      </c>
      <c r="U65" s="4">
        <f>ROUND(((Table2[[#This Row],[Collagen Weight (mg)]]-Table2[[#This Row],[Tube Weight (mg)]])/Table2[[#This Row],[Starting Weight (mg)]])*100,5)</f>
        <v>21.5307</v>
      </c>
      <c r="V65" s="4"/>
      <c r="W65" s="4"/>
    </row>
    <row r="66" spans="1:23" ht="18" customHeight="1" x14ac:dyDescent="0.25">
      <c r="A66" s="4">
        <v>114</v>
      </c>
      <c r="B66" s="4">
        <v>53</v>
      </c>
      <c r="C66" s="4" t="s">
        <v>102</v>
      </c>
      <c r="D66" s="4" t="s">
        <v>112</v>
      </c>
      <c r="E66" s="4" t="s">
        <v>63</v>
      </c>
      <c r="F66" s="4" t="s">
        <v>181</v>
      </c>
      <c r="G66" s="4" t="s">
        <v>187</v>
      </c>
      <c r="H66"/>
      <c r="I66"/>
      <c r="J66"/>
      <c r="K66" t="s">
        <v>198</v>
      </c>
      <c r="L66"/>
      <c r="M66"/>
      <c r="N66"/>
      <c r="O66"/>
      <c r="P66" s="8">
        <v>43724</v>
      </c>
      <c r="Q66" s="8">
        <v>43741</v>
      </c>
      <c r="R66" s="4">
        <v>241</v>
      </c>
      <c r="S66" s="4">
        <v>7032</v>
      </c>
      <c r="T66" s="4">
        <v>7072.4</v>
      </c>
      <c r="U66" s="4">
        <f>ROUND(((Table2[[#This Row],[Collagen Weight (mg)]]-Table2[[#This Row],[Tube Weight (mg)]])/Table2[[#This Row],[Starting Weight (mg)]])*100,5)</f>
        <v>16.763490000000001</v>
      </c>
      <c r="V66" s="4"/>
      <c r="W66" s="4"/>
    </row>
    <row r="67" spans="1:23" ht="18" customHeight="1" x14ac:dyDescent="0.25">
      <c r="A67" s="4">
        <v>115</v>
      </c>
      <c r="B67" s="4">
        <v>54</v>
      </c>
      <c r="C67" s="4" t="s">
        <v>103</v>
      </c>
      <c r="D67" s="4" t="s">
        <v>112</v>
      </c>
      <c r="E67" s="4" t="s">
        <v>64</v>
      </c>
      <c r="F67" s="4" t="s">
        <v>181</v>
      </c>
      <c r="G67" s="4" t="s">
        <v>187</v>
      </c>
      <c r="H67"/>
      <c r="I67"/>
      <c r="J67"/>
      <c r="K67" t="s">
        <v>198</v>
      </c>
      <c r="L67"/>
      <c r="M67"/>
      <c r="N67"/>
      <c r="O67"/>
      <c r="P67" s="8">
        <v>43724</v>
      </c>
      <c r="Q67" s="8">
        <v>43741</v>
      </c>
      <c r="R67" s="4">
        <v>264</v>
      </c>
      <c r="S67" s="4">
        <v>7022.8</v>
      </c>
      <c r="T67" s="4">
        <v>7061.6</v>
      </c>
      <c r="U67" s="4">
        <f>ROUND(((Table2[[#This Row],[Collagen Weight (mg)]]-Table2[[#This Row],[Tube Weight (mg)]])/Table2[[#This Row],[Starting Weight (mg)]])*100,5)</f>
        <v>14.69697</v>
      </c>
      <c r="V67" s="4"/>
      <c r="W67" s="4"/>
    </row>
    <row r="68" spans="1:23" ht="18" customHeight="1" x14ac:dyDescent="0.25">
      <c r="A68" s="4">
        <v>116</v>
      </c>
      <c r="B68" s="4">
        <v>56</v>
      </c>
      <c r="C68" s="4" t="s">
        <v>105</v>
      </c>
      <c r="D68" s="4" t="s">
        <v>112</v>
      </c>
      <c r="E68" s="4" t="s">
        <v>66</v>
      </c>
      <c r="F68" s="4" t="s">
        <v>181</v>
      </c>
      <c r="G68" s="4" t="s">
        <v>187</v>
      </c>
      <c r="H68"/>
      <c r="I68"/>
      <c r="J68"/>
      <c r="K68" t="s">
        <v>198</v>
      </c>
      <c r="L68"/>
      <c r="M68"/>
      <c r="N68"/>
      <c r="O68"/>
      <c r="P68" s="8">
        <v>43724</v>
      </c>
      <c r="Q68" s="8">
        <v>43731</v>
      </c>
      <c r="R68" s="4">
        <v>217.1</v>
      </c>
      <c r="S68" s="4">
        <v>7111.3</v>
      </c>
      <c r="T68" s="4">
        <v>7145.2</v>
      </c>
      <c r="U68" s="4">
        <f>ROUND(((Table2[[#This Row],[Collagen Weight (mg)]]-Table2[[#This Row],[Tube Weight (mg)]])/Table2[[#This Row],[Starting Weight (mg)]])*100,5)</f>
        <v>15.61492</v>
      </c>
      <c r="V68" s="4"/>
      <c r="W68" s="4"/>
    </row>
    <row r="69" spans="1:23" ht="18" customHeight="1" x14ac:dyDescent="0.25">
      <c r="A69" s="4">
        <v>117</v>
      </c>
      <c r="B69" s="4">
        <v>57</v>
      </c>
      <c r="C69" s="4" t="s">
        <v>106</v>
      </c>
      <c r="D69" s="4" t="s">
        <v>112</v>
      </c>
      <c r="E69" s="4" t="s">
        <v>67</v>
      </c>
      <c r="F69" s="4" t="s">
        <v>181</v>
      </c>
      <c r="G69" s="4" t="s">
        <v>187</v>
      </c>
      <c r="H69"/>
      <c r="I69"/>
      <c r="J69" t="s">
        <v>195</v>
      </c>
      <c r="K69" t="s">
        <v>198</v>
      </c>
      <c r="L69"/>
      <c r="M69"/>
      <c r="N69"/>
      <c r="O69"/>
      <c r="P69" s="8">
        <v>43724</v>
      </c>
      <c r="Q69" s="8">
        <v>43733</v>
      </c>
      <c r="R69" s="4">
        <v>248.4</v>
      </c>
      <c r="S69" s="4">
        <v>7037.2</v>
      </c>
      <c r="T69" s="4">
        <v>7080.9</v>
      </c>
      <c r="U69" s="4">
        <f>ROUND(((Table2[[#This Row],[Collagen Weight (mg)]]-Table2[[#This Row],[Tube Weight (mg)]])/Table2[[#This Row],[Starting Weight (mg)]])*100,5)</f>
        <v>17.592590000000001</v>
      </c>
      <c r="V69" s="4"/>
      <c r="W69" s="4"/>
    </row>
    <row r="70" spans="1:23" ht="18" customHeight="1" x14ac:dyDescent="0.25">
      <c r="A70" s="4">
        <v>118</v>
      </c>
      <c r="B70" s="4">
        <v>58</v>
      </c>
      <c r="C70" s="4" t="s">
        <v>107</v>
      </c>
      <c r="D70" s="4" t="s">
        <v>112</v>
      </c>
      <c r="E70" s="4" t="s">
        <v>68</v>
      </c>
      <c r="F70" s="4" t="s">
        <v>181</v>
      </c>
      <c r="G70" s="4" t="s">
        <v>187</v>
      </c>
      <c r="H70"/>
      <c r="I70"/>
      <c r="J70"/>
      <c r="K70" t="s">
        <v>198</v>
      </c>
      <c r="L70"/>
      <c r="M70"/>
      <c r="N70"/>
      <c r="O70"/>
      <c r="P70" s="8">
        <v>43724</v>
      </c>
      <c r="Q70" s="8">
        <v>43731</v>
      </c>
      <c r="R70" s="4">
        <v>199.4</v>
      </c>
      <c r="S70" s="4">
        <v>7084.8</v>
      </c>
      <c r="T70" s="4">
        <v>7117</v>
      </c>
      <c r="U70" s="4">
        <f>ROUND(((Table2[[#This Row],[Collagen Weight (mg)]]-Table2[[#This Row],[Tube Weight (mg)]])/Table2[[#This Row],[Starting Weight (mg)]])*100,5)</f>
        <v>16.14845</v>
      </c>
      <c r="V70" s="4"/>
      <c r="W70" s="4"/>
    </row>
    <row r="71" spans="1:23" ht="18" customHeight="1" x14ac:dyDescent="0.25">
      <c r="A71" s="4">
        <v>119</v>
      </c>
      <c r="B71" s="4">
        <v>60</v>
      </c>
      <c r="C71" s="4" t="s">
        <v>70</v>
      </c>
      <c r="D71" s="4" t="s">
        <v>113</v>
      </c>
      <c r="E71" s="5"/>
      <c r="F71" s="4" t="s">
        <v>181</v>
      </c>
      <c r="G71" s="4" t="s">
        <v>184</v>
      </c>
      <c r="H71" t="s">
        <v>223</v>
      </c>
      <c r="I71"/>
      <c r="J71"/>
      <c r="K71" t="s">
        <v>199</v>
      </c>
      <c r="L71"/>
      <c r="M71"/>
      <c r="N71"/>
      <c r="O71"/>
      <c r="P71" s="8">
        <v>43724</v>
      </c>
      <c r="Q71" s="8">
        <v>43749</v>
      </c>
      <c r="R71" s="4">
        <v>506.5</v>
      </c>
      <c r="S71" s="4">
        <v>7161.6</v>
      </c>
      <c r="T71" s="4">
        <v>7242.3</v>
      </c>
      <c r="U71" s="4">
        <f>ROUND(((Table2[[#This Row],[Collagen Weight (mg)]]-Table2[[#This Row],[Tube Weight (mg)]])/Table2[[#This Row],[Starting Weight (mg)]])*100,5)</f>
        <v>15.932869999999999</v>
      </c>
      <c r="V71" s="4"/>
      <c r="W71" s="4"/>
    </row>
    <row r="72" spans="1:23" ht="18" customHeight="1" x14ac:dyDescent="0.25">
      <c r="A72" s="4">
        <v>120</v>
      </c>
      <c r="B72" s="4">
        <v>61</v>
      </c>
      <c r="C72" s="4" t="s">
        <v>71</v>
      </c>
      <c r="D72" s="4" t="s">
        <v>113</v>
      </c>
      <c r="E72" s="5"/>
      <c r="F72" s="4" t="s">
        <v>181</v>
      </c>
      <c r="G72" s="4" t="s">
        <v>184</v>
      </c>
      <c r="H72" t="s">
        <v>223</v>
      </c>
      <c r="I72"/>
      <c r="J72"/>
      <c r="K72" t="s">
        <v>197</v>
      </c>
      <c r="L72"/>
      <c r="M72"/>
      <c r="N72"/>
      <c r="O72"/>
      <c r="P72" s="8">
        <v>43724</v>
      </c>
      <c r="Q72" s="8">
        <v>43738</v>
      </c>
      <c r="R72" s="4">
        <v>360.8</v>
      </c>
      <c r="S72" s="4">
        <v>7097.2</v>
      </c>
      <c r="T72" s="4">
        <v>7112.6</v>
      </c>
      <c r="U72" s="4">
        <f>ROUND(((Table2[[#This Row],[Collagen Weight (mg)]]-Table2[[#This Row],[Tube Weight (mg)]])/Table2[[#This Row],[Starting Weight (mg)]])*100,5)</f>
        <v>4.2682900000000004</v>
      </c>
      <c r="V72" s="4"/>
      <c r="W72" s="4"/>
    </row>
    <row r="73" spans="1:23" ht="18" customHeight="1" x14ac:dyDescent="0.25">
      <c r="A73" s="4">
        <v>121</v>
      </c>
      <c r="B73" s="4">
        <v>62</v>
      </c>
      <c r="C73" s="4" t="s">
        <v>72</v>
      </c>
      <c r="D73" s="4" t="s">
        <v>113</v>
      </c>
      <c r="E73" s="5"/>
      <c r="F73" s="4" t="s">
        <v>181</v>
      </c>
      <c r="G73" s="4" t="s">
        <v>184</v>
      </c>
      <c r="H73" t="s">
        <v>223</v>
      </c>
      <c r="I73"/>
      <c r="J73"/>
      <c r="K73" t="s">
        <v>196</v>
      </c>
      <c r="L73"/>
      <c r="M73"/>
      <c r="N73"/>
      <c r="O73"/>
      <c r="P73" s="8">
        <v>43724</v>
      </c>
      <c r="Q73" s="8">
        <v>43738</v>
      </c>
      <c r="R73" s="4">
        <v>284.89999999999998</v>
      </c>
      <c r="S73" s="4">
        <v>7070</v>
      </c>
      <c r="T73" s="4">
        <v>7085.9</v>
      </c>
      <c r="U73" s="4">
        <f>ROUND(((Table2[[#This Row],[Collagen Weight (mg)]]-Table2[[#This Row],[Tube Weight (mg)]])/Table2[[#This Row],[Starting Weight (mg)]])*100,5)</f>
        <v>5.5809100000000003</v>
      </c>
      <c r="V73" s="4"/>
      <c r="W73" s="4"/>
    </row>
    <row r="74" spans="1:23" ht="18" customHeight="1" x14ac:dyDescent="0.25">
      <c r="A74" s="4">
        <v>122</v>
      </c>
      <c r="B74" s="4">
        <v>63</v>
      </c>
      <c r="C74" s="4" t="s">
        <v>73</v>
      </c>
      <c r="D74" s="4" t="s">
        <v>113</v>
      </c>
      <c r="E74" s="5"/>
      <c r="F74" s="4" t="s">
        <v>181</v>
      </c>
      <c r="G74" s="4" t="s">
        <v>184</v>
      </c>
      <c r="H74" t="s">
        <v>223</v>
      </c>
      <c r="I74"/>
      <c r="J74"/>
      <c r="K74" t="s">
        <v>198</v>
      </c>
      <c r="L74"/>
      <c r="M74"/>
      <c r="N74"/>
      <c r="O74"/>
      <c r="P74" s="8">
        <v>43724</v>
      </c>
      <c r="Q74" s="8">
        <v>43733</v>
      </c>
      <c r="R74" s="4">
        <v>207.5</v>
      </c>
      <c r="S74" s="4">
        <v>7073.9</v>
      </c>
      <c r="T74" s="4">
        <v>7111.9</v>
      </c>
      <c r="U74" s="4">
        <f>ROUND(((Table2[[#This Row],[Collagen Weight (mg)]]-Table2[[#This Row],[Tube Weight (mg)]])/Table2[[#This Row],[Starting Weight (mg)]])*100,5)</f>
        <v>18.31325</v>
      </c>
      <c r="V74" s="4"/>
      <c r="W74" s="4"/>
    </row>
    <row r="75" spans="1:23" ht="18" customHeight="1" x14ac:dyDescent="0.25">
      <c r="A75" s="4">
        <v>123</v>
      </c>
      <c r="B75" s="4">
        <v>65</v>
      </c>
      <c r="C75" s="4" t="s">
        <v>75</v>
      </c>
      <c r="D75" s="4" t="s">
        <v>113</v>
      </c>
      <c r="E75" s="5"/>
      <c r="F75" s="4" t="s">
        <v>181</v>
      </c>
      <c r="G75" s="4" t="s">
        <v>184</v>
      </c>
      <c r="H75" t="s">
        <v>223</v>
      </c>
      <c r="I75"/>
      <c r="J75"/>
      <c r="K75" t="s">
        <v>202</v>
      </c>
      <c r="L75"/>
      <c r="M75"/>
      <c r="N75"/>
      <c r="O75"/>
      <c r="P75" s="8">
        <v>43724</v>
      </c>
      <c r="Q75" s="8">
        <v>43749</v>
      </c>
      <c r="R75" s="4">
        <v>507.1</v>
      </c>
      <c r="S75" s="4">
        <v>7086.8</v>
      </c>
      <c r="T75" s="4">
        <v>7121.5</v>
      </c>
      <c r="U75" s="4">
        <f>ROUND(((Table2[[#This Row],[Collagen Weight (mg)]]-Table2[[#This Row],[Tube Weight (mg)]])/Table2[[#This Row],[Starting Weight (mg)]])*100,5)</f>
        <v>6.8428300000000002</v>
      </c>
      <c r="V75" s="4"/>
      <c r="W75" s="4"/>
    </row>
    <row r="76" spans="1:23" ht="18" customHeight="1" x14ac:dyDescent="0.25">
      <c r="A76" s="4">
        <v>124</v>
      </c>
      <c r="B76" s="4">
        <v>66</v>
      </c>
      <c r="C76" s="4" t="s">
        <v>76</v>
      </c>
      <c r="D76" s="4" t="s">
        <v>114</v>
      </c>
      <c r="E76" s="4" t="s">
        <v>146</v>
      </c>
      <c r="F76" s="4" t="s">
        <v>181</v>
      </c>
      <c r="G76" s="4" t="s">
        <v>187</v>
      </c>
      <c r="H76"/>
      <c r="I76" s="20"/>
      <c r="J76"/>
      <c r="K76" t="s">
        <v>200</v>
      </c>
      <c r="L76"/>
      <c r="M76"/>
      <c r="N76"/>
      <c r="O76"/>
      <c r="P76" s="8">
        <v>43724</v>
      </c>
      <c r="Q76" s="8">
        <v>43735</v>
      </c>
      <c r="R76" s="4">
        <v>273</v>
      </c>
      <c r="S76" s="4">
        <v>7089.8</v>
      </c>
      <c r="T76" s="4">
        <v>7110.5</v>
      </c>
      <c r="U76" s="4">
        <f>ROUND(((Table2[[#This Row],[Collagen Weight (mg)]]-Table2[[#This Row],[Tube Weight (mg)]])/Table2[[#This Row],[Starting Weight (mg)]])*100,5)</f>
        <v>7.5824199999999999</v>
      </c>
      <c r="V76" s="4"/>
      <c r="W76" s="4"/>
    </row>
    <row r="77" spans="1:23" ht="18" customHeight="1" x14ac:dyDescent="0.25">
      <c r="A77" s="4">
        <v>125</v>
      </c>
      <c r="B77" s="4">
        <v>67</v>
      </c>
      <c r="C77" s="4" t="s">
        <v>77</v>
      </c>
      <c r="D77" s="4" t="s">
        <v>114</v>
      </c>
      <c r="E77" s="4" t="s">
        <v>147</v>
      </c>
      <c r="F77" s="4" t="s">
        <v>181</v>
      </c>
      <c r="G77" s="4" t="s">
        <v>187</v>
      </c>
      <c r="H77" t="s">
        <v>188</v>
      </c>
      <c r="I77" t="s">
        <v>817</v>
      </c>
      <c r="J77"/>
      <c r="K77" t="s">
        <v>197</v>
      </c>
      <c r="L77"/>
      <c r="M77"/>
      <c r="N77"/>
      <c r="O77"/>
      <c r="P77" s="8">
        <v>43724</v>
      </c>
      <c r="Q77" s="8">
        <v>43748</v>
      </c>
      <c r="R77" s="4">
        <v>272.10000000000002</v>
      </c>
      <c r="S77" s="4">
        <v>7130.9</v>
      </c>
      <c r="T77" s="4">
        <v>7175.9</v>
      </c>
      <c r="U77" s="4">
        <f>ROUND(((Table2[[#This Row],[Collagen Weight (mg)]]-Table2[[#This Row],[Tube Weight (mg)]])/Table2[[#This Row],[Starting Weight (mg)]])*100,5)</f>
        <v>16.538039999999999</v>
      </c>
      <c r="V77" s="4"/>
      <c r="W77" s="4"/>
    </row>
    <row r="78" spans="1:23" ht="18" customHeight="1" x14ac:dyDescent="0.25">
      <c r="A78" s="4">
        <v>126</v>
      </c>
      <c r="B78" s="4">
        <v>69</v>
      </c>
      <c r="C78" s="4" t="s">
        <v>79</v>
      </c>
      <c r="D78" s="4" t="s">
        <v>114</v>
      </c>
      <c r="E78" s="4" t="s">
        <v>149</v>
      </c>
      <c r="F78" s="4" t="s">
        <v>181</v>
      </c>
      <c r="G78" s="4" t="s">
        <v>187</v>
      </c>
      <c r="H78"/>
      <c r="I78"/>
      <c r="J78"/>
      <c r="K78" t="s">
        <v>206</v>
      </c>
      <c r="L78"/>
      <c r="M78"/>
      <c r="N78"/>
      <c r="O78"/>
      <c r="P78" s="8">
        <v>43724</v>
      </c>
      <c r="Q78" s="8">
        <v>43731</v>
      </c>
      <c r="R78" s="4">
        <v>216.2</v>
      </c>
      <c r="S78" s="4">
        <v>7196.9</v>
      </c>
      <c r="T78" s="4">
        <v>7213.7</v>
      </c>
      <c r="U78" s="4">
        <f>ROUND(((Table2[[#This Row],[Collagen Weight (mg)]]-Table2[[#This Row],[Tube Weight (mg)]])/Table2[[#This Row],[Starting Weight (mg)]])*100,5)</f>
        <v>7.7705799999999998</v>
      </c>
      <c r="V78" s="4"/>
      <c r="W78" s="4"/>
    </row>
    <row r="79" spans="1:23" ht="18" customHeight="1" x14ac:dyDescent="0.25">
      <c r="A79" s="4">
        <v>127</v>
      </c>
      <c r="B79" s="4">
        <v>71</v>
      </c>
      <c r="C79" s="4" t="s">
        <v>81</v>
      </c>
      <c r="D79" s="4" t="s">
        <v>114</v>
      </c>
      <c r="E79" s="4" t="s">
        <v>151</v>
      </c>
      <c r="F79" s="4" t="s">
        <v>181</v>
      </c>
      <c r="G79" s="4" t="s">
        <v>187</v>
      </c>
      <c r="H79"/>
      <c r="I79"/>
      <c r="J79"/>
      <c r="K79" t="s">
        <v>206</v>
      </c>
      <c r="L79"/>
      <c r="M79"/>
      <c r="N79"/>
      <c r="O79"/>
      <c r="P79" s="8">
        <v>43724</v>
      </c>
      <c r="Q79" s="8">
        <v>43741</v>
      </c>
      <c r="R79" s="4">
        <v>415</v>
      </c>
      <c r="S79" s="4">
        <v>7072.8</v>
      </c>
      <c r="T79" s="4">
        <v>7094.3</v>
      </c>
      <c r="U79" s="4">
        <f>ROUND(((Table2[[#This Row],[Collagen Weight (mg)]]-Table2[[#This Row],[Tube Weight (mg)]])/Table2[[#This Row],[Starting Weight (mg)]])*100,5)</f>
        <v>5.18072</v>
      </c>
      <c r="V79" s="4"/>
      <c r="W79" s="4"/>
    </row>
    <row r="80" spans="1:23" ht="18" customHeight="1" x14ac:dyDescent="0.25">
      <c r="A80" s="4">
        <v>128</v>
      </c>
      <c r="B80" s="4">
        <v>73</v>
      </c>
      <c r="C80" s="4" t="s">
        <v>83</v>
      </c>
      <c r="D80" s="4" t="s">
        <v>116</v>
      </c>
      <c r="E80" s="4" t="s">
        <v>163</v>
      </c>
      <c r="F80" s="4" t="s">
        <v>181</v>
      </c>
      <c r="G80" s="4" t="s">
        <v>186</v>
      </c>
      <c r="H80"/>
      <c r="I80"/>
      <c r="J80"/>
      <c r="K80" t="s">
        <v>197</v>
      </c>
      <c r="L80"/>
      <c r="M80"/>
      <c r="N80"/>
      <c r="O80"/>
      <c r="P80" s="8">
        <v>43724</v>
      </c>
      <c r="Q80" s="8">
        <v>43741</v>
      </c>
      <c r="R80" s="4">
        <v>264.8</v>
      </c>
      <c r="S80" s="4">
        <v>7039.2</v>
      </c>
      <c r="T80" s="4">
        <v>7072.1</v>
      </c>
      <c r="U80" s="4">
        <f>ROUND(((Table2[[#This Row],[Collagen Weight (mg)]]-Table2[[#This Row],[Tube Weight (mg)]])/Table2[[#This Row],[Starting Weight (mg)]])*100,5)</f>
        <v>12.424469999999999</v>
      </c>
      <c r="V80" s="4"/>
      <c r="W80" s="4"/>
    </row>
    <row r="81" spans="1:23" ht="18" customHeight="1" x14ac:dyDescent="0.25">
      <c r="A81" s="4">
        <v>129</v>
      </c>
      <c r="B81" s="4">
        <v>74</v>
      </c>
      <c r="C81" s="4" t="s">
        <v>84</v>
      </c>
      <c r="D81" s="4" t="s">
        <v>116</v>
      </c>
      <c r="E81" s="4" t="s">
        <v>164</v>
      </c>
      <c r="F81" s="4" t="s">
        <v>181</v>
      </c>
      <c r="G81" s="4" t="s">
        <v>186</v>
      </c>
      <c r="H81"/>
      <c r="I81"/>
      <c r="J81"/>
      <c r="K81" t="s">
        <v>207</v>
      </c>
      <c r="L81"/>
      <c r="M81"/>
      <c r="N81"/>
      <c r="O81"/>
      <c r="P81" s="8">
        <v>43724</v>
      </c>
      <c r="Q81" s="8">
        <v>43731</v>
      </c>
      <c r="R81" s="4">
        <v>186.8</v>
      </c>
      <c r="S81" s="4">
        <v>7021.8</v>
      </c>
      <c r="T81" s="4">
        <v>7047.9</v>
      </c>
      <c r="U81" s="4">
        <f>ROUND(((Table2[[#This Row],[Collagen Weight (mg)]]-Table2[[#This Row],[Tube Weight (mg)]])/Table2[[#This Row],[Starting Weight (mg)]])*100,5)</f>
        <v>13.972160000000001</v>
      </c>
      <c r="V81" s="4"/>
      <c r="W81" s="4"/>
    </row>
    <row r="82" spans="1:23" ht="18" customHeight="1" x14ac:dyDescent="0.25">
      <c r="A82" s="4">
        <v>130</v>
      </c>
      <c r="B82" s="4">
        <v>75</v>
      </c>
      <c r="C82" s="4" t="s">
        <v>85</v>
      </c>
      <c r="D82" s="4" t="s">
        <v>116</v>
      </c>
      <c r="E82" s="4" t="s">
        <v>165</v>
      </c>
      <c r="F82" s="4" t="s">
        <v>181</v>
      </c>
      <c r="G82" s="4" t="s">
        <v>186</v>
      </c>
      <c r="H82"/>
      <c r="I82"/>
      <c r="J82"/>
      <c r="K82"/>
      <c r="L82"/>
      <c r="M82"/>
      <c r="N82"/>
      <c r="O82"/>
      <c r="P82" s="8">
        <v>43724</v>
      </c>
      <c r="Q82" s="8">
        <v>43748</v>
      </c>
      <c r="R82" s="4">
        <v>237.5</v>
      </c>
      <c r="S82" s="4">
        <v>7000.7</v>
      </c>
      <c r="T82" s="4">
        <v>7039.5</v>
      </c>
      <c r="U82" s="4">
        <f>ROUND(((Table2[[#This Row],[Collagen Weight (mg)]]-Table2[[#This Row],[Tube Weight (mg)]])/Table2[[#This Row],[Starting Weight (mg)]])*100,5)</f>
        <v>16.336839999999999</v>
      </c>
      <c r="V82" s="4"/>
      <c r="W82" s="4"/>
    </row>
    <row r="83" spans="1:23" ht="18" customHeight="1" x14ac:dyDescent="0.25">
      <c r="A83" s="4">
        <v>131</v>
      </c>
      <c r="B83" s="4">
        <v>76</v>
      </c>
      <c r="C83" s="4" t="s">
        <v>86</v>
      </c>
      <c r="D83" s="4" t="s">
        <v>117</v>
      </c>
      <c r="E83" s="5"/>
      <c r="F83" s="4" t="s">
        <v>181</v>
      </c>
      <c r="G83" s="4" t="s">
        <v>184</v>
      </c>
      <c r="H83"/>
      <c r="I83"/>
      <c r="J83"/>
      <c r="K83" t="s">
        <v>200</v>
      </c>
      <c r="L83"/>
      <c r="M83"/>
      <c r="N83"/>
      <c r="O83"/>
      <c r="P83" s="8">
        <v>43724</v>
      </c>
      <c r="Q83" s="8">
        <v>43742</v>
      </c>
      <c r="R83" s="4">
        <v>365.7</v>
      </c>
      <c r="S83" s="4">
        <v>7070.1</v>
      </c>
      <c r="T83" s="4">
        <v>7082.1</v>
      </c>
      <c r="U83" s="4">
        <f>ROUND(((Table2[[#This Row],[Collagen Weight (mg)]]-Table2[[#This Row],[Tube Weight (mg)]])/Table2[[#This Row],[Starting Weight (mg)]])*100,5)</f>
        <v>3.28138</v>
      </c>
      <c r="V83" s="4"/>
      <c r="W83" s="4"/>
    </row>
    <row r="84" spans="1:23" ht="18" customHeight="1" x14ac:dyDescent="0.25">
      <c r="A84" s="4">
        <v>132</v>
      </c>
      <c r="B84" s="4">
        <v>77</v>
      </c>
      <c r="C84" s="4" t="s">
        <v>87</v>
      </c>
      <c r="D84" s="4" t="s">
        <v>182</v>
      </c>
      <c r="E84" s="4" t="s">
        <v>161</v>
      </c>
      <c r="F84" s="4" t="s">
        <v>181</v>
      </c>
      <c r="G84" s="4" t="s">
        <v>184</v>
      </c>
      <c r="H84"/>
      <c r="I84" t="s">
        <v>817</v>
      </c>
      <c r="J84"/>
      <c r="K84" t="s">
        <v>205</v>
      </c>
      <c r="L84"/>
      <c r="M84"/>
      <c r="N84"/>
      <c r="O84"/>
      <c r="P84" s="8">
        <v>43724</v>
      </c>
      <c r="Q84" s="8">
        <v>43732</v>
      </c>
      <c r="R84" s="4">
        <v>206.6</v>
      </c>
      <c r="S84" s="4">
        <v>7097.1</v>
      </c>
      <c r="T84" s="4">
        <v>7109.7</v>
      </c>
      <c r="U84" s="4">
        <f>ROUND(((Table2[[#This Row],[Collagen Weight (mg)]]-Table2[[#This Row],[Tube Weight (mg)]])/Table2[[#This Row],[Starting Weight (mg)]])*100,5)</f>
        <v>6.0987400000000003</v>
      </c>
      <c r="V84" s="4"/>
      <c r="W84" s="4"/>
    </row>
    <row r="85" spans="1:23" ht="18" customHeight="1" x14ac:dyDescent="0.25">
      <c r="A85" s="4">
        <v>133</v>
      </c>
      <c r="B85" s="4">
        <v>78</v>
      </c>
      <c r="C85" s="11" t="s">
        <v>88</v>
      </c>
      <c r="D85" s="4" t="s">
        <v>182</v>
      </c>
      <c r="E85" s="4" t="s">
        <v>162</v>
      </c>
      <c r="F85" s="4" t="s">
        <v>181</v>
      </c>
      <c r="G85" s="4" t="s">
        <v>184</v>
      </c>
      <c r="H85"/>
      <c r="I85" t="s">
        <v>817</v>
      </c>
      <c r="J85"/>
      <c r="K85" t="s">
        <v>205</v>
      </c>
      <c r="L85"/>
      <c r="M85"/>
      <c r="N85"/>
      <c r="O85"/>
      <c r="P85" s="8">
        <v>43724</v>
      </c>
      <c r="Q85" s="8">
        <v>43735</v>
      </c>
      <c r="R85" s="4">
        <v>210.1</v>
      </c>
      <c r="S85" s="4">
        <v>7124.9</v>
      </c>
      <c r="T85" s="4">
        <v>7136.4</v>
      </c>
      <c r="U85" s="4">
        <f>ROUND(((Table2[[#This Row],[Collagen Weight (mg)]]-Table2[[#This Row],[Tube Weight (mg)]])/Table2[[#This Row],[Starting Weight (mg)]])*100,5)</f>
        <v>5.4735800000000001</v>
      </c>
      <c r="V85" s="4"/>
      <c r="W85" s="4"/>
    </row>
    <row r="86" spans="1:23" ht="18" customHeight="1" x14ac:dyDescent="0.25">
      <c r="A86" s="4">
        <v>134</v>
      </c>
      <c r="B86" s="4">
        <v>79</v>
      </c>
      <c r="C86" s="4" t="s">
        <v>89</v>
      </c>
      <c r="D86" s="4" t="s">
        <v>118</v>
      </c>
      <c r="E86" s="4" t="s">
        <v>160</v>
      </c>
      <c r="F86" s="4" t="s">
        <v>181</v>
      </c>
      <c r="G86" s="4" t="s">
        <v>191</v>
      </c>
      <c r="H86"/>
      <c r="I86"/>
      <c r="J86"/>
      <c r="K86" t="s">
        <v>206</v>
      </c>
      <c r="L86"/>
      <c r="M86"/>
      <c r="N86"/>
      <c r="O86"/>
      <c r="P86" s="8">
        <v>43724</v>
      </c>
      <c r="Q86" s="8">
        <v>43741</v>
      </c>
      <c r="R86" s="4">
        <v>194.2</v>
      </c>
      <c r="S86" s="4">
        <v>7074.2</v>
      </c>
      <c r="T86" s="4">
        <v>7082.9</v>
      </c>
      <c r="U86" s="4">
        <f>ROUND(((Table2[[#This Row],[Collagen Weight (mg)]]-Table2[[#This Row],[Tube Weight (mg)]])/Table2[[#This Row],[Starting Weight (mg)]])*100,5)</f>
        <v>4.4799199999999999</v>
      </c>
      <c r="V86" s="4"/>
      <c r="W86" s="4"/>
    </row>
    <row r="87" spans="1:23" ht="18" customHeight="1" x14ac:dyDescent="0.25">
      <c r="A87" s="4">
        <v>135</v>
      </c>
      <c r="B87" s="4">
        <v>82</v>
      </c>
      <c r="C87" s="13" t="s">
        <v>92</v>
      </c>
      <c r="D87" s="4" t="s">
        <v>116</v>
      </c>
      <c r="E87" s="4" t="s">
        <v>183</v>
      </c>
      <c r="F87" s="4" t="s">
        <v>181</v>
      </c>
      <c r="G87" s="4" t="s">
        <v>186</v>
      </c>
      <c r="H87"/>
      <c r="I87"/>
      <c r="J87"/>
      <c r="K87" t="s">
        <v>198</v>
      </c>
      <c r="L87"/>
      <c r="M87"/>
      <c r="N87"/>
      <c r="O87"/>
      <c r="P87" s="8">
        <v>43724</v>
      </c>
      <c r="Q87" s="8">
        <v>43748</v>
      </c>
      <c r="R87" s="4">
        <v>234.4</v>
      </c>
      <c r="S87" s="4">
        <v>7075.1</v>
      </c>
      <c r="T87" s="4">
        <v>7114.3</v>
      </c>
      <c r="U87" s="4">
        <f>ROUND(((Table2[[#This Row],[Collagen Weight (mg)]]-Table2[[#This Row],[Tube Weight (mg)]])/Table2[[#This Row],[Starting Weight (mg)]])*100,5)</f>
        <v>16.723549999999999</v>
      </c>
      <c r="V87" s="4"/>
      <c r="W87" s="4"/>
    </row>
    <row r="88" spans="1:23" ht="18" customHeight="1" x14ac:dyDescent="0.25">
      <c r="A88" s="4">
        <v>136</v>
      </c>
      <c r="B88" s="4">
        <v>83</v>
      </c>
      <c r="C88" s="4" t="s">
        <v>93</v>
      </c>
      <c r="D88" s="4" t="s">
        <v>116</v>
      </c>
      <c r="E88"/>
      <c r="F88" s="4" t="s">
        <v>181</v>
      </c>
      <c r="G88" s="4" t="s">
        <v>186</v>
      </c>
      <c r="H88"/>
      <c r="I88"/>
      <c r="J88"/>
      <c r="K88"/>
      <c r="L88"/>
      <c r="M88"/>
      <c r="N88"/>
      <c r="O88"/>
      <c r="P88" s="8">
        <v>43724</v>
      </c>
      <c r="Q88" s="8">
        <v>43748</v>
      </c>
      <c r="R88" s="4">
        <v>366.2</v>
      </c>
      <c r="S88" s="4">
        <v>7075.8</v>
      </c>
      <c r="T88" s="4">
        <v>7149.8</v>
      </c>
      <c r="U88" s="4">
        <f>ROUND(((Table2[[#This Row],[Collagen Weight (mg)]]-Table2[[#This Row],[Tube Weight (mg)]])/Table2[[#This Row],[Starting Weight (mg)]])*100,5)</f>
        <v>20.207540000000002</v>
      </c>
      <c r="V88" s="4"/>
      <c r="W88" s="4"/>
    </row>
    <row r="89" spans="1:23" ht="18" customHeight="1" x14ac:dyDescent="0.25">
      <c r="A89" s="4">
        <v>137</v>
      </c>
      <c r="B89" s="4">
        <v>84</v>
      </c>
      <c r="C89" s="4" t="s">
        <v>94</v>
      </c>
      <c r="D89" s="4" t="s">
        <v>116</v>
      </c>
      <c r="E89"/>
      <c r="F89" s="4" t="s">
        <v>181</v>
      </c>
      <c r="G89" s="4" t="s">
        <v>186</v>
      </c>
      <c r="H89"/>
      <c r="I89"/>
      <c r="J89"/>
      <c r="K89"/>
      <c r="L89"/>
      <c r="M89"/>
      <c r="N89"/>
      <c r="O89"/>
      <c r="P89" s="8">
        <v>43724</v>
      </c>
      <c r="Q89" s="8">
        <v>43738</v>
      </c>
      <c r="R89" s="4">
        <v>195.7</v>
      </c>
      <c r="S89" s="4">
        <v>7109.4</v>
      </c>
      <c r="T89" s="4">
        <v>7141.6</v>
      </c>
      <c r="U89" s="4">
        <f>ROUND(((Table2[[#This Row],[Collagen Weight (mg)]]-Table2[[#This Row],[Tube Weight (mg)]])/Table2[[#This Row],[Starting Weight (mg)]])*100,5)</f>
        <v>16.453759999999999</v>
      </c>
      <c r="V89" s="4"/>
      <c r="W89" s="4"/>
    </row>
    <row r="90" spans="1:23" ht="18" customHeight="1" x14ac:dyDescent="0.25">
      <c r="A90" s="4">
        <v>138</v>
      </c>
      <c r="B90" s="4">
        <v>85</v>
      </c>
      <c r="C90" s="5"/>
      <c r="D90" s="4" t="s">
        <v>119</v>
      </c>
      <c r="E90" s="4" t="s">
        <v>95</v>
      </c>
      <c r="F90" s="4" t="s">
        <v>181</v>
      </c>
      <c r="G90" s="4" t="s">
        <v>184</v>
      </c>
      <c r="H90"/>
      <c r="I90"/>
      <c r="J90"/>
      <c r="K90" t="s">
        <v>724</v>
      </c>
      <c r="L90"/>
      <c r="M90"/>
      <c r="N90"/>
      <c r="O90"/>
      <c r="P90" s="8">
        <v>43724</v>
      </c>
      <c r="Q90" s="8">
        <v>43738</v>
      </c>
      <c r="R90" s="4">
        <v>288</v>
      </c>
      <c r="S90" s="4">
        <v>7122.8</v>
      </c>
      <c r="T90" s="4">
        <v>7147.6</v>
      </c>
      <c r="U90" s="4">
        <f>ROUND(((Table2[[#This Row],[Collagen Weight (mg)]]-Table2[[#This Row],[Tube Weight (mg)]])/Table2[[#This Row],[Starting Weight (mg)]])*100,5)</f>
        <v>8.61111</v>
      </c>
      <c r="V90" s="4"/>
      <c r="W90" s="4"/>
    </row>
    <row r="91" spans="1:23" ht="18" customHeight="1" x14ac:dyDescent="0.25">
      <c r="A91" s="4">
        <v>139</v>
      </c>
      <c r="B91" s="4">
        <v>86</v>
      </c>
      <c r="C91" s="11" t="s">
        <v>96</v>
      </c>
      <c r="D91" s="4" t="s">
        <v>120</v>
      </c>
      <c r="E91" s="4" t="s">
        <v>170</v>
      </c>
      <c r="F91" s="4" t="s">
        <v>181</v>
      </c>
      <c r="G91" s="4" t="s">
        <v>191</v>
      </c>
      <c r="H91"/>
      <c r="I91"/>
      <c r="J91"/>
      <c r="K91" t="s">
        <v>197</v>
      </c>
      <c r="L91"/>
      <c r="M91"/>
      <c r="N91"/>
      <c r="O91"/>
      <c r="P91" s="8">
        <v>43724</v>
      </c>
      <c r="Q91" s="8">
        <v>43735</v>
      </c>
      <c r="R91" s="4">
        <v>259.8</v>
      </c>
      <c r="S91" s="4">
        <v>7064.8</v>
      </c>
      <c r="T91" s="4">
        <v>7080.7</v>
      </c>
      <c r="U91" s="4">
        <f>ROUND(((Table2[[#This Row],[Collagen Weight (mg)]]-Table2[[#This Row],[Tube Weight (mg)]])/Table2[[#This Row],[Starting Weight (mg)]])*100,5)</f>
        <v>6.1200900000000003</v>
      </c>
      <c r="V91" s="4"/>
      <c r="W91" s="4"/>
    </row>
    <row r="92" spans="1:23" ht="18" customHeight="1" x14ac:dyDescent="0.25">
      <c r="A92" s="4">
        <v>140</v>
      </c>
      <c r="B92" s="4">
        <v>87</v>
      </c>
      <c r="C92" s="4" t="s">
        <v>97</v>
      </c>
      <c r="D92" s="4" t="s">
        <v>121</v>
      </c>
      <c r="E92" s="5"/>
      <c r="F92" s="4" t="s">
        <v>181</v>
      </c>
      <c r="G92" s="4" t="s">
        <v>184</v>
      </c>
      <c r="H92"/>
      <c r="I92"/>
      <c r="J92"/>
      <c r="K92" t="s">
        <v>196</v>
      </c>
      <c r="L92"/>
      <c r="M92"/>
      <c r="N92"/>
      <c r="O92"/>
      <c r="P92" s="8">
        <v>43724</v>
      </c>
      <c r="Q92" s="8">
        <v>43741</v>
      </c>
      <c r="R92" s="4">
        <v>281.60000000000002</v>
      </c>
      <c r="S92" s="4">
        <v>7202.3</v>
      </c>
      <c r="T92" s="4">
        <v>7220.3</v>
      </c>
      <c r="U92" s="4">
        <f>ROUND(((Table2[[#This Row],[Collagen Weight (mg)]]-Table2[[#This Row],[Tube Weight (mg)]])/Table2[[#This Row],[Starting Weight (mg)]])*100,5)</f>
        <v>6.3920500000000002</v>
      </c>
      <c r="V92" s="4"/>
      <c r="W92" s="4"/>
    </row>
    <row r="93" spans="1:23" ht="18" customHeight="1" x14ac:dyDescent="0.25">
      <c r="A93" s="4">
        <v>141</v>
      </c>
      <c r="B93" s="4">
        <v>90</v>
      </c>
      <c r="C93" s="4" t="s">
        <v>38</v>
      </c>
      <c r="D93" s="4" t="s">
        <v>108</v>
      </c>
      <c r="E93" s="4" t="s">
        <v>123</v>
      </c>
      <c r="F93" s="4" t="s">
        <v>181</v>
      </c>
      <c r="G93" s="4" t="s">
        <v>185</v>
      </c>
      <c r="H93" t="s">
        <v>189</v>
      </c>
      <c r="I93" s="20"/>
      <c r="J93"/>
      <c r="K93" t="s">
        <v>197</v>
      </c>
      <c r="L93"/>
      <c r="M93"/>
      <c r="N93"/>
      <c r="O93"/>
      <c r="P93" s="8">
        <v>43724</v>
      </c>
      <c r="Q93" s="8">
        <v>43734</v>
      </c>
      <c r="R93" s="4">
        <v>418.7</v>
      </c>
      <c r="S93" s="4">
        <v>7097.8</v>
      </c>
      <c r="T93" s="4">
        <v>7136.1</v>
      </c>
      <c r="U93" s="4">
        <f>ROUND(((Table2[[#This Row],[Collagen Weight (mg)]]-Table2[[#This Row],[Tube Weight (mg)]])/Table2[[#This Row],[Starting Weight (mg)]])*100,5)</f>
        <v>9.1473600000000008</v>
      </c>
      <c r="V93" s="4"/>
      <c r="W93" s="4"/>
    </row>
    <row r="94" spans="1:23" ht="18" customHeight="1" x14ac:dyDescent="0.25">
      <c r="A94" s="4">
        <v>142</v>
      </c>
      <c r="B94" s="4">
        <v>92</v>
      </c>
      <c r="C94" s="12" t="s">
        <v>210</v>
      </c>
      <c r="D94" s="4" t="s">
        <v>108</v>
      </c>
      <c r="E94" s="4" t="s">
        <v>215</v>
      </c>
      <c r="F94" s="4" t="s">
        <v>181</v>
      </c>
      <c r="G94" s="4" t="s">
        <v>185</v>
      </c>
      <c r="H94" t="s">
        <v>190</v>
      </c>
      <c r="I94"/>
      <c r="J94"/>
      <c r="K94" t="s">
        <v>207</v>
      </c>
      <c r="L94" s="6"/>
      <c r="M94" s="6"/>
      <c r="N94" s="6"/>
      <c r="O94" s="6"/>
      <c r="P94" s="8">
        <v>43724</v>
      </c>
      <c r="Q94" s="8">
        <v>43735</v>
      </c>
      <c r="R94" s="4">
        <v>236.2</v>
      </c>
      <c r="S94" s="4">
        <v>7094.2</v>
      </c>
      <c r="T94" s="4">
        <v>7107.1</v>
      </c>
      <c r="U94" s="4">
        <f>ROUND(((Table2[[#This Row],[Collagen Weight (mg)]]-Table2[[#This Row],[Tube Weight (mg)]])/Table2[[#This Row],[Starting Weight (mg)]])*100,5)</f>
        <v>5.4614700000000003</v>
      </c>
      <c r="V94" s="4"/>
      <c r="W94" s="4"/>
    </row>
    <row r="95" spans="1:23" ht="18" customHeight="1" x14ac:dyDescent="0.25">
      <c r="A95" s="4">
        <v>143</v>
      </c>
      <c r="B95" s="4">
        <v>93</v>
      </c>
      <c r="C95" s="4" t="s">
        <v>211</v>
      </c>
      <c r="D95" s="4" t="s">
        <v>216</v>
      </c>
      <c r="E95" s="4">
        <v>281</v>
      </c>
      <c r="F95" s="4" t="s">
        <v>181</v>
      </c>
      <c r="G95" s="1" t="s">
        <v>184</v>
      </c>
      <c r="H95"/>
      <c r="I95"/>
      <c r="J95"/>
      <c r="K95" t="s">
        <v>200</v>
      </c>
      <c r="L95" s="6"/>
      <c r="M95" s="6"/>
      <c r="N95" s="6"/>
      <c r="O95" s="6"/>
      <c r="P95" s="8">
        <v>43724</v>
      </c>
      <c r="Q95" s="8">
        <v>43731</v>
      </c>
      <c r="R95" s="4">
        <v>214.9</v>
      </c>
      <c r="S95" s="4">
        <v>7085.1</v>
      </c>
      <c r="T95" s="4">
        <v>7123.4</v>
      </c>
      <c r="U95" s="4">
        <f>ROUND(((Table2[[#This Row],[Collagen Weight (mg)]]-Table2[[#This Row],[Tube Weight (mg)]])/Table2[[#This Row],[Starting Weight (mg)]])*100,5)</f>
        <v>17.822240000000001</v>
      </c>
      <c r="V95" s="4"/>
      <c r="W95" s="4"/>
    </row>
    <row r="96" spans="1:23" ht="18" customHeight="1" x14ac:dyDescent="0.25">
      <c r="A96" s="4">
        <v>144</v>
      </c>
      <c r="B96" s="4">
        <v>95</v>
      </c>
      <c r="C96" s="4" t="s">
        <v>213</v>
      </c>
      <c r="D96" s="4" t="s">
        <v>216</v>
      </c>
      <c r="E96" s="4">
        <v>892</v>
      </c>
      <c r="F96" s="4" t="s">
        <v>181</v>
      </c>
      <c r="G96" s="1" t="s">
        <v>184</v>
      </c>
      <c r="H96"/>
      <c r="I96"/>
      <c r="J96"/>
      <c r="K96"/>
      <c r="L96" s="6"/>
      <c r="M96" s="6"/>
      <c r="N96" s="6"/>
      <c r="O96" s="6"/>
      <c r="P96" s="8">
        <v>43724</v>
      </c>
      <c r="Q96" s="8">
        <v>43732</v>
      </c>
      <c r="R96" s="4">
        <v>245.1</v>
      </c>
      <c r="S96" s="4">
        <v>7082.8</v>
      </c>
      <c r="T96" s="4">
        <v>7123.1</v>
      </c>
      <c r="U96" s="4">
        <f>ROUND(((Table2[[#This Row],[Collagen Weight (mg)]]-Table2[[#This Row],[Tube Weight (mg)]])/Table2[[#This Row],[Starting Weight (mg)]])*100,5)</f>
        <v>16.442270000000001</v>
      </c>
      <c r="V96" s="4"/>
      <c r="W96" s="4"/>
    </row>
    <row r="97" spans="1:23" ht="18" customHeight="1" x14ac:dyDescent="0.25">
      <c r="A97" s="4">
        <v>145</v>
      </c>
      <c r="B97" s="4">
        <v>96</v>
      </c>
      <c r="C97" s="4" t="s">
        <v>710</v>
      </c>
      <c r="D97" s="4" t="s">
        <v>118</v>
      </c>
      <c r="E97" s="5"/>
      <c r="F97" s="4" t="s">
        <v>181</v>
      </c>
      <c r="G97" s="4" t="s">
        <v>191</v>
      </c>
      <c r="H97"/>
      <c r="I97"/>
      <c r="J97"/>
      <c r="K97"/>
      <c r="L97" s="6"/>
      <c r="M97" s="6"/>
      <c r="N97" s="6"/>
      <c r="O97" s="6"/>
      <c r="P97" s="8">
        <v>43846</v>
      </c>
      <c r="Q97" s="8">
        <v>43863</v>
      </c>
      <c r="R97" s="4">
        <v>173.7</v>
      </c>
      <c r="S97" s="4">
        <v>7179.4</v>
      </c>
      <c r="T97" s="4">
        <v>7202.5</v>
      </c>
      <c r="U97" s="16">
        <f>ROUND(((Table2[[#This Row],[Collagen Weight (mg)]]-Table2[[#This Row],[Tube Weight (mg)]])/Table2[[#This Row],[Starting Weight (mg)]])*100,5)</f>
        <v>13.29879</v>
      </c>
      <c r="V97" s="4"/>
      <c r="W97" s="4"/>
    </row>
    <row r="98" spans="1:23" ht="18" customHeight="1" x14ac:dyDescent="0.25">
      <c r="A98" s="4">
        <v>146</v>
      </c>
      <c r="B98" s="4">
        <v>97</v>
      </c>
      <c r="C98" s="5"/>
      <c r="D98" s="4" t="s">
        <v>119</v>
      </c>
      <c r="E98" s="4" t="s">
        <v>711</v>
      </c>
      <c r="F98" s="4" t="s">
        <v>181</v>
      </c>
      <c r="G98" s="4" t="s">
        <v>184</v>
      </c>
      <c r="H98"/>
      <c r="I98"/>
      <c r="J98"/>
      <c r="K98"/>
      <c r="L98" s="6"/>
      <c r="M98" s="6"/>
      <c r="N98" s="6"/>
      <c r="O98" s="6"/>
      <c r="P98" s="8">
        <v>43846</v>
      </c>
      <c r="Q98" s="8">
        <v>43863</v>
      </c>
      <c r="R98" s="4">
        <v>235.2</v>
      </c>
      <c r="S98" s="4">
        <v>7067.3</v>
      </c>
      <c r="T98" s="4">
        <v>7095</v>
      </c>
      <c r="U98" s="16">
        <f>ROUND(((Table2[[#This Row],[Collagen Weight (mg)]]-Table2[[#This Row],[Tube Weight (mg)]])/Table2[[#This Row],[Starting Weight (mg)]])*100,5)</f>
        <v>11.77721</v>
      </c>
      <c r="V98" s="4"/>
      <c r="W98" s="4"/>
    </row>
    <row r="99" spans="1:23" ht="18" customHeight="1" x14ac:dyDescent="0.25">
      <c r="A99" s="4">
        <v>147</v>
      </c>
      <c r="B99" s="4">
        <v>98</v>
      </c>
      <c r="C99" s="5"/>
      <c r="D99" s="4" t="s">
        <v>119</v>
      </c>
      <c r="E99" s="4" t="s">
        <v>712</v>
      </c>
      <c r="F99" s="4" t="s">
        <v>181</v>
      </c>
      <c r="G99" s="4" t="s">
        <v>184</v>
      </c>
      <c r="H99"/>
      <c r="I99"/>
      <c r="J99"/>
      <c r="K99"/>
      <c r="L99" s="6"/>
      <c r="M99" s="6"/>
      <c r="N99" s="6"/>
      <c r="O99" s="6"/>
      <c r="P99" s="8">
        <v>43846</v>
      </c>
      <c r="Q99" s="8">
        <v>43863</v>
      </c>
      <c r="R99" s="4">
        <v>198.7</v>
      </c>
      <c r="S99" s="4">
        <v>7196.8</v>
      </c>
      <c r="T99" s="4">
        <v>7213.9</v>
      </c>
      <c r="U99" s="16">
        <f>ROUND(((Table2[[#This Row],[Collagen Weight (mg)]]-Table2[[#This Row],[Tube Weight (mg)]])/Table2[[#This Row],[Starting Weight (mg)]])*100,5)</f>
        <v>8.6059400000000004</v>
      </c>
      <c r="V99" s="4"/>
      <c r="W99" s="4"/>
    </row>
    <row r="100" spans="1:23" ht="18" customHeight="1" x14ac:dyDescent="0.25">
      <c r="A100" s="4">
        <v>148</v>
      </c>
      <c r="B100" s="4">
        <v>99</v>
      </c>
      <c r="C100" s="5"/>
      <c r="D100" s="4" t="s">
        <v>119</v>
      </c>
      <c r="E100" s="4" t="s">
        <v>713</v>
      </c>
      <c r="F100" s="4" t="s">
        <v>181</v>
      </c>
      <c r="G100" s="4" t="s">
        <v>184</v>
      </c>
      <c r="H100"/>
      <c r="I100"/>
      <c r="J100"/>
      <c r="K100"/>
      <c r="L100" s="6"/>
      <c r="M100" s="6"/>
      <c r="N100" s="6"/>
      <c r="O100" s="6"/>
      <c r="P100" s="8">
        <v>43846</v>
      </c>
      <c r="Q100" s="8">
        <v>43863</v>
      </c>
      <c r="R100" s="4">
        <v>177.6</v>
      </c>
      <c r="S100" s="4">
        <v>7095.7</v>
      </c>
      <c r="T100" s="4">
        <v>7110.2</v>
      </c>
      <c r="U100" s="16">
        <f>ROUND(((Table2[[#This Row],[Collagen Weight (mg)]]-Table2[[#This Row],[Tube Weight (mg)]])/Table2[[#This Row],[Starting Weight (mg)]])*100,5)</f>
        <v>8.1644100000000002</v>
      </c>
      <c r="V100" s="4"/>
      <c r="W100" s="4"/>
    </row>
    <row r="101" spans="1:23" ht="18" customHeight="1" x14ac:dyDescent="0.25">
      <c r="A101" s="4">
        <v>149</v>
      </c>
      <c r="B101" s="4">
        <v>100</v>
      </c>
      <c r="C101" s="19"/>
      <c r="D101" s="4" t="s">
        <v>119</v>
      </c>
      <c r="E101" s="4" t="s">
        <v>714</v>
      </c>
      <c r="F101" s="4" t="s">
        <v>181</v>
      </c>
      <c r="G101" s="4" t="s">
        <v>184</v>
      </c>
      <c r="H101"/>
      <c r="I101"/>
      <c r="J101"/>
      <c r="K101"/>
      <c r="L101" s="6"/>
      <c r="M101" s="6"/>
      <c r="N101" s="6"/>
      <c r="O101" s="6"/>
      <c r="P101" s="8">
        <v>43846</v>
      </c>
      <c r="Q101" s="8">
        <v>43863</v>
      </c>
      <c r="R101" s="4">
        <v>207.9</v>
      </c>
      <c r="S101" s="4">
        <v>7077.5</v>
      </c>
      <c r="T101" s="4">
        <v>7094.8</v>
      </c>
      <c r="U101" s="16">
        <f>ROUND(((Table2[[#This Row],[Collagen Weight (mg)]]-Table2[[#This Row],[Tube Weight (mg)]])/Table2[[#This Row],[Starting Weight (mg)]])*100,5)</f>
        <v>8.3213100000000004</v>
      </c>
      <c r="V101" s="4"/>
      <c r="W101" s="4"/>
    </row>
    <row r="102" spans="1:23" ht="18" customHeight="1" x14ac:dyDescent="0.25">
      <c r="A102" s="4">
        <v>150</v>
      </c>
      <c r="B102" s="4">
        <v>101</v>
      </c>
      <c r="C102" s="5"/>
      <c r="D102" s="4" t="s">
        <v>119</v>
      </c>
      <c r="E102" s="4" t="s">
        <v>715</v>
      </c>
      <c r="F102" s="4" t="s">
        <v>181</v>
      </c>
      <c r="G102" s="4" t="s">
        <v>184</v>
      </c>
      <c r="H102"/>
      <c r="I102"/>
      <c r="J102"/>
      <c r="K102"/>
      <c r="L102" s="6"/>
      <c r="M102" s="6"/>
      <c r="N102" s="6"/>
      <c r="O102" s="6"/>
      <c r="P102" s="8">
        <v>43846</v>
      </c>
      <c r="Q102" s="8">
        <v>43863</v>
      </c>
      <c r="R102" s="4">
        <v>203.2</v>
      </c>
      <c r="S102" s="4">
        <v>7135.6</v>
      </c>
      <c r="T102" s="4">
        <v>7155.5</v>
      </c>
      <c r="U102" s="16">
        <f>ROUND(((Table2[[#This Row],[Collagen Weight (mg)]]-Table2[[#This Row],[Tube Weight (mg)]])/Table2[[#This Row],[Starting Weight (mg)]])*100,5)</f>
        <v>9.79331</v>
      </c>
      <c r="V102" s="4"/>
      <c r="W102" s="4"/>
    </row>
    <row r="103" spans="1:23" ht="18" customHeight="1" x14ac:dyDescent="0.25">
      <c r="A103" s="4">
        <v>151</v>
      </c>
      <c r="B103" s="4">
        <v>102</v>
      </c>
      <c r="C103" s="19"/>
      <c r="D103" s="4" t="s">
        <v>119</v>
      </c>
      <c r="E103" s="4" t="s">
        <v>716</v>
      </c>
      <c r="F103" s="4" t="s">
        <v>181</v>
      </c>
      <c r="G103" s="4" t="s">
        <v>184</v>
      </c>
      <c r="H103"/>
      <c r="I103"/>
      <c r="J103"/>
      <c r="K103"/>
      <c r="L103" s="6"/>
      <c r="M103" s="6"/>
      <c r="N103" s="6"/>
      <c r="O103" s="6"/>
      <c r="P103" s="8">
        <v>43846</v>
      </c>
      <c r="Q103" s="8">
        <v>43863</v>
      </c>
      <c r="R103" s="4">
        <v>178.6</v>
      </c>
      <c r="S103" s="4">
        <v>7126.4</v>
      </c>
      <c r="T103" s="4">
        <v>7140.7</v>
      </c>
      <c r="U103" s="16">
        <f>ROUND(((Table2[[#This Row],[Collagen Weight (mg)]]-Table2[[#This Row],[Tube Weight (mg)]])/Table2[[#This Row],[Starting Weight (mg)]])*100,5)</f>
        <v>8.0067199999999996</v>
      </c>
      <c r="V103" s="4"/>
      <c r="W103" s="4"/>
    </row>
    <row r="104" spans="1:23" ht="18" customHeight="1" x14ac:dyDescent="0.25">
      <c r="A104" s="4">
        <v>152</v>
      </c>
      <c r="B104" s="4">
        <v>103</v>
      </c>
      <c r="C104" s="5"/>
      <c r="D104" s="4" t="s">
        <v>119</v>
      </c>
      <c r="E104" s="4" t="s">
        <v>717</v>
      </c>
      <c r="F104" s="4" t="s">
        <v>181</v>
      </c>
      <c r="G104" s="4" t="s">
        <v>184</v>
      </c>
      <c r="H104"/>
      <c r="I104"/>
      <c r="J104"/>
      <c r="K104"/>
      <c r="L104" s="6"/>
      <c r="M104" s="6"/>
      <c r="N104" s="6"/>
      <c r="O104" s="6"/>
      <c r="P104" s="8">
        <v>43846</v>
      </c>
      <c r="Q104" s="8">
        <v>43863</v>
      </c>
      <c r="R104" s="4">
        <v>196.5</v>
      </c>
      <c r="S104" s="4">
        <v>7075.1</v>
      </c>
      <c r="T104" s="4">
        <v>7091</v>
      </c>
      <c r="U104" s="16">
        <f>ROUND(((Table2[[#This Row],[Collagen Weight (mg)]]-Table2[[#This Row],[Tube Weight (mg)]])/Table2[[#This Row],[Starting Weight (mg)]])*100,5)</f>
        <v>8.0915999999999997</v>
      </c>
      <c r="V104" s="4"/>
      <c r="W104" s="4"/>
    </row>
    <row r="105" spans="1:23" ht="18" customHeight="1" x14ac:dyDescent="0.25">
      <c r="A105" s="4">
        <v>153</v>
      </c>
      <c r="B105" s="4">
        <v>104</v>
      </c>
      <c r="C105" s="5"/>
      <c r="D105" s="4" t="s">
        <v>119</v>
      </c>
      <c r="E105" s="4" t="s">
        <v>718</v>
      </c>
      <c r="F105" s="4" t="s">
        <v>181</v>
      </c>
      <c r="G105" s="4" t="s">
        <v>184</v>
      </c>
      <c r="H105"/>
      <c r="I105"/>
      <c r="J105"/>
      <c r="K105"/>
      <c r="L105" s="6"/>
      <c r="M105" s="6"/>
      <c r="N105" s="6"/>
      <c r="O105" s="6"/>
      <c r="P105" s="8">
        <v>43846</v>
      </c>
      <c r="Q105" s="8">
        <v>43863</v>
      </c>
      <c r="R105" s="4">
        <v>170.9</v>
      </c>
      <c r="S105" s="4">
        <v>7076</v>
      </c>
      <c r="T105" s="4">
        <v>7087.7</v>
      </c>
      <c r="U105" s="16">
        <f>ROUND(((Table2[[#This Row],[Collagen Weight (mg)]]-Table2[[#This Row],[Tube Weight (mg)]])/Table2[[#This Row],[Starting Weight (mg)]])*100,5)</f>
        <v>6.8461100000000004</v>
      </c>
      <c r="V105" s="4"/>
      <c r="W105" s="4"/>
    </row>
    <row r="106" spans="1:23" ht="18" customHeight="1" x14ac:dyDescent="0.25">
      <c r="A106" s="4">
        <v>154</v>
      </c>
      <c r="B106" s="4">
        <v>105</v>
      </c>
      <c r="C106" s="5"/>
      <c r="D106" s="4" t="s">
        <v>119</v>
      </c>
      <c r="E106" s="4" t="s">
        <v>719</v>
      </c>
      <c r="F106" s="4" t="s">
        <v>181</v>
      </c>
      <c r="G106" s="4" t="s">
        <v>184</v>
      </c>
      <c r="H106"/>
      <c r="I106"/>
      <c r="J106"/>
      <c r="K106" t="s">
        <v>198</v>
      </c>
      <c r="L106" s="6"/>
      <c r="M106" s="6"/>
      <c r="N106" s="6"/>
      <c r="O106" s="6"/>
      <c r="P106" s="8">
        <v>43846</v>
      </c>
      <c r="Q106" s="8">
        <v>43863</v>
      </c>
      <c r="R106" s="4">
        <v>180.6</v>
      </c>
      <c r="S106" s="4">
        <v>7082.5</v>
      </c>
      <c r="T106" s="4">
        <v>7116.7</v>
      </c>
      <c r="U106" s="16">
        <f>ROUND(((Table2[[#This Row],[Collagen Weight (mg)]]-Table2[[#This Row],[Tube Weight (mg)]])/Table2[[#This Row],[Starting Weight (mg)]])*100,5)</f>
        <v>18.936879999999999</v>
      </c>
      <c r="V106" s="4"/>
      <c r="W106" s="4"/>
    </row>
    <row r="107" spans="1:23" ht="18" customHeight="1" x14ac:dyDescent="0.25">
      <c r="A107" s="4">
        <v>155</v>
      </c>
      <c r="B107" s="4">
        <v>106</v>
      </c>
      <c r="C107" s="4" t="s">
        <v>720</v>
      </c>
      <c r="D107" s="4" t="s">
        <v>109</v>
      </c>
      <c r="E107" s="4" t="s">
        <v>723</v>
      </c>
      <c r="F107" s="4" t="s">
        <v>181</v>
      </c>
      <c r="G107" s="4" t="s">
        <v>186</v>
      </c>
      <c r="H107"/>
      <c r="I107"/>
      <c r="J107"/>
      <c r="K107"/>
      <c r="L107" s="6"/>
      <c r="M107" s="6"/>
      <c r="N107" s="6"/>
      <c r="O107" s="6"/>
      <c r="P107" s="8">
        <v>43846</v>
      </c>
      <c r="Q107" s="8">
        <v>43863</v>
      </c>
      <c r="R107" s="4">
        <v>84.2</v>
      </c>
      <c r="S107" s="4">
        <v>7075.9</v>
      </c>
      <c r="T107" s="4">
        <v>7090.2</v>
      </c>
      <c r="U107" s="16">
        <f>ROUND(((Table2[[#This Row],[Collagen Weight (mg)]]-Table2[[#This Row],[Tube Weight (mg)]])/Table2[[#This Row],[Starting Weight (mg)]])*100,5)</f>
        <v>16.983370000000001</v>
      </c>
      <c r="V107" s="4"/>
      <c r="W107" s="4"/>
    </row>
    <row r="108" spans="1:23" ht="18" customHeight="1" x14ac:dyDescent="0.25">
      <c r="A108" s="4">
        <v>156</v>
      </c>
      <c r="B108" s="4">
        <v>107</v>
      </c>
      <c r="C108" s="5"/>
      <c r="D108" s="4" t="s">
        <v>109</v>
      </c>
      <c r="E108" s="4" t="s">
        <v>721</v>
      </c>
      <c r="F108" s="4" t="s">
        <v>181</v>
      </c>
      <c r="G108" s="4" t="s">
        <v>186</v>
      </c>
      <c r="H108"/>
      <c r="I108" s="20"/>
      <c r="J108"/>
      <c r="K108"/>
      <c r="L108" s="6"/>
      <c r="M108" s="6"/>
      <c r="N108" s="6"/>
      <c r="O108" s="6"/>
      <c r="P108" s="8">
        <v>43846</v>
      </c>
      <c r="Q108" s="8">
        <v>43863</v>
      </c>
      <c r="R108" s="4">
        <v>134.19999999999999</v>
      </c>
      <c r="S108" s="4">
        <v>7070.8</v>
      </c>
      <c r="T108" s="4">
        <v>7097.2</v>
      </c>
      <c r="U108" s="16">
        <f>ROUND(((Table2[[#This Row],[Collagen Weight (mg)]]-Table2[[#This Row],[Tube Weight (mg)]])/Table2[[#This Row],[Starting Weight (mg)]])*100,5)</f>
        <v>19.672129999999999</v>
      </c>
      <c r="V108" s="4"/>
      <c r="W108" s="4"/>
    </row>
    <row r="109" spans="1:23" ht="18" customHeight="1" x14ac:dyDescent="0.25">
      <c r="A109" s="4">
        <v>157</v>
      </c>
      <c r="B109" s="4">
        <v>108</v>
      </c>
      <c r="C109" s="19"/>
      <c r="D109" s="5"/>
      <c r="E109" s="4" t="s">
        <v>722</v>
      </c>
      <c r="F109" s="4" t="s">
        <v>181</v>
      </c>
      <c r="G109" s="4" t="s">
        <v>192</v>
      </c>
      <c r="H109"/>
      <c r="I109"/>
      <c r="J109"/>
      <c r="K109"/>
      <c r="L109" s="6"/>
      <c r="M109" s="6"/>
      <c r="N109" s="6"/>
      <c r="O109" s="6"/>
      <c r="P109" s="8">
        <v>43846</v>
      </c>
      <c r="Q109" s="8">
        <v>43863</v>
      </c>
      <c r="R109" s="4">
        <v>30.16</v>
      </c>
      <c r="S109" s="4">
        <v>7182.7</v>
      </c>
      <c r="T109" s="4">
        <v>7190.1</v>
      </c>
      <c r="U109" s="16">
        <f>ROUND(((Table2[[#This Row],[Collagen Weight (mg)]]-Table2[[#This Row],[Tube Weight (mg)]])/Table2[[#This Row],[Starting Weight (mg)]])*100,5)</f>
        <v>24.535810000000001</v>
      </c>
      <c r="V109" s="4"/>
      <c r="W109" s="4"/>
    </row>
    <row r="110" spans="1:23" ht="18" customHeight="1" x14ac:dyDescent="0.25">
      <c r="B110" s="13"/>
      <c r="C110" s="13"/>
      <c r="D110" s="13"/>
      <c r="E110" s="13"/>
      <c r="F110" s="13"/>
      <c r="G110" s="6"/>
      <c r="H110" s="6"/>
      <c r="I110" s="6"/>
      <c r="J110" s="6"/>
      <c r="K110" s="6"/>
      <c r="L110" s="6"/>
      <c r="M110" s="64"/>
      <c r="N110" s="64"/>
      <c r="O110" s="64"/>
      <c r="P110" s="65"/>
      <c r="Q110" s="65"/>
      <c r="R110" s="13"/>
      <c r="S110" s="13"/>
      <c r="T110" s="13"/>
      <c r="U110" s="66"/>
      <c r="V110" s="13"/>
      <c r="W110" s="13"/>
    </row>
    <row r="111" spans="1:23" ht="18" customHeight="1" x14ac:dyDescent="0.25">
      <c r="B111" s="13"/>
      <c r="C111" s="13"/>
      <c r="D111" s="13"/>
      <c r="E111" s="13"/>
      <c r="F111" s="13"/>
      <c r="G111" s="6"/>
      <c r="H111" s="67"/>
      <c r="I111" s="6"/>
      <c r="J111" s="6"/>
      <c r="K111" s="6"/>
      <c r="L111" s="6"/>
      <c r="M111" s="64"/>
      <c r="N111" s="64"/>
      <c r="O111" s="64"/>
      <c r="P111" s="65"/>
      <c r="Q111" s="65"/>
      <c r="R111" s="13"/>
      <c r="S111" s="13"/>
      <c r="T111" s="13"/>
      <c r="U111" s="66"/>
      <c r="V111" s="13"/>
      <c r="W111" s="13"/>
    </row>
    <row r="112" spans="1:23" ht="18" customHeight="1" x14ac:dyDescent="0.25">
      <c r="B112" s="13"/>
      <c r="C112" s="13"/>
      <c r="D112" s="13"/>
      <c r="E112" s="13"/>
      <c r="F112" s="13"/>
      <c r="G112" s="6"/>
      <c r="H112" s="6"/>
      <c r="I112" s="6"/>
      <c r="J112" s="6"/>
      <c r="K112" s="6"/>
      <c r="L112" s="6"/>
      <c r="M112" s="64"/>
      <c r="N112" s="64"/>
      <c r="O112" s="64"/>
      <c r="P112" s="65"/>
      <c r="Q112" s="65"/>
      <c r="R112" s="13"/>
      <c r="S112" s="13"/>
      <c r="T112" s="13"/>
      <c r="U112" s="66"/>
      <c r="V112" s="13"/>
      <c r="W112" s="13"/>
    </row>
    <row r="113" spans="2:23" ht="18" customHeight="1" x14ac:dyDescent="0.25">
      <c r="B113" s="13"/>
      <c r="C113" s="13"/>
      <c r="D113" s="13"/>
      <c r="E113" s="13"/>
      <c r="F113" s="13"/>
      <c r="G113" s="6"/>
      <c r="H113" s="6"/>
      <c r="I113" s="6"/>
      <c r="J113" s="6"/>
      <c r="K113" s="6"/>
      <c r="L113" s="6"/>
      <c r="M113" s="64"/>
      <c r="N113" s="64"/>
      <c r="O113" s="64"/>
      <c r="P113" s="65"/>
      <c r="Q113" s="65"/>
      <c r="R113" s="13"/>
      <c r="S113" s="13"/>
      <c r="T113" s="13"/>
      <c r="U113" s="66"/>
      <c r="V113" s="13"/>
      <c r="W113" s="13"/>
    </row>
    <row r="114" spans="2:23" ht="18" customHeight="1" x14ac:dyDescent="0.25">
      <c r="B114" s="13"/>
      <c r="C114" s="13"/>
      <c r="D114" s="13"/>
      <c r="E114" s="13"/>
      <c r="F114" s="13"/>
      <c r="G114" s="13"/>
      <c r="H114" s="20"/>
      <c r="I114" s="20"/>
      <c r="J114" s="20"/>
      <c r="K114" s="20"/>
      <c r="L114" s="64"/>
      <c r="M114" s="64"/>
      <c r="N114" s="64"/>
      <c r="O114" s="64"/>
      <c r="P114" s="65"/>
      <c r="Q114" s="65"/>
      <c r="R114" s="13"/>
      <c r="S114" s="13"/>
      <c r="T114" s="13"/>
      <c r="U114" s="66"/>
      <c r="V114" s="13"/>
      <c r="W114" s="13"/>
    </row>
    <row r="115" spans="2:23" ht="18" customHeight="1" x14ac:dyDescent="0.2"/>
    <row r="116" spans="2:23" ht="18" customHeight="1" x14ac:dyDescent="0.25">
      <c r="B116" s="1" t="s">
        <v>222</v>
      </c>
      <c r="C116" s="1" t="s">
        <v>224</v>
      </c>
      <c r="D116" s="1" t="s">
        <v>3</v>
      </c>
      <c r="E116" s="1" t="s">
        <v>225</v>
      </c>
      <c r="F116" s="9" t="s">
        <v>226</v>
      </c>
      <c r="G116" s="1" t="s">
        <v>227</v>
      </c>
      <c r="H116" s="1" t="s">
        <v>228</v>
      </c>
      <c r="I116" s="1" t="s">
        <v>238</v>
      </c>
    </row>
    <row r="117" spans="2:23" ht="18" customHeight="1" x14ac:dyDescent="0.2">
      <c r="C117" s="1" t="s">
        <v>229</v>
      </c>
      <c r="D117" s="1" t="s">
        <v>111</v>
      </c>
      <c r="E117" s="1" t="s">
        <v>230</v>
      </c>
      <c r="F117" s="1">
        <v>-20</v>
      </c>
      <c r="G117" s="1">
        <v>11.5</v>
      </c>
    </row>
    <row r="118" spans="2:23" ht="18" customHeight="1" x14ac:dyDescent="0.2">
      <c r="C118" s="1" t="s">
        <v>229</v>
      </c>
      <c r="D118" s="1" t="s">
        <v>111</v>
      </c>
      <c r="E118" s="1" t="s">
        <v>230</v>
      </c>
      <c r="F118" s="1">
        <v>-19.600000000000001</v>
      </c>
      <c r="G118" s="1">
        <v>9.4</v>
      </c>
    </row>
    <row r="119" spans="2:23" ht="18" customHeight="1" x14ac:dyDescent="0.25">
      <c r="C119" t="s">
        <v>231</v>
      </c>
      <c r="D119" s="1" t="s">
        <v>232</v>
      </c>
      <c r="E119" s="1" t="s">
        <v>233</v>
      </c>
      <c r="F119" s="1">
        <v>-20.079999999999998</v>
      </c>
      <c r="G119" s="1">
        <v>9.3000000000000007</v>
      </c>
      <c r="H119" s="1" t="s">
        <v>234</v>
      </c>
    </row>
    <row r="120" spans="2:23" ht="18" customHeight="1" x14ac:dyDescent="0.25">
      <c r="C120" t="s">
        <v>235</v>
      </c>
      <c r="D120" s="1" t="s">
        <v>118</v>
      </c>
      <c r="E120" s="1" t="s">
        <v>236</v>
      </c>
      <c r="F120" s="1">
        <v>-20.71</v>
      </c>
      <c r="G120" s="1">
        <v>9.1999999999999993</v>
      </c>
      <c r="H120" s="1" t="s">
        <v>237</v>
      </c>
    </row>
    <row r="121" spans="2:23" ht="18" customHeight="1" x14ac:dyDescent="0.25">
      <c r="B121" s="7"/>
      <c r="C121" s="17" t="s">
        <v>241</v>
      </c>
      <c r="D121" s="17" t="s">
        <v>111</v>
      </c>
      <c r="E121" s="17" t="s">
        <v>236</v>
      </c>
      <c r="F121" s="17">
        <v>-19.97</v>
      </c>
      <c r="G121" s="17">
        <v>11.5</v>
      </c>
      <c r="H121" s="17" t="s">
        <v>243</v>
      </c>
      <c r="I121" s="17" t="s">
        <v>239</v>
      </c>
    </row>
    <row r="122" spans="2:23" ht="18" customHeight="1" x14ac:dyDescent="0.25">
      <c r="B122" s="7"/>
      <c r="C122" s="17" t="s">
        <v>242</v>
      </c>
      <c r="D122" s="17" t="s">
        <v>111</v>
      </c>
      <c r="E122" s="17" t="s">
        <v>236</v>
      </c>
      <c r="F122" s="17">
        <v>-19.670000000000002</v>
      </c>
      <c r="G122" s="17">
        <v>9.4</v>
      </c>
      <c r="H122" s="17" t="s">
        <v>244</v>
      </c>
      <c r="I122" s="17" t="s">
        <v>240</v>
      </c>
    </row>
    <row r="123" spans="2:23" ht="18" customHeight="1" x14ac:dyDescent="0.25">
      <c r="C123" t="s">
        <v>245</v>
      </c>
      <c r="D123" s="1" t="s">
        <v>247</v>
      </c>
      <c r="E123" s="1" t="s">
        <v>236</v>
      </c>
      <c r="F123" s="1">
        <v>-19.760000000000002</v>
      </c>
      <c r="G123" s="1">
        <v>7.3</v>
      </c>
      <c r="H123" s="1" t="s">
        <v>248</v>
      </c>
    </row>
    <row r="124" spans="2:23" ht="18" customHeight="1" x14ac:dyDescent="0.25">
      <c r="C124" t="s">
        <v>246</v>
      </c>
      <c r="D124" s="1" t="s">
        <v>247</v>
      </c>
      <c r="E124" s="1" t="s">
        <v>236</v>
      </c>
      <c r="F124" s="1">
        <v>-20.36</v>
      </c>
      <c r="G124" s="1">
        <v>6.97</v>
      </c>
      <c r="H124" s="1" t="s">
        <v>249</v>
      </c>
    </row>
    <row r="125" spans="2:23" ht="18" customHeight="1" x14ac:dyDescent="0.25">
      <c r="C125"/>
      <c r="D125"/>
      <c r="E125"/>
    </row>
    <row r="126" spans="2:23" ht="18" customHeight="1" x14ac:dyDescent="0.25">
      <c r="C126"/>
      <c r="D126"/>
      <c r="E126"/>
    </row>
    <row r="127" spans="2:23" ht="18" customHeight="1" x14ac:dyDescent="0.25">
      <c r="C127"/>
      <c r="D127"/>
      <c r="E127"/>
    </row>
    <row r="128" spans="2:23" ht="18" customHeight="1" x14ac:dyDescent="0.25">
      <c r="C128"/>
      <c r="D128"/>
      <c r="E128"/>
    </row>
    <row r="129" spans="3:5" ht="18" customHeight="1" x14ac:dyDescent="0.25">
      <c r="C129"/>
      <c r="D129"/>
      <c r="E129"/>
    </row>
    <row r="130" spans="3:5" ht="18" customHeight="1" x14ac:dyDescent="0.25">
      <c r="C130"/>
      <c r="D130"/>
      <c r="E130"/>
    </row>
    <row r="131" spans="3:5" ht="18" customHeight="1" x14ac:dyDescent="0.25">
      <c r="C131"/>
      <c r="D131"/>
      <c r="E131"/>
    </row>
    <row r="132" spans="3:5" ht="18" customHeight="1" x14ac:dyDescent="0.25">
      <c r="C132"/>
      <c r="D132"/>
      <c r="E132"/>
    </row>
    <row r="133" spans="3:5" ht="18" customHeight="1" x14ac:dyDescent="0.25">
      <c r="C133"/>
      <c r="D133"/>
      <c r="E133"/>
    </row>
    <row r="134" spans="3:5" ht="18" customHeight="1" x14ac:dyDescent="0.25">
      <c r="C134"/>
      <c r="D134"/>
      <c r="E134"/>
    </row>
    <row r="135" spans="3:5" ht="18" customHeight="1" x14ac:dyDescent="0.25">
      <c r="C135"/>
      <c r="D135"/>
      <c r="E135"/>
    </row>
    <row r="136" spans="3:5" ht="18" customHeight="1" x14ac:dyDescent="0.25">
      <c r="C136"/>
      <c r="D136"/>
      <c r="E136"/>
    </row>
    <row r="137" spans="3:5" ht="18" customHeight="1" x14ac:dyDescent="0.2"/>
    <row r="138" spans="3:5" ht="18" customHeight="1" x14ac:dyDescent="0.2"/>
    <row r="139" spans="3:5" ht="18" customHeight="1" x14ac:dyDescent="0.2"/>
    <row r="140" spans="3:5" ht="18" customHeight="1" x14ac:dyDescent="0.2"/>
    <row r="141" spans="3:5" ht="18" customHeight="1" x14ac:dyDescent="0.2"/>
    <row r="142" spans="3:5" ht="18" customHeight="1" x14ac:dyDescent="0.2"/>
    <row r="143" spans="3:5" ht="18" customHeight="1" x14ac:dyDescent="0.2"/>
    <row r="144" spans="3:5" ht="18" customHeight="1" x14ac:dyDescent="0.2"/>
    <row r="145" spans="2:9" ht="18" customHeight="1" x14ac:dyDescent="0.2"/>
    <row r="146" spans="2:9" ht="18" customHeight="1" x14ac:dyDescent="0.2"/>
    <row r="147" spans="2:9" ht="18" customHeight="1" x14ac:dyDescent="0.2">
      <c r="B147" s="1" t="s">
        <v>941</v>
      </c>
      <c r="C147" s="1" t="s">
        <v>942</v>
      </c>
      <c r="D147" s="1" t="s">
        <v>943</v>
      </c>
      <c r="E147" s="1" t="s">
        <v>944</v>
      </c>
    </row>
    <row r="148" spans="2:9" ht="18" customHeight="1" x14ac:dyDescent="0.25">
      <c r="B148" s="1" t="s">
        <v>945</v>
      </c>
      <c r="C148" s="1" t="s">
        <v>848</v>
      </c>
      <c r="D148">
        <v>-20.5</v>
      </c>
      <c r="E148">
        <v>9.25</v>
      </c>
    </row>
    <row r="149" spans="2:9" ht="18" customHeight="1" x14ac:dyDescent="0.2">
      <c r="B149" s="1" t="s">
        <v>946</v>
      </c>
      <c r="C149" s="1" t="s">
        <v>848</v>
      </c>
      <c r="D149" s="1">
        <v>-20.454999999999998</v>
      </c>
      <c r="E149" s="1">
        <v>10.15</v>
      </c>
    </row>
    <row r="150" spans="2:9" ht="18" customHeight="1" x14ac:dyDescent="0.2">
      <c r="B150" s="1" t="s">
        <v>947</v>
      </c>
      <c r="C150" s="1" t="s">
        <v>848</v>
      </c>
      <c r="D150" s="1">
        <v>-19.149999999999999</v>
      </c>
      <c r="E150" s="1">
        <v>9.0500000000000007</v>
      </c>
    </row>
    <row r="151" spans="2:9" ht="18" customHeight="1" x14ac:dyDescent="0.2">
      <c r="B151" s="1" t="s">
        <v>948</v>
      </c>
      <c r="C151" s="1" t="s">
        <v>848</v>
      </c>
      <c r="D151" s="1">
        <v>-20.5</v>
      </c>
      <c r="E151" s="1">
        <v>9.4</v>
      </c>
    </row>
    <row r="152" spans="2:9" ht="18" customHeight="1" x14ac:dyDescent="0.2">
      <c r="B152" s="1" t="s">
        <v>949</v>
      </c>
      <c r="C152" s="1" t="s">
        <v>848</v>
      </c>
      <c r="D152" s="1">
        <v>-19.8</v>
      </c>
      <c r="E152" s="1">
        <v>10.1</v>
      </c>
    </row>
    <row r="153" spans="2:9" ht="18" customHeight="1" x14ac:dyDescent="0.2">
      <c r="B153" s="1" t="s">
        <v>950</v>
      </c>
      <c r="C153" s="1" t="s">
        <v>848</v>
      </c>
      <c r="D153" s="1">
        <v>-19.600000000000001</v>
      </c>
      <c r="E153" s="1">
        <v>9.4</v>
      </c>
    </row>
    <row r="154" spans="2:9" ht="18" customHeight="1" x14ac:dyDescent="0.2">
      <c r="B154" s="1" t="s">
        <v>951</v>
      </c>
      <c r="C154" s="1" t="s">
        <v>848</v>
      </c>
      <c r="D154" s="1">
        <v>-17.489999999999998</v>
      </c>
      <c r="E154" s="1">
        <v>7.66</v>
      </c>
    </row>
    <row r="155" spans="2:9" ht="18" customHeight="1" x14ac:dyDescent="0.2">
      <c r="B155" s="1" t="s">
        <v>952</v>
      </c>
      <c r="C155" s="1" t="s">
        <v>848</v>
      </c>
      <c r="D155" s="1">
        <v>-20.85</v>
      </c>
      <c r="E155" s="1">
        <v>8.4600000000000009</v>
      </c>
    </row>
    <row r="156" spans="2:9" ht="18" customHeight="1" x14ac:dyDescent="0.2">
      <c r="B156" s="1" t="s">
        <v>953</v>
      </c>
      <c r="C156" s="1" t="s">
        <v>848</v>
      </c>
      <c r="D156" s="1">
        <v>-20.695</v>
      </c>
      <c r="E156" s="1">
        <v>8.14</v>
      </c>
    </row>
    <row r="157" spans="2:9" ht="18" customHeight="1" x14ac:dyDescent="0.2">
      <c r="B157" s="1" t="s">
        <v>954</v>
      </c>
      <c r="C157" s="1" t="s">
        <v>848</v>
      </c>
      <c r="D157" s="1">
        <v>-21.6</v>
      </c>
      <c r="E157" s="1">
        <v>8.39</v>
      </c>
    </row>
    <row r="158" spans="2:9" ht="18" customHeight="1" x14ac:dyDescent="0.2"/>
    <row r="159" spans="2:9" ht="18" customHeight="1" x14ac:dyDescent="0.2"/>
    <row r="160" spans="2:9" ht="18" customHeight="1" x14ac:dyDescent="0.2">
      <c r="I160" s="1" t="s">
        <v>955</v>
      </c>
    </row>
    <row r="161" ht="18" customHeight="1" x14ac:dyDescent="0.2"/>
    <row r="162" ht="18" customHeight="1" x14ac:dyDescent="0.2"/>
    <row r="163" ht="18" customHeight="1" x14ac:dyDescent="0.2"/>
    <row r="164" ht="18" customHeight="1" x14ac:dyDescent="0.2"/>
    <row r="165" ht="18" customHeight="1" x14ac:dyDescent="0.2"/>
    <row r="166" ht="18" customHeight="1" x14ac:dyDescent="0.2"/>
    <row r="167" ht="18" customHeight="1" x14ac:dyDescent="0.2"/>
    <row r="168" ht="18" customHeight="1" x14ac:dyDescent="0.2"/>
    <row r="169" ht="18" customHeight="1" x14ac:dyDescent="0.2"/>
    <row r="170" ht="18" customHeight="1" x14ac:dyDescent="0.2"/>
    <row r="171" ht="18" customHeight="1" x14ac:dyDescent="0.2"/>
    <row r="172" ht="18" customHeight="1" x14ac:dyDescent="0.2"/>
    <row r="173" ht="18" customHeight="1" x14ac:dyDescent="0.2"/>
    <row r="174" ht="18" customHeight="1" x14ac:dyDescent="0.2"/>
    <row r="175" ht="18" customHeight="1" x14ac:dyDescent="0.2"/>
    <row r="176" ht="18" customHeight="1" x14ac:dyDescent="0.2"/>
    <row r="177" ht="18" customHeight="1" x14ac:dyDescent="0.2"/>
    <row r="178" ht="18" customHeight="1" x14ac:dyDescent="0.2"/>
    <row r="179" ht="18" customHeight="1" x14ac:dyDescent="0.2"/>
    <row r="180" ht="18" customHeight="1" x14ac:dyDescent="0.2"/>
    <row r="181" ht="18" customHeight="1" x14ac:dyDescent="0.2"/>
    <row r="182" ht="18" customHeight="1" x14ac:dyDescent="0.2"/>
    <row r="183" ht="18" customHeight="1" x14ac:dyDescent="0.2"/>
    <row r="184" ht="18" customHeight="1" x14ac:dyDescent="0.2"/>
    <row r="185" ht="18" customHeight="1" x14ac:dyDescent="0.2"/>
    <row r="186" ht="18" customHeight="1" x14ac:dyDescent="0.2"/>
    <row r="187" ht="18" customHeight="1" x14ac:dyDescent="0.2"/>
    <row r="188" ht="18" customHeight="1" x14ac:dyDescent="0.2"/>
  </sheetData>
  <phoneticPr fontId="4" type="noConversion"/>
  <conditionalFormatting sqref="U2:U10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K113">
    <cfRule type="notContainsBlanks" dxfId="61" priority="8">
      <formula>LEN(TRIM(H2))&gt;0</formula>
    </cfRule>
    <cfRule type="containsBlanks" dxfId="60" priority="9">
      <formula>LEN(TRIM(H2))=0</formula>
    </cfRule>
  </conditionalFormatting>
  <conditionalFormatting sqref="L2:M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9C346-B06D-4F93-8BA7-32392015DE73}">
  <dimension ref="A1:I7"/>
  <sheetViews>
    <sheetView zoomScale="85" zoomScaleNormal="85" workbookViewId="0">
      <selection activeCell="B16" sqref="B16"/>
    </sheetView>
  </sheetViews>
  <sheetFormatPr defaultRowHeight="15" x14ac:dyDescent="0.25"/>
  <cols>
    <col min="1" max="1" width="36.140625" customWidth="1"/>
    <col min="2" max="2" width="37.7109375" customWidth="1"/>
    <col min="3" max="3" width="16.5703125" customWidth="1"/>
    <col min="4" max="8" width="11" customWidth="1"/>
  </cols>
  <sheetData>
    <row r="1" spans="1:9" x14ac:dyDescent="0.25">
      <c r="A1" t="s">
        <v>819</v>
      </c>
      <c r="B1" t="s">
        <v>962</v>
      </c>
      <c r="C1" t="s">
        <v>727</v>
      </c>
      <c r="D1" t="s">
        <v>960</v>
      </c>
      <c r="E1" t="s">
        <v>961</v>
      </c>
      <c r="F1" t="s">
        <v>966</v>
      </c>
      <c r="G1" s="69" t="s">
        <v>972</v>
      </c>
      <c r="H1" s="69"/>
      <c r="I1" s="40"/>
    </row>
    <row r="2" spans="1:9" x14ac:dyDescent="0.25">
      <c r="A2" t="s">
        <v>965</v>
      </c>
      <c r="B2" t="s">
        <v>995</v>
      </c>
      <c r="C2" t="s">
        <v>964</v>
      </c>
      <c r="D2">
        <v>-19.8</v>
      </c>
      <c r="E2">
        <v>8.8000000000000007</v>
      </c>
      <c r="F2" t="s">
        <v>967</v>
      </c>
      <c r="G2" s="69"/>
      <c r="H2" s="69"/>
      <c r="I2" s="40"/>
    </row>
    <row r="3" spans="1:9" x14ac:dyDescent="0.25">
      <c r="A3" t="s">
        <v>968</v>
      </c>
      <c r="B3" t="s">
        <v>996</v>
      </c>
      <c r="C3" t="s">
        <v>192</v>
      </c>
      <c r="D3">
        <v>-17.3</v>
      </c>
      <c r="E3">
        <v>8.5</v>
      </c>
      <c r="F3" t="s">
        <v>967</v>
      </c>
      <c r="G3" s="69"/>
      <c r="H3" s="69"/>
      <c r="I3" s="40"/>
    </row>
    <row r="4" spans="1:9" x14ac:dyDescent="0.25">
      <c r="A4" t="s">
        <v>971</v>
      </c>
      <c r="B4" t="s">
        <v>997</v>
      </c>
      <c r="C4" t="s">
        <v>970</v>
      </c>
      <c r="D4">
        <v>-17.7</v>
      </c>
      <c r="E4">
        <v>10.7</v>
      </c>
      <c r="G4" s="69"/>
      <c r="H4" s="69"/>
      <c r="I4" s="40"/>
    </row>
    <row r="5" spans="1:9" x14ac:dyDescent="0.25">
      <c r="A5" t="s">
        <v>973</v>
      </c>
      <c r="B5" t="s">
        <v>998</v>
      </c>
      <c r="C5" t="s">
        <v>975</v>
      </c>
      <c r="D5">
        <v>-19.7</v>
      </c>
      <c r="E5">
        <v>9.6999999999999993</v>
      </c>
      <c r="G5" s="69"/>
      <c r="H5" s="69"/>
      <c r="I5" s="40"/>
    </row>
    <row r="6" spans="1:9" x14ac:dyDescent="0.25">
      <c r="A6" t="s">
        <v>976</v>
      </c>
      <c r="B6" t="s">
        <v>999</v>
      </c>
      <c r="C6" t="s">
        <v>978</v>
      </c>
      <c r="D6">
        <v>-17.100000000000001</v>
      </c>
      <c r="E6">
        <v>13.8</v>
      </c>
      <c r="F6" t="s">
        <v>967</v>
      </c>
      <c r="G6" s="69"/>
      <c r="H6" s="69"/>
      <c r="I6" s="40"/>
    </row>
    <row r="7" spans="1:9" x14ac:dyDescent="0.25">
      <c r="A7" t="s">
        <v>976</v>
      </c>
      <c r="B7" t="s">
        <v>999</v>
      </c>
      <c r="C7" t="s">
        <v>978</v>
      </c>
      <c r="D7">
        <v>-18.5</v>
      </c>
      <c r="E7">
        <v>10.9</v>
      </c>
      <c r="F7" t="s">
        <v>979</v>
      </c>
      <c r="G7" s="69"/>
      <c r="H7" s="69"/>
    </row>
  </sheetData>
  <mergeCells count="1">
    <mergeCell ref="G1:H7"/>
  </mergeCells>
  <phoneticPr fontId="4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A7A9E-B958-47F3-8431-A90F1EFB62F8}">
  <dimension ref="A1:J120"/>
  <sheetViews>
    <sheetView zoomScale="85" zoomScaleNormal="85" workbookViewId="0">
      <selection activeCell="E18" sqref="E18"/>
    </sheetView>
  </sheetViews>
  <sheetFormatPr defaultRowHeight="15" x14ac:dyDescent="0.25"/>
  <cols>
    <col min="1" max="1" width="11" customWidth="1"/>
    <col min="2" max="2" width="21.5703125" customWidth="1"/>
    <col min="3" max="6" width="11" customWidth="1"/>
    <col min="7" max="7" width="18" customWidth="1"/>
    <col min="8" max="8" width="37.85546875" customWidth="1"/>
    <col min="9" max="11" width="11" customWidth="1"/>
  </cols>
  <sheetData>
    <row r="1" spans="1:10" ht="20.100000000000001" customHeight="1" thickBot="1" x14ac:dyDescent="0.3">
      <c r="A1" s="22" t="s">
        <v>250</v>
      </c>
      <c r="B1" s="22" t="s">
        <v>3</v>
      </c>
      <c r="C1" s="22" t="s">
        <v>727</v>
      </c>
      <c r="D1" s="23" t="s">
        <v>728</v>
      </c>
      <c r="E1" s="23" t="s">
        <v>840</v>
      </c>
      <c r="F1" s="23" t="s">
        <v>841</v>
      </c>
      <c r="G1" s="23" t="s">
        <v>842</v>
      </c>
      <c r="H1" t="s">
        <v>956</v>
      </c>
      <c r="I1" s="25" t="s">
        <v>840</v>
      </c>
      <c r="J1" s="25" t="s">
        <v>841</v>
      </c>
    </row>
    <row r="2" spans="1:10" ht="20.100000000000001" customHeight="1" thickBot="1" x14ac:dyDescent="0.3">
      <c r="A2" s="24">
        <v>1</v>
      </c>
      <c r="B2" s="24" t="s">
        <v>843</v>
      </c>
      <c r="C2" s="24" t="s">
        <v>192</v>
      </c>
      <c r="D2" s="24" t="s">
        <v>844</v>
      </c>
      <c r="E2" s="24">
        <v>-21.63</v>
      </c>
      <c r="F2" s="24">
        <v>6.79</v>
      </c>
      <c r="G2" s="24" t="s">
        <v>845</v>
      </c>
      <c r="H2" t="s">
        <v>959</v>
      </c>
      <c r="I2">
        <f>Table5[[#This Row],[δ13C]]+3.5</f>
        <v>-18.13</v>
      </c>
      <c r="J2">
        <f>Table5[[#This Row],[δ15N]]+0.8</f>
        <v>7.59</v>
      </c>
    </row>
    <row r="3" spans="1:10" ht="20.100000000000001" customHeight="1" thickBot="1" x14ac:dyDescent="0.3">
      <c r="A3" s="24">
        <v>2</v>
      </c>
      <c r="B3" s="24" t="s">
        <v>843</v>
      </c>
      <c r="C3" s="24" t="s">
        <v>192</v>
      </c>
      <c r="D3" s="24" t="s">
        <v>844</v>
      </c>
      <c r="E3" s="24">
        <v>-16.91</v>
      </c>
      <c r="F3" s="24">
        <v>6.88</v>
      </c>
      <c r="G3" s="24" t="s">
        <v>845</v>
      </c>
      <c r="H3" t="s">
        <v>959</v>
      </c>
      <c r="I3">
        <f>Table5[[#This Row],[δ13C]]+3.5</f>
        <v>-13.41</v>
      </c>
      <c r="J3">
        <f>Table5[[#This Row],[δ15N]]+0.8</f>
        <v>7.68</v>
      </c>
    </row>
    <row r="4" spans="1:10" ht="20.100000000000001" customHeight="1" thickBot="1" x14ac:dyDescent="0.3">
      <c r="A4" s="24">
        <v>3</v>
      </c>
      <c r="B4" s="24" t="s">
        <v>843</v>
      </c>
      <c r="C4" s="24" t="s">
        <v>192</v>
      </c>
      <c r="D4" s="24" t="s">
        <v>844</v>
      </c>
      <c r="E4" s="24">
        <v>-20.74</v>
      </c>
      <c r="F4" s="24">
        <v>6.8</v>
      </c>
      <c r="G4" s="24" t="s">
        <v>845</v>
      </c>
      <c r="H4" t="s">
        <v>959</v>
      </c>
      <c r="I4">
        <f>Table5[[#This Row],[δ13C]]+3.5</f>
        <v>-17.239999999999998</v>
      </c>
      <c r="J4">
        <f>Table5[[#This Row],[δ15N]]+0.8</f>
        <v>7.6</v>
      </c>
    </row>
    <row r="5" spans="1:10" ht="20.100000000000001" customHeight="1" thickBot="1" x14ac:dyDescent="0.3">
      <c r="A5" s="24">
        <v>4</v>
      </c>
      <c r="B5" s="24" t="s">
        <v>843</v>
      </c>
      <c r="C5" s="24" t="s">
        <v>192</v>
      </c>
      <c r="D5" s="24" t="s">
        <v>844</v>
      </c>
      <c r="E5" s="24">
        <v>-18.25</v>
      </c>
      <c r="F5" s="24">
        <v>7.02</v>
      </c>
      <c r="G5" s="24" t="s">
        <v>845</v>
      </c>
      <c r="H5" t="s">
        <v>959</v>
      </c>
      <c r="I5">
        <f>Table5[[#This Row],[δ13C]]+3.5</f>
        <v>-14.75</v>
      </c>
      <c r="J5">
        <f>Table5[[#This Row],[δ15N]]+0.8</f>
        <v>7.8199999999999994</v>
      </c>
    </row>
    <row r="6" spans="1:10" ht="20.100000000000001" customHeight="1" thickBot="1" x14ac:dyDescent="0.3">
      <c r="A6" s="24">
        <v>5</v>
      </c>
      <c r="B6" s="24" t="s">
        <v>843</v>
      </c>
      <c r="C6" s="24" t="s">
        <v>192</v>
      </c>
      <c r="D6" s="24" t="s">
        <v>844</v>
      </c>
      <c r="E6" s="24">
        <v>-21.07</v>
      </c>
      <c r="F6" s="24">
        <v>6.81</v>
      </c>
      <c r="G6" s="24" t="s">
        <v>845</v>
      </c>
      <c r="H6" t="s">
        <v>959</v>
      </c>
      <c r="I6">
        <f>Table5[[#This Row],[δ13C]]+3.5</f>
        <v>-17.57</v>
      </c>
      <c r="J6">
        <f>Table5[[#This Row],[δ15N]]+0.8</f>
        <v>7.6099999999999994</v>
      </c>
    </row>
    <row r="7" spans="1:10" ht="20.100000000000001" customHeight="1" thickBot="1" x14ac:dyDescent="0.3">
      <c r="A7" s="24">
        <v>6</v>
      </c>
      <c r="B7" s="24" t="s">
        <v>843</v>
      </c>
      <c r="C7" s="24" t="s">
        <v>192</v>
      </c>
      <c r="D7" s="24" t="s">
        <v>844</v>
      </c>
      <c r="E7" s="24">
        <v>-19.09</v>
      </c>
      <c r="F7" s="24">
        <v>6.26</v>
      </c>
      <c r="G7" s="24" t="s">
        <v>845</v>
      </c>
      <c r="H7" t="s">
        <v>959</v>
      </c>
      <c r="I7">
        <f>Table5[[#This Row],[δ13C]]+3.5</f>
        <v>-15.59</v>
      </c>
      <c r="J7">
        <f>Table5[[#This Row],[δ15N]]+0.8</f>
        <v>7.06</v>
      </c>
    </row>
    <row r="8" spans="1:10" ht="20.100000000000001" customHeight="1" thickBot="1" x14ac:dyDescent="0.3">
      <c r="A8" s="24">
        <v>7</v>
      </c>
      <c r="B8" s="24" t="s">
        <v>843</v>
      </c>
      <c r="C8" s="24" t="s">
        <v>192</v>
      </c>
      <c r="D8" s="24" t="s">
        <v>844</v>
      </c>
      <c r="E8" s="24">
        <v>-18.29</v>
      </c>
      <c r="F8" s="24">
        <v>6.75</v>
      </c>
      <c r="G8" s="24" t="s">
        <v>845</v>
      </c>
      <c r="H8" t="s">
        <v>959</v>
      </c>
      <c r="I8">
        <f>Table5[[#This Row],[δ13C]]+3.5</f>
        <v>-14.79</v>
      </c>
      <c r="J8">
        <f>Table5[[#This Row],[δ15N]]+0.8</f>
        <v>7.55</v>
      </c>
    </row>
    <row r="9" spans="1:10" ht="20.100000000000001" customHeight="1" thickBot="1" x14ac:dyDescent="0.3">
      <c r="A9" s="24">
        <v>8</v>
      </c>
      <c r="B9" s="24" t="s">
        <v>843</v>
      </c>
      <c r="C9" s="24" t="s">
        <v>192</v>
      </c>
      <c r="D9" s="24" t="s">
        <v>844</v>
      </c>
      <c r="E9" s="24">
        <v>-20.420000000000002</v>
      </c>
      <c r="F9" s="24">
        <v>7.33</v>
      </c>
      <c r="G9" s="24" t="s">
        <v>845</v>
      </c>
      <c r="H9" t="s">
        <v>959</v>
      </c>
      <c r="I9">
        <f>Table5[[#This Row],[δ13C]]+3.5</f>
        <v>-16.920000000000002</v>
      </c>
      <c r="J9">
        <f>Table5[[#This Row],[δ15N]]+0.8</f>
        <v>8.1300000000000008</v>
      </c>
    </row>
    <row r="10" spans="1:10" ht="20.100000000000001" customHeight="1" thickBot="1" x14ac:dyDescent="0.3">
      <c r="A10" s="24">
        <v>9</v>
      </c>
      <c r="B10" s="24" t="s">
        <v>843</v>
      </c>
      <c r="C10" s="24" t="s">
        <v>192</v>
      </c>
      <c r="D10" s="24" t="s">
        <v>844</v>
      </c>
      <c r="E10" s="24">
        <v>-19.88</v>
      </c>
      <c r="F10" s="24">
        <v>6.29</v>
      </c>
      <c r="G10" s="24" t="s">
        <v>845</v>
      </c>
      <c r="H10" t="s">
        <v>959</v>
      </c>
      <c r="I10">
        <f>Table5[[#This Row],[δ13C]]+3.5</f>
        <v>-16.38</v>
      </c>
      <c r="J10">
        <f>Table5[[#This Row],[δ15N]]+0.8</f>
        <v>7.09</v>
      </c>
    </row>
    <row r="11" spans="1:10" ht="20.100000000000001" customHeight="1" thickBot="1" x14ac:dyDescent="0.3">
      <c r="A11" s="24">
        <v>10</v>
      </c>
      <c r="B11" s="24" t="s">
        <v>843</v>
      </c>
      <c r="C11" s="24" t="s">
        <v>192</v>
      </c>
      <c r="D11" s="24" t="s">
        <v>844</v>
      </c>
      <c r="E11" s="24">
        <v>-16.739999999999998</v>
      </c>
      <c r="F11" s="24">
        <v>6.99</v>
      </c>
      <c r="G11" s="24" t="s">
        <v>845</v>
      </c>
      <c r="H11" t="s">
        <v>959</v>
      </c>
      <c r="I11">
        <f>Table5[[#This Row],[δ13C]]+3.5</f>
        <v>-13.239999999999998</v>
      </c>
      <c r="J11">
        <f>Table5[[#This Row],[δ15N]]+0.8</f>
        <v>7.79</v>
      </c>
    </row>
    <row r="12" spans="1:10" ht="20.100000000000001" customHeight="1" thickBot="1" x14ac:dyDescent="0.3">
      <c r="A12" s="24">
        <v>11</v>
      </c>
      <c r="B12" s="24" t="s">
        <v>843</v>
      </c>
      <c r="C12" s="24" t="s">
        <v>192</v>
      </c>
      <c r="D12" s="24" t="s">
        <v>844</v>
      </c>
      <c r="E12" s="24">
        <v>-19.88</v>
      </c>
      <c r="F12" s="24">
        <v>7.51</v>
      </c>
      <c r="G12" s="24" t="s">
        <v>845</v>
      </c>
      <c r="H12" t="s">
        <v>959</v>
      </c>
      <c r="I12">
        <f>Table5[[#This Row],[δ13C]]+3.5</f>
        <v>-16.38</v>
      </c>
      <c r="J12">
        <f>Table5[[#This Row],[δ15N]]+0.8</f>
        <v>8.31</v>
      </c>
    </row>
    <row r="13" spans="1:10" ht="20.100000000000001" customHeight="1" thickBot="1" x14ac:dyDescent="0.3">
      <c r="A13" s="24">
        <v>12</v>
      </c>
      <c r="B13" s="24" t="s">
        <v>843</v>
      </c>
      <c r="C13" s="24" t="s">
        <v>192</v>
      </c>
      <c r="D13" s="24" t="s">
        <v>844</v>
      </c>
      <c r="E13" s="24">
        <v>-19.75</v>
      </c>
      <c r="F13" s="24">
        <v>6.73</v>
      </c>
      <c r="G13" s="24" t="s">
        <v>845</v>
      </c>
      <c r="H13" t="s">
        <v>959</v>
      </c>
      <c r="I13">
        <f>Table5[[#This Row],[δ13C]]+3.5</f>
        <v>-16.25</v>
      </c>
      <c r="J13">
        <f>Table5[[#This Row],[δ15N]]+0.8</f>
        <v>7.53</v>
      </c>
    </row>
    <row r="14" spans="1:10" ht="20.100000000000001" customHeight="1" thickBot="1" x14ac:dyDescent="0.3">
      <c r="A14" s="24">
        <v>14</v>
      </c>
      <c r="B14" s="24" t="s">
        <v>843</v>
      </c>
      <c r="C14" s="24" t="s">
        <v>192</v>
      </c>
      <c r="D14" s="24" t="s">
        <v>844</v>
      </c>
      <c r="E14" s="24">
        <v>-21.67</v>
      </c>
      <c r="F14" s="24">
        <v>6.07</v>
      </c>
      <c r="G14" s="24" t="s">
        <v>845</v>
      </c>
      <c r="H14" t="s">
        <v>959</v>
      </c>
      <c r="I14">
        <f>Table5[[#This Row],[δ13C]]+3.5</f>
        <v>-18.170000000000002</v>
      </c>
      <c r="J14">
        <f>Table5[[#This Row],[δ15N]]+0.8</f>
        <v>6.87</v>
      </c>
    </row>
    <row r="15" spans="1:10" ht="20.100000000000001" customHeight="1" thickBot="1" x14ac:dyDescent="0.3">
      <c r="A15" s="24">
        <v>15</v>
      </c>
      <c r="B15" s="24" t="s">
        <v>843</v>
      </c>
      <c r="C15" s="24" t="s">
        <v>192</v>
      </c>
      <c r="D15" s="24" t="s">
        <v>844</v>
      </c>
      <c r="E15" s="24">
        <v>-18.57</v>
      </c>
      <c r="F15" s="24">
        <v>6.24</v>
      </c>
      <c r="G15" s="24" t="s">
        <v>845</v>
      </c>
      <c r="H15" t="s">
        <v>959</v>
      </c>
      <c r="I15">
        <f>Table5[[#This Row],[δ13C]]+3.5</f>
        <v>-15.07</v>
      </c>
      <c r="J15">
        <f>Table5[[#This Row],[δ15N]]+0.8</f>
        <v>7.04</v>
      </c>
    </row>
    <row r="16" spans="1:10" ht="20.100000000000001" customHeight="1" thickBot="1" x14ac:dyDescent="0.3">
      <c r="A16" s="24">
        <v>16</v>
      </c>
      <c r="B16" s="24" t="s">
        <v>843</v>
      </c>
      <c r="C16" s="24" t="s">
        <v>192</v>
      </c>
      <c r="D16" s="24" t="s">
        <v>844</v>
      </c>
      <c r="E16" s="24">
        <v>-17.14</v>
      </c>
      <c r="F16" s="24">
        <v>11.81</v>
      </c>
      <c r="G16" s="24" t="s">
        <v>845</v>
      </c>
      <c r="H16" t="s">
        <v>959</v>
      </c>
      <c r="I16">
        <f>Table5[[#This Row],[δ13C]]+3.5</f>
        <v>-13.64</v>
      </c>
      <c r="J16">
        <f>Table5[[#This Row],[δ15N]]+0.8</f>
        <v>12.610000000000001</v>
      </c>
    </row>
    <row r="17" spans="1:10" ht="20.100000000000001" customHeight="1" thickBot="1" x14ac:dyDescent="0.3">
      <c r="A17" s="24">
        <v>17</v>
      </c>
      <c r="B17" s="24" t="s">
        <v>843</v>
      </c>
      <c r="C17" s="24" t="s">
        <v>192</v>
      </c>
      <c r="D17" s="24" t="s">
        <v>844</v>
      </c>
      <c r="E17" s="24">
        <v>-20</v>
      </c>
      <c r="F17" s="24">
        <v>6.59</v>
      </c>
      <c r="G17" s="24" t="s">
        <v>845</v>
      </c>
      <c r="H17" t="s">
        <v>959</v>
      </c>
      <c r="I17">
        <f>Table5[[#This Row],[δ13C]]+3.5</f>
        <v>-16.5</v>
      </c>
      <c r="J17">
        <f>Table5[[#This Row],[δ15N]]+0.8</f>
        <v>7.39</v>
      </c>
    </row>
    <row r="18" spans="1:10" ht="20.100000000000001" customHeight="1" thickBot="1" x14ac:dyDescent="0.3">
      <c r="A18" s="24">
        <v>18</v>
      </c>
      <c r="B18" s="24" t="s">
        <v>843</v>
      </c>
      <c r="C18" s="24" t="s">
        <v>192</v>
      </c>
      <c r="D18" s="24" t="s">
        <v>844</v>
      </c>
      <c r="E18" s="24">
        <v>-21.13</v>
      </c>
      <c r="F18" s="24">
        <v>11.45</v>
      </c>
      <c r="G18" s="24" t="s">
        <v>845</v>
      </c>
      <c r="H18" t="s">
        <v>959</v>
      </c>
      <c r="I18">
        <f>Table5[[#This Row],[δ13C]]+3.5</f>
        <v>-17.63</v>
      </c>
      <c r="J18">
        <f>Table5[[#This Row],[δ15N]]+0.8</f>
        <v>12.25</v>
      </c>
    </row>
    <row r="19" spans="1:10" ht="20.100000000000001" customHeight="1" thickBot="1" x14ac:dyDescent="0.3">
      <c r="A19" s="24">
        <v>19</v>
      </c>
      <c r="B19" s="24" t="s">
        <v>843</v>
      </c>
      <c r="C19" s="24" t="s">
        <v>192</v>
      </c>
      <c r="D19" s="24" t="s">
        <v>844</v>
      </c>
      <c r="E19" s="24">
        <v>-21.61</v>
      </c>
      <c r="F19" s="24">
        <v>7</v>
      </c>
      <c r="G19" s="24" t="s">
        <v>845</v>
      </c>
      <c r="H19" t="s">
        <v>959</v>
      </c>
      <c r="I19">
        <f>Table5[[#This Row],[δ13C]]+3.5</f>
        <v>-18.11</v>
      </c>
      <c r="J19">
        <f>Table5[[#This Row],[δ15N]]+0.8</f>
        <v>7.8</v>
      </c>
    </row>
    <row r="20" spans="1:10" ht="20.100000000000001" customHeight="1" thickBot="1" x14ac:dyDescent="0.3">
      <c r="A20" s="24">
        <v>20</v>
      </c>
      <c r="B20" s="24" t="s">
        <v>843</v>
      </c>
      <c r="C20" s="24" t="s">
        <v>192</v>
      </c>
      <c r="D20" s="24" t="s">
        <v>844</v>
      </c>
      <c r="E20" s="24">
        <v>-22.21</v>
      </c>
      <c r="F20" s="24">
        <v>7.26</v>
      </c>
      <c r="G20" s="24" t="s">
        <v>845</v>
      </c>
      <c r="H20" t="s">
        <v>959</v>
      </c>
      <c r="I20">
        <f>Table5[[#This Row],[δ13C]]+3.5</f>
        <v>-18.71</v>
      </c>
      <c r="J20">
        <f>Table5[[#This Row],[δ15N]]+0.8</f>
        <v>8.06</v>
      </c>
    </row>
    <row r="21" spans="1:10" ht="20.100000000000001" customHeight="1" thickBot="1" x14ac:dyDescent="0.3">
      <c r="A21" s="24">
        <v>21</v>
      </c>
      <c r="B21" s="24" t="s">
        <v>843</v>
      </c>
      <c r="C21" s="24" t="s">
        <v>192</v>
      </c>
      <c r="D21" s="24" t="s">
        <v>844</v>
      </c>
      <c r="E21" s="24">
        <v>-21.09</v>
      </c>
      <c r="F21" s="24">
        <v>11.47</v>
      </c>
      <c r="G21" s="24" t="s">
        <v>845</v>
      </c>
      <c r="H21" t="s">
        <v>959</v>
      </c>
      <c r="I21">
        <f>Table5[[#This Row],[δ13C]]+3.5</f>
        <v>-17.59</v>
      </c>
      <c r="J21">
        <f>Table5[[#This Row],[δ15N]]+0.8</f>
        <v>12.270000000000001</v>
      </c>
    </row>
    <row r="22" spans="1:10" ht="20.100000000000001" customHeight="1" thickBot="1" x14ac:dyDescent="0.3">
      <c r="A22" s="24">
        <v>22</v>
      </c>
      <c r="B22" s="24" t="s">
        <v>843</v>
      </c>
      <c r="C22" s="24" t="s">
        <v>192</v>
      </c>
      <c r="D22" s="24" t="s">
        <v>844</v>
      </c>
      <c r="E22" s="24">
        <v>-21.6</v>
      </c>
      <c r="F22" s="24">
        <v>6.73</v>
      </c>
      <c r="G22" s="24" t="s">
        <v>845</v>
      </c>
      <c r="H22" t="s">
        <v>959</v>
      </c>
      <c r="I22">
        <f>Table5[[#This Row],[δ13C]]+3.5</f>
        <v>-18.100000000000001</v>
      </c>
      <c r="J22">
        <f>Table5[[#This Row],[δ15N]]+0.8</f>
        <v>7.53</v>
      </c>
    </row>
    <row r="23" spans="1:10" ht="20.100000000000001" customHeight="1" thickBot="1" x14ac:dyDescent="0.3">
      <c r="A23" s="24">
        <v>23</v>
      </c>
      <c r="B23" s="24" t="s">
        <v>843</v>
      </c>
      <c r="C23" s="24" t="s">
        <v>192</v>
      </c>
      <c r="D23" s="24" t="s">
        <v>844</v>
      </c>
      <c r="E23" s="24">
        <v>-21.48</v>
      </c>
      <c r="F23" s="24">
        <v>6.78</v>
      </c>
      <c r="G23" s="24" t="s">
        <v>845</v>
      </c>
      <c r="H23" t="s">
        <v>959</v>
      </c>
      <c r="I23">
        <f>Table5[[#This Row],[δ13C]]+3.5</f>
        <v>-17.98</v>
      </c>
      <c r="J23">
        <f>Table5[[#This Row],[δ15N]]+0.8</f>
        <v>7.58</v>
      </c>
    </row>
    <row r="24" spans="1:10" ht="20.100000000000001" customHeight="1" thickBot="1" x14ac:dyDescent="0.3">
      <c r="A24" s="24">
        <v>24</v>
      </c>
      <c r="B24" s="24" t="s">
        <v>843</v>
      </c>
      <c r="C24" s="24" t="s">
        <v>192</v>
      </c>
      <c r="D24" s="24" t="s">
        <v>844</v>
      </c>
      <c r="E24" s="24">
        <v>-18.34</v>
      </c>
      <c r="F24" s="24">
        <v>6.83</v>
      </c>
      <c r="G24" s="24" t="s">
        <v>845</v>
      </c>
      <c r="H24" t="s">
        <v>959</v>
      </c>
      <c r="I24">
        <f>Table5[[#This Row],[δ13C]]+3.5</f>
        <v>-14.84</v>
      </c>
      <c r="J24">
        <f>Table5[[#This Row],[δ15N]]+0.8</f>
        <v>7.63</v>
      </c>
    </row>
    <row r="25" spans="1:10" ht="20.100000000000001" customHeight="1" thickBot="1" x14ac:dyDescent="0.3">
      <c r="A25" s="24">
        <v>25</v>
      </c>
      <c r="B25" s="24" t="s">
        <v>843</v>
      </c>
      <c r="C25" s="24" t="s">
        <v>192</v>
      </c>
      <c r="D25" s="24" t="s">
        <v>844</v>
      </c>
      <c r="E25" s="24">
        <v>-22.37</v>
      </c>
      <c r="F25" s="24">
        <v>6.45</v>
      </c>
      <c r="G25" s="24" t="s">
        <v>845</v>
      </c>
      <c r="H25" t="s">
        <v>959</v>
      </c>
      <c r="I25">
        <f>Table5[[#This Row],[δ13C]]+3.5</f>
        <v>-18.87</v>
      </c>
      <c r="J25">
        <f>Table5[[#This Row],[δ15N]]+0.8</f>
        <v>7.25</v>
      </c>
    </row>
    <row r="26" spans="1:10" ht="20.100000000000001" customHeight="1" thickBot="1" x14ac:dyDescent="0.3">
      <c r="A26" s="24">
        <v>26</v>
      </c>
      <c r="B26" s="24" t="s">
        <v>843</v>
      </c>
      <c r="C26" s="24" t="s">
        <v>192</v>
      </c>
      <c r="D26" s="24" t="s">
        <v>844</v>
      </c>
      <c r="E26" s="24">
        <v>-21.67</v>
      </c>
      <c r="F26" s="24">
        <v>7.08</v>
      </c>
      <c r="G26" s="24" t="s">
        <v>845</v>
      </c>
      <c r="H26" t="s">
        <v>959</v>
      </c>
      <c r="I26">
        <f>Table5[[#This Row],[δ13C]]+3.5</f>
        <v>-18.170000000000002</v>
      </c>
      <c r="J26">
        <f>Table5[[#This Row],[δ15N]]+0.8</f>
        <v>7.88</v>
      </c>
    </row>
    <row r="27" spans="1:10" ht="20.100000000000001" customHeight="1" thickBot="1" x14ac:dyDescent="0.3">
      <c r="A27" s="24">
        <v>27</v>
      </c>
      <c r="B27" s="24" t="s">
        <v>843</v>
      </c>
      <c r="C27" s="24" t="s">
        <v>192</v>
      </c>
      <c r="D27" s="24" t="s">
        <v>844</v>
      </c>
      <c r="E27" s="24">
        <v>-19.39</v>
      </c>
      <c r="F27" s="24">
        <v>7.56</v>
      </c>
      <c r="G27" s="24" t="s">
        <v>845</v>
      </c>
      <c r="H27" t="s">
        <v>959</v>
      </c>
      <c r="I27">
        <f>Table5[[#This Row],[δ13C]]+3.5</f>
        <v>-15.89</v>
      </c>
      <c r="J27">
        <f>Table5[[#This Row],[δ15N]]+0.8</f>
        <v>8.36</v>
      </c>
    </row>
    <row r="28" spans="1:10" ht="20.100000000000001" customHeight="1" thickBot="1" x14ac:dyDescent="0.3">
      <c r="A28" s="24">
        <v>28</v>
      </c>
      <c r="B28" s="24" t="s">
        <v>843</v>
      </c>
      <c r="C28" s="24" t="s">
        <v>192</v>
      </c>
      <c r="D28" s="24" t="s">
        <v>844</v>
      </c>
      <c r="E28" s="24">
        <v>-18.940000000000001</v>
      </c>
      <c r="F28" s="24">
        <v>6.84</v>
      </c>
      <c r="G28" s="24" t="s">
        <v>845</v>
      </c>
      <c r="H28" t="s">
        <v>959</v>
      </c>
      <c r="I28">
        <f>Table5[[#This Row],[δ13C]]+3.5</f>
        <v>-15.440000000000001</v>
      </c>
      <c r="J28">
        <f>Table5[[#This Row],[δ15N]]+0.8</f>
        <v>7.64</v>
      </c>
    </row>
    <row r="29" spans="1:10" ht="20.100000000000001" customHeight="1" thickBot="1" x14ac:dyDescent="0.3">
      <c r="A29" s="24">
        <v>29</v>
      </c>
      <c r="B29" s="24" t="s">
        <v>843</v>
      </c>
      <c r="C29" s="24" t="s">
        <v>192</v>
      </c>
      <c r="D29" s="24" t="s">
        <v>844</v>
      </c>
      <c r="E29" s="24">
        <v>-18.239999999999998</v>
      </c>
      <c r="F29" s="24">
        <v>6.54</v>
      </c>
      <c r="G29" s="24" t="s">
        <v>845</v>
      </c>
      <c r="H29" t="s">
        <v>959</v>
      </c>
      <c r="I29">
        <f>Table5[[#This Row],[δ13C]]+3.5</f>
        <v>-14.739999999999998</v>
      </c>
      <c r="J29">
        <f>Table5[[#This Row],[δ15N]]+0.8</f>
        <v>7.34</v>
      </c>
    </row>
    <row r="30" spans="1:10" ht="20.100000000000001" customHeight="1" thickBot="1" x14ac:dyDescent="0.3">
      <c r="A30" s="24">
        <v>30</v>
      </c>
      <c r="B30" s="24" t="s">
        <v>843</v>
      </c>
      <c r="C30" s="24" t="s">
        <v>192</v>
      </c>
      <c r="D30" s="24" t="s">
        <v>844</v>
      </c>
      <c r="E30" s="24">
        <v>-18.91</v>
      </c>
      <c r="F30" s="24">
        <v>7.21</v>
      </c>
      <c r="G30" s="24" t="s">
        <v>845</v>
      </c>
      <c r="H30" t="s">
        <v>959</v>
      </c>
      <c r="I30">
        <f>Table5[[#This Row],[δ13C]]+3.5</f>
        <v>-15.41</v>
      </c>
      <c r="J30">
        <f>Table5[[#This Row],[δ15N]]+0.8</f>
        <v>8.01</v>
      </c>
    </row>
    <row r="31" spans="1:10" ht="20.100000000000001" customHeight="1" thickBot="1" x14ac:dyDescent="0.3">
      <c r="A31" s="24">
        <v>31</v>
      </c>
      <c r="B31" s="24" t="s">
        <v>843</v>
      </c>
      <c r="C31" s="24" t="s">
        <v>192</v>
      </c>
      <c r="D31" s="24" t="s">
        <v>844</v>
      </c>
      <c r="E31" s="24">
        <v>-20.93</v>
      </c>
      <c r="F31" s="24">
        <v>5.92</v>
      </c>
      <c r="G31" s="24" t="s">
        <v>845</v>
      </c>
      <c r="H31" t="s">
        <v>959</v>
      </c>
      <c r="I31">
        <f>Table5[[#This Row],[δ13C]]+3.5</f>
        <v>-17.43</v>
      </c>
      <c r="J31">
        <f>Table5[[#This Row],[δ15N]]+0.8</f>
        <v>6.72</v>
      </c>
    </row>
    <row r="32" spans="1:10" ht="20.100000000000001" customHeight="1" thickBot="1" x14ac:dyDescent="0.3">
      <c r="A32" s="24">
        <v>32</v>
      </c>
      <c r="B32" s="24" t="s">
        <v>843</v>
      </c>
      <c r="C32" s="24" t="s">
        <v>192</v>
      </c>
      <c r="D32" s="24" t="s">
        <v>844</v>
      </c>
      <c r="E32" s="24">
        <v>-19.8</v>
      </c>
      <c r="F32" s="24">
        <v>7.99</v>
      </c>
      <c r="G32" s="24" t="s">
        <v>845</v>
      </c>
      <c r="H32" t="s">
        <v>959</v>
      </c>
      <c r="I32">
        <f>Table5[[#This Row],[δ13C]]+3.5</f>
        <v>-16.3</v>
      </c>
      <c r="J32">
        <f>Table5[[#This Row],[δ15N]]+0.8</f>
        <v>8.7900000000000009</v>
      </c>
    </row>
    <row r="33" spans="1:10" ht="20.100000000000001" customHeight="1" thickBot="1" x14ac:dyDescent="0.3">
      <c r="A33" s="24">
        <v>33</v>
      </c>
      <c r="B33" s="24" t="s">
        <v>843</v>
      </c>
      <c r="C33" s="24" t="s">
        <v>192</v>
      </c>
      <c r="D33" s="24" t="s">
        <v>844</v>
      </c>
      <c r="E33" s="24">
        <v>-18.899999999999999</v>
      </c>
      <c r="F33" s="24">
        <v>7.72</v>
      </c>
      <c r="G33" s="24" t="s">
        <v>845</v>
      </c>
      <c r="H33" t="s">
        <v>959</v>
      </c>
      <c r="I33">
        <f>Table5[[#This Row],[δ13C]]+3.5</f>
        <v>-15.399999999999999</v>
      </c>
      <c r="J33">
        <f>Table5[[#This Row],[δ15N]]+0.8</f>
        <v>8.52</v>
      </c>
    </row>
    <row r="34" spans="1:10" ht="20.100000000000001" customHeight="1" thickBot="1" x14ac:dyDescent="0.3">
      <c r="A34" s="24">
        <v>34</v>
      </c>
      <c r="B34" s="24" t="s">
        <v>843</v>
      </c>
      <c r="C34" s="24" t="s">
        <v>192</v>
      </c>
      <c r="D34" s="24" t="s">
        <v>844</v>
      </c>
      <c r="E34" s="24">
        <v>-17.670000000000002</v>
      </c>
      <c r="F34" s="24">
        <v>7.61</v>
      </c>
      <c r="G34" s="24" t="s">
        <v>845</v>
      </c>
      <c r="H34" t="s">
        <v>959</v>
      </c>
      <c r="I34">
        <f>Table5[[#This Row],[δ13C]]+3.5</f>
        <v>-14.170000000000002</v>
      </c>
      <c r="J34">
        <f>Table5[[#This Row],[δ15N]]+0.8</f>
        <v>8.41</v>
      </c>
    </row>
    <row r="35" spans="1:10" ht="20.100000000000001" customHeight="1" thickBot="1" x14ac:dyDescent="0.3">
      <c r="A35" s="24">
        <v>35</v>
      </c>
      <c r="B35" s="24" t="s">
        <v>843</v>
      </c>
      <c r="C35" s="24" t="s">
        <v>192</v>
      </c>
      <c r="D35" s="24" t="s">
        <v>844</v>
      </c>
      <c r="E35" s="24">
        <v>-21.29</v>
      </c>
      <c r="F35" s="24">
        <v>7.04</v>
      </c>
      <c r="G35" s="24" t="s">
        <v>845</v>
      </c>
      <c r="H35" t="s">
        <v>959</v>
      </c>
      <c r="I35">
        <f>Table5[[#This Row],[δ13C]]+3.5</f>
        <v>-17.79</v>
      </c>
      <c r="J35">
        <f>Table5[[#This Row],[δ15N]]+0.8</f>
        <v>7.84</v>
      </c>
    </row>
    <row r="36" spans="1:10" ht="20.100000000000001" customHeight="1" thickBot="1" x14ac:dyDescent="0.3">
      <c r="A36" s="24">
        <v>36</v>
      </c>
      <c r="B36" s="24" t="s">
        <v>843</v>
      </c>
      <c r="C36" s="24" t="s">
        <v>192</v>
      </c>
      <c r="D36" s="24" t="s">
        <v>844</v>
      </c>
      <c r="E36" s="24">
        <v>-20.079999999999998</v>
      </c>
      <c r="F36" s="24">
        <v>6.45</v>
      </c>
      <c r="G36" s="24" t="s">
        <v>845</v>
      </c>
      <c r="H36" t="s">
        <v>959</v>
      </c>
      <c r="I36">
        <f>Table5[[#This Row],[δ13C]]+3.5</f>
        <v>-16.579999999999998</v>
      </c>
      <c r="J36">
        <f>Table5[[#This Row],[δ15N]]+0.8</f>
        <v>7.25</v>
      </c>
    </row>
    <row r="37" spans="1:10" ht="20.100000000000001" customHeight="1" thickBot="1" x14ac:dyDescent="0.3">
      <c r="A37" s="24">
        <v>37</v>
      </c>
      <c r="B37" s="24" t="s">
        <v>843</v>
      </c>
      <c r="C37" s="24" t="s">
        <v>192</v>
      </c>
      <c r="D37" s="24" t="s">
        <v>844</v>
      </c>
      <c r="E37" s="24">
        <v>-20.41</v>
      </c>
      <c r="F37" s="24">
        <v>6.68</v>
      </c>
      <c r="G37" s="24" t="s">
        <v>845</v>
      </c>
      <c r="H37" t="s">
        <v>959</v>
      </c>
      <c r="I37">
        <f>Table5[[#This Row],[δ13C]]+3.5</f>
        <v>-16.91</v>
      </c>
      <c r="J37">
        <f>Table5[[#This Row],[δ15N]]+0.8</f>
        <v>7.4799999999999995</v>
      </c>
    </row>
    <row r="38" spans="1:10" ht="20.100000000000001" customHeight="1" thickBot="1" x14ac:dyDescent="0.3">
      <c r="A38" s="24">
        <v>38</v>
      </c>
      <c r="B38" s="24" t="s">
        <v>843</v>
      </c>
      <c r="C38" s="24" t="s">
        <v>192</v>
      </c>
      <c r="D38" s="24" t="s">
        <v>844</v>
      </c>
      <c r="E38" s="24">
        <v>-17.059999999999999</v>
      </c>
      <c r="F38" s="24">
        <v>6.77</v>
      </c>
      <c r="G38" s="24" t="s">
        <v>845</v>
      </c>
      <c r="H38" t="s">
        <v>959</v>
      </c>
      <c r="I38">
        <f>Table5[[#This Row],[δ13C]]+3.5</f>
        <v>-13.559999999999999</v>
      </c>
      <c r="J38">
        <f>Table5[[#This Row],[δ15N]]+0.8</f>
        <v>7.5699999999999994</v>
      </c>
    </row>
    <row r="39" spans="1:10" ht="20.100000000000001" customHeight="1" thickBot="1" x14ac:dyDescent="0.3">
      <c r="A39" s="24">
        <v>39</v>
      </c>
      <c r="B39" s="24" t="s">
        <v>843</v>
      </c>
      <c r="C39" s="24" t="s">
        <v>192</v>
      </c>
      <c r="D39" s="24" t="s">
        <v>844</v>
      </c>
      <c r="E39" s="24">
        <v>-19.66</v>
      </c>
      <c r="F39" s="24">
        <v>7.12</v>
      </c>
      <c r="G39" s="24" t="s">
        <v>845</v>
      </c>
      <c r="H39" t="s">
        <v>959</v>
      </c>
      <c r="I39">
        <f>Table5[[#This Row],[δ13C]]+3.5</f>
        <v>-16.16</v>
      </c>
      <c r="J39">
        <f>Table5[[#This Row],[δ15N]]+0.8</f>
        <v>7.92</v>
      </c>
    </row>
    <row r="40" spans="1:10" ht="20.100000000000001" customHeight="1" thickBot="1" x14ac:dyDescent="0.3">
      <c r="A40" s="24">
        <v>40</v>
      </c>
      <c r="B40" s="24" t="s">
        <v>843</v>
      </c>
      <c r="C40" s="24" t="s">
        <v>192</v>
      </c>
      <c r="D40" s="24" t="s">
        <v>844</v>
      </c>
      <c r="E40" s="24">
        <v>-19.78</v>
      </c>
      <c r="F40" s="24">
        <v>6.81</v>
      </c>
      <c r="G40" s="24" t="s">
        <v>845</v>
      </c>
      <c r="H40" t="s">
        <v>959</v>
      </c>
      <c r="I40">
        <f>Table5[[#This Row],[δ13C]]+3.5</f>
        <v>-16.28</v>
      </c>
      <c r="J40">
        <f>Table5[[#This Row],[δ15N]]+0.8</f>
        <v>7.6099999999999994</v>
      </c>
    </row>
    <row r="41" spans="1:10" ht="20.100000000000001" customHeight="1" thickBot="1" x14ac:dyDescent="0.3">
      <c r="A41" s="24">
        <v>41</v>
      </c>
      <c r="B41" s="24" t="s">
        <v>843</v>
      </c>
      <c r="C41" s="24" t="s">
        <v>192</v>
      </c>
      <c r="D41" s="24" t="s">
        <v>844</v>
      </c>
      <c r="E41" s="24">
        <v>-21.22</v>
      </c>
      <c r="F41" s="24">
        <v>6.41</v>
      </c>
      <c r="G41" s="24" t="s">
        <v>845</v>
      </c>
      <c r="H41" t="s">
        <v>959</v>
      </c>
      <c r="I41">
        <f>Table5[[#This Row],[δ13C]]+3.5</f>
        <v>-17.72</v>
      </c>
      <c r="J41">
        <f>Table5[[#This Row],[δ15N]]+0.8</f>
        <v>7.21</v>
      </c>
    </row>
    <row r="42" spans="1:10" ht="20.100000000000001" customHeight="1" thickBot="1" x14ac:dyDescent="0.3">
      <c r="A42" s="24">
        <v>42</v>
      </c>
      <c r="B42" s="24" t="s">
        <v>843</v>
      </c>
      <c r="C42" s="24" t="s">
        <v>192</v>
      </c>
      <c r="D42" s="24" t="s">
        <v>844</v>
      </c>
      <c r="E42" s="24">
        <v>-18.260000000000002</v>
      </c>
      <c r="F42" s="24">
        <v>6.73</v>
      </c>
      <c r="G42" s="24" t="s">
        <v>845</v>
      </c>
      <c r="H42" t="s">
        <v>959</v>
      </c>
      <c r="I42">
        <f>Table5[[#This Row],[δ13C]]+3.5</f>
        <v>-14.760000000000002</v>
      </c>
      <c r="J42">
        <f>Table5[[#This Row],[δ15N]]+0.8</f>
        <v>7.53</v>
      </c>
    </row>
    <row r="43" spans="1:10" ht="20.100000000000001" customHeight="1" thickBot="1" x14ac:dyDescent="0.3">
      <c r="A43" s="24">
        <v>43</v>
      </c>
      <c r="B43" s="24" t="s">
        <v>843</v>
      </c>
      <c r="C43" s="24" t="s">
        <v>192</v>
      </c>
      <c r="D43" s="24" t="s">
        <v>844</v>
      </c>
      <c r="E43" s="24">
        <v>-22.03</v>
      </c>
      <c r="F43" s="24">
        <v>7.27</v>
      </c>
      <c r="G43" s="24" t="s">
        <v>845</v>
      </c>
      <c r="H43" t="s">
        <v>959</v>
      </c>
      <c r="I43">
        <f>Table5[[#This Row],[δ13C]]+3.5</f>
        <v>-18.53</v>
      </c>
      <c r="J43">
        <f>Table5[[#This Row],[δ15N]]+0.8</f>
        <v>8.07</v>
      </c>
    </row>
    <row r="44" spans="1:10" ht="20.100000000000001" customHeight="1" thickBot="1" x14ac:dyDescent="0.3">
      <c r="A44" s="24">
        <v>50</v>
      </c>
      <c r="B44" s="24" t="s">
        <v>843</v>
      </c>
      <c r="C44" s="24" t="s">
        <v>192</v>
      </c>
      <c r="D44" s="24" t="s">
        <v>844</v>
      </c>
      <c r="E44" s="24">
        <v>-21.19</v>
      </c>
      <c r="F44" s="24">
        <v>7.55</v>
      </c>
      <c r="G44" s="24" t="s">
        <v>845</v>
      </c>
      <c r="H44" t="s">
        <v>959</v>
      </c>
      <c r="I44">
        <f>Table5[[#This Row],[δ13C]]+3.5</f>
        <v>-17.690000000000001</v>
      </c>
      <c r="J44">
        <f>Table5[[#This Row],[δ15N]]+0.8</f>
        <v>8.35</v>
      </c>
    </row>
    <row r="45" spans="1:10" ht="20.100000000000001" customHeight="1" thickBot="1" x14ac:dyDescent="0.3">
      <c r="A45" s="24">
        <v>51</v>
      </c>
      <c r="B45" s="24" t="s">
        <v>843</v>
      </c>
      <c r="C45" s="24" t="s">
        <v>192</v>
      </c>
      <c r="D45" s="24" t="s">
        <v>844</v>
      </c>
      <c r="E45" s="24">
        <v>-21.57</v>
      </c>
      <c r="F45" s="24">
        <v>7.04</v>
      </c>
      <c r="G45" s="24" t="s">
        <v>845</v>
      </c>
      <c r="H45" t="s">
        <v>959</v>
      </c>
      <c r="I45">
        <f>Table5[[#This Row],[δ13C]]+3.5</f>
        <v>-18.07</v>
      </c>
      <c r="J45">
        <f>Table5[[#This Row],[δ15N]]+0.8</f>
        <v>7.84</v>
      </c>
    </row>
    <row r="46" spans="1:10" ht="20.100000000000001" customHeight="1" thickBot="1" x14ac:dyDescent="0.3">
      <c r="A46" s="24">
        <v>52</v>
      </c>
      <c r="B46" s="24" t="s">
        <v>843</v>
      </c>
      <c r="C46" s="24" t="s">
        <v>192</v>
      </c>
      <c r="D46" s="24" t="s">
        <v>844</v>
      </c>
      <c r="E46" s="24">
        <v>-21.13</v>
      </c>
      <c r="F46" s="24">
        <v>7.05</v>
      </c>
      <c r="G46" s="24" t="s">
        <v>845</v>
      </c>
      <c r="H46" t="s">
        <v>959</v>
      </c>
      <c r="I46">
        <f>Table5[[#This Row],[δ13C]]+3.5</f>
        <v>-17.63</v>
      </c>
      <c r="J46">
        <f>Table5[[#This Row],[δ15N]]+0.8</f>
        <v>7.85</v>
      </c>
    </row>
    <row r="47" spans="1:10" ht="20.100000000000001" customHeight="1" thickBot="1" x14ac:dyDescent="0.3">
      <c r="A47" s="24">
        <v>53</v>
      </c>
      <c r="B47" s="24" t="s">
        <v>843</v>
      </c>
      <c r="C47" s="24" t="s">
        <v>192</v>
      </c>
      <c r="D47" s="24" t="s">
        <v>844</v>
      </c>
      <c r="E47" s="24">
        <v>-21.48</v>
      </c>
      <c r="F47" s="24">
        <v>7.49</v>
      </c>
      <c r="G47" s="24" t="s">
        <v>845</v>
      </c>
      <c r="H47" t="s">
        <v>959</v>
      </c>
      <c r="I47">
        <f>Table5[[#This Row],[δ13C]]+3.5</f>
        <v>-17.98</v>
      </c>
      <c r="J47">
        <f>Table5[[#This Row],[δ15N]]+0.8</f>
        <v>8.2900000000000009</v>
      </c>
    </row>
    <row r="48" spans="1:10" ht="20.100000000000001" customHeight="1" thickBot="1" x14ac:dyDescent="0.3">
      <c r="A48" s="24">
        <v>54</v>
      </c>
      <c r="B48" s="24" t="s">
        <v>843</v>
      </c>
      <c r="C48" s="24" t="s">
        <v>192</v>
      </c>
      <c r="D48" s="24" t="s">
        <v>844</v>
      </c>
      <c r="E48" s="24">
        <v>-21.3</v>
      </c>
      <c r="F48" s="24">
        <v>6.83</v>
      </c>
      <c r="G48" s="24" t="s">
        <v>845</v>
      </c>
      <c r="H48" t="s">
        <v>959</v>
      </c>
      <c r="I48">
        <f>Table5[[#This Row],[δ13C]]+3.5</f>
        <v>-17.8</v>
      </c>
      <c r="J48">
        <f>Table5[[#This Row],[δ15N]]+0.8</f>
        <v>7.63</v>
      </c>
    </row>
    <row r="49" spans="1:10" ht="20.100000000000001" customHeight="1" thickBot="1" x14ac:dyDescent="0.3">
      <c r="A49" s="24">
        <v>55</v>
      </c>
      <c r="B49" s="24" t="s">
        <v>843</v>
      </c>
      <c r="C49" s="24" t="s">
        <v>192</v>
      </c>
      <c r="D49" s="24" t="s">
        <v>844</v>
      </c>
      <c r="E49" s="24">
        <v>-21.39</v>
      </c>
      <c r="F49" s="24">
        <v>6.8</v>
      </c>
      <c r="G49" s="24" t="s">
        <v>845</v>
      </c>
      <c r="H49" t="s">
        <v>959</v>
      </c>
      <c r="I49">
        <f>Table5[[#This Row],[δ13C]]+3.5</f>
        <v>-17.89</v>
      </c>
      <c r="J49">
        <f>Table5[[#This Row],[δ15N]]+0.8</f>
        <v>7.6</v>
      </c>
    </row>
    <row r="50" spans="1:10" ht="20.100000000000001" customHeight="1" thickBot="1" x14ac:dyDescent="0.3">
      <c r="A50" s="24">
        <v>56</v>
      </c>
      <c r="B50" s="24" t="s">
        <v>843</v>
      </c>
      <c r="C50" s="24" t="s">
        <v>192</v>
      </c>
      <c r="D50" s="24" t="s">
        <v>844</v>
      </c>
      <c r="E50" s="24">
        <v>-22.53</v>
      </c>
      <c r="F50" s="24">
        <v>7.13</v>
      </c>
      <c r="G50" s="24" t="s">
        <v>845</v>
      </c>
      <c r="H50" t="s">
        <v>959</v>
      </c>
      <c r="I50">
        <f>Table5[[#This Row],[δ13C]]+3.5</f>
        <v>-19.03</v>
      </c>
      <c r="J50">
        <f>Table5[[#This Row],[δ15N]]+0.8</f>
        <v>7.93</v>
      </c>
    </row>
    <row r="51" spans="1:10" ht="20.100000000000001" customHeight="1" thickBot="1" x14ac:dyDescent="0.3">
      <c r="A51" s="24">
        <v>57</v>
      </c>
      <c r="B51" s="24" t="s">
        <v>843</v>
      </c>
      <c r="C51" s="24" t="s">
        <v>192</v>
      </c>
      <c r="D51" s="24" t="s">
        <v>844</v>
      </c>
      <c r="E51" s="24">
        <v>-21.63</v>
      </c>
      <c r="F51" s="24">
        <v>6.76</v>
      </c>
      <c r="G51" s="24" t="s">
        <v>845</v>
      </c>
      <c r="H51" t="s">
        <v>959</v>
      </c>
      <c r="I51">
        <f>Table5[[#This Row],[δ13C]]+3.5</f>
        <v>-18.13</v>
      </c>
      <c r="J51">
        <f>Table5[[#This Row],[δ15N]]+0.8</f>
        <v>7.56</v>
      </c>
    </row>
    <row r="52" spans="1:10" ht="20.100000000000001" customHeight="1" thickBot="1" x14ac:dyDescent="0.3">
      <c r="A52" s="24">
        <v>58</v>
      </c>
      <c r="B52" s="24" t="s">
        <v>843</v>
      </c>
      <c r="C52" s="24" t="s">
        <v>192</v>
      </c>
      <c r="D52" s="24" t="s">
        <v>844</v>
      </c>
      <c r="E52" s="24">
        <v>-20.97</v>
      </c>
      <c r="F52" s="24">
        <v>7.84</v>
      </c>
      <c r="G52" s="24" t="s">
        <v>845</v>
      </c>
      <c r="H52" t="s">
        <v>959</v>
      </c>
      <c r="I52">
        <f>Table5[[#This Row],[δ13C]]+3.5</f>
        <v>-17.47</v>
      </c>
      <c r="J52">
        <f>Table5[[#This Row],[δ15N]]+0.8</f>
        <v>8.64</v>
      </c>
    </row>
    <row r="53" spans="1:10" ht="20.100000000000001" customHeight="1" thickBot="1" x14ac:dyDescent="0.3">
      <c r="A53" s="24">
        <v>60</v>
      </c>
      <c r="B53" s="24" t="s">
        <v>843</v>
      </c>
      <c r="C53" s="24" t="s">
        <v>192</v>
      </c>
      <c r="D53" s="24" t="s">
        <v>844</v>
      </c>
      <c r="E53" s="24">
        <v>-21.96</v>
      </c>
      <c r="F53" s="24">
        <v>7.2</v>
      </c>
      <c r="G53" s="24" t="s">
        <v>845</v>
      </c>
      <c r="H53" t="s">
        <v>959</v>
      </c>
      <c r="I53">
        <f>Table5[[#This Row],[δ13C]]+3.5</f>
        <v>-18.46</v>
      </c>
      <c r="J53">
        <f>Table5[[#This Row],[δ15N]]+0.8</f>
        <v>8</v>
      </c>
    </row>
    <row r="54" spans="1:10" ht="20.100000000000001" customHeight="1" thickBot="1" x14ac:dyDescent="0.3">
      <c r="A54" s="24">
        <v>61</v>
      </c>
      <c r="B54" s="24" t="s">
        <v>843</v>
      </c>
      <c r="C54" s="24" t="s">
        <v>192</v>
      </c>
      <c r="D54" s="24" t="s">
        <v>844</v>
      </c>
      <c r="E54" s="24">
        <v>-20.87</v>
      </c>
      <c r="F54" s="24">
        <v>6.88</v>
      </c>
      <c r="G54" s="24" t="s">
        <v>845</v>
      </c>
      <c r="H54" t="s">
        <v>959</v>
      </c>
      <c r="I54">
        <f>Table5[[#This Row],[δ13C]]+3.5</f>
        <v>-17.37</v>
      </c>
      <c r="J54">
        <f>Table5[[#This Row],[δ15N]]+0.8</f>
        <v>7.68</v>
      </c>
    </row>
    <row r="55" spans="1:10" ht="20.100000000000001" customHeight="1" thickBot="1" x14ac:dyDescent="0.3">
      <c r="A55" s="24">
        <v>62</v>
      </c>
      <c r="B55" s="24" t="s">
        <v>843</v>
      </c>
      <c r="C55" s="24" t="s">
        <v>192</v>
      </c>
      <c r="D55" s="24" t="s">
        <v>844</v>
      </c>
      <c r="E55" s="24">
        <v>-21.19</v>
      </c>
      <c r="F55" s="24">
        <v>6.78</v>
      </c>
      <c r="G55" s="24" t="s">
        <v>845</v>
      </c>
      <c r="H55" t="s">
        <v>959</v>
      </c>
      <c r="I55">
        <f>Table5[[#This Row],[δ13C]]+3.5</f>
        <v>-17.690000000000001</v>
      </c>
      <c r="J55">
        <f>Table5[[#This Row],[δ15N]]+0.8</f>
        <v>7.58</v>
      </c>
    </row>
    <row r="56" spans="1:10" ht="20.100000000000001" customHeight="1" thickBot="1" x14ac:dyDescent="0.3">
      <c r="A56" s="24">
        <v>63</v>
      </c>
      <c r="B56" s="24" t="s">
        <v>843</v>
      </c>
      <c r="C56" s="24" t="s">
        <v>192</v>
      </c>
      <c r="D56" s="24" t="s">
        <v>844</v>
      </c>
      <c r="E56" s="24">
        <v>-21.16</v>
      </c>
      <c r="F56" s="24">
        <v>7.33</v>
      </c>
      <c r="G56" s="24" t="s">
        <v>845</v>
      </c>
      <c r="H56" t="s">
        <v>959</v>
      </c>
      <c r="I56">
        <f>Table5[[#This Row],[δ13C]]+3.5</f>
        <v>-17.66</v>
      </c>
      <c r="J56">
        <f>Table5[[#This Row],[δ15N]]+0.8</f>
        <v>8.1300000000000008</v>
      </c>
    </row>
    <row r="57" spans="1:10" ht="20.100000000000001" customHeight="1" thickBot="1" x14ac:dyDescent="0.3">
      <c r="A57" s="24">
        <v>64</v>
      </c>
      <c r="B57" s="24" t="s">
        <v>843</v>
      </c>
      <c r="C57" s="24" t="s">
        <v>192</v>
      </c>
      <c r="D57" s="24" t="s">
        <v>844</v>
      </c>
      <c r="E57" s="24">
        <v>-21.71</v>
      </c>
      <c r="F57" s="24">
        <v>7.12</v>
      </c>
      <c r="G57" s="24" t="s">
        <v>845</v>
      </c>
      <c r="H57" t="s">
        <v>959</v>
      </c>
      <c r="I57">
        <f>Table5[[#This Row],[δ13C]]+3.5</f>
        <v>-18.21</v>
      </c>
      <c r="J57">
        <f>Table5[[#This Row],[δ15N]]+0.8</f>
        <v>7.92</v>
      </c>
    </row>
    <row r="58" spans="1:10" ht="20.100000000000001" customHeight="1" thickBot="1" x14ac:dyDescent="0.3">
      <c r="A58" s="24">
        <v>65</v>
      </c>
      <c r="B58" s="24" t="s">
        <v>843</v>
      </c>
      <c r="C58" s="24" t="s">
        <v>192</v>
      </c>
      <c r="D58" s="24" t="s">
        <v>844</v>
      </c>
      <c r="E58" s="24">
        <v>-19.739999999999998</v>
      </c>
      <c r="F58" s="24">
        <v>6.03</v>
      </c>
      <c r="G58" s="24" t="s">
        <v>845</v>
      </c>
      <c r="H58" t="s">
        <v>959</v>
      </c>
      <c r="I58">
        <f>Table5[[#This Row],[δ13C]]+3.5</f>
        <v>-16.239999999999998</v>
      </c>
      <c r="J58">
        <f>Table5[[#This Row],[δ15N]]+0.8</f>
        <v>6.83</v>
      </c>
    </row>
    <row r="59" spans="1:10" ht="20.100000000000001" customHeight="1" thickBot="1" x14ac:dyDescent="0.3">
      <c r="A59" s="24">
        <v>66</v>
      </c>
      <c r="B59" s="24" t="s">
        <v>843</v>
      </c>
      <c r="C59" s="24" t="s">
        <v>192</v>
      </c>
      <c r="D59" s="24" t="s">
        <v>844</v>
      </c>
      <c r="E59" s="24">
        <v>-19.170000000000002</v>
      </c>
      <c r="F59" s="24">
        <v>6.41</v>
      </c>
      <c r="G59" s="24" t="s">
        <v>845</v>
      </c>
      <c r="H59" t="s">
        <v>959</v>
      </c>
      <c r="I59">
        <f>Table5[[#This Row],[δ13C]]+3.5</f>
        <v>-15.670000000000002</v>
      </c>
      <c r="J59">
        <f>Table5[[#This Row],[δ15N]]+0.8</f>
        <v>7.21</v>
      </c>
    </row>
    <row r="60" spans="1:10" ht="20.100000000000001" customHeight="1" thickBot="1" x14ac:dyDescent="0.3">
      <c r="A60" s="24">
        <v>67</v>
      </c>
      <c r="B60" s="24" t="s">
        <v>843</v>
      </c>
      <c r="C60" s="24" t="s">
        <v>192</v>
      </c>
      <c r="D60" s="24" t="s">
        <v>844</v>
      </c>
      <c r="E60" s="24">
        <v>-21.72</v>
      </c>
      <c r="F60" s="24">
        <v>7.15</v>
      </c>
      <c r="G60" s="24" t="s">
        <v>845</v>
      </c>
      <c r="H60" t="s">
        <v>959</v>
      </c>
      <c r="I60">
        <f>Table5[[#This Row],[δ13C]]+3.5</f>
        <v>-18.22</v>
      </c>
      <c r="J60">
        <f>Table5[[#This Row],[δ15N]]+0.8</f>
        <v>7.95</v>
      </c>
    </row>
    <row r="61" spans="1:10" ht="20.100000000000001" customHeight="1" thickBot="1" x14ac:dyDescent="0.3">
      <c r="A61" s="24">
        <v>68</v>
      </c>
      <c r="B61" s="24" t="s">
        <v>843</v>
      </c>
      <c r="C61" s="24" t="s">
        <v>192</v>
      </c>
      <c r="D61" s="24" t="s">
        <v>844</v>
      </c>
      <c r="E61" s="24">
        <v>-21.96</v>
      </c>
      <c r="F61" s="24">
        <v>7.39</v>
      </c>
      <c r="G61" s="24" t="s">
        <v>845</v>
      </c>
      <c r="H61" t="s">
        <v>959</v>
      </c>
      <c r="I61">
        <f>Table5[[#This Row],[δ13C]]+3.5</f>
        <v>-18.46</v>
      </c>
      <c r="J61">
        <f>Table5[[#This Row],[δ15N]]+0.8</f>
        <v>8.19</v>
      </c>
    </row>
    <row r="62" spans="1:10" ht="20.100000000000001" customHeight="1" thickBot="1" x14ac:dyDescent="0.3">
      <c r="A62" s="24">
        <v>69</v>
      </c>
      <c r="B62" s="24" t="s">
        <v>843</v>
      </c>
      <c r="C62" s="24" t="s">
        <v>192</v>
      </c>
      <c r="D62" s="24" t="s">
        <v>844</v>
      </c>
      <c r="E62" s="24">
        <v>-19.57</v>
      </c>
      <c r="F62" s="24">
        <v>6.91</v>
      </c>
      <c r="G62" s="24" t="s">
        <v>845</v>
      </c>
      <c r="H62" t="s">
        <v>959</v>
      </c>
      <c r="I62">
        <f>Table5[[#This Row],[δ13C]]+3.5</f>
        <v>-16.07</v>
      </c>
      <c r="J62">
        <f>Table5[[#This Row],[δ15N]]+0.8</f>
        <v>7.71</v>
      </c>
    </row>
    <row r="63" spans="1:10" ht="20.100000000000001" customHeight="1" thickBot="1" x14ac:dyDescent="0.3">
      <c r="A63" s="24">
        <v>70</v>
      </c>
      <c r="B63" s="24" t="s">
        <v>843</v>
      </c>
      <c r="C63" s="24" t="s">
        <v>192</v>
      </c>
      <c r="D63" s="24" t="s">
        <v>844</v>
      </c>
      <c r="E63" s="24">
        <v>-19.079999999999998</v>
      </c>
      <c r="F63" s="24">
        <v>6.86</v>
      </c>
      <c r="G63" s="24" t="s">
        <v>845</v>
      </c>
      <c r="H63" t="s">
        <v>959</v>
      </c>
      <c r="I63">
        <f>Table5[[#This Row],[δ13C]]+3.5</f>
        <v>-15.579999999999998</v>
      </c>
      <c r="J63">
        <f>Table5[[#This Row],[δ15N]]+0.8</f>
        <v>7.66</v>
      </c>
    </row>
    <row r="64" spans="1:10" ht="20.100000000000001" customHeight="1" thickBot="1" x14ac:dyDescent="0.3">
      <c r="A64" s="24">
        <v>71</v>
      </c>
      <c r="B64" s="24" t="s">
        <v>843</v>
      </c>
      <c r="C64" s="24" t="s">
        <v>192</v>
      </c>
      <c r="D64" s="24" t="s">
        <v>844</v>
      </c>
      <c r="E64" s="24">
        <v>-18.420000000000002</v>
      </c>
      <c r="F64" s="24">
        <v>6.78</v>
      </c>
      <c r="G64" s="24" t="s">
        <v>845</v>
      </c>
      <c r="H64" t="s">
        <v>959</v>
      </c>
      <c r="I64">
        <f>Table5[[#This Row],[δ13C]]+3.5</f>
        <v>-14.920000000000002</v>
      </c>
      <c r="J64">
        <f>Table5[[#This Row],[δ15N]]+0.8</f>
        <v>7.58</v>
      </c>
    </row>
    <row r="65" spans="1:10" ht="20.100000000000001" customHeight="1" thickBot="1" x14ac:dyDescent="0.3">
      <c r="A65" s="24">
        <v>72</v>
      </c>
      <c r="B65" s="24" t="s">
        <v>843</v>
      </c>
      <c r="C65" s="24" t="s">
        <v>192</v>
      </c>
      <c r="D65" s="24" t="s">
        <v>844</v>
      </c>
      <c r="E65" s="24">
        <v>-18.5</v>
      </c>
      <c r="F65" s="24">
        <v>6.77</v>
      </c>
      <c r="G65" s="24" t="s">
        <v>845</v>
      </c>
      <c r="H65" t="s">
        <v>959</v>
      </c>
      <c r="I65">
        <f>Table5[[#This Row],[δ13C]]+3.5</f>
        <v>-15</v>
      </c>
      <c r="J65">
        <f>Table5[[#This Row],[δ15N]]+0.8</f>
        <v>7.5699999999999994</v>
      </c>
    </row>
    <row r="66" spans="1:10" ht="20.100000000000001" customHeight="1" thickBot="1" x14ac:dyDescent="0.3">
      <c r="A66" s="24">
        <v>73</v>
      </c>
      <c r="B66" s="24" t="s">
        <v>843</v>
      </c>
      <c r="C66" s="24" t="s">
        <v>192</v>
      </c>
      <c r="D66" s="24" t="s">
        <v>844</v>
      </c>
      <c r="E66" s="24">
        <v>-18.86</v>
      </c>
      <c r="F66" s="24">
        <v>6.75</v>
      </c>
      <c r="G66" s="24" t="s">
        <v>845</v>
      </c>
      <c r="H66" t="s">
        <v>959</v>
      </c>
      <c r="I66">
        <f>Table5[[#This Row],[δ13C]]+3.5</f>
        <v>-15.36</v>
      </c>
      <c r="J66">
        <f>Table5[[#This Row],[δ15N]]+0.8</f>
        <v>7.55</v>
      </c>
    </row>
    <row r="67" spans="1:10" ht="20.100000000000001" customHeight="1" thickBot="1" x14ac:dyDescent="0.3">
      <c r="A67" s="24">
        <v>74</v>
      </c>
      <c r="B67" s="24" t="s">
        <v>843</v>
      </c>
      <c r="C67" s="24" t="s">
        <v>192</v>
      </c>
      <c r="D67" s="24" t="s">
        <v>844</v>
      </c>
      <c r="E67" s="24">
        <v>-22.92</v>
      </c>
      <c r="F67" s="24">
        <v>5.97</v>
      </c>
      <c r="G67" s="24" t="s">
        <v>845</v>
      </c>
      <c r="H67" t="s">
        <v>959</v>
      </c>
      <c r="I67">
        <f>Table5[[#This Row],[δ13C]]+3.5</f>
        <v>-19.420000000000002</v>
      </c>
      <c r="J67">
        <f>Table5[[#This Row],[δ15N]]+0.8</f>
        <v>6.77</v>
      </c>
    </row>
    <row r="68" spans="1:10" ht="20.100000000000001" customHeight="1" thickBot="1" x14ac:dyDescent="0.3">
      <c r="A68" s="24">
        <v>75</v>
      </c>
      <c r="B68" s="24" t="s">
        <v>843</v>
      </c>
      <c r="C68" s="24" t="s">
        <v>192</v>
      </c>
      <c r="D68" s="24" t="s">
        <v>844</v>
      </c>
      <c r="E68" s="24">
        <v>-20.88</v>
      </c>
      <c r="F68" s="24">
        <v>7.58</v>
      </c>
      <c r="G68" s="24" t="s">
        <v>845</v>
      </c>
      <c r="H68" t="s">
        <v>959</v>
      </c>
      <c r="I68">
        <f>Table5[[#This Row],[δ13C]]+3.5</f>
        <v>-17.38</v>
      </c>
      <c r="J68">
        <f>Table5[[#This Row],[δ15N]]+0.8</f>
        <v>8.3800000000000008</v>
      </c>
    </row>
    <row r="69" spans="1:10" ht="20.100000000000001" customHeight="1" thickBot="1" x14ac:dyDescent="0.3">
      <c r="A69" s="24">
        <v>76</v>
      </c>
      <c r="B69" s="24" t="s">
        <v>843</v>
      </c>
      <c r="C69" s="24" t="s">
        <v>192</v>
      </c>
      <c r="D69" s="24" t="s">
        <v>844</v>
      </c>
      <c r="E69" s="24">
        <v>-20.52</v>
      </c>
      <c r="F69" s="24">
        <v>7.66</v>
      </c>
      <c r="G69" s="24" t="s">
        <v>845</v>
      </c>
      <c r="H69" t="s">
        <v>959</v>
      </c>
      <c r="I69">
        <f>Table5[[#This Row],[δ13C]]+3.5</f>
        <v>-17.02</v>
      </c>
      <c r="J69">
        <f>Table5[[#This Row],[δ15N]]+0.8</f>
        <v>8.4600000000000009</v>
      </c>
    </row>
    <row r="70" spans="1:10" ht="20.100000000000001" customHeight="1" thickBot="1" x14ac:dyDescent="0.3">
      <c r="A70" s="24">
        <v>77</v>
      </c>
      <c r="B70" s="24" t="s">
        <v>843</v>
      </c>
      <c r="C70" s="24" t="s">
        <v>192</v>
      </c>
      <c r="D70" s="24" t="s">
        <v>844</v>
      </c>
      <c r="E70" s="24">
        <v>-21.02</v>
      </c>
      <c r="F70" s="24">
        <v>7.15</v>
      </c>
      <c r="G70" s="24" t="s">
        <v>845</v>
      </c>
      <c r="H70" t="s">
        <v>959</v>
      </c>
      <c r="I70">
        <f>Table5[[#This Row],[δ13C]]+3.5</f>
        <v>-17.52</v>
      </c>
      <c r="J70">
        <f>Table5[[#This Row],[δ15N]]+0.8</f>
        <v>7.95</v>
      </c>
    </row>
    <row r="71" spans="1:10" ht="20.100000000000001" customHeight="1" thickBot="1" x14ac:dyDescent="0.3">
      <c r="A71" s="24">
        <v>78</v>
      </c>
      <c r="B71" s="24" t="s">
        <v>843</v>
      </c>
      <c r="C71" s="24" t="s">
        <v>192</v>
      </c>
      <c r="D71" s="24" t="s">
        <v>844</v>
      </c>
      <c r="E71" s="24">
        <v>-21.99</v>
      </c>
      <c r="F71" s="24">
        <v>6.4</v>
      </c>
      <c r="G71" s="24" t="s">
        <v>845</v>
      </c>
      <c r="H71" t="s">
        <v>959</v>
      </c>
      <c r="I71">
        <f>Table5[[#This Row],[δ13C]]+3.5</f>
        <v>-18.489999999999998</v>
      </c>
      <c r="J71">
        <f>Table5[[#This Row],[δ15N]]+0.8</f>
        <v>7.2</v>
      </c>
    </row>
    <row r="72" spans="1:10" ht="20.100000000000001" customHeight="1" thickBot="1" x14ac:dyDescent="0.3">
      <c r="A72" s="24">
        <v>79</v>
      </c>
      <c r="B72" s="24" t="s">
        <v>843</v>
      </c>
      <c r="C72" s="24" t="s">
        <v>192</v>
      </c>
      <c r="D72" s="24" t="s">
        <v>844</v>
      </c>
      <c r="E72" s="24">
        <v>-22.16</v>
      </c>
      <c r="F72" s="24">
        <v>6.59</v>
      </c>
      <c r="G72" s="24" t="s">
        <v>845</v>
      </c>
      <c r="H72" t="s">
        <v>959</v>
      </c>
      <c r="I72">
        <f>Table5[[#This Row],[δ13C]]+3.5</f>
        <v>-18.66</v>
      </c>
      <c r="J72">
        <f>Table5[[#This Row],[δ15N]]+0.8</f>
        <v>7.39</v>
      </c>
    </row>
    <row r="73" spans="1:10" ht="20.100000000000001" customHeight="1" thickBot="1" x14ac:dyDescent="0.3">
      <c r="A73" s="24">
        <v>80</v>
      </c>
      <c r="B73" s="24" t="s">
        <v>843</v>
      </c>
      <c r="C73" s="24" t="s">
        <v>192</v>
      </c>
      <c r="D73" s="24" t="s">
        <v>844</v>
      </c>
      <c r="E73" s="24">
        <v>-22.26</v>
      </c>
      <c r="F73" s="24">
        <v>6.95</v>
      </c>
      <c r="G73" s="24" t="s">
        <v>845</v>
      </c>
      <c r="H73" t="s">
        <v>959</v>
      </c>
      <c r="I73">
        <f>Table5[[#This Row],[δ13C]]+3.5</f>
        <v>-18.760000000000002</v>
      </c>
      <c r="J73">
        <f>Table5[[#This Row],[δ15N]]+0.8</f>
        <v>7.75</v>
      </c>
    </row>
    <row r="74" spans="1:10" ht="20.100000000000001" customHeight="1" thickBot="1" x14ac:dyDescent="0.3">
      <c r="A74" s="24">
        <v>81</v>
      </c>
      <c r="B74" s="24" t="s">
        <v>843</v>
      </c>
      <c r="C74" s="24" t="s">
        <v>192</v>
      </c>
      <c r="D74" s="24" t="s">
        <v>844</v>
      </c>
      <c r="E74" s="24">
        <v>-20.85</v>
      </c>
      <c r="F74" s="24">
        <v>6.72</v>
      </c>
      <c r="G74" s="24" t="s">
        <v>845</v>
      </c>
      <c r="H74" t="s">
        <v>959</v>
      </c>
      <c r="I74">
        <f>Table5[[#This Row],[δ13C]]+3.5</f>
        <v>-17.350000000000001</v>
      </c>
      <c r="J74">
        <f>Table5[[#This Row],[δ15N]]+0.8</f>
        <v>7.52</v>
      </c>
    </row>
    <row r="75" spans="1:10" ht="20.100000000000001" customHeight="1" thickBot="1" x14ac:dyDescent="0.3">
      <c r="A75" s="24">
        <v>82</v>
      </c>
      <c r="B75" s="24" t="s">
        <v>843</v>
      </c>
      <c r="C75" s="24" t="s">
        <v>192</v>
      </c>
      <c r="D75" s="24" t="s">
        <v>844</v>
      </c>
      <c r="E75" s="24">
        <v>-20.75</v>
      </c>
      <c r="F75" s="24">
        <v>6.71</v>
      </c>
      <c r="G75" s="24" t="s">
        <v>845</v>
      </c>
      <c r="H75" t="s">
        <v>959</v>
      </c>
      <c r="I75">
        <f>Table5[[#This Row],[δ13C]]+3.5</f>
        <v>-17.25</v>
      </c>
      <c r="J75">
        <f>Table5[[#This Row],[δ15N]]+0.8</f>
        <v>7.51</v>
      </c>
    </row>
    <row r="76" spans="1:10" ht="20.100000000000001" customHeight="1" thickBot="1" x14ac:dyDescent="0.3">
      <c r="A76" s="24">
        <v>83</v>
      </c>
      <c r="B76" s="24" t="s">
        <v>843</v>
      </c>
      <c r="C76" s="24" t="s">
        <v>192</v>
      </c>
      <c r="D76" s="24" t="s">
        <v>844</v>
      </c>
      <c r="E76" s="24">
        <v>-21.46</v>
      </c>
      <c r="F76" s="24">
        <v>7.23</v>
      </c>
      <c r="G76" s="24" t="s">
        <v>845</v>
      </c>
      <c r="H76" t="s">
        <v>959</v>
      </c>
      <c r="I76">
        <f>Table5[[#This Row],[δ13C]]+3.5</f>
        <v>-17.96</v>
      </c>
      <c r="J76">
        <f>Table5[[#This Row],[δ15N]]+0.8</f>
        <v>8.0300000000000011</v>
      </c>
    </row>
    <row r="77" spans="1:10" ht="20.100000000000001" customHeight="1" thickBot="1" x14ac:dyDescent="0.3">
      <c r="A77" s="24">
        <v>84</v>
      </c>
      <c r="B77" s="24" t="s">
        <v>843</v>
      </c>
      <c r="C77" s="24" t="s">
        <v>192</v>
      </c>
      <c r="D77" s="24" t="s">
        <v>844</v>
      </c>
      <c r="E77" s="24">
        <v>-20.84</v>
      </c>
      <c r="F77" s="24">
        <v>6.9</v>
      </c>
      <c r="G77" s="24" t="s">
        <v>845</v>
      </c>
      <c r="H77" t="s">
        <v>959</v>
      </c>
      <c r="I77">
        <f>Table5[[#This Row],[δ13C]]+3.5</f>
        <v>-17.34</v>
      </c>
      <c r="J77">
        <f>Table5[[#This Row],[δ15N]]+0.8</f>
        <v>7.7</v>
      </c>
    </row>
    <row r="78" spans="1:10" ht="20.100000000000001" customHeight="1" thickBot="1" x14ac:dyDescent="0.3">
      <c r="A78" s="24">
        <v>85</v>
      </c>
      <c r="B78" s="24" t="s">
        <v>843</v>
      </c>
      <c r="C78" s="24" t="s">
        <v>192</v>
      </c>
      <c r="D78" s="24" t="s">
        <v>844</v>
      </c>
      <c r="E78" s="24">
        <v>-20.89</v>
      </c>
      <c r="F78" s="24">
        <v>6.93</v>
      </c>
      <c r="G78" s="24" t="s">
        <v>845</v>
      </c>
      <c r="H78" t="s">
        <v>959</v>
      </c>
      <c r="I78">
        <f>Table5[[#This Row],[δ13C]]+3.5</f>
        <v>-17.39</v>
      </c>
      <c r="J78">
        <f>Table5[[#This Row],[δ15N]]+0.8</f>
        <v>7.7299999999999995</v>
      </c>
    </row>
    <row r="79" spans="1:10" ht="20.100000000000001" customHeight="1" thickBot="1" x14ac:dyDescent="0.3">
      <c r="A79" s="24">
        <v>86</v>
      </c>
      <c r="B79" s="24" t="s">
        <v>843</v>
      </c>
      <c r="C79" s="24" t="s">
        <v>192</v>
      </c>
      <c r="D79" s="24" t="s">
        <v>844</v>
      </c>
      <c r="E79" s="24">
        <v>-20.97</v>
      </c>
      <c r="F79" s="24">
        <v>6.44</v>
      </c>
      <c r="G79" s="24" t="s">
        <v>845</v>
      </c>
      <c r="H79" t="s">
        <v>959</v>
      </c>
      <c r="I79">
        <f>Table5[[#This Row],[δ13C]]+3.5</f>
        <v>-17.47</v>
      </c>
      <c r="J79">
        <f>Table5[[#This Row],[δ15N]]+0.8</f>
        <v>7.24</v>
      </c>
    </row>
    <row r="80" spans="1:10" ht="20.100000000000001" customHeight="1" thickBot="1" x14ac:dyDescent="0.3">
      <c r="A80" s="24">
        <v>87</v>
      </c>
      <c r="B80" s="24" t="s">
        <v>843</v>
      </c>
      <c r="C80" s="24" t="s">
        <v>192</v>
      </c>
      <c r="D80" s="24" t="s">
        <v>844</v>
      </c>
      <c r="E80" s="24">
        <v>-21.02</v>
      </c>
      <c r="F80" s="24">
        <v>6.71</v>
      </c>
      <c r="G80" s="24" t="s">
        <v>845</v>
      </c>
      <c r="H80" t="s">
        <v>959</v>
      </c>
      <c r="I80">
        <f>Table5[[#This Row],[δ13C]]+3.5</f>
        <v>-17.52</v>
      </c>
      <c r="J80">
        <f>Table5[[#This Row],[δ15N]]+0.8</f>
        <v>7.51</v>
      </c>
    </row>
    <row r="81" spans="1:10" ht="20.100000000000001" customHeight="1" thickBot="1" x14ac:dyDescent="0.3">
      <c r="A81" s="24">
        <v>88</v>
      </c>
      <c r="B81" s="24" t="s">
        <v>843</v>
      </c>
      <c r="C81" s="24" t="s">
        <v>192</v>
      </c>
      <c r="D81" s="24" t="s">
        <v>844</v>
      </c>
      <c r="E81" s="24">
        <v>-20.73</v>
      </c>
      <c r="F81" s="24">
        <v>6.73</v>
      </c>
      <c r="G81" s="24" t="s">
        <v>845</v>
      </c>
      <c r="H81" t="s">
        <v>959</v>
      </c>
      <c r="I81">
        <f>Table5[[#This Row],[δ13C]]+3.5</f>
        <v>-17.23</v>
      </c>
      <c r="J81">
        <f>Table5[[#This Row],[δ15N]]+0.8</f>
        <v>7.53</v>
      </c>
    </row>
    <row r="82" spans="1:10" ht="20.100000000000001" customHeight="1" thickBot="1" x14ac:dyDescent="0.3">
      <c r="A82" s="24">
        <v>89</v>
      </c>
      <c r="B82" s="24" t="s">
        <v>843</v>
      </c>
      <c r="C82" s="24" t="s">
        <v>192</v>
      </c>
      <c r="D82" s="24" t="s">
        <v>844</v>
      </c>
      <c r="E82" s="24">
        <v>-19.829999999999998</v>
      </c>
      <c r="F82" s="24">
        <v>6.33</v>
      </c>
      <c r="G82" s="24" t="s">
        <v>845</v>
      </c>
      <c r="H82" t="s">
        <v>959</v>
      </c>
      <c r="I82">
        <f>Table5[[#This Row],[δ13C]]+3.5</f>
        <v>-16.329999999999998</v>
      </c>
      <c r="J82">
        <f>Table5[[#This Row],[δ15N]]+0.8</f>
        <v>7.13</v>
      </c>
    </row>
    <row r="83" spans="1:10" ht="20.100000000000001" customHeight="1" thickBot="1" x14ac:dyDescent="0.3">
      <c r="A83" s="24">
        <v>90</v>
      </c>
      <c r="B83" s="24" t="s">
        <v>843</v>
      </c>
      <c r="C83" s="24" t="s">
        <v>192</v>
      </c>
      <c r="D83" s="24" t="s">
        <v>844</v>
      </c>
      <c r="E83" s="24">
        <v>-19.8</v>
      </c>
      <c r="F83" s="24">
        <v>6.99</v>
      </c>
      <c r="G83" s="24" t="s">
        <v>845</v>
      </c>
      <c r="H83" t="s">
        <v>959</v>
      </c>
      <c r="I83">
        <f>Table5[[#This Row],[δ13C]]+3.5</f>
        <v>-16.3</v>
      </c>
      <c r="J83">
        <f>Table5[[#This Row],[δ15N]]+0.8</f>
        <v>7.79</v>
      </c>
    </row>
    <row r="84" spans="1:10" ht="20.100000000000001" customHeight="1" thickBot="1" x14ac:dyDescent="0.3">
      <c r="A84" s="24">
        <v>91</v>
      </c>
      <c r="B84" s="24" t="s">
        <v>843</v>
      </c>
      <c r="C84" s="24" t="s">
        <v>192</v>
      </c>
      <c r="D84" s="24" t="s">
        <v>844</v>
      </c>
      <c r="E84" s="24">
        <v>-22.33</v>
      </c>
      <c r="F84" s="24">
        <v>7.01</v>
      </c>
      <c r="G84" s="24" t="s">
        <v>845</v>
      </c>
      <c r="H84" t="s">
        <v>959</v>
      </c>
      <c r="I84">
        <f>Table5[[#This Row],[δ13C]]+3.5</f>
        <v>-18.829999999999998</v>
      </c>
      <c r="J84">
        <f>Table5[[#This Row],[δ15N]]+0.8</f>
        <v>7.81</v>
      </c>
    </row>
    <row r="85" spans="1:10" ht="20.100000000000001" customHeight="1" thickBot="1" x14ac:dyDescent="0.3">
      <c r="A85" s="24">
        <v>92</v>
      </c>
      <c r="B85" s="24" t="s">
        <v>843</v>
      </c>
      <c r="C85" s="24" t="s">
        <v>192</v>
      </c>
      <c r="D85" s="24" t="s">
        <v>844</v>
      </c>
      <c r="E85" s="24">
        <v>-22.09</v>
      </c>
      <c r="F85" s="24">
        <v>6.8</v>
      </c>
      <c r="G85" s="24" t="s">
        <v>845</v>
      </c>
      <c r="H85" t="s">
        <v>959</v>
      </c>
      <c r="I85">
        <f>Table5[[#This Row],[δ13C]]+3.5</f>
        <v>-18.59</v>
      </c>
      <c r="J85">
        <f>Table5[[#This Row],[δ15N]]+0.8</f>
        <v>7.6</v>
      </c>
    </row>
    <row r="86" spans="1:10" ht="20.100000000000001" customHeight="1" thickBot="1" x14ac:dyDescent="0.3">
      <c r="A86" s="24">
        <v>93</v>
      </c>
      <c r="B86" s="24" t="s">
        <v>843</v>
      </c>
      <c r="C86" s="24" t="s">
        <v>192</v>
      </c>
      <c r="D86" s="24" t="s">
        <v>844</v>
      </c>
      <c r="E86" s="24">
        <v>-19.16</v>
      </c>
      <c r="F86" s="24">
        <v>6.58</v>
      </c>
      <c r="G86" s="24" t="s">
        <v>845</v>
      </c>
      <c r="H86" t="s">
        <v>959</v>
      </c>
      <c r="I86">
        <f>Table5[[#This Row],[δ13C]]+3.5</f>
        <v>-15.66</v>
      </c>
      <c r="J86">
        <f>Table5[[#This Row],[δ15N]]+0.8</f>
        <v>7.38</v>
      </c>
    </row>
    <row r="87" spans="1:10" ht="20.100000000000001" customHeight="1" thickBot="1" x14ac:dyDescent="0.3">
      <c r="A87" s="24">
        <v>94</v>
      </c>
      <c r="B87" s="24" t="s">
        <v>843</v>
      </c>
      <c r="C87" s="24" t="s">
        <v>192</v>
      </c>
      <c r="D87" s="24" t="s">
        <v>844</v>
      </c>
      <c r="E87" s="24">
        <v>-21.07</v>
      </c>
      <c r="F87" s="24">
        <v>7.44</v>
      </c>
      <c r="G87" s="24" t="s">
        <v>845</v>
      </c>
      <c r="H87" t="s">
        <v>959</v>
      </c>
      <c r="I87">
        <f>Table5[[#This Row],[δ13C]]+3.5</f>
        <v>-17.57</v>
      </c>
      <c r="J87">
        <f>Table5[[#This Row],[δ15N]]+0.8</f>
        <v>8.24</v>
      </c>
    </row>
    <row r="88" spans="1:10" ht="20.100000000000001" customHeight="1" thickBot="1" x14ac:dyDescent="0.3">
      <c r="A88" s="24">
        <v>95</v>
      </c>
      <c r="B88" s="24" t="s">
        <v>843</v>
      </c>
      <c r="C88" s="24" t="s">
        <v>192</v>
      </c>
      <c r="D88" s="24" t="s">
        <v>844</v>
      </c>
      <c r="E88" s="24">
        <v>-19.989999999999998</v>
      </c>
      <c r="F88" s="24">
        <v>7.33</v>
      </c>
      <c r="G88" s="24" t="s">
        <v>845</v>
      </c>
      <c r="H88" t="s">
        <v>959</v>
      </c>
      <c r="I88">
        <f>Table5[[#This Row],[δ13C]]+3.5</f>
        <v>-16.489999999999998</v>
      </c>
      <c r="J88">
        <f>Table5[[#This Row],[δ15N]]+0.8</f>
        <v>8.1300000000000008</v>
      </c>
    </row>
    <row r="89" spans="1:10" ht="20.100000000000001" customHeight="1" thickBot="1" x14ac:dyDescent="0.3">
      <c r="A89" s="24">
        <v>96</v>
      </c>
      <c r="B89" s="24" t="s">
        <v>843</v>
      </c>
      <c r="C89" s="24" t="s">
        <v>192</v>
      </c>
      <c r="D89" s="24" t="s">
        <v>844</v>
      </c>
      <c r="E89" s="24">
        <v>-22.43</v>
      </c>
      <c r="F89" s="24">
        <v>6.31</v>
      </c>
      <c r="G89" s="24" t="s">
        <v>845</v>
      </c>
      <c r="H89" t="s">
        <v>959</v>
      </c>
      <c r="I89">
        <f>Table5[[#This Row],[δ13C]]+3.5</f>
        <v>-18.93</v>
      </c>
      <c r="J89">
        <f>Table5[[#This Row],[δ15N]]+0.8</f>
        <v>7.1099999999999994</v>
      </c>
    </row>
    <row r="90" spans="1:10" ht="20.100000000000001" customHeight="1" thickBot="1" x14ac:dyDescent="0.3">
      <c r="A90" s="24">
        <v>97</v>
      </c>
      <c r="B90" s="24" t="s">
        <v>843</v>
      </c>
      <c r="C90" s="24" t="s">
        <v>192</v>
      </c>
      <c r="D90" s="24" t="s">
        <v>844</v>
      </c>
      <c r="E90" s="24">
        <v>-22.36</v>
      </c>
      <c r="F90" s="24">
        <v>6.48</v>
      </c>
      <c r="G90" s="24" t="s">
        <v>845</v>
      </c>
      <c r="H90" t="s">
        <v>959</v>
      </c>
      <c r="I90">
        <f>Table5[[#This Row],[δ13C]]+3.5</f>
        <v>-18.86</v>
      </c>
      <c r="J90">
        <f>Table5[[#This Row],[δ15N]]+0.8</f>
        <v>7.28</v>
      </c>
    </row>
    <row r="91" spans="1:10" ht="20.100000000000001" customHeight="1" thickBot="1" x14ac:dyDescent="0.3">
      <c r="A91" s="24">
        <v>98</v>
      </c>
      <c r="B91" s="24" t="s">
        <v>843</v>
      </c>
      <c r="C91" s="24" t="s">
        <v>192</v>
      </c>
      <c r="D91" s="24" t="s">
        <v>844</v>
      </c>
      <c r="E91" s="24">
        <v>-19.93</v>
      </c>
      <c r="F91" s="24">
        <v>9.9700000000000006</v>
      </c>
      <c r="G91" s="24" t="s">
        <v>845</v>
      </c>
      <c r="H91" t="s">
        <v>959</v>
      </c>
      <c r="I91">
        <f>Table5[[#This Row],[δ13C]]+3.5</f>
        <v>-16.43</v>
      </c>
      <c r="J91">
        <f>Table5[[#This Row],[δ15N]]+0.8</f>
        <v>10.770000000000001</v>
      </c>
    </row>
    <row r="92" spans="1:10" ht="20.100000000000001" customHeight="1" thickBot="1" x14ac:dyDescent="0.3">
      <c r="A92" s="24">
        <v>99</v>
      </c>
      <c r="B92" s="24" t="s">
        <v>843</v>
      </c>
      <c r="C92" s="24" t="s">
        <v>192</v>
      </c>
      <c r="D92" s="24" t="s">
        <v>844</v>
      </c>
      <c r="E92" s="24">
        <v>-24.46</v>
      </c>
      <c r="F92" s="24">
        <v>8.7200000000000006</v>
      </c>
      <c r="G92" s="24" t="s">
        <v>845</v>
      </c>
      <c r="H92" t="s">
        <v>959</v>
      </c>
      <c r="I92">
        <f>Table5[[#This Row],[δ13C]]+3.5</f>
        <v>-20.96</v>
      </c>
      <c r="J92">
        <f>Table5[[#This Row],[δ15N]]+0.8</f>
        <v>9.5200000000000014</v>
      </c>
    </row>
    <row r="93" spans="1:10" ht="20.100000000000001" customHeight="1" thickBot="1" x14ac:dyDescent="0.3">
      <c r="A93" s="24">
        <v>100</v>
      </c>
      <c r="B93" s="24" t="s">
        <v>843</v>
      </c>
      <c r="C93" s="24" t="s">
        <v>192</v>
      </c>
      <c r="D93" s="24" t="s">
        <v>844</v>
      </c>
      <c r="E93" s="24">
        <v>-21.72</v>
      </c>
      <c r="F93" s="24">
        <v>7.38</v>
      </c>
      <c r="G93" s="24" t="s">
        <v>845</v>
      </c>
      <c r="H93" t="s">
        <v>959</v>
      </c>
      <c r="I93">
        <f>Table5[[#This Row],[δ13C]]+3.5</f>
        <v>-18.22</v>
      </c>
      <c r="J93">
        <f>Table5[[#This Row],[δ15N]]+0.8</f>
        <v>8.18</v>
      </c>
    </row>
    <row r="94" spans="1:10" ht="20.100000000000001" customHeight="1" thickBot="1" x14ac:dyDescent="0.3">
      <c r="A94" s="24">
        <v>101</v>
      </c>
      <c r="B94" s="24" t="s">
        <v>843</v>
      </c>
      <c r="C94" s="24" t="s">
        <v>192</v>
      </c>
      <c r="D94" s="24" t="s">
        <v>844</v>
      </c>
      <c r="E94" s="24">
        <v>-21.32</v>
      </c>
      <c r="F94" s="24">
        <v>7.37</v>
      </c>
      <c r="G94" s="24" t="s">
        <v>845</v>
      </c>
      <c r="H94" t="s">
        <v>959</v>
      </c>
      <c r="I94">
        <f>Table5[[#This Row],[δ13C]]+3.5</f>
        <v>-17.82</v>
      </c>
      <c r="J94">
        <f>Table5[[#This Row],[δ15N]]+0.8</f>
        <v>8.17</v>
      </c>
    </row>
    <row r="95" spans="1:10" ht="20.100000000000001" customHeight="1" thickBot="1" x14ac:dyDescent="0.3">
      <c r="A95" s="24">
        <v>102</v>
      </c>
      <c r="B95" s="24" t="s">
        <v>843</v>
      </c>
      <c r="C95" s="24" t="s">
        <v>192</v>
      </c>
      <c r="D95" s="24" t="s">
        <v>844</v>
      </c>
      <c r="E95" s="24">
        <v>-20.96</v>
      </c>
      <c r="F95" s="24">
        <v>7.4</v>
      </c>
      <c r="G95" s="24" t="s">
        <v>845</v>
      </c>
      <c r="H95" t="s">
        <v>959</v>
      </c>
      <c r="I95">
        <f>Table5[[#This Row],[δ13C]]+3.5</f>
        <v>-17.46</v>
      </c>
      <c r="J95">
        <f>Table5[[#This Row],[δ15N]]+0.8</f>
        <v>8.2000000000000011</v>
      </c>
    </row>
    <row r="96" spans="1:10" ht="20.100000000000001" customHeight="1" thickBot="1" x14ac:dyDescent="0.3">
      <c r="A96" s="24">
        <v>103</v>
      </c>
      <c r="B96" s="24" t="s">
        <v>843</v>
      </c>
      <c r="C96" s="24" t="s">
        <v>192</v>
      </c>
      <c r="D96" s="24" t="s">
        <v>844</v>
      </c>
      <c r="E96" s="24">
        <v>-20.5</v>
      </c>
      <c r="F96" s="24">
        <v>6.84</v>
      </c>
      <c r="G96" s="24" t="s">
        <v>845</v>
      </c>
      <c r="H96" t="s">
        <v>959</v>
      </c>
      <c r="I96">
        <f>Table5[[#This Row],[δ13C]]+3.5</f>
        <v>-17</v>
      </c>
      <c r="J96">
        <f>Table5[[#This Row],[δ15N]]+0.8</f>
        <v>7.64</v>
      </c>
    </row>
    <row r="97" spans="1:10" ht="20.100000000000001" customHeight="1" thickBot="1" x14ac:dyDescent="0.3">
      <c r="A97" s="24">
        <v>104</v>
      </c>
      <c r="B97" s="24" t="s">
        <v>843</v>
      </c>
      <c r="C97" s="24" t="s">
        <v>192</v>
      </c>
      <c r="D97" s="24" t="s">
        <v>844</v>
      </c>
      <c r="E97" s="24">
        <v>-20.99</v>
      </c>
      <c r="F97" s="24">
        <v>6.54</v>
      </c>
      <c r="G97" s="24" t="s">
        <v>845</v>
      </c>
      <c r="H97" t="s">
        <v>959</v>
      </c>
      <c r="I97">
        <f>Table5[[#This Row],[δ13C]]+3.5</f>
        <v>-17.489999999999998</v>
      </c>
      <c r="J97">
        <f>Table5[[#This Row],[δ15N]]+0.8</f>
        <v>7.34</v>
      </c>
    </row>
    <row r="98" spans="1:10" ht="20.100000000000001" customHeight="1" thickBot="1" x14ac:dyDescent="0.3">
      <c r="A98" s="24">
        <v>105</v>
      </c>
      <c r="B98" s="24" t="s">
        <v>843</v>
      </c>
      <c r="C98" s="24" t="s">
        <v>192</v>
      </c>
      <c r="D98" s="24" t="s">
        <v>844</v>
      </c>
      <c r="E98" s="24">
        <v>-21.03</v>
      </c>
      <c r="F98" s="24">
        <v>6.58</v>
      </c>
      <c r="G98" s="24" t="s">
        <v>845</v>
      </c>
      <c r="H98" t="s">
        <v>959</v>
      </c>
      <c r="I98">
        <f>Table5[[#This Row],[δ13C]]+3.5</f>
        <v>-17.53</v>
      </c>
      <c r="J98">
        <f>Table5[[#This Row],[δ15N]]+0.8</f>
        <v>7.38</v>
      </c>
    </row>
    <row r="99" spans="1:10" ht="20.100000000000001" customHeight="1" thickBot="1" x14ac:dyDescent="0.3">
      <c r="A99" s="24">
        <v>106</v>
      </c>
      <c r="B99" s="24" t="s">
        <v>843</v>
      </c>
      <c r="C99" s="24" t="s">
        <v>192</v>
      </c>
      <c r="D99" s="24" t="s">
        <v>844</v>
      </c>
      <c r="E99" s="24">
        <v>-21.72</v>
      </c>
      <c r="F99" s="24">
        <v>7.18</v>
      </c>
      <c r="G99" s="24" t="s">
        <v>845</v>
      </c>
      <c r="H99" t="s">
        <v>959</v>
      </c>
      <c r="I99">
        <f>Table5[[#This Row],[δ13C]]+3.5</f>
        <v>-18.22</v>
      </c>
      <c r="J99">
        <f>Table5[[#This Row],[δ15N]]+0.8</f>
        <v>7.9799999999999995</v>
      </c>
    </row>
    <row r="100" spans="1:10" ht="20.100000000000001" customHeight="1" thickBot="1" x14ac:dyDescent="0.3">
      <c r="A100" s="24">
        <v>107</v>
      </c>
      <c r="B100" s="24" t="s">
        <v>843</v>
      </c>
      <c r="C100" s="24" t="s">
        <v>192</v>
      </c>
      <c r="D100" s="24" t="s">
        <v>844</v>
      </c>
      <c r="E100" s="24">
        <v>-21.73</v>
      </c>
      <c r="F100" s="24">
        <v>7.2</v>
      </c>
      <c r="G100" s="24" t="s">
        <v>845</v>
      </c>
      <c r="H100" t="s">
        <v>959</v>
      </c>
      <c r="I100">
        <f>Table5[[#This Row],[δ13C]]+3.5</f>
        <v>-18.23</v>
      </c>
      <c r="J100">
        <f>Table5[[#This Row],[δ15N]]+0.8</f>
        <v>8</v>
      </c>
    </row>
    <row r="101" spans="1:10" ht="20.100000000000001" customHeight="1" thickBot="1" x14ac:dyDescent="0.3">
      <c r="A101" s="24">
        <v>108</v>
      </c>
      <c r="B101" s="24" t="s">
        <v>843</v>
      </c>
      <c r="C101" s="24" t="s">
        <v>192</v>
      </c>
      <c r="D101" s="24" t="s">
        <v>844</v>
      </c>
      <c r="E101" s="24">
        <v>-22.58</v>
      </c>
      <c r="F101" s="24">
        <v>6.91</v>
      </c>
      <c r="G101" s="24" t="s">
        <v>845</v>
      </c>
      <c r="H101" t="s">
        <v>959</v>
      </c>
      <c r="I101">
        <f>Table5[[#This Row],[δ13C]]+3.5</f>
        <v>-19.079999999999998</v>
      </c>
      <c r="J101">
        <f>Table5[[#This Row],[δ15N]]+0.8</f>
        <v>7.71</v>
      </c>
    </row>
    <row r="102" spans="1:10" ht="20.100000000000001" customHeight="1" thickBot="1" x14ac:dyDescent="0.3">
      <c r="A102" s="24">
        <v>110</v>
      </c>
      <c r="B102" s="24" t="s">
        <v>843</v>
      </c>
      <c r="C102" s="24" t="s">
        <v>192</v>
      </c>
      <c r="D102" s="24" t="s">
        <v>844</v>
      </c>
      <c r="E102" s="24">
        <v>-22.47</v>
      </c>
      <c r="F102" s="24">
        <v>6.51</v>
      </c>
      <c r="G102" s="24" t="s">
        <v>845</v>
      </c>
      <c r="H102" t="s">
        <v>959</v>
      </c>
      <c r="I102">
        <f>Table5[[#This Row],[δ13C]]+3.5</f>
        <v>-18.97</v>
      </c>
      <c r="J102">
        <f>Table5[[#This Row],[δ15N]]+0.8</f>
        <v>7.31</v>
      </c>
    </row>
    <row r="103" spans="1:10" ht="20.100000000000001" customHeight="1" thickBot="1" x14ac:dyDescent="0.3">
      <c r="A103" s="24" t="s">
        <v>452</v>
      </c>
      <c r="B103" s="24" t="s">
        <v>843</v>
      </c>
      <c r="C103" s="24" t="s">
        <v>192</v>
      </c>
      <c r="D103" s="24" t="s">
        <v>844</v>
      </c>
      <c r="E103" s="24">
        <v>-23.38</v>
      </c>
      <c r="F103" s="24">
        <v>7.24</v>
      </c>
      <c r="G103" s="24" t="s">
        <v>845</v>
      </c>
      <c r="H103" t="s">
        <v>959</v>
      </c>
      <c r="I103">
        <f>Table5[[#This Row],[δ13C]]+3.5</f>
        <v>-19.88</v>
      </c>
      <c r="J103">
        <f>Table5[[#This Row],[δ15N]]+0.8</f>
        <v>8.0400000000000009</v>
      </c>
    </row>
    <row r="104" spans="1:10" ht="20.100000000000001" customHeight="1" thickBot="1" x14ac:dyDescent="0.3">
      <c r="A104" s="24" t="s">
        <v>456</v>
      </c>
      <c r="B104" s="24" t="s">
        <v>843</v>
      </c>
      <c r="C104" s="24" t="s">
        <v>192</v>
      </c>
      <c r="D104" s="24" t="s">
        <v>844</v>
      </c>
      <c r="E104" s="24">
        <v>-22.5</v>
      </c>
      <c r="F104" s="24">
        <v>6</v>
      </c>
      <c r="G104" s="24" t="s">
        <v>845</v>
      </c>
      <c r="H104" t="s">
        <v>959</v>
      </c>
      <c r="I104">
        <f>Table5[[#This Row],[δ13C]]+3.5</f>
        <v>-19</v>
      </c>
      <c r="J104">
        <f>Table5[[#This Row],[δ15N]]+0.8</f>
        <v>6.8</v>
      </c>
    </row>
    <row r="105" spans="1:10" ht="20.100000000000001" customHeight="1" thickBot="1" x14ac:dyDescent="0.3">
      <c r="A105" s="24" t="s">
        <v>460</v>
      </c>
      <c r="B105" s="24" t="s">
        <v>843</v>
      </c>
      <c r="C105" s="24" t="s">
        <v>192</v>
      </c>
      <c r="D105" s="24" t="s">
        <v>844</v>
      </c>
      <c r="E105" s="24">
        <v>-22.6</v>
      </c>
      <c r="F105" s="24">
        <v>4.51</v>
      </c>
      <c r="G105" s="24" t="s">
        <v>845</v>
      </c>
      <c r="H105" t="s">
        <v>959</v>
      </c>
      <c r="I105">
        <f>Table5[[#This Row],[δ13C]]+3.5</f>
        <v>-19.100000000000001</v>
      </c>
      <c r="J105">
        <f>Table5[[#This Row],[δ15N]]+0.8</f>
        <v>5.31</v>
      </c>
    </row>
    <row r="106" spans="1:10" ht="20.100000000000001" customHeight="1" x14ac:dyDescent="0.25">
      <c r="A106" s="26" t="s">
        <v>462</v>
      </c>
      <c r="B106" s="26" t="s">
        <v>843</v>
      </c>
      <c r="C106" s="26" t="s">
        <v>192</v>
      </c>
      <c r="D106" s="26" t="s">
        <v>844</v>
      </c>
      <c r="E106" s="26">
        <v>-25.22</v>
      </c>
      <c r="F106" s="26">
        <v>4.6500000000000004</v>
      </c>
      <c r="G106" s="26" t="s">
        <v>845</v>
      </c>
      <c r="H106" t="s">
        <v>959</v>
      </c>
      <c r="I106">
        <f>Table5[[#This Row],[δ13C]]+3.5</f>
        <v>-21.72</v>
      </c>
      <c r="J106">
        <f>Table5[[#This Row],[δ15N]]+0.8</f>
        <v>5.45</v>
      </c>
    </row>
    <row r="107" spans="1:10" x14ac:dyDescent="0.25">
      <c r="A107" s="20"/>
      <c r="B107" s="20"/>
      <c r="C107" s="20"/>
      <c r="D107" s="20"/>
      <c r="E107" s="20"/>
      <c r="F107" s="20"/>
      <c r="G107" s="20"/>
      <c r="H107" s="20"/>
    </row>
    <row r="108" spans="1:10" x14ac:dyDescent="0.25">
      <c r="A108" s="20"/>
      <c r="B108" s="20"/>
      <c r="C108" s="20"/>
      <c r="D108" s="20"/>
      <c r="E108" s="20"/>
      <c r="F108" s="20"/>
      <c r="G108" s="20"/>
      <c r="H108" s="21" t="s">
        <v>848</v>
      </c>
      <c r="I108" s="21">
        <f>MEDIAN(Table6[δ13C])</f>
        <v>-17.489999999999998</v>
      </c>
      <c r="J108" s="21">
        <f>MEDIAN(Table6[δ15N])</f>
        <v>7.66</v>
      </c>
    </row>
    <row r="109" spans="1:10" x14ac:dyDescent="0.25">
      <c r="A109" s="20"/>
      <c r="B109" s="20"/>
      <c r="C109" s="20"/>
      <c r="D109" s="20"/>
      <c r="E109" s="20"/>
      <c r="F109" s="20"/>
      <c r="G109" s="20"/>
      <c r="H109" s="21" t="s">
        <v>847</v>
      </c>
      <c r="I109" s="21">
        <f>ROUND(_xlfn.STDEV.P(Table6[δ13C]),5)</f>
        <v>1.54887</v>
      </c>
      <c r="J109" s="21">
        <f>ROUND(_xlfn.STDEV.P(Table6[δ15N]),5)</f>
        <v>1.0004200000000001</v>
      </c>
    </row>
    <row r="110" spans="1:10" x14ac:dyDescent="0.25">
      <c r="A110" s="20"/>
      <c r="B110" s="20"/>
      <c r="C110" s="20"/>
      <c r="D110" s="20"/>
      <c r="E110" s="20"/>
      <c r="F110" s="20"/>
      <c r="G110" s="20"/>
      <c r="H110" s="20"/>
    </row>
    <row r="111" spans="1:10" x14ac:dyDescent="0.25">
      <c r="A111" s="20"/>
      <c r="B111" s="20"/>
      <c r="C111" s="20"/>
      <c r="D111" s="20"/>
      <c r="E111" s="20"/>
      <c r="F111" s="20"/>
      <c r="G111" s="20"/>
      <c r="H111" s="20"/>
    </row>
    <row r="112" spans="1:10" x14ac:dyDescent="0.25">
      <c r="A112" s="20"/>
      <c r="B112" s="20"/>
      <c r="C112" s="20"/>
      <c r="D112" s="20"/>
      <c r="E112" s="20"/>
      <c r="F112" s="20"/>
      <c r="G112" s="20"/>
      <c r="H112" s="20"/>
    </row>
    <row r="113" spans="1:8" x14ac:dyDescent="0.25">
      <c r="A113" s="20"/>
      <c r="B113" s="20"/>
      <c r="C113" s="20"/>
      <c r="D113" s="20"/>
      <c r="E113" s="20"/>
      <c r="F113" s="20"/>
      <c r="G113" s="20"/>
      <c r="H113" s="20"/>
    </row>
    <row r="114" spans="1:8" x14ac:dyDescent="0.25">
      <c r="A114" s="20"/>
      <c r="B114" s="20"/>
      <c r="C114" s="20"/>
      <c r="D114" s="20"/>
      <c r="E114" s="20"/>
      <c r="F114" s="20"/>
      <c r="G114" s="20"/>
      <c r="H114" s="20"/>
    </row>
    <row r="115" spans="1:8" x14ac:dyDescent="0.25">
      <c r="A115" s="20"/>
      <c r="B115" s="20"/>
      <c r="C115" s="20"/>
      <c r="D115" s="20"/>
      <c r="E115" s="20"/>
      <c r="F115" s="20"/>
      <c r="G115" s="20"/>
      <c r="H115" s="20"/>
    </row>
    <row r="116" spans="1:8" x14ac:dyDescent="0.25">
      <c r="A116" s="20"/>
      <c r="B116" s="20"/>
      <c r="C116" s="20"/>
      <c r="D116" s="20"/>
      <c r="E116" s="20"/>
      <c r="F116" s="20"/>
      <c r="G116" s="20"/>
      <c r="H116" s="20"/>
    </row>
    <row r="117" spans="1:8" x14ac:dyDescent="0.25">
      <c r="A117" s="20"/>
      <c r="B117" s="20"/>
      <c r="C117" s="20"/>
      <c r="D117" s="20"/>
      <c r="E117" s="20"/>
      <c r="F117" s="20"/>
      <c r="G117" s="20"/>
      <c r="H117" s="20"/>
    </row>
    <row r="118" spans="1:8" x14ac:dyDescent="0.25">
      <c r="A118" s="20"/>
      <c r="B118" s="20"/>
      <c r="C118" s="20"/>
      <c r="D118" s="20"/>
      <c r="E118" s="20"/>
      <c r="F118" s="20"/>
      <c r="G118" s="20"/>
      <c r="H118" s="20"/>
    </row>
    <row r="119" spans="1:8" x14ac:dyDescent="0.25">
      <c r="A119" s="20"/>
      <c r="B119" s="20"/>
      <c r="C119" s="20"/>
      <c r="D119" s="20"/>
      <c r="E119" s="20"/>
      <c r="F119" s="20"/>
      <c r="G119" s="20"/>
      <c r="H119" s="20"/>
    </row>
    <row r="120" spans="1:8" x14ac:dyDescent="0.25">
      <c r="A120" s="20"/>
      <c r="B120" s="20"/>
      <c r="C120" s="20"/>
      <c r="D120" s="20"/>
      <c r="E120" s="20"/>
      <c r="F120" s="20"/>
      <c r="G120" s="20"/>
      <c r="H120" s="20"/>
    </row>
  </sheetData>
  <conditionalFormatting sqref="I2:I10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39AA0-33B5-4351-8393-41D2CFDA2DA6}">
  <dimension ref="A1:AL123"/>
  <sheetViews>
    <sheetView zoomScale="40" zoomScaleNormal="40" workbookViewId="0">
      <selection activeCell="AB22" sqref="AB22"/>
    </sheetView>
  </sheetViews>
  <sheetFormatPr defaultRowHeight="15" x14ac:dyDescent="0.25"/>
  <cols>
    <col min="1" max="1" width="15.5703125" bestFit="1" customWidth="1"/>
    <col min="2" max="2" width="10" bestFit="1" customWidth="1"/>
    <col min="3" max="3" width="6.85546875" bestFit="1" customWidth="1"/>
    <col min="4" max="4" width="12.42578125" bestFit="1" customWidth="1"/>
    <col min="5" max="5" width="12.85546875" bestFit="1" customWidth="1"/>
    <col min="6" max="6" width="32.5703125" bestFit="1" customWidth="1"/>
    <col min="7" max="7" width="12.28515625" bestFit="1" customWidth="1"/>
    <col min="8" max="8" width="12.5703125" bestFit="1" customWidth="1"/>
    <col min="9" max="9" width="12.140625" bestFit="1" customWidth="1"/>
    <col min="10" max="10" width="11" customWidth="1"/>
    <col min="11" max="11" width="15.5703125" bestFit="1" customWidth="1"/>
    <col min="12" max="12" width="10" bestFit="1" customWidth="1"/>
    <col min="13" max="13" width="6.85546875" bestFit="1" customWidth="1"/>
    <col min="14" max="14" width="12.42578125" bestFit="1" customWidth="1"/>
    <col min="15" max="15" width="12.85546875" bestFit="1" customWidth="1"/>
    <col min="16" max="16" width="32.5703125" bestFit="1" customWidth="1"/>
    <col min="17" max="17" width="12.28515625" bestFit="1" customWidth="1"/>
    <col min="18" max="18" width="12.5703125" bestFit="1" customWidth="1"/>
    <col min="19" max="19" width="12.140625" bestFit="1" customWidth="1"/>
    <col min="20" max="20" width="11" customWidth="1"/>
    <col min="21" max="21" width="15.5703125" bestFit="1" customWidth="1"/>
    <col min="22" max="22" width="10" bestFit="1" customWidth="1"/>
    <col min="23" max="23" width="6.85546875" bestFit="1" customWidth="1"/>
    <col min="24" max="24" width="12.42578125" bestFit="1" customWidth="1"/>
    <col min="25" max="25" width="12.85546875" bestFit="1" customWidth="1"/>
    <col min="26" max="26" width="32.5703125" bestFit="1" customWidth="1"/>
    <col min="27" max="27" width="12.28515625" bestFit="1" customWidth="1"/>
    <col min="28" max="28" width="12.5703125" bestFit="1" customWidth="1"/>
    <col min="29" max="29" width="11.140625" bestFit="1" customWidth="1"/>
  </cols>
  <sheetData>
    <row r="1" spans="1:38" x14ac:dyDescent="0.25">
      <c r="A1" s="70" t="s">
        <v>912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</row>
    <row r="2" spans="1:38" x14ac:dyDescent="0.25">
      <c r="A2" t="s">
        <v>913</v>
      </c>
      <c r="B2" t="s">
        <v>238</v>
      </c>
      <c r="C2" t="s">
        <v>914</v>
      </c>
      <c r="D2" t="s">
        <v>916</v>
      </c>
      <c r="E2" t="s">
        <v>915</v>
      </c>
      <c r="F2" t="s">
        <v>956</v>
      </c>
      <c r="G2" t="s">
        <v>919</v>
      </c>
      <c r="H2" t="s">
        <v>920</v>
      </c>
      <c r="I2" t="s">
        <v>917</v>
      </c>
      <c r="K2" t="s">
        <v>913</v>
      </c>
      <c r="L2" t="s">
        <v>238</v>
      </c>
      <c r="M2" t="s">
        <v>914</v>
      </c>
      <c r="N2" t="s">
        <v>916</v>
      </c>
      <c r="O2" t="s">
        <v>915</v>
      </c>
      <c r="P2" t="s">
        <v>956</v>
      </c>
      <c r="Q2" t="s">
        <v>919</v>
      </c>
      <c r="R2" t="s">
        <v>920</v>
      </c>
      <c r="S2" t="s">
        <v>917</v>
      </c>
      <c r="U2" t="s">
        <v>913</v>
      </c>
      <c r="V2" t="s">
        <v>238</v>
      </c>
      <c r="W2" t="s">
        <v>914</v>
      </c>
      <c r="X2" t="s">
        <v>916</v>
      </c>
      <c r="Y2" t="s">
        <v>915</v>
      </c>
      <c r="Z2" t="s">
        <v>918</v>
      </c>
      <c r="AA2" t="s">
        <v>919</v>
      </c>
      <c r="AB2" t="s">
        <v>920</v>
      </c>
      <c r="AC2" t="s">
        <v>344</v>
      </c>
      <c r="AG2">
        <f>ROUND(N3,4)</f>
        <v>8.2728999999999999</v>
      </c>
      <c r="AH2">
        <f>ROUND(O3,5)</f>
        <v>-25.109529999999999</v>
      </c>
      <c r="AK2">
        <f>ROUND(X3,4)</f>
        <v>9.4097000000000008</v>
      </c>
      <c r="AL2">
        <f>ROUND(Y3,5)</f>
        <v>-23.880030000000001</v>
      </c>
    </row>
    <row r="3" spans="1:38" x14ac:dyDescent="0.25">
      <c r="A3" t="s">
        <v>849</v>
      </c>
      <c r="B3" s="32" t="s">
        <v>850</v>
      </c>
      <c r="C3" s="29" t="s">
        <v>851</v>
      </c>
      <c r="D3">
        <v>6.4968616902619498</v>
      </c>
      <c r="E3">
        <v>-23.439657521674</v>
      </c>
      <c r="F3" s="31" t="s">
        <v>957</v>
      </c>
      <c r="G3">
        <f>ROUND(Table8[[#This Row],[FUR-δ13C]]+3.1,2)</f>
        <v>-20.34</v>
      </c>
      <c r="H3">
        <f>ROUND(Table8[[#This Row],[FUR-δ15N]]+0.8,2)</f>
        <v>7.3</v>
      </c>
      <c r="K3" t="s">
        <v>861</v>
      </c>
      <c r="L3" s="33" t="s">
        <v>862</v>
      </c>
      <c r="M3" s="29" t="s">
        <v>853</v>
      </c>
      <c r="N3" s="30">
        <v>8.2729358265097694</v>
      </c>
      <c r="O3" s="30">
        <v>-25.109530776319499</v>
      </c>
      <c r="P3" s="31" t="s">
        <v>957</v>
      </c>
      <c r="Q3">
        <f>ROUND(Table9[[#This Row],[FUR-δ13C]]+3.1,2)</f>
        <v>-22.01</v>
      </c>
      <c r="R3">
        <f>ROUND(Table9[[#This Row],[FUR-δ15N]]+0.8,2)</f>
        <v>9.07</v>
      </c>
      <c r="U3" t="s">
        <v>893</v>
      </c>
      <c r="V3" s="34" t="s">
        <v>894</v>
      </c>
      <c r="W3" s="28" t="s">
        <v>851</v>
      </c>
      <c r="X3" s="30">
        <v>9.4097184588121205</v>
      </c>
      <c r="Y3" s="30">
        <v>-23.880033328280401</v>
      </c>
      <c r="Z3" s="31" t="s">
        <v>982</v>
      </c>
      <c r="AA3">
        <f>ROUND(Table10[[#This Row],[FUR-δ13C]]+1.4,2)</f>
        <v>-22.48</v>
      </c>
      <c r="AB3">
        <f>ROUND(Table10[[#This Row],[FUR-δ15N]]+0.8,2)</f>
        <v>10.210000000000001</v>
      </c>
      <c r="AG3">
        <f t="shared" ref="AG3:AG66" si="0">ROUND(N4,4)</f>
        <v>7.5557999999999996</v>
      </c>
      <c r="AH3">
        <f t="shared" ref="AH3:AH66" si="1">ROUND(O4,5)</f>
        <v>-23.596710000000002</v>
      </c>
      <c r="AK3">
        <f t="shared" ref="AK3:AK60" si="2">ROUND(X4,4)</f>
        <v>9.2029999999999994</v>
      </c>
      <c r="AL3">
        <f t="shared" ref="AL3:AL60" si="3">ROUND(Y4,5)</f>
        <v>-23.380649999999999</v>
      </c>
    </row>
    <row r="4" spans="1:38" x14ac:dyDescent="0.25">
      <c r="A4" t="s">
        <v>849</v>
      </c>
      <c r="B4" s="32" t="s">
        <v>850</v>
      </c>
      <c r="C4" s="29" t="s">
        <v>851</v>
      </c>
      <c r="D4">
        <v>5.8004598099673501</v>
      </c>
      <c r="E4">
        <v>-23.319491658538698</v>
      </c>
      <c r="F4" s="31" t="s">
        <v>957</v>
      </c>
      <c r="G4">
        <f>ROUND(Table8[[#This Row],[FUR-δ13C]]+3.1,2)</f>
        <v>-20.22</v>
      </c>
      <c r="H4">
        <f>ROUND(Table8[[#This Row],[FUR-δ15N]]+0.8,2)</f>
        <v>6.6</v>
      </c>
      <c r="K4" t="s">
        <v>861</v>
      </c>
      <c r="L4" s="33" t="s">
        <v>862</v>
      </c>
      <c r="M4" s="29" t="s">
        <v>853</v>
      </c>
      <c r="N4" s="30">
        <v>7.55578967609505</v>
      </c>
      <c r="O4" s="30">
        <v>-23.596707793360501</v>
      </c>
      <c r="P4" s="31" t="s">
        <v>957</v>
      </c>
      <c r="Q4">
        <f>ROUND(Table9[[#This Row],[FUR-δ13C]]+3.1,2)</f>
        <v>-20.5</v>
      </c>
      <c r="R4">
        <f>ROUND(Table9[[#This Row],[FUR-δ15N]]+0.8,2)</f>
        <v>8.36</v>
      </c>
      <c r="U4" t="s">
        <v>893</v>
      </c>
      <c r="V4" s="34" t="s">
        <v>894</v>
      </c>
      <c r="W4" s="28" t="s">
        <v>851</v>
      </c>
      <c r="X4" s="30">
        <v>9.2029621808368507</v>
      </c>
      <c r="Y4" s="30">
        <v>-23.3806469426315</v>
      </c>
      <c r="Z4" s="31" t="s">
        <v>982</v>
      </c>
      <c r="AA4">
        <f>ROUND(Table10[[#This Row],[FUR-δ13C]]+1.4,2)</f>
        <v>-21.98</v>
      </c>
      <c r="AB4">
        <f>ROUND(Table10[[#This Row],[FUR-δ15N]]+0.8,2)</f>
        <v>10</v>
      </c>
      <c r="AG4">
        <f t="shared" si="0"/>
        <v>7.2428999999999997</v>
      </c>
      <c r="AH4">
        <f t="shared" si="1"/>
        <v>-23.569199999999999</v>
      </c>
      <c r="AK4">
        <f t="shared" si="2"/>
        <v>8.9456000000000007</v>
      </c>
      <c r="AL4">
        <f t="shared" si="3"/>
        <v>-23.73255</v>
      </c>
    </row>
    <row r="5" spans="1:38" x14ac:dyDescent="0.25">
      <c r="A5" t="s">
        <v>849</v>
      </c>
      <c r="B5" s="32" t="s">
        <v>850</v>
      </c>
      <c r="C5" s="29" t="s">
        <v>851</v>
      </c>
      <c r="D5">
        <v>5.6846389239065802</v>
      </c>
      <c r="E5">
        <v>-23.557364514596401</v>
      </c>
      <c r="F5" s="31" t="s">
        <v>957</v>
      </c>
      <c r="G5">
        <f>ROUND(Table8[[#This Row],[FUR-δ13C]]+3.1,2)</f>
        <v>-20.46</v>
      </c>
      <c r="H5">
        <f>ROUND(Table8[[#This Row],[FUR-δ15N]]+0.8,2)</f>
        <v>6.48</v>
      </c>
      <c r="K5" t="s">
        <v>861</v>
      </c>
      <c r="L5" s="33" t="s">
        <v>862</v>
      </c>
      <c r="M5" s="29" t="s">
        <v>853</v>
      </c>
      <c r="N5" s="30">
        <v>7.24293417437916</v>
      </c>
      <c r="O5" s="30">
        <v>-23.569203107250502</v>
      </c>
      <c r="P5" s="31" t="s">
        <v>957</v>
      </c>
      <c r="Q5">
        <f>ROUND(Table9[[#This Row],[FUR-δ13C]]+3.1,2)</f>
        <v>-20.47</v>
      </c>
      <c r="R5">
        <f>ROUND(Table9[[#This Row],[FUR-δ15N]]+0.8,2)</f>
        <v>8.0399999999999991</v>
      </c>
      <c r="U5" t="s">
        <v>893</v>
      </c>
      <c r="V5" s="34" t="s">
        <v>894</v>
      </c>
      <c r="W5" s="28" t="s">
        <v>851</v>
      </c>
      <c r="X5" s="30">
        <v>8.9456336701337396</v>
      </c>
      <c r="Y5" s="30">
        <v>-23.732545463284598</v>
      </c>
      <c r="Z5" s="31" t="s">
        <v>982</v>
      </c>
      <c r="AA5">
        <f>ROUND(Table10[[#This Row],[FUR-δ13C]]+1.4,2)</f>
        <v>-22.33</v>
      </c>
      <c r="AB5">
        <f>ROUND(Table10[[#This Row],[FUR-δ15N]]+0.8,2)</f>
        <v>9.75</v>
      </c>
      <c r="AG5">
        <f t="shared" si="0"/>
        <v>7.351</v>
      </c>
      <c r="AH5">
        <f t="shared" si="1"/>
        <v>-23.548169999999999</v>
      </c>
      <c r="AK5">
        <f t="shared" si="2"/>
        <v>9.1183999999999994</v>
      </c>
      <c r="AL5">
        <f t="shared" si="3"/>
        <v>-24.348400000000002</v>
      </c>
    </row>
    <row r="6" spans="1:38" x14ac:dyDescent="0.25">
      <c r="A6" t="s">
        <v>849</v>
      </c>
      <c r="B6" s="32" t="s">
        <v>850</v>
      </c>
      <c r="C6" s="29" t="s">
        <v>851</v>
      </c>
      <c r="D6">
        <v>5.7208601270698303</v>
      </c>
      <c r="E6">
        <v>-23.330537156934099</v>
      </c>
      <c r="F6" s="31" t="s">
        <v>957</v>
      </c>
      <c r="G6">
        <f>ROUND(Table8[[#This Row],[FUR-δ13C]]+3.1,2)</f>
        <v>-20.23</v>
      </c>
      <c r="H6">
        <f>ROUND(Table8[[#This Row],[FUR-δ15N]]+0.8,2)</f>
        <v>6.52</v>
      </c>
      <c r="K6" t="s">
        <v>861</v>
      </c>
      <c r="L6" s="33" t="s">
        <v>862</v>
      </c>
      <c r="M6" s="29" t="s">
        <v>853</v>
      </c>
      <c r="N6" s="30">
        <v>7.3509977265406903</v>
      </c>
      <c r="O6" s="30">
        <v>-23.548165881971698</v>
      </c>
      <c r="P6" s="31" t="s">
        <v>957</v>
      </c>
      <c r="Q6">
        <f>ROUND(Table9[[#This Row],[FUR-δ13C]]+3.1,2)</f>
        <v>-20.45</v>
      </c>
      <c r="R6">
        <f>ROUND(Table9[[#This Row],[FUR-δ15N]]+0.8,2)</f>
        <v>8.15</v>
      </c>
      <c r="U6" t="s">
        <v>895</v>
      </c>
      <c r="V6" s="34" t="s">
        <v>894</v>
      </c>
      <c r="W6" s="28" t="s">
        <v>853</v>
      </c>
      <c r="X6" s="30">
        <v>9.1184003449943596</v>
      </c>
      <c r="Y6" s="30">
        <v>-24.3484005767593</v>
      </c>
      <c r="Z6" s="31" t="s">
        <v>982</v>
      </c>
      <c r="AA6">
        <f>ROUND(Table10[[#This Row],[FUR-δ13C]]+1.4,2)</f>
        <v>-22.95</v>
      </c>
      <c r="AB6">
        <f>ROUND(Table10[[#This Row],[FUR-δ15N]]+0.8,2)</f>
        <v>9.92</v>
      </c>
      <c r="AG6">
        <f t="shared" si="0"/>
        <v>9.0533000000000001</v>
      </c>
      <c r="AH6">
        <f t="shared" si="1"/>
        <v>-23.523099999999999</v>
      </c>
      <c r="AK6">
        <f t="shared" si="2"/>
        <v>8.9725999999999999</v>
      </c>
      <c r="AL6">
        <f t="shared" si="3"/>
        <v>-24.420629999999999</v>
      </c>
    </row>
    <row r="7" spans="1:38" x14ac:dyDescent="0.25">
      <c r="A7" t="s">
        <v>849</v>
      </c>
      <c r="B7" s="32" t="s">
        <v>850</v>
      </c>
      <c r="C7" s="29" t="s">
        <v>851</v>
      </c>
      <c r="D7">
        <v>7.7197652538483501</v>
      </c>
      <c r="E7">
        <v>-24.124011996664599</v>
      </c>
      <c r="F7" s="31" t="s">
        <v>957</v>
      </c>
      <c r="G7">
        <f>ROUND(Table8[[#This Row],[FUR-δ13C]]+3.1,2)</f>
        <v>-21.02</v>
      </c>
      <c r="H7">
        <f>ROUND(Table8[[#This Row],[FUR-δ15N]]+0.8,2)</f>
        <v>8.52</v>
      </c>
      <c r="K7" t="s">
        <v>863</v>
      </c>
      <c r="L7" s="33" t="s">
        <v>862</v>
      </c>
      <c r="M7" s="29" t="s">
        <v>851</v>
      </c>
      <c r="N7" s="30">
        <v>9.0532663973036804</v>
      </c>
      <c r="O7" s="30">
        <v>-23.523100506689499</v>
      </c>
      <c r="P7" s="31" t="s">
        <v>957</v>
      </c>
      <c r="Q7">
        <f>ROUND(Table9[[#This Row],[FUR-δ13C]]+3.1,2)</f>
        <v>-20.420000000000002</v>
      </c>
      <c r="R7">
        <f>ROUND(Table9[[#This Row],[FUR-δ15N]]+0.8,2)</f>
        <v>9.85</v>
      </c>
      <c r="U7" t="s">
        <v>895</v>
      </c>
      <c r="V7" s="34" t="s">
        <v>894</v>
      </c>
      <c r="W7" s="28" t="s">
        <v>853</v>
      </c>
      <c r="X7" s="30">
        <v>8.9725579564440903</v>
      </c>
      <c r="Y7" s="30">
        <v>-24.4206335713905</v>
      </c>
      <c r="Z7" s="31" t="s">
        <v>982</v>
      </c>
      <c r="AA7">
        <f>ROUND(Table10[[#This Row],[FUR-δ13C]]+1.4,2)</f>
        <v>-23.02</v>
      </c>
      <c r="AB7">
        <f>ROUND(Table10[[#This Row],[FUR-δ15N]]+0.8,2)</f>
        <v>9.77</v>
      </c>
      <c r="AG7">
        <f t="shared" si="0"/>
        <v>8.9957999999999991</v>
      </c>
      <c r="AH7">
        <f t="shared" si="1"/>
        <v>-22.629249999999999</v>
      </c>
      <c r="AK7">
        <f t="shared" si="2"/>
        <v>9.3327000000000009</v>
      </c>
      <c r="AL7">
        <f t="shared" si="3"/>
        <v>-24.65221</v>
      </c>
    </row>
    <row r="8" spans="1:38" x14ac:dyDescent="0.25">
      <c r="A8" t="s">
        <v>849</v>
      </c>
      <c r="B8" s="32" t="s">
        <v>850</v>
      </c>
      <c r="C8" s="29" t="s">
        <v>851</v>
      </c>
      <c r="D8">
        <v>7.9947911028878602</v>
      </c>
      <c r="E8">
        <v>-25.118793863484299</v>
      </c>
      <c r="F8" s="31" t="s">
        <v>957</v>
      </c>
      <c r="G8">
        <f>ROUND(Table8[[#This Row],[FUR-δ13C]]+3.1,2)</f>
        <v>-22.02</v>
      </c>
      <c r="H8">
        <f>ROUND(Table8[[#This Row],[FUR-δ15N]]+0.8,2)</f>
        <v>8.7899999999999991</v>
      </c>
      <c r="K8" t="s">
        <v>863</v>
      </c>
      <c r="L8" s="33" t="s">
        <v>862</v>
      </c>
      <c r="M8" s="29" t="s">
        <v>851</v>
      </c>
      <c r="N8" s="30">
        <v>8.99577387765083</v>
      </c>
      <c r="O8" s="30">
        <v>-22.6292522383687</v>
      </c>
      <c r="P8" s="31" t="s">
        <v>957</v>
      </c>
      <c r="Q8">
        <f>ROUND(Table9[[#This Row],[FUR-δ13C]]+3.1,2)</f>
        <v>-19.53</v>
      </c>
      <c r="R8">
        <f>ROUND(Table9[[#This Row],[FUR-δ15N]]+0.8,2)</f>
        <v>9.8000000000000007</v>
      </c>
      <c r="U8" t="s">
        <v>895</v>
      </c>
      <c r="V8" s="34" t="s">
        <v>894</v>
      </c>
      <c r="W8" s="28" t="s">
        <v>853</v>
      </c>
      <c r="X8" s="30">
        <v>9.3327126538549994</v>
      </c>
      <c r="Y8" s="30">
        <v>-24.652207800359299</v>
      </c>
      <c r="Z8" s="31" t="s">
        <v>982</v>
      </c>
      <c r="AA8">
        <f>ROUND(Table10[[#This Row],[FUR-δ13C]]+1.4,2)</f>
        <v>-23.25</v>
      </c>
      <c r="AB8">
        <f>ROUND(Table10[[#This Row],[FUR-δ15N]]+0.8,2)</f>
        <v>10.130000000000001</v>
      </c>
      <c r="AG8">
        <f t="shared" si="0"/>
        <v>8.9092000000000002</v>
      </c>
      <c r="AH8">
        <f t="shared" si="1"/>
        <v>-22.43347</v>
      </c>
      <c r="AK8">
        <f t="shared" si="2"/>
        <v>9.3722999999999992</v>
      </c>
      <c r="AL8">
        <f t="shared" si="3"/>
        <v>-24.57367</v>
      </c>
    </row>
    <row r="9" spans="1:38" x14ac:dyDescent="0.25">
      <c r="A9" t="s">
        <v>852</v>
      </c>
      <c r="B9" s="32" t="s">
        <v>850</v>
      </c>
      <c r="C9" s="29" t="s">
        <v>853</v>
      </c>
      <c r="D9">
        <v>7.7305208596316497</v>
      </c>
      <c r="E9">
        <v>-24.637289270414701</v>
      </c>
      <c r="F9" s="31" t="s">
        <v>957</v>
      </c>
      <c r="G9">
        <f>ROUND(Table8[[#This Row],[FUR-δ13C]]+3.1,2)</f>
        <v>-21.54</v>
      </c>
      <c r="H9">
        <f>ROUND(Table8[[#This Row],[FUR-δ15N]]+0.8,2)</f>
        <v>8.5299999999999994</v>
      </c>
      <c r="K9" t="s">
        <v>863</v>
      </c>
      <c r="L9" s="33" t="s">
        <v>862</v>
      </c>
      <c r="M9" s="29" t="s">
        <v>851</v>
      </c>
      <c r="N9" s="30">
        <v>8.9092310311764908</v>
      </c>
      <c r="O9" s="30">
        <v>-22.433468324287901</v>
      </c>
      <c r="P9" s="31" t="s">
        <v>957</v>
      </c>
      <c r="Q9">
        <f>ROUND(Table9[[#This Row],[FUR-δ13C]]+3.1,2)</f>
        <v>-19.329999999999998</v>
      </c>
      <c r="R9">
        <f>ROUND(Table9[[#This Row],[FUR-δ15N]]+0.8,2)</f>
        <v>9.7100000000000009</v>
      </c>
      <c r="U9" t="s">
        <v>895</v>
      </c>
      <c r="V9" s="34" t="s">
        <v>894</v>
      </c>
      <c r="W9" s="28" t="s">
        <v>853</v>
      </c>
      <c r="X9" s="30">
        <v>9.3723426159759207</v>
      </c>
      <c r="Y9" s="30">
        <v>-24.573665437065301</v>
      </c>
      <c r="Z9" s="31" t="s">
        <v>982</v>
      </c>
      <c r="AA9">
        <f>ROUND(Table10[[#This Row],[FUR-δ13C]]+1.4,2)</f>
        <v>-23.17</v>
      </c>
      <c r="AB9">
        <f>ROUND(Table10[[#This Row],[FUR-δ15N]]+0.8,2)</f>
        <v>10.17</v>
      </c>
      <c r="AG9">
        <f t="shared" si="0"/>
        <v>8.125</v>
      </c>
      <c r="AH9">
        <f t="shared" si="1"/>
        <v>-23.835629999999998</v>
      </c>
      <c r="AK9">
        <f t="shared" si="2"/>
        <v>6.3407999999999998</v>
      </c>
      <c r="AL9">
        <f t="shared" si="3"/>
        <v>-22.961130000000001</v>
      </c>
    </row>
    <row r="10" spans="1:38" x14ac:dyDescent="0.25">
      <c r="A10" t="s">
        <v>852</v>
      </c>
      <c r="B10" s="32" t="s">
        <v>850</v>
      </c>
      <c r="C10" s="29" t="s">
        <v>853</v>
      </c>
      <c r="D10">
        <v>7.3958667567115004</v>
      </c>
      <c r="E10">
        <v>-24.523101357652902</v>
      </c>
      <c r="F10" s="31" t="s">
        <v>957</v>
      </c>
      <c r="G10">
        <f>ROUND(Table8[[#This Row],[FUR-δ13C]]+3.1,2)</f>
        <v>-21.42</v>
      </c>
      <c r="H10">
        <f>ROUND(Table8[[#This Row],[FUR-δ15N]]+0.8,2)</f>
        <v>8.1999999999999993</v>
      </c>
      <c r="K10" t="s">
        <v>863</v>
      </c>
      <c r="L10" s="33" t="s">
        <v>862</v>
      </c>
      <c r="M10" s="29" t="s">
        <v>851</v>
      </c>
      <c r="N10" s="30">
        <v>8.1250077927415294</v>
      </c>
      <c r="O10" s="30">
        <v>-23.835633639633599</v>
      </c>
      <c r="P10" s="31" t="s">
        <v>957</v>
      </c>
      <c r="Q10">
        <f>ROUND(Table9[[#This Row],[FUR-δ13C]]+3.1,2)</f>
        <v>-20.74</v>
      </c>
      <c r="R10">
        <f>ROUND(Table9[[#This Row],[FUR-δ15N]]+0.8,2)</f>
        <v>8.93</v>
      </c>
      <c r="U10" t="s">
        <v>896</v>
      </c>
      <c r="V10" s="34" t="s">
        <v>894</v>
      </c>
      <c r="W10" t="s">
        <v>853</v>
      </c>
      <c r="X10" s="30">
        <v>6.34079274386146</v>
      </c>
      <c r="Y10" s="30">
        <v>-22.961132219294001</v>
      </c>
      <c r="Z10" s="31" t="s">
        <v>982</v>
      </c>
      <c r="AA10">
        <f>ROUND(Table10[[#This Row],[FUR-δ13C]]+1.4,2)</f>
        <v>-21.56</v>
      </c>
      <c r="AB10">
        <f>ROUND(Table10[[#This Row],[FUR-δ15N]]+0.8,2)</f>
        <v>7.14</v>
      </c>
      <c r="AG10">
        <f t="shared" si="0"/>
        <v>8.0237999999999996</v>
      </c>
      <c r="AH10">
        <f t="shared" si="1"/>
        <v>-23.286539999999999</v>
      </c>
      <c r="AK10">
        <f t="shared" si="2"/>
        <v>6.3808999999999996</v>
      </c>
      <c r="AL10">
        <f t="shared" si="3"/>
        <v>-23.126629999999999</v>
      </c>
    </row>
    <row r="11" spans="1:38" x14ac:dyDescent="0.25">
      <c r="A11" t="s">
        <v>852</v>
      </c>
      <c r="B11" s="32" t="s">
        <v>850</v>
      </c>
      <c r="C11" s="29" t="s">
        <v>853</v>
      </c>
      <c r="D11">
        <v>7.9347605221327502</v>
      </c>
      <c r="E11">
        <v>-24.4961942807792</v>
      </c>
      <c r="F11" s="31" t="s">
        <v>957</v>
      </c>
      <c r="G11">
        <f>ROUND(Table8[[#This Row],[FUR-δ13C]]+3.1,2)</f>
        <v>-21.4</v>
      </c>
      <c r="H11">
        <f>ROUND(Table8[[#This Row],[FUR-δ15N]]+0.8,2)</f>
        <v>8.73</v>
      </c>
      <c r="K11" t="s">
        <v>864</v>
      </c>
      <c r="L11" s="33" t="s">
        <v>862</v>
      </c>
      <c r="M11" s="29" t="s">
        <v>853</v>
      </c>
      <c r="N11" s="30">
        <v>8.0237667084175506</v>
      </c>
      <c r="O11" s="30">
        <v>-23.286538994997098</v>
      </c>
      <c r="P11" s="31" t="s">
        <v>957</v>
      </c>
      <c r="Q11">
        <f>ROUND(Table9[[#This Row],[FUR-δ13C]]+3.1,2)</f>
        <v>-20.190000000000001</v>
      </c>
      <c r="R11">
        <f>ROUND(Table9[[#This Row],[FUR-δ15N]]+0.8,2)</f>
        <v>8.82</v>
      </c>
      <c r="U11" t="s">
        <v>896</v>
      </c>
      <c r="V11" s="34" t="s">
        <v>894</v>
      </c>
      <c r="W11" t="s">
        <v>853</v>
      </c>
      <c r="X11" s="30">
        <v>6.3809495898689201</v>
      </c>
      <c r="Y11" s="30">
        <v>-23.126629359316102</v>
      </c>
      <c r="Z11" s="31" t="s">
        <v>982</v>
      </c>
      <c r="AA11">
        <f>ROUND(Table10[[#This Row],[FUR-δ13C]]+1.4,2)</f>
        <v>-21.73</v>
      </c>
      <c r="AB11">
        <f>ROUND(Table10[[#This Row],[FUR-δ15N]]+0.8,2)</f>
        <v>7.18</v>
      </c>
      <c r="AG11">
        <f t="shared" si="0"/>
        <v>7.7145999999999999</v>
      </c>
      <c r="AH11">
        <f t="shared" si="1"/>
        <v>-23.787510000000001</v>
      </c>
      <c r="AK11">
        <f t="shared" si="2"/>
        <v>6.6201999999999996</v>
      </c>
      <c r="AL11">
        <f t="shared" si="3"/>
        <v>-23.088609999999999</v>
      </c>
    </row>
    <row r="12" spans="1:38" x14ac:dyDescent="0.25">
      <c r="A12" t="s">
        <v>852</v>
      </c>
      <c r="B12" s="32" t="s">
        <v>850</v>
      </c>
      <c r="C12" s="29" t="s">
        <v>853</v>
      </c>
      <c r="D12">
        <v>7.9584853929124204</v>
      </c>
      <c r="E12">
        <v>-24.1567076185734</v>
      </c>
      <c r="F12" s="31" t="s">
        <v>957</v>
      </c>
      <c r="G12">
        <f>ROUND(Table8[[#This Row],[FUR-δ13C]]+3.1,2)</f>
        <v>-21.06</v>
      </c>
      <c r="H12">
        <f>ROUND(Table8[[#This Row],[FUR-δ15N]]+0.8,2)</f>
        <v>8.76</v>
      </c>
      <c r="K12" t="s">
        <v>864</v>
      </c>
      <c r="L12" s="33" t="s">
        <v>862</v>
      </c>
      <c r="M12" s="29" t="s">
        <v>853</v>
      </c>
      <c r="N12" s="30">
        <v>7.7146305934601704</v>
      </c>
      <c r="O12" s="30">
        <v>-23.787507872636098</v>
      </c>
      <c r="P12" s="31" t="s">
        <v>957</v>
      </c>
      <c r="Q12">
        <f>ROUND(Table9[[#This Row],[FUR-δ13C]]+3.1,2)</f>
        <v>-20.69</v>
      </c>
      <c r="R12">
        <f>ROUND(Table9[[#This Row],[FUR-δ15N]]+0.8,2)</f>
        <v>8.51</v>
      </c>
      <c r="U12" t="s">
        <v>896</v>
      </c>
      <c r="V12" s="34" t="s">
        <v>894</v>
      </c>
      <c r="W12" t="s">
        <v>853</v>
      </c>
      <c r="X12" s="30">
        <v>6.6201575539320103</v>
      </c>
      <c r="Y12" s="30">
        <v>-23.088612816197301</v>
      </c>
      <c r="Z12" s="31" t="s">
        <v>982</v>
      </c>
      <c r="AA12">
        <f>ROUND(Table10[[#This Row],[FUR-δ13C]]+1.4,2)</f>
        <v>-21.69</v>
      </c>
      <c r="AB12">
        <f>ROUND(Table10[[#This Row],[FUR-δ15N]]+0.8,2)</f>
        <v>7.42</v>
      </c>
      <c r="AG12">
        <f t="shared" si="0"/>
        <v>7.9881000000000002</v>
      </c>
      <c r="AH12">
        <f t="shared" si="1"/>
        <v>-23.814209999999999</v>
      </c>
      <c r="AK12">
        <f t="shared" si="2"/>
        <v>8.5827000000000009</v>
      </c>
      <c r="AL12">
        <f t="shared" si="3"/>
        <v>-24.927070000000001</v>
      </c>
    </row>
    <row r="13" spans="1:38" x14ac:dyDescent="0.25">
      <c r="A13" t="s">
        <v>852</v>
      </c>
      <c r="B13" s="32" t="s">
        <v>850</v>
      </c>
      <c r="C13" s="29" t="s">
        <v>853</v>
      </c>
      <c r="D13">
        <v>8.1845093014494203</v>
      </c>
      <c r="E13">
        <v>-24.149130621428899</v>
      </c>
      <c r="F13" s="31" t="s">
        <v>957</v>
      </c>
      <c r="G13">
        <f>ROUND(Table8[[#This Row],[FUR-δ13C]]+3.1,2)</f>
        <v>-21.05</v>
      </c>
      <c r="H13">
        <f>ROUND(Table8[[#This Row],[FUR-δ15N]]+0.8,2)</f>
        <v>8.98</v>
      </c>
      <c r="K13" t="s">
        <v>864</v>
      </c>
      <c r="L13" s="33" t="s">
        <v>862</v>
      </c>
      <c r="M13" s="29" t="s">
        <v>853</v>
      </c>
      <c r="N13" s="30">
        <v>7.9880641929346803</v>
      </c>
      <c r="O13" s="30">
        <v>-23.8142069825272</v>
      </c>
      <c r="P13" s="31" t="s">
        <v>957</v>
      </c>
      <c r="Q13">
        <f>ROUND(Table9[[#This Row],[FUR-δ13C]]+3.1,2)</f>
        <v>-20.71</v>
      </c>
      <c r="R13">
        <f>ROUND(Table9[[#This Row],[FUR-δ15N]]+0.8,2)</f>
        <v>8.7899999999999991</v>
      </c>
      <c r="U13" t="s">
        <v>897</v>
      </c>
      <c r="V13" s="34" t="s">
        <v>894</v>
      </c>
      <c r="W13" s="28" t="s">
        <v>882</v>
      </c>
      <c r="X13" s="30">
        <v>8.5827070954193392</v>
      </c>
      <c r="Y13" s="30">
        <v>-24.927074215695399</v>
      </c>
      <c r="Z13" s="31" t="s">
        <v>982</v>
      </c>
      <c r="AA13">
        <f>ROUND(Table10[[#This Row],[FUR-δ13C]]+1.4,2)</f>
        <v>-23.53</v>
      </c>
      <c r="AB13">
        <f>ROUND(Table10[[#This Row],[FUR-δ15N]]+0.8,2)</f>
        <v>9.3800000000000008</v>
      </c>
      <c r="AG13">
        <f t="shared" si="0"/>
        <v>7.6833999999999998</v>
      </c>
      <c r="AH13">
        <f t="shared" si="1"/>
        <v>-23.528269999999999</v>
      </c>
      <c r="AK13">
        <f t="shared" si="2"/>
        <v>8.5772999999999993</v>
      </c>
      <c r="AL13">
        <f t="shared" si="3"/>
        <v>-25.017939999999999</v>
      </c>
    </row>
    <row r="14" spans="1:38" x14ac:dyDescent="0.25">
      <c r="A14" t="s">
        <v>852</v>
      </c>
      <c r="B14" s="32" t="s">
        <v>850</v>
      </c>
      <c r="C14" s="29" t="s">
        <v>853</v>
      </c>
      <c r="D14">
        <v>7.9106022852021596</v>
      </c>
      <c r="E14">
        <v>-24.207663099493299</v>
      </c>
      <c r="F14" s="31" t="s">
        <v>957</v>
      </c>
      <c r="G14">
        <f>ROUND(Table8[[#This Row],[FUR-δ13C]]+3.1,2)</f>
        <v>-21.11</v>
      </c>
      <c r="H14">
        <f>ROUND(Table8[[#This Row],[FUR-δ15N]]+0.8,2)</f>
        <v>8.7100000000000009</v>
      </c>
      <c r="K14" t="s">
        <v>865</v>
      </c>
      <c r="L14" s="33" t="s">
        <v>862</v>
      </c>
      <c r="M14" s="29" t="s">
        <v>851</v>
      </c>
      <c r="N14" s="30">
        <v>7.6834256897266302</v>
      </c>
      <c r="O14" s="30">
        <v>-23.528266857520201</v>
      </c>
      <c r="P14" s="31" t="s">
        <v>957</v>
      </c>
      <c r="Q14">
        <f>ROUND(Table9[[#This Row],[FUR-δ13C]]+3.1,2)</f>
        <v>-20.43</v>
      </c>
      <c r="R14">
        <f>ROUND(Table9[[#This Row],[FUR-δ15N]]+0.8,2)</f>
        <v>8.48</v>
      </c>
      <c r="U14" t="s">
        <v>897</v>
      </c>
      <c r="V14" s="34" t="s">
        <v>894</v>
      </c>
      <c r="W14" s="28" t="s">
        <v>882</v>
      </c>
      <c r="X14" s="30">
        <v>8.5772610786314907</v>
      </c>
      <c r="Y14" s="30">
        <v>-25.017938953667599</v>
      </c>
      <c r="Z14" s="31" t="s">
        <v>982</v>
      </c>
      <c r="AA14">
        <f>ROUND(Table10[[#This Row],[FUR-δ13C]]+1.4,2)</f>
        <v>-23.62</v>
      </c>
      <c r="AB14">
        <f>ROUND(Table10[[#This Row],[FUR-δ15N]]+0.8,2)</f>
        <v>9.3800000000000008</v>
      </c>
      <c r="AG14">
        <f t="shared" si="0"/>
        <v>8.1112000000000002</v>
      </c>
      <c r="AH14">
        <f t="shared" si="1"/>
        <v>-24.18683</v>
      </c>
      <c r="AK14">
        <f t="shared" si="2"/>
        <v>8.2834000000000003</v>
      </c>
      <c r="AL14">
        <f t="shared" si="3"/>
        <v>-25.20448</v>
      </c>
    </row>
    <row r="15" spans="1:38" x14ac:dyDescent="0.25">
      <c r="A15" t="s">
        <v>852</v>
      </c>
      <c r="B15" s="32" t="s">
        <v>850</v>
      </c>
      <c r="C15" s="29" t="s">
        <v>853</v>
      </c>
      <c r="D15">
        <v>8.1049659969220098</v>
      </c>
      <c r="E15">
        <v>-24.1499629697337</v>
      </c>
      <c r="F15" s="31" t="s">
        <v>957</v>
      </c>
      <c r="G15">
        <f>ROUND(Table8[[#This Row],[FUR-δ13C]]+3.1,2)</f>
        <v>-21.05</v>
      </c>
      <c r="H15">
        <f>ROUND(Table8[[#This Row],[FUR-δ15N]]+0.8,2)</f>
        <v>8.9</v>
      </c>
      <c r="K15" t="s">
        <v>865</v>
      </c>
      <c r="L15" s="33" t="s">
        <v>862</v>
      </c>
      <c r="M15" s="29" t="s">
        <v>851</v>
      </c>
      <c r="N15" s="30">
        <v>8.1111623973034508</v>
      </c>
      <c r="O15" s="30">
        <v>-24.186830720575401</v>
      </c>
      <c r="P15" s="31" t="s">
        <v>957</v>
      </c>
      <c r="Q15">
        <f>ROUND(Table9[[#This Row],[FUR-δ13C]]+3.1,2)</f>
        <v>-21.09</v>
      </c>
      <c r="R15">
        <f>ROUND(Table9[[#This Row],[FUR-δ15N]]+0.8,2)</f>
        <v>8.91</v>
      </c>
      <c r="U15" t="s">
        <v>897</v>
      </c>
      <c r="V15" s="34" t="s">
        <v>894</v>
      </c>
      <c r="W15" s="28" t="s">
        <v>882</v>
      </c>
      <c r="X15" s="30">
        <v>8.2834237677791798</v>
      </c>
      <c r="Y15" s="30">
        <v>-25.2044751644919</v>
      </c>
      <c r="Z15" s="31" t="s">
        <v>982</v>
      </c>
      <c r="AA15">
        <f>ROUND(Table10[[#This Row],[FUR-δ13C]]+1.4,2)</f>
        <v>-23.8</v>
      </c>
      <c r="AB15">
        <f>ROUND(Table10[[#This Row],[FUR-δ15N]]+0.8,2)</f>
        <v>9.08</v>
      </c>
      <c r="AG15">
        <f t="shared" si="0"/>
        <v>7.2289000000000003</v>
      </c>
      <c r="AH15">
        <f t="shared" si="1"/>
        <v>-23.907979999999998</v>
      </c>
      <c r="AK15">
        <f t="shared" si="2"/>
        <v>9.0024999999999995</v>
      </c>
      <c r="AL15">
        <f t="shared" si="3"/>
        <v>-25.096270000000001</v>
      </c>
    </row>
    <row r="16" spans="1:38" x14ac:dyDescent="0.25">
      <c r="A16" t="s">
        <v>852</v>
      </c>
      <c r="B16" s="32" t="s">
        <v>850</v>
      </c>
      <c r="C16" s="29" t="s">
        <v>853</v>
      </c>
      <c r="D16">
        <v>7.89702460678006</v>
      </c>
      <c r="E16">
        <v>-24.211168783847398</v>
      </c>
      <c r="F16" s="31" t="s">
        <v>957</v>
      </c>
      <c r="G16">
        <f>ROUND(Table8[[#This Row],[FUR-δ13C]]+3.1,2)</f>
        <v>-21.11</v>
      </c>
      <c r="H16">
        <f>ROUND(Table8[[#This Row],[FUR-δ15N]]+0.8,2)</f>
        <v>8.6999999999999993</v>
      </c>
      <c r="K16" t="s">
        <v>865</v>
      </c>
      <c r="L16" s="33" t="s">
        <v>862</v>
      </c>
      <c r="M16" s="29" t="s">
        <v>851</v>
      </c>
      <c r="N16" s="30">
        <v>7.2289441603395304</v>
      </c>
      <c r="O16" s="30">
        <v>-23.907982650801401</v>
      </c>
      <c r="P16" s="31" t="s">
        <v>957</v>
      </c>
      <c r="Q16">
        <f>ROUND(Table9[[#This Row],[FUR-δ13C]]+3.1,2)</f>
        <v>-20.81</v>
      </c>
      <c r="R16">
        <f>ROUND(Table9[[#This Row],[FUR-δ15N]]+0.8,2)</f>
        <v>8.0299999999999994</v>
      </c>
      <c r="U16" t="s">
        <v>897</v>
      </c>
      <c r="V16" s="34" t="s">
        <v>894</v>
      </c>
      <c r="W16" s="28" t="s">
        <v>882</v>
      </c>
      <c r="X16" s="30">
        <v>9.0024749232814596</v>
      </c>
      <c r="Y16" s="30">
        <v>-25.096270217924602</v>
      </c>
      <c r="Z16" s="31" t="s">
        <v>982</v>
      </c>
      <c r="AA16">
        <f>ROUND(Table10[[#This Row],[FUR-δ13C]]+1.4,2)</f>
        <v>-23.7</v>
      </c>
      <c r="AB16">
        <f>ROUND(Table10[[#This Row],[FUR-δ15N]]+0.8,2)</f>
        <v>9.8000000000000007</v>
      </c>
      <c r="AG16">
        <f t="shared" si="0"/>
        <v>8.5801999999999996</v>
      </c>
      <c r="AH16">
        <f t="shared" si="1"/>
        <v>-25.890080000000001</v>
      </c>
      <c r="AK16">
        <f t="shared" si="2"/>
        <v>5.6553000000000004</v>
      </c>
      <c r="AL16">
        <f t="shared" si="3"/>
        <v>-22.040859999999999</v>
      </c>
    </row>
    <row r="17" spans="1:38" x14ac:dyDescent="0.25">
      <c r="A17" t="s">
        <v>852</v>
      </c>
      <c r="B17" s="32" t="s">
        <v>850</v>
      </c>
      <c r="C17" s="29" t="s">
        <v>853</v>
      </c>
      <c r="D17">
        <v>8.2366437662149607</v>
      </c>
      <c r="E17">
        <v>-24.1241588204899</v>
      </c>
      <c r="F17" s="31" t="s">
        <v>957</v>
      </c>
      <c r="G17">
        <f>ROUND(Table8[[#This Row],[FUR-δ13C]]+3.1,2)</f>
        <v>-21.02</v>
      </c>
      <c r="H17">
        <f>ROUND(Table8[[#This Row],[FUR-δ15N]]+0.8,2)</f>
        <v>9.0399999999999991</v>
      </c>
      <c r="K17" t="s">
        <v>866</v>
      </c>
      <c r="L17" s="33" t="s">
        <v>862</v>
      </c>
      <c r="M17" s="29" t="s">
        <v>851</v>
      </c>
      <c r="N17" s="30">
        <v>8.5801814573975808</v>
      </c>
      <c r="O17" s="30">
        <v>-25.890076172226099</v>
      </c>
      <c r="P17" s="31" t="s">
        <v>957</v>
      </c>
      <c r="Q17">
        <f>ROUND(Table9[[#This Row],[FUR-δ13C]]+3.1,2)</f>
        <v>-22.79</v>
      </c>
      <c r="R17">
        <f>ROUND(Table9[[#This Row],[FUR-δ15N]]+0.8,2)</f>
        <v>9.3800000000000008</v>
      </c>
      <c r="U17" t="s">
        <v>898</v>
      </c>
      <c r="V17" s="34" t="s">
        <v>894</v>
      </c>
      <c r="W17" s="28" t="s">
        <v>853</v>
      </c>
      <c r="X17" s="30">
        <v>5.6553220789755798</v>
      </c>
      <c r="Y17" s="30">
        <v>-22.040856532618601</v>
      </c>
      <c r="Z17" s="31" t="s">
        <v>982</v>
      </c>
      <c r="AA17">
        <f>ROUND(Table10[[#This Row],[FUR-δ13C]]+1.4,2)</f>
        <v>-20.64</v>
      </c>
      <c r="AB17">
        <f>ROUND(Table10[[#This Row],[FUR-δ15N]]+0.8,2)</f>
        <v>6.46</v>
      </c>
      <c r="AG17">
        <f t="shared" si="0"/>
        <v>8.5545000000000009</v>
      </c>
      <c r="AH17">
        <f t="shared" si="1"/>
        <v>-25.63259</v>
      </c>
      <c r="AK17">
        <f t="shared" si="2"/>
        <v>5.8006000000000002</v>
      </c>
      <c r="AL17">
        <f t="shared" si="3"/>
        <v>-21.552499999999998</v>
      </c>
    </row>
    <row r="18" spans="1:38" x14ac:dyDescent="0.25">
      <c r="A18" t="s">
        <v>854</v>
      </c>
      <c r="B18" s="32" t="s">
        <v>850</v>
      </c>
      <c r="C18" s="29" t="s">
        <v>853</v>
      </c>
      <c r="D18">
        <v>7.8892164331158998</v>
      </c>
      <c r="E18">
        <v>-25.445960350083102</v>
      </c>
      <c r="F18" s="31" t="s">
        <v>957</v>
      </c>
      <c r="G18">
        <f>ROUND(Table8[[#This Row],[FUR-δ13C]]+3.1,2)</f>
        <v>-22.35</v>
      </c>
      <c r="H18">
        <f>ROUND(Table8[[#This Row],[FUR-δ15N]]+0.8,2)</f>
        <v>8.69</v>
      </c>
      <c r="K18" t="s">
        <v>866</v>
      </c>
      <c r="L18" s="33" t="s">
        <v>862</v>
      </c>
      <c r="M18" s="29" t="s">
        <v>851</v>
      </c>
      <c r="N18" s="30">
        <v>8.5544576257742193</v>
      </c>
      <c r="O18" s="30">
        <v>-25.6325905045762</v>
      </c>
      <c r="P18" s="31" t="s">
        <v>957</v>
      </c>
      <c r="Q18">
        <f>ROUND(Table9[[#This Row],[FUR-δ13C]]+3.1,2)</f>
        <v>-22.53</v>
      </c>
      <c r="R18">
        <f>ROUND(Table9[[#This Row],[FUR-δ15N]]+0.8,2)</f>
        <v>9.35</v>
      </c>
      <c r="U18" t="s">
        <v>898</v>
      </c>
      <c r="V18" s="34" t="s">
        <v>894</v>
      </c>
      <c r="W18" s="28" t="s">
        <v>853</v>
      </c>
      <c r="X18" s="30">
        <v>5.8005626333699096</v>
      </c>
      <c r="Y18" s="30">
        <v>-21.5525045454946</v>
      </c>
      <c r="Z18" s="31" t="s">
        <v>982</v>
      </c>
      <c r="AA18">
        <f>ROUND(Table10[[#This Row],[FUR-δ13C]]+1.4,2)</f>
        <v>-20.149999999999999</v>
      </c>
      <c r="AB18">
        <f>ROUND(Table10[[#This Row],[FUR-δ15N]]+0.8,2)</f>
        <v>6.6</v>
      </c>
      <c r="AG18">
        <f t="shared" si="0"/>
        <v>8.6564999999999994</v>
      </c>
      <c r="AH18">
        <f t="shared" si="1"/>
        <v>-25.434799999999999</v>
      </c>
      <c r="AK18">
        <f t="shared" si="2"/>
        <v>6.0968</v>
      </c>
      <c r="AL18">
        <f t="shared" si="3"/>
        <v>-21.631740000000001</v>
      </c>
    </row>
    <row r="19" spans="1:38" x14ac:dyDescent="0.25">
      <c r="A19" t="s">
        <v>854</v>
      </c>
      <c r="B19" s="32" t="s">
        <v>850</v>
      </c>
      <c r="C19" s="29" t="s">
        <v>853</v>
      </c>
      <c r="D19">
        <v>7.6635107065764903</v>
      </c>
      <c r="E19">
        <v>-25.305974061957102</v>
      </c>
      <c r="F19" s="31" t="s">
        <v>957</v>
      </c>
      <c r="G19">
        <f>ROUND(Table8[[#This Row],[FUR-δ13C]]+3.1,2)</f>
        <v>-22.21</v>
      </c>
      <c r="H19">
        <f>ROUND(Table8[[#This Row],[FUR-δ15N]]+0.8,2)</f>
        <v>8.4600000000000009</v>
      </c>
      <c r="K19" t="s">
        <v>866</v>
      </c>
      <c r="L19" s="33" t="s">
        <v>862</v>
      </c>
      <c r="M19" s="29" t="s">
        <v>851</v>
      </c>
      <c r="N19" s="30">
        <v>8.6565490587719705</v>
      </c>
      <c r="O19" s="30">
        <v>-25.434797094513801</v>
      </c>
      <c r="P19" s="31" t="s">
        <v>957</v>
      </c>
      <c r="Q19">
        <f>ROUND(Table9[[#This Row],[FUR-δ13C]]+3.1,2)</f>
        <v>-22.33</v>
      </c>
      <c r="R19">
        <f>ROUND(Table9[[#This Row],[FUR-δ15N]]+0.8,2)</f>
        <v>9.4600000000000009</v>
      </c>
      <c r="U19" t="s">
        <v>898</v>
      </c>
      <c r="V19" s="34" t="s">
        <v>894</v>
      </c>
      <c r="W19" s="28" t="s">
        <v>853</v>
      </c>
      <c r="X19" s="30">
        <v>6.0967812203546101</v>
      </c>
      <c r="Y19" s="30">
        <v>-21.631735219100001</v>
      </c>
      <c r="Z19" s="31" t="s">
        <v>982</v>
      </c>
      <c r="AA19">
        <f>ROUND(Table10[[#This Row],[FUR-δ13C]]+1.4,2)</f>
        <v>-20.23</v>
      </c>
      <c r="AB19">
        <f>ROUND(Table10[[#This Row],[FUR-δ15N]]+0.8,2)</f>
        <v>6.9</v>
      </c>
      <c r="AG19">
        <f t="shared" si="0"/>
        <v>9.3652999999999995</v>
      </c>
      <c r="AH19">
        <f t="shared" si="1"/>
        <v>-24.547540000000001</v>
      </c>
      <c r="AK19">
        <f t="shared" si="2"/>
        <v>6.1374000000000004</v>
      </c>
      <c r="AL19">
        <f t="shared" si="3"/>
        <v>-21.63653</v>
      </c>
    </row>
    <row r="20" spans="1:38" x14ac:dyDescent="0.25">
      <c r="A20" t="s">
        <v>854</v>
      </c>
      <c r="B20" s="32" t="s">
        <v>850</v>
      </c>
      <c r="C20" s="29" t="s">
        <v>853</v>
      </c>
      <c r="D20">
        <v>7.66227777828467</v>
      </c>
      <c r="E20">
        <v>-25.053759238206698</v>
      </c>
      <c r="F20" s="31" t="s">
        <v>957</v>
      </c>
      <c r="G20">
        <f>ROUND(Table8[[#This Row],[FUR-δ13C]]+3.1,2)</f>
        <v>-21.95</v>
      </c>
      <c r="H20">
        <f>ROUND(Table8[[#This Row],[FUR-δ15N]]+0.8,2)</f>
        <v>8.4600000000000009</v>
      </c>
      <c r="K20" t="s">
        <v>866</v>
      </c>
      <c r="L20" s="33" t="s">
        <v>862</v>
      </c>
      <c r="M20" s="29" t="s">
        <v>851</v>
      </c>
      <c r="N20" s="30">
        <v>9.3652775796736698</v>
      </c>
      <c r="O20" s="30">
        <v>-24.547542376338299</v>
      </c>
      <c r="P20" s="31" t="s">
        <v>957</v>
      </c>
      <c r="Q20">
        <f>ROUND(Table9[[#This Row],[FUR-δ13C]]+3.1,2)</f>
        <v>-21.45</v>
      </c>
      <c r="R20">
        <f>ROUND(Table9[[#This Row],[FUR-δ15N]]+0.8,2)</f>
        <v>10.17</v>
      </c>
      <c r="U20" t="s">
        <v>898</v>
      </c>
      <c r="V20" s="34" t="s">
        <v>894</v>
      </c>
      <c r="W20" s="28" t="s">
        <v>853</v>
      </c>
      <c r="X20" s="30">
        <v>6.1373581336524001</v>
      </c>
      <c r="Y20" s="30">
        <v>-21.636530576379201</v>
      </c>
      <c r="Z20" s="31" t="s">
        <v>982</v>
      </c>
      <c r="AA20">
        <f>ROUND(Table10[[#This Row],[FUR-δ13C]]+1.4,2)</f>
        <v>-20.239999999999998</v>
      </c>
      <c r="AB20">
        <f>ROUND(Table10[[#This Row],[FUR-δ15N]]+0.8,2)</f>
        <v>6.94</v>
      </c>
      <c r="AG20">
        <f t="shared" si="0"/>
        <v>6.2256999999999998</v>
      </c>
      <c r="AH20">
        <f t="shared" si="1"/>
        <v>-23.475680000000001</v>
      </c>
      <c r="AK20">
        <f t="shared" si="2"/>
        <v>9.0457999999999998</v>
      </c>
      <c r="AL20">
        <f t="shared" si="3"/>
        <v>-24.317209999999999</v>
      </c>
    </row>
    <row r="21" spans="1:38" x14ac:dyDescent="0.25">
      <c r="A21" t="s">
        <v>854</v>
      </c>
      <c r="B21" s="32" t="s">
        <v>850</v>
      </c>
      <c r="C21" s="29" t="s">
        <v>853</v>
      </c>
      <c r="D21">
        <v>8.1583350066476399</v>
      </c>
      <c r="E21">
        <v>-24.906990309190402</v>
      </c>
      <c r="F21" s="31" t="s">
        <v>957</v>
      </c>
      <c r="G21">
        <f>ROUND(Table8[[#This Row],[FUR-δ13C]]+3.1,2)</f>
        <v>-21.81</v>
      </c>
      <c r="H21">
        <f>ROUND(Table8[[#This Row],[FUR-δ15N]]+0.8,2)</f>
        <v>8.9600000000000009</v>
      </c>
      <c r="K21" t="s">
        <v>867</v>
      </c>
      <c r="L21" s="33" t="s">
        <v>862</v>
      </c>
      <c r="M21" s="29" t="s">
        <v>851</v>
      </c>
      <c r="N21" s="30">
        <v>6.2256792252610103</v>
      </c>
      <c r="O21" s="30">
        <v>-23.475683478333298</v>
      </c>
      <c r="P21" s="31" t="s">
        <v>957</v>
      </c>
      <c r="Q21">
        <f>ROUND(Table9[[#This Row],[FUR-δ13C]]+3.1,2)</f>
        <v>-20.38</v>
      </c>
      <c r="R21">
        <f>ROUND(Table9[[#This Row],[FUR-δ15N]]+0.8,2)</f>
        <v>7.03</v>
      </c>
      <c r="U21" t="s">
        <v>899</v>
      </c>
      <c r="V21" s="34" t="s">
        <v>894</v>
      </c>
      <c r="W21" s="28" t="s">
        <v>853</v>
      </c>
      <c r="X21" s="30">
        <v>9.0458303508048807</v>
      </c>
      <c r="Y21" s="30">
        <v>-24.317205161548099</v>
      </c>
      <c r="Z21" s="31" t="s">
        <v>982</v>
      </c>
      <c r="AA21">
        <f>ROUND(Table10[[#This Row],[FUR-δ13C]]+1.4,2)</f>
        <v>-22.92</v>
      </c>
      <c r="AB21">
        <f>ROUND(Table10[[#This Row],[FUR-δ15N]]+0.8,2)</f>
        <v>9.85</v>
      </c>
      <c r="AG21">
        <f t="shared" si="0"/>
        <v>6.9347000000000003</v>
      </c>
      <c r="AH21">
        <f t="shared" si="1"/>
        <v>-23.400099999999998</v>
      </c>
      <c r="AK21">
        <f t="shared" si="2"/>
        <v>7.9676999999999998</v>
      </c>
      <c r="AL21">
        <f t="shared" si="3"/>
        <v>-24.777149999999999</v>
      </c>
    </row>
    <row r="22" spans="1:38" x14ac:dyDescent="0.25">
      <c r="A22" t="s">
        <v>854</v>
      </c>
      <c r="B22" s="32" t="s">
        <v>850</v>
      </c>
      <c r="C22" s="29" t="s">
        <v>853</v>
      </c>
      <c r="D22">
        <v>7.7481044784287896</v>
      </c>
      <c r="E22">
        <v>-24.956616143929001</v>
      </c>
      <c r="F22" s="31" t="s">
        <v>957</v>
      </c>
      <c r="G22">
        <f>ROUND(Table8[[#This Row],[FUR-δ13C]]+3.1,2)</f>
        <v>-21.86</v>
      </c>
      <c r="H22">
        <f>ROUND(Table8[[#This Row],[FUR-δ15N]]+0.8,2)</f>
        <v>8.5500000000000007</v>
      </c>
      <c r="K22" t="s">
        <v>867</v>
      </c>
      <c r="L22" s="33" t="s">
        <v>862</v>
      </c>
      <c r="M22" s="29" t="s">
        <v>851</v>
      </c>
      <c r="N22" s="30">
        <v>6.9347178269554304</v>
      </c>
      <c r="O22" s="30">
        <v>-23.4001036626629</v>
      </c>
      <c r="P22" s="31" t="s">
        <v>957</v>
      </c>
      <c r="Q22">
        <f>ROUND(Table9[[#This Row],[FUR-δ13C]]+3.1,2)</f>
        <v>-20.3</v>
      </c>
      <c r="R22">
        <f>ROUND(Table9[[#This Row],[FUR-δ15N]]+0.8,2)</f>
        <v>7.73</v>
      </c>
      <c r="U22" t="s">
        <v>899</v>
      </c>
      <c r="V22" s="34" t="s">
        <v>894</v>
      </c>
      <c r="W22" s="28" t="s">
        <v>853</v>
      </c>
      <c r="X22" s="30">
        <v>7.9677148502359501</v>
      </c>
      <c r="Y22" s="30">
        <v>-24.7771454463917</v>
      </c>
      <c r="Z22" s="31" t="s">
        <v>982</v>
      </c>
      <c r="AA22">
        <f>ROUND(Table10[[#This Row],[FUR-δ13C]]+1.4,2)</f>
        <v>-23.38</v>
      </c>
      <c r="AB22">
        <f>ROUND(Table10[[#This Row],[FUR-δ15N]]+0.8,2)</f>
        <v>8.77</v>
      </c>
      <c r="AG22">
        <f t="shared" si="0"/>
        <v>6.7610000000000001</v>
      </c>
      <c r="AH22">
        <f t="shared" si="1"/>
        <v>-23.836010000000002</v>
      </c>
      <c r="AK22">
        <f t="shared" si="2"/>
        <v>7.7538999999999998</v>
      </c>
      <c r="AL22">
        <f t="shared" si="3"/>
        <v>-22.45355</v>
      </c>
    </row>
    <row r="23" spans="1:38" x14ac:dyDescent="0.25">
      <c r="A23" t="s">
        <v>854</v>
      </c>
      <c r="B23" s="32" t="s">
        <v>850</v>
      </c>
      <c r="C23" s="29" t="s">
        <v>853</v>
      </c>
      <c r="D23">
        <v>7.5166845221148098</v>
      </c>
      <c r="E23">
        <v>-24.804976760335101</v>
      </c>
      <c r="F23" s="31" t="s">
        <v>957</v>
      </c>
      <c r="G23">
        <f>ROUND(Table8[[#This Row],[FUR-δ13C]]+3.1,2)</f>
        <v>-21.7</v>
      </c>
      <c r="H23">
        <f>ROUND(Table8[[#This Row],[FUR-δ15N]]+0.8,2)</f>
        <v>8.32</v>
      </c>
      <c r="K23" t="s">
        <v>867</v>
      </c>
      <c r="L23" s="33" t="s">
        <v>862</v>
      </c>
      <c r="M23" s="29" t="s">
        <v>851</v>
      </c>
      <c r="N23" s="30">
        <v>6.7610175171459304</v>
      </c>
      <c r="O23" s="30">
        <v>-23.836010931288701</v>
      </c>
      <c r="P23" s="31" t="s">
        <v>957</v>
      </c>
      <c r="Q23">
        <f>ROUND(Table9[[#This Row],[FUR-δ13C]]+3.1,2)</f>
        <v>-20.74</v>
      </c>
      <c r="R23">
        <f>ROUND(Table9[[#This Row],[FUR-δ15N]]+0.8,2)</f>
        <v>7.56</v>
      </c>
      <c r="U23" t="s">
        <v>900</v>
      </c>
      <c r="V23" s="34" t="s">
        <v>894</v>
      </c>
      <c r="W23" s="28" t="s">
        <v>853</v>
      </c>
      <c r="X23" s="30">
        <v>7.7539192572808098</v>
      </c>
      <c r="Y23" s="30">
        <v>-22.453553319380699</v>
      </c>
      <c r="Z23" s="31" t="s">
        <v>982</v>
      </c>
      <c r="AA23">
        <f>ROUND(Table10[[#This Row],[FUR-δ13C]]+1.4,2)</f>
        <v>-21.05</v>
      </c>
      <c r="AB23">
        <f>ROUND(Table10[[#This Row],[FUR-δ15N]]+0.8,2)</f>
        <v>8.5500000000000007</v>
      </c>
      <c r="AG23">
        <f t="shared" si="0"/>
        <v>9.1639999999999997</v>
      </c>
      <c r="AH23">
        <f t="shared" si="1"/>
        <v>-24.060359999999999</v>
      </c>
      <c r="AK23">
        <f t="shared" si="2"/>
        <v>7.3217999999999996</v>
      </c>
      <c r="AL23">
        <f t="shared" si="3"/>
        <v>-22.063379999999999</v>
      </c>
    </row>
    <row r="24" spans="1:38" x14ac:dyDescent="0.25">
      <c r="A24" t="s">
        <v>854</v>
      </c>
      <c r="B24" s="32" t="s">
        <v>850</v>
      </c>
      <c r="C24" s="29" t="s">
        <v>853</v>
      </c>
      <c r="D24">
        <v>7.2366936308455401</v>
      </c>
      <c r="E24">
        <v>-24.606220676996301</v>
      </c>
      <c r="F24" s="31" t="s">
        <v>957</v>
      </c>
      <c r="G24">
        <f>ROUND(Table8[[#This Row],[FUR-δ13C]]+3.1,2)</f>
        <v>-21.51</v>
      </c>
      <c r="H24">
        <f>ROUND(Table8[[#This Row],[FUR-δ15N]]+0.8,2)</f>
        <v>8.0399999999999991</v>
      </c>
      <c r="K24" t="s">
        <v>868</v>
      </c>
      <c r="L24" s="33" t="s">
        <v>862</v>
      </c>
      <c r="M24" s="29" t="s">
        <v>853</v>
      </c>
      <c r="N24" s="30">
        <v>9.1640113636115696</v>
      </c>
      <c r="O24" s="30">
        <v>-24.0603623729872</v>
      </c>
      <c r="P24" s="31" t="s">
        <v>957</v>
      </c>
      <c r="Q24">
        <f>ROUND(Table9[[#This Row],[FUR-δ13C]]+3.1,2)</f>
        <v>-20.96</v>
      </c>
      <c r="R24">
        <f>ROUND(Table9[[#This Row],[FUR-δ15N]]+0.8,2)</f>
        <v>9.9600000000000009</v>
      </c>
      <c r="U24" t="s">
        <v>900</v>
      </c>
      <c r="V24" s="34" t="s">
        <v>894</v>
      </c>
      <c r="W24" s="28" t="s">
        <v>853</v>
      </c>
      <c r="X24" s="30">
        <v>7.3217827783849101</v>
      </c>
      <c r="Y24" s="30">
        <v>-22.063375602839699</v>
      </c>
      <c r="Z24" s="31" t="s">
        <v>982</v>
      </c>
      <c r="AA24">
        <f>ROUND(Table10[[#This Row],[FUR-δ13C]]+1.4,2)</f>
        <v>-20.66</v>
      </c>
      <c r="AB24">
        <f>ROUND(Table10[[#This Row],[FUR-δ15N]]+0.8,2)</f>
        <v>8.1199999999999992</v>
      </c>
      <c r="AG24">
        <f t="shared" si="0"/>
        <v>9.2582000000000004</v>
      </c>
      <c r="AH24">
        <f t="shared" si="1"/>
        <v>-23.857199999999999</v>
      </c>
      <c r="AK24">
        <f t="shared" si="2"/>
        <v>7.8867000000000003</v>
      </c>
      <c r="AL24">
        <f t="shared" si="3"/>
        <v>-22.187080000000002</v>
      </c>
    </row>
    <row r="25" spans="1:38" x14ac:dyDescent="0.25">
      <c r="A25" t="s">
        <v>855</v>
      </c>
      <c r="B25" s="32" t="s">
        <v>850</v>
      </c>
      <c r="C25" s="29" t="s">
        <v>853</v>
      </c>
      <c r="D25">
        <v>6.88867856072119</v>
      </c>
      <c r="E25">
        <v>-23.4443199296811</v>
      </c>
      <c r="F25" s="31" t="s">
        <v>957</v>
      </c>
      <c r="G25">
        <f>ROUND(Table8[[#This Row],[FUR-δ13C]]+3.1,2)</f>
        <v>-20.34</v>
      </c>
      <c r="H25">
        <f>ROUND(Table8[[#This Row],[FUR-δ15N]]+0.8,2)</f>
        <v>7.69</v>
      </c>
      <c r="K25" t="s">
        <v>868</v>
      </c>
      <c r="L25" s="33" t="s">
        <v>862</v>
      </c>
      <c r="M25" s="29" t="s">
        <v>853</v>
      </c>
      <c r="N25" s="30">
        <v>9.2582345238548207</v>
      </c>
      <c r="O25" s="30">
        <v>-23.8572029044945</v>
      </c>
      <c r="P25" s="31" t="s">
        <v>957</v>
      </c>
      <c r="Q25">
        <f>ROUND(Table9[[#This Row],[FUR-δ13C]]+3.1,2)</f>
        <v>-20.76</v>
      </c>
      <c r="R25">
        <f>ROUND(Table9[[#This Row],[FUR-δ15N]]+0.8,2)</f>
        <v>10.06</v>
      </c>
      <c r="U25" t="s">
        <v>900</v>
      </c>
      <c r="V25" s="34" t="s">
        <v>894</v>
      </c>
      <c r="W25" s="28" t="s">
        <v>853</v>
      </c>
      <c r="X25" s="30">
        <v>7.8866746674522004</v>
      </c>
      <c r="Y25" s="30">
        <v>-22.187076011514002</v>
      </c>
      <c r="Z25" s="31" t="s">
        <v>982</v>
      </c>
      <c r="AA25">
        <f>ROUND(Table10[[#This Row],[FUR-δ13C]]+1.4,2)</f>
        <v>-20.79</v>
      </c>
      <c r="AB25">
        <f>ROUND(Table10[[#This Row],[FUR-δ15N]]+0.8,2)</f>
        <v>8.69</v>
      </c>
      <c r="AG25">
        <f t="shared" si="0"/>
        <v>9.8208000000000002</v>
      </c>
      <c r="AH25">
        <f t="shared" si="1"/>
        <v>-24.446660000000001</v>
      </c>
      <c r="AK25">
        <f t="shared" si="2"/>
        <v>8.3282000000000007</v>
      </c>
      <c r="AL25">
        <f t="shared" si="3"/>
        <v>-22.722560000000001</v>
      </c>
    </row>
    <row r="26" spans="1:38" x14ac:dyDescent="0.25">
      <c r="A26" t="s">
        <v>855</v>
      </c>
      <c r="B26" s="32" t="s">
        <v>850</v>
      </c>
      <c r="C26" s="29" t="s">
        <v>853</v>
      </c>
      <c r="D26">
        <v>6.6841257369628497</v>
      </c>
      <c r="E26">
        <v>-23.385744566845698</v>
      </c>
      <c r="F26" s="31" t="s">
        <v>957</v>
      </c>
      <c r="G26">
        <f>ROUND(Table8[[#This Row],[FUR-δ13C]]+3.1,2)</f>
        <v>-20.29</v>
      </c>
      <c r="H26">
        <f>ROUND(Table8[[#This Row],[FUR-δ15N]]+0.8,2)</f>
        <v>7.48</v>
      </c>
      <c r="K26" t="s">
        <v>868</v>
      </c>
      <c r="L26" s="33" t="s">
        <v>862</v>
      </c>
      <c r="M26" s="29" t="s">
        <v>853</v>
      </c>
      <c r="N26" s="30">
        <v>9.8208021136193793</v>
      </c>
      <c r="O26" s="30">
        <v>-24.446656686677699</v>
      </c>
      <c r="P26" s="31" t="s">
        <v>957</v>
      </c>
      <c r="Q26">
        <f>ROUND(Table9[[#This Row],[FUR-δ13C]]+3.1,2)</f>
        <v>-21.35</v>
      </c>
      <c r="R26">
        <f>ROUND(Table9[[#This Row],[FUR-δ15N]]+0.8,2)</f>
        <v>10.62</v>
      </c>
      <c r="U26" t="s">
        <v>901</v>
      </c>
      <c r="V26" s="34" t="s">
        <v>894</v>
      </c>
      <c r="X26" s="30">
        <v>8.3281897460718799</v>
      </c>
      <c r="Y26" s="30">
        <v>-22.722555870459001</v>
      </c>
      <c r="Z26" s="31" t="s">
        <v>982</v>
      </c>
      <c r="AA26">
        <f>ROUND(Table10[[#This Row],[FUR-δ13C]]+1.4,2)</f>
        <v>-21.32</v>
      </c>
      <c r="AB26">
        <f>ROUND(Table10[[#This Row],[FUR-δ15N]]+0.8,2)</f>
        <v>9.1300000000000008</v>
      </c>
      <c r="AG26">
        <f t="shared" si="0"/>
        <v>9.1854999999999993</v>
      </c>
      <c r="AH26">
        <f t="shared" si="1"/>
        <v>-24.789400000000001</v>
      </c>
      <c r="AK26">
        <f t="shared" si="2"/>
        <v>7.0805999999999996</v>
      </c>
      <c r="AL26">
        <f t="shared" si="3"/>
        <v>-22.210049999999999</v>
      </c>
    </row>
    <row r="27" spans="1:38" x14ac:dyDescent="0.25">
      <c r="A27" t="s">
        <v>855</v>
      </c>
      <c r="B27" s="32" t="s">
        <v>850</v>
      </c>
      <c r="C27" s="29" t="s">
        <v>853</v>
      </c>
      <c r="D27">
        <v>6.5972399197707698</v>
      </c>
      <c r="E27">
        <v>-23.510901066045399</v>
      </c>
      <c r="F27" s="31" t="s">
        <v>957</v>
      </c>
      <c r="G27">
        <f>ROUND(Table8[[#This Row],[FUR-δ13C]]+3.1,2)</f>
        <v>-20.41</v>
      </c>
      <c r="H27">
        <f>ROUND(Table8[[#This Row],[FUR-δ15N]]+0.8,2)</f>
        <v>7.4</v>
      </c>
      <c r="K27" t="s">
        <v>868</v>
      </c>
      <c r="L27" s="33" t="s">
        <v>862</v>
      </c>
      <c r="M27" s="29" t="s">
        <v>853</v>
      </c>
      <c r="N27" s="30">
        <v>9.18552400340044</v>
      </c>
      <c r="O27" s="30">
        <v>-24.789397929457401</v>
      </c>
      <c r="P27" s="31" t="s">
        <v>957</v>
      </c>
      <c r="Q27">
        <f>ROUND(Table9[[#This Row],[FUR-δ13C]]+3.1,2)</f>
        <v>-21.69</v>
      </c>
      <c r="R27">
        <f>ROUND(Table9[[#This Row],[FUR-δ15N]]+0.8,2)</f>
        <v>9.99</v>
      </c>
      <c r="U27" t="s">
        <v>901</v>
      </c>
      <c r="V27" s="34" t="s">
        <v>894</v>
      </c>
      <c r="X27" s="30">
        <v>7.0806090285742904</v>
      </c>
      <c r="Y27" s="30">
        <v>-22.210048887881999</v>
      </c>
      <c r="Z27" s="31" t="s">
        <v>982</v>
      </c>
      <c r="AA27">
        <f>ROUND(Table10[[#This Row],[FUR-δ13C]]+1.4,2)</f>
        <v>-20.81</v>
      </c>
      <c r="AB27">
        <f>ROUND(Table10[[#This Row],[FUR-δ15N]]+0.8,2)</f>
        <v>7.88</v>
      </c>
      <c r="AG27">
        <f t="shared" si="0"/>
        <v>5.0106999999999999</v>
      </c>
      <c r="AH27">
        <f t="shared" si="1"/>
        <v>-22.596630000000001</v>
      </c>
      <c r="AK27">
        <f t="shared" si="2"/>
        <v>7.3254000000000001</v>
      </c>
      <c r="AL27">
        <f t="shared" si="3"/>
        <v>-22.139140000000001</v>
      </c>
    </row>
    <row r="28" spans="1:38" x14ac:dyDescent="0.25">
      <c r="A28" t="s">
        <v>855</v>
      </c>
      <c r="B28" s="32" t="s">
        <v>850</v>
      </c>
      <c r="C28" s="29" t="s">
        <v>853</v>
      </c>
      <c r="D28">
        <v>6.65044731206254</v>
      </c>
      <c r="E28">
        <v>-23.658441766777301</v>
      </c>
      <c r="F28" s="31" t="s">
        <v>957</v>
      </c>
      <c r="G28">
        <f>ROUND(Table8[[#This Row],[FUR-δ13C]]+3.1,2)</f>
        <v>-20.56</v>
      </c>
      <c r="H28">
        <f>ROUND(Table8[[#This Row],[FUR-δ15N]]+0.8,2)</f>
        <v>7.45</v>
      </c>
      <c r="K28" t="s">
        <v>869</v>
      </c>
      <c r="L28" s="33" t="s">
        <v>862</v>
      </c>
      <c r="M28" s="29" t="s">
        <v>851</v>
      </c>
      <c r="N28" s="30">
        <v>5.0107016764274199</v>
      </c>
      <c r="O28" s="30">
        <v>-22.596628983153501</v>
      </c>
      <c r="P28" s="31" t="s">
        <v>957</v>
      </c>
      <c r="Q28">
        <f>ROUND(Table9[[#This Row],[FUR-δ13C]]+3.1,2)</f>
        <v>-19.5</v>
      </c>
      <c r="R28">
        <f>ROUND(Table9[[#This Row],[FUR-δ15N]]+0.8,2)</f>
        <v>5.81</v>
      </c>
      <c r="U28" t="s">
        <v>901</v>
      </c>
      <c r="V28" s="34" t="s">
        <v>894</v>
      </c>
      <c r="X28" s="30">
        <v>7.32544172299942</v>
      </c>
      <c r="Y28" s="30">
        <v>-22.139140646001</v>
      </c>
      <c r="Z28" s="31" t="s">
        <v>982</v>
      </c>
      <c r="AA28">
        <f>ROUND(Table10[[#This Row],[FUR-δ13C]]+1.4,2)</f>
        <v>-20.74</v>
      </c>
      <c r="AB28">
        <f>ROUND(Table10[[#This Row],[FUR-δ15N]]+0.8,2)</f>
        <v>8.1300000000000008</v>
      </c>
      <c r="AG28">
        <f t="shared" si="0"/>
        <v>4.7594000000000003</v>
      </c>
      <c r="AH28">
        <f t="shared" si="1"/>
        <v>-22.710249999999998</v>
      </c>
      <c r="AK28">
        <f t="shared" si="2"/>
        <v>7.81</v>
      </c>
      <c r="AL28">
        <f t="shared" si="3"/>
        <v>-22.279959999999999</v>
      </c>
    </row>
    <row r="29" spans="1:38" x14ac:dyDescent="0.25">
      <c r="A29" t="s">
        <v>855</v>
      </c>
      <c r="B29" s="32" t="s">
        <v>850</v>
      </c>
      <c r="C29" s="29" t="s">
        <v>853</v>
      </c>
      <c r="D29">
        <v>6.8629008356746102</v>
      </c>
      <c r="E29">
        <v>-23.711365522677699</v>
      </c>
      <c r="F29" s="31" t="s">
        <v>957</v>
      </c>
      <c r="G29">
        <f>ROUND(Table8[[#This Row],[FUR-δ13C]]+3.1,2)</f>
        <v>-20.61</v>
      </c>
      <c r="H29">
        <f>ROUND(Table8[[#This Row],[FUR-δ15N]]+0.8,2)</f>
        <v>7.66</v>
      </c>
      <c r="K29" t="s">
        <v>869</v>
      </c>
      <c r="L29" s="33" t="s">
        <v>862</v>
      </c>
      <c r="M29" s="29" t="s">
        <v>851</v>
      </c>
      <c r="N29" s="30">
        <v>4.7593943921208801</v>
      </c>
      <c r="O29" s="30">
        <v>-22.710248995997901</v>
      </c>
      <c r="P29" s="31" t="s">
        <v>957</v>
      </c>
      <c r="Q29">
        <f>ROUND(Table9[[#This Row],[FUR-δ13C]]+3.1,2)</f>
        <v>-19.61</v>
      </c>
      <c r="R29">
        <f>ROUND(Table9[[#This Row],[FUR-δ15N]]+0.8,2)</f>
        <v>5.56</v>
      </c>
      <c r="U29" t="s">
        <v>902</v>
      </c>
      <c r="V29" s="34" t="s">
        <v>894</v>
      </c>
      <c r="W29" s="28" t="s">
        <v>851</v>
      </c>
      <c r="X29" s="30">
        <v>7.8099909616969301</v>
      </c>
      <c r="Y29" s="30">
        <v>-22.279957715930301</v>
      </c>
      <c r="Z29" s="31" t="s">
        <v>982</v>
      </c>
      <c r="AA29">
        <f>ROUND(Table10[[#This Row],[FUR-δ13C]]+1.4,2)</f>
        <v>-20.88</v>
      </c>
      <c r="AB29">
        <f>ROUND(Table10[[#This Row],[FUR-δ15N]]+0.8,2)</f>
        <v>8.61</v>
      </c>
      <c r="AG29">
        <f t="shared" si="0"/>
        <v>5.1161000000000003</v>
      </c>
      <c r="AH29">
        <f t="shared" si="1"/>
        <v>-22.96341</v>
      </c>
      <c r="AK29">
        <f t="shared" si="2"/>
        <v>6.9589999999999996</v>
      </c>
      <c r="AL29">
        <f t="shared" si="3"/>
        <v>-22.192620000000002</v>
      </c>
    </row>
    <row r="30" spans="1:38" x14ac:dyDescent="0.25">
      <c r="A30" t="s">
        <v>855</v>
      </c>
      <c r="B30" s="32" t="s">
        <v>850</v>
      </c>
      <c r="C30" s="29" t="s">
        <v>853</v>
      </c>
      <c r="D30">
        <v>7.1384956015998604</v>
      </c>
      <c r="E30">
        <v>-23.686899222923799</v>
      </c>
      <c r="F30" s="31" t="s">
        <v>957</v>
      </c>
      <c r="G30">
        <f>ROUND(Table8[[#This Row],[FUR-δ13C]]+3.1,2)</f>
        <v>-20.59</v>
      </c>
      <c r="H30">
        <f>ROUND(Table8[[#This Row],[FUR-δ15N]]+0.8,2)</f>
        <v>7.94</v>
      </c>
      <c r="K30" t="s">
        <v>869</v>
      </c>
      <c r="L30" s="33" t="s">
        <v>862</v>
      </c>
      <c r="M30" s="29" t="s">
        <v>851</v>
      </c>
      <c r="N30" s="30">
        <v>5.1160608179107303</v>
      </c>
      <c r="O30" s="30">
        <v>-22.963411200614299</v>
      </c>
      <c r="P30" s="31" t="s">
        <v>957</v>
      </c>
      <c r="Q30">
        <f>ROUND(Table9[[#This Row],[FUR-δ13C]]+3.1,2)</f>
        <v>-19.86</v>
      </c>
      <c r="R30">
        <f>ROUND(Table9[[#This Row],[FUR-δ15N]]+0.8,2)</f>
        <v>5.92</v>
      </c>
      <c r="U30" t="s">
        <v>902</v>
      </c>
      <c r="V30" s="34" t="s">
        <v>894</v>
      </c>
      <c r="W30" s="28" t="s">
        <v>851</v>
      </c>
      <c r="X30" s="30">
        <v>6.9589936123093903</v>
      </c>
      <c r="Y30" s="30">
        <v>-22.192620798909701</v>
      </c>
      <c r="Z30" s="31" t="s">
        <v>982</v>
      </c>
      <c r="AA30">
        <f>ROUND(Table10[[#This Row],[FUR-δ13C]]+1.4,2)</f>
        <v>-20.79</v>
      </c>
      <c r="AB30">
        <f>ROUND(Table10[[#This Row],[FUR-δ15N]]+0.8,2)</f>
        <v>7.76</v>
      </c>
      <c r="AG30">
        <f t="shared" si="0"/>
        <v>4.3646000000000003</v>
      </c>
      <c r="AH30">
        <f t="shared" si="1"/>
        <v>-22.749559999999999</v>
      </c>
      <c r="AK30">
        <f t="shared" si="2"/>
        <v>7.0503</v>
      </c>
      <c r="AL30">
        <f t="shared" si="3"/>
        <v>-22.030380000000001</v>
      </c>
    </row>
    <row r="31" spans="1:38" x14ac:dyDescent="0.25">
      <c r="A31" t="s">
        <v>856</v>
      </c>
      <c r="B31" s="32" t="s">
        <v>850</v>
      </c>
      <c r="C31" s="29" t="s">
        <v>851</v>
      </c>
      <c r="D31">
        <v>10.5907989860494</v>
      </c>
      <c r="E31">
        <v>-19.9389906529297</v>
      </c>
      <c r="F31" s="31" t="s">
        <v>957</v>
      </c>
      <c r="G31">
        <f>ROUND(Table8[[#This Row],[FUR-δ13C]]+3.1,2)</f>
        <v>-16.84</v>
      </c>
      <c r="H31">
        <f>ROUND(Table8[[#This Row],[FUR-δ15N]]+0.8,2)</f>
        <v>11.39</v>
      </c>
      <c r="K31" t="s">
        <v>869</v>
      </c>
      <c r="L31" s="33" t="s">
        <v>862</v>
      </c>
      <c r="M31" s="29" t="s">
        <v>851</v>
      </c>
      <c r="N31" s="30">
        <v>4.3646439468320102</v>
      </c>
      <c r="O31" s="30">
        <v>-22.749560918177799</v>
      </c>
      <c r="P31" s="31" t="s">
        <v>957</v>
      </c>
      <c r="Q31">
        <f>ROUND(Table9[[#This Row],[FUR-δ13C]]+3.1,2)</f>
        <v>-19.649999999999999</v>
      </c>
      <c r="R31">
        <f>ROUND(Table9[[#This Row],[FUR-δ15N]]+0.8,2)</f>
        <v>5.16</v>
      </c>
      <c r="U31" t="s">
        <v>902</v>
      </c>
      <c r="V31" s="34" t="s">
        <v>894</v>
      </c>
      <c r="W31" s="28" t="s">
        <v>851</v>
      </c>
      <c r="X31" s="30">
        <v>7.0503496500720999</v>
      </c>
      <c r="Y31" s="30">
        <v>-22.0303767481292</v>
      </c>
      <c r="Z31" s="31" t="s">
        <v>982</v>
      </c>
      <c r="AA31">
        <f>ROUND(Table10[[#This Row],[FUR-δ13C]]+1.4,2)</f>
        <v>-20.63</v>
      </c>
      <c r="AB31">
        <f>ROUND(Table10[[#This Row],[FUR-δ15N]]+0.8,2)</f>
        <v>7.85</v>
      </c>
      <c r="AG31">
        <f t="shared" si="0"/>
        <v>7.2812000000000001</v>
      </c>
      <c r="AH31">
        <f t="shared" si="1"/>
        <v>-24.172630000000002</v>
      </c>
      <c r="AK31">
        <f t="shared" si="2"/>
        <v>6.7343000000000002</v>
      </c>
      <c r="AL31">
        <f t="shared" si="3"/>
        <v>-21.596579999999999</v>
      </c>
    </row>
    <row r="32" spans="1:38" x14ac:dyDescent="0.25">
      <c r="A32" t="s">
        <v>856</v>
      </c>
      <c r="B32" s="32" t="s">
        <v>850</v>
      </c>
      <c r="C32" s="29" t="s">
        <v>851</v>
      </c>
      <c r="D32">
        <v>9.9336714667342907</v>
      </c>
      <c r="E32">
        <v>-20.325690419234601</v>
      </c>
      <c r="F32" s="31" t="s">
        <v>957</v>
      </c>
      <c r="G32">
        <f>ROUND(Table8[[#This Row],[FUR-δ13C]]+3.1,2)</f>
        <v>-17.23</v>
      </c>
      <c r="H32">
        <f>ROUND(Table8[[#This Row],[FUR-δ15N]]+0.8,2)</f>
        <v>10.73</v>
      </c>
      <c r="K32" t="s">
        <v>870</v>
      </c>
      <c r="L32" s="33" t="s">
        <v>862</v>
      </c>
      <c r="M32" s="29" t="s">
        <v>853</v>
      </c>
      <c r="N32" s="30">
        <v>7.2811541844664802</v>
      </c>
      <c r="O32" s="30">
        <v>-24.172630295094901</v>
      </c>
      <c r="P32" s="31" t="s">
        <v>957</v>
      </c>
      <c r="Q32">
        <f>ROUND(Table9[[#This Row],[FUR-δ13C]]+3.1,2)</f>
        <v>-21.07</v>
      </c>
      <c r="R32">
        <f>ROUND(Table9[[#This Row],[FUR-δ15N]]+0.8,2)</f>
        <v>8.08</v>
      </c>
      <c r="U32" t="s">
        <v>902</v>
      </c>
      <c r="V32" s="34" t="s">
        <v>894</v>
      </c>
      <c r="W32" s="28" t="s">
        <v>851</v>
      </c>
      <c r="X32" s="30">
        <v>6.7342994198678801</v>
      </c>
      <c r="Y32" s="30">
        <v>-21.596581995701399</v>
      </c>
      <c r="Z32" s="31" t="s">
        <v>982</v>
      </c>
      <c r="AA32">
        <f>ROUND(Table10[[#This Row],[FUR-δ13C]]+1.4,2)</f>
        <v>-20.2</v>
      </c>
      <c r="AB32">
        <f>ROUND(Table10[[#This Row],[FUR-δ15N]]+0.8,2)</f>
        <v>7.53</v>
      </c>
      <c r="AG32">
        <f t="shared" si="0"/>
        <v>6.9695999999999998</v>
      </c>
      <c r="AH32">
        <f t="shared" si="1"/>
        <v>-24.593060000000001</v>
      </c>
      <c r="AK32">
        <f t="shared" si="2"/>
        <v>5.6477000000000004</v>
      </c>
      <c r="AL32">
        <f t="shared" si="3"/>
        <v>-22.38062</v>
      </c>
    </row>
    <row r="33" spans="1:38" x14ac:dyDescent="0.25">
      <c r="A33" t="s">
        <v>856</v>
      </c>
      <c r="B33" s="32" t="s">
        <v>850</v>
      </c>
      <c r="C33" s="29" t="s">
        <v>851</v>
      </c>
      <c r="D33">
        <v>10.1429161575847</v>
      </c>
      <c r="E33">
        <v>-19.733369395095099</v>
      </c>
      <c r="F33" s="31" t="s">
        <v>957</v>
      </c>
      <c r="G33">
        <f>ROUND(Table8[[#This Row],[FUR-δ13C]]+3.1,2)</f>
        <v>-16.63</v>
      </c>
      <c r="H33">
        <f>ROUND(Table8[[#This Row],[FUR-δ15N]]+0.8,2)</f>
        <v>10.94</v>
      </c>
      <c r="K33" t="s">
        <v>870</v>
      </c>
      <c r="L33" s="33" t="s">
        <v>862</v>
      </c>
      <c r="M33" s="29" t="s">
        <v>853</v>
      </c>
      <c r="N33" s="30">
        <v>6.9696054209136102</v>
      </c>
      <c r="O33" s="30">
        <v>-24.5930602879322</v>
      </c>
      <c r="P33" s="31" t="s">
        <v>957</v>
      </c>
      <c r="Q33">
        <f>ROUND(Table9[[#This Row],[FUR-δ13C]]+3.1,2)</f>
        <v>-21.49</v>
      </c>
      <c r="R33">
        <f>ROUND(Table9[[#This Row],[FUR-δ15N]]+0.8,2)</f>
        <v>7.77</v>
      </c>
      <c r="U33" t="s">
        <v>903</v>
      </c>
      <c r="V33" s="34" t="s">
        <v>894</v>
      </c>
      <c r="W33" s="28" t="s">
        <v>853</v>
      </c>
      <c r="X33" s="30">
        <v>5.6476827151092204</v>
      </c>
      <c r="Y33" s="30">
        <v>-22.380621797029399</v>
      </c>
      <c r="Z33" s="31" t="s">
        <v>982</v>
      </c>
      <c r="AA33">
        <f>ROUND(Table10[[#This Row],[FUR-δ13C]]+1.4,2)</f>
        <v>-20.98</v>
      </c>
      <c r="AB33">
        <f>ROUND(Table10[[#This Row],[FUR-δ15N]]+0.8,2)</f>
        <v>6.45</v>
      </c>
      <c r="AG33">
        <f t="shared" si="0"/>
        <v>7.5701999999999998</v>
      </c>
      <c r="AH33">
        <f t="shared" si="1"/>
        <v>-24.87706</v>
      </c>
      <c r="AK33">
        <f t="shared" si="2"/>
        <v>5.4641999999999999</v>
      </c>
      <c r="AL33">
        <f t="shared" si="3"/>
        <v>-22.159389999999998</v>
      </c>
    </row>
    <row r="34" spans="1:38" x14ac:dyDescent="0.25">
      <c r="A34" t="s">
        <v>856</v>
      </c>
      <c r="B34" s="32" t="s">
        <v>850</v>
      </c>
      <c r="C34" s="29" t="s">
        <v>851</v>
      </c>
      <c r="D34">
        <v>10.6119341911802</v>
      </c>
      <c r="E34">
        <v>-19.447786123773</v>
      </c>
      <c r="F34" s="31" t="s">
        <v>957</v>
      </c>
      <c r="G34">
        <f>ROUND(Table8[[#This Row],[FUR-δ13C]]+3.1,2)</f>
        <v>-16.350000000000001</v>
      </c>
      <c r="H34">
        <f>ROUND(Table8[[#This Row],[FUR-δ15N]]+0.8,2)</f>
        <v>11.41</v>
      </c>
      <c r="K34" t="s">
        <v>870</v>
      </c>
      <c r="L34" s="33" t="s">
        <v>862</v>
      </c>
      <c r="M34" s="29" t="s">
        <v>853</v>
      </c>
      <c r="N34" s="30">
        <v>7.5701829694311904</v>
      </c>
      <c r="O34" s="30">
        <v>-24.877061693025201</v>
      </c>
      <c r="P34" s="31" t="s">
        <v>957</v>
      </c>
      <c r="Q34">
        <f>ROUND(Table9[[#This Row],[FUR-δ13C]]+3.1,2)</f>
        <v>-21.78</v>
      </c>
      <c r="R34">
        <f>ROUND(Table9[[#This Row],[FUR-δ15N]]+0.8,2)</f>
        <v>8.3699999999999992</v>
      </c>
      <c r="U34" t="s">
        <v>903</v>
      </c>
      <c r="V34" s="34" t="s">
        <v>894</v>
      </c>
      <c r="W34" s="28" t="s">
        <v>853</v>
      </c>
      <c r="X34" s="30">
        <v>5.4641569306936804</v>
      </c>
      <c r="Y34" s="30">
        <v>-22.159393864889601</v>
      </c>
      <c r="Z34" s="31" t="s">
        <v>982</v>
      </c>
      <c r="AA34">
        <f>ROUND(Table10[[#This Row],[FUR-δ13C]]+1.4,2)</f>
        <v>-20.76</v>
      </c>
      <c r="AB34">
        <f>ROUND(Table10[[#This Row],[FUR-δ15N]]+0.8,2)</f>
        <v>6.26</v>
      </c>
      <c r="AG34">
        <f t="shared" si="0"/>
        <v>8.0291999999999994</v>
      </c>
      <c r="AH34">
        <f t="shared" si="1"/>
        <v>-24.870979999999999</v>
      </c>
      <c r="AK34">
        <f t="shared" si="2"/>
        <v>5.8642000000000003</v>
      </c>
      <c r="AL34">
        <f t="shared" si="3"/>
        <v>-21.964459999999999</v>
      </c>
    </row>
    <row r="35" spans="1:38" x14ac:dyDescent="0.25">
      <c r="A35" t="s">
        <v>856</v>
      </c>
      <c r="B35" s="32" t="s">
        <v>850</v>
      </c>
      <c r="C35" s="29" t="s">
        <v>851</v>
      </c>
      <c r="D35">
        <v>10.9554956579424</v>
      </c>
      <c r="E35">
        <v>-19.381108384322602</v>
      </c>
      <c r="F35" s="31" t="s">
        <v>957</v>
      </c>
      <c r="G35">
        <f>ROUND(Table8[[#This Row],[FUR-δ13C]]+3.1,2)</f>
        <v>-16.28</v>
      </c>
      <c r="H35">
        <f>ROUND(Table8[[#This Row],[FUR-δ15N]]+0.8,2)</f>
        <v>11.76</v>
      </c>
      <c r="K35" t="s">
        <v>870</v>
      </c>
      <c r="L35" s="33" t="s">
        <v>862</v>
      </c>
      <c r="M35" s="29" t="s">
        <v>853</v>
      </c>
      <c r="N35" s="30">
        <v>8.0292440319195801</v>
      </c>
      <c r="O35" s="30">
        <v>-24.870984954121202</v>
      </c>
      <c r="P35" s="31" t="s">
        <v>957</v>
      </c>
      <c r="Q35">
        <f>ROUND(Table9[[#This Row],[FUR-δ13C]]+3.1,2)</f>
        <v>-21.77</v>
      </c>
      <c r="R35">
        <f>ROUND(Table9[[#This Row],[FUR-δ15N]]+0.8,2)</f>
        <v>8.83</v>
      </c>
      <c r="U35" t="s">
        <v>903</v>
      </c>
      <c r="V35" s="34" t="s">
        <v>894</v>
      </c>
      <c r="W35" s="28" t="s">
        <v>853</v>
      </c>
      <c r="X35" s="30">
        <v>5.8642476033444701</v>
      </c>
      <c r="Y35" s="30">
        <v>-21.964458708137698</v>
      </c>
      <c r="Z35" s="31" t="s">
        <v>982</v>
      </c>
      <c r="AA35">
        <f>ROUND(Table10[[#This Row],[FUR-δ13C]]+1.4,2)</f>
        <v>-20.56</v>
      </c>
      <c r="AB35">
        <f>ROUND(Table10[[#This Row],[FUR-δ15N]]+0.8,2)</f>
        <v>6.66</v>
      </c>
      <c r="AG35">
        <f t="shared" si="0"/>
        <v>9.0146999999999995</v>
      </c>
      <c r="AH35">
        <f t="shared" si="1"/>
        <v>-24.77092</v>
      </c>
      <c r="AK35">
        <f t="shared" si="2"/>
        <v>7.9850000000000003</v>
      </c>
      <c r="AL35">
        <f t="shared" si="3"/>
        <v>-22.95383</v>
      </c>
    </row>
    <row r="36" spans="1:38" x14ac:dyDescent="0.25">
      <c r="A36" t="s">
        <v>856</v>
      </c>
      <c r="B36" s="32" t="s">
        <v>850</v>
      </c>
      <c r="C36" s="29" t="s">
        <v>851</v>
      </c>
      <c r="D36">
        <v>10.792115541558999</v>
      </c>
      <c r="E36">
        <v>-19.434489068354299</v>
      </c>
      <c r="F36" s="31" t="s">
        <v>957</v>
      </c>
      <c r="G36">
        <f>ROUND(Table8[[#This Row],[FUR-δ13C]]+3.1,2)</f>
        <v>-16.329999999999998</v>
      </c>
      <c r="H36">
        <f>ROUND(Table8[[#This Row],[FUR-δ15N]]+0.8,2)</f>
        <v>11.59</v>
      </c>
      <c r="K36" t="s">
        <v>871</v>
      </c>
      <c r="L36" s="33" t="s">
        <v>862</v>
      </c>
      <c r="M36" s="29" t="s">
        <v>853</v>
      </c>
      <c r="N36" s="30">
        <v>9.01474530560942</v>
      </c>
      <c r="O36" s="30">
        <v>-24.770921696641</v>
      </c>
      <c r="P36" s="31" t="s">
        <v>957</v>
      </c>
      <c r="Q36">
        <f>ROUND(Table9[[#This Row],[FUR-δ13C]]+3.1,2)</f>
        <v>-21.67</v>
      </c>
      <c r="R36">
        <f>ROUND(Table9[[#This Row],[FUR-δ15N]]+0.8,2)</f>
        <v>9.81</v>
      </c>
      <c r="U36" t="s">
        <v>904</v>
      </c>
      <c r="V36" s="34" t="s">
        <v>894</v>
      </c>
      <c r="W36" s="28" t="s">
        <v>853</v>
      </c>
      <c r="X36" s="30">
        <v>7.9849737087032704</v>
      </c>
      <c r="Y36" s="30">
        <v>-22.953826881885998</v>
      </c>
      <c r="Z36" s="31" t="s">
        <v>982</v>
      </c>
      <c r="AA36">
        <f>ROUND(Table10[[#This Row],[FUR-δ13C]]+1.4,2)</f>
        <v>-21.55</v>
      </c>
      <c r="AB36">
        <f>ROUND(Table10[[#This Row],[FUR-δ15N]]+0.8,2)</f>
        <v>8.7799999999999994</v>
      </c>
      <c r="AG36">
        <f t="shared" si="0"/>
        <v>8.4999000000000002</v>
      </c>
      <c r="AH36">
        <f t="shared" si="1"/>
        <v>-23.40935</v>
      </c>
      <c r="AK36">
        <f t="shared" si="2"/>
        <v>8.3343000000000007</v>
      </c>
      <c r="AL36">
        <f t="shared" si="3"/>
        <v>-22.988040000000002</v>
      </c>
    </row>
    <row r="37" spans="1:38" x14ac:dyDescent="0.25">
      <c r="A37" t="s">
        <v>857</v>
      </c>
      <c r="B37" s="32" t="s">
        <v>850</v>
      </c>
      <c r="C37" s="29" t="s">
        <v>853</v>
      </c>
      <c r="D37">
        <v>7.2770219607481597</v>
      </c>
      <c r="E37">
        <v>-24.7289039553193</v>
      </c>
      <c r="F37" s="31" t="s">
        <v>957</v>
      </c>
      <c r="G37">
        <f>ROUND(Table8[[#This Row],[FUR-δ13C]]+3.1,2)</f>
        <v>-21.63</v>
      </c>
      <c r="H37">
        <f>ROUND(Table8[[#This Row],[FUR-δ15N]]+0.8,2)</f>
        <v>8.08</v>
      </c>
      <c r="K37" t="s">
        <v>871</v>
      </c>
      <c r="L37" s="33" t="s">
        <v>862</v>
      </c>
      <c r="M37" s="29" t="s">
        <v>853</v>
      </c>
      <c r="N37" s="30">
        <v>8.4998898591096097</v>
      </c>
      <c r="O37" s="30">
        <v>-23.409351191147</v>
      </c>
      <c r="P37" s="31" t="s">
        <v>957</v>
      </c>
      <c r="Q37">
        <f>ROUND(Table9[[#This Row],[FUR-δ13C]]+3.1,2)</f>
        <v>-20.309999999999999</v>
      </c>
      <c r="R37">
        <f>ROUND(Table9[[#This Row],[FUR-δ15N]]+0.8,2)</f>
        <v>9.3000000000000007</v>
      </c>
      <c r="U37" t="s">
        <v>904</v>
      </c>
      <c r="V37" s="34" t="s">
        <v>894</v>
      </c>
      <c r="W37" s="28" t="s">
        <v>853</v>
      </c>
      <c r="X37" s="30">
        <v>8.3343475039238601</v>
      </c>
      <c r="Y37" s="30">
        <v>-22.988044144625501</v>
      </c>
      <c r="Z37" s="31" t="s">
        <v>982</v>
      </c>
      <c r="AA37">
        <f>ROUND(Table10[[#This Row],[FUR-δ13C]]+1.4,2)</f>
        <v>-21.59</v>
      </c>
      <c r="AB37">
        <f>ROUND(Table10[[#This Row],[FUR-δ15N]]+0.8,2)</f>
        <v>9.1300000000000008</v>
      </c>
      <c r="AG37">
        <f t="shared" si="0"/>
        <v>8.5000999999999998</v>
      </c>
      <c r="AH37">
        <f t="shared" si="1"/>
        <v>-23.56316</v>
      </c>
      <c r="AK37">
        <f t="shared" si="2"/>
        <v>8.6395</v>
      </c>
      <c r="AL37">
        <f t="shared" si="3"/>
        <v>-22.257549999999998</v>
      </c>
    </row>
    <row r="38" spans="1:38" x14ac:dyDescent="0.25">
      <c r="A38" t="s">
        <v>858</v>
      </c>
      <c r="B38" s="32" t="s">
        <v>850</v>
      </c>
      <c r="C38" s="29" t="s">
        <v>853</v>
      </c>
      <c r="D38">
        <v>7.1938568082047798</v>
      </c>
      <c r="E38">
        <v>-23.2882595098549</v>
      </c>
      <c r="F38" s="31" t="s">
        <v>957</v>
      </c>
      <c r="G38">
        <f>ROUND(Table8[[#This Row],[FUR-δ13C]]+3.1,2)</f>
        <v>-20.190000000000001</v>
      </c>
      <c r="H38">
        <f>ROUND(Table8[[#This Row],[FUR-δ15N]]+0.8,2)</f>
        <v>7.99</v>
      </c>
      <c r="K38" t="s">
        <v>871</v>
      </c>
      <c r="L38" s="33" t="s">
        <v>862</v>
      </c>
      <c r="M38" s="29" t="s">
        <v>853</v>
      </c>
      <c r="N38" s="30">
        <v>8.5001049683251093</v>
      </c>
      <c r="O38" s="30">
        <v>-23.563164821450101</v>
      </c>
      <c r="P38" s="31" t="s">
        <v>957</v>
      </c>
      <c r="Q38">
        <f>ROUND(Table9[[#This Row],[FUR-δ13C]]+3.1,2)</f>
        <v>-20.46</v>
      </c>
      <c r="R38">
        <f>ROUND(Table9[[#This Row],[FUR-δ15N]]+0.8,2)</f>
        <v>9.3000000000000007</v>
      </c>
      <c r="U38" t="s">
        <v>904</v>
      </c>
      <c r="V38" s="34" t="s">
        <v>894</v>
      </c>
      <c r="W38" s="28" t="s">
        <v>853</v>
      </c>
      <c r="X38" s="30">
        <v>8.6395443145709603</v>
      </c>
      <c r="Y38" s="30">
        <v>-22.257554359985601</v>
      </c>
      <c r="Z38" s="31" t="s">
        <v>982</v>
      </c>
      <c r="AA38">
        <f>ROUND(Table10[[#This Row],[FUR-δ13C]]+1.4,2)</f>
        <v>-20.86</v>
      </c>
      <c r="AB38">
        <f>ROUND(Table10[[#This Row],[FUR-δ15N]]+0.8,2)</f>
        <v>9.44</v>
      </c>
      <c r="AG38">
        <f t="shared" si="0"/>
        <v>7.7789999999999999</v>
      </c>
      <c r="AH38">
        <f t="shared" si="1"/>
        <v>-24.433070000000001</v>
      </c>
      <c r="AK38">
        <f t="shared" si="2"/>
        <v>8.6856000000000009</v>
      </c>
      <c r="AL38">
        <f t="shared" si="3"/>
        <v>-23.002569999999999</v>
      </c>
    </row>
    <row r="39" spans="1:38" x14ac:dyDescent="0.25">
      <c r="A39" t="s">
        <v>858</v>
      </c>
      <c r="B39" s="32" t="s">
        <v>850</v>
      </c>
      <c r="C39" s="29" t="s">
        <v>853</v>
      </c>
      <c r="D39">
        <v>6.3637148219640798</v>
      </c>
      <c r="E39">
        <v>-23.2332467233602</v>
      </c>
      <c r="F39" s="31" t="s">
        <v>957</v>
      </c>
      <c r="G39">
        <f>ROUND(Table8[[#This Row],[FUR-δ13C]]+3.1,2)</f>
        <v>-20.13</v>
      </c>
      <c r="H39">
        <f>ROUND(Table8[[#This Row],[FUR-δ15N]]+0.8,2)</f>
        <v>7.16</v>
      </c>
      <c r="K39" t="s">
        <v>872</v>
      </c>
      <c r="L39" s="33" t="s">
        <v>862</v>
      </c>
      <c r="M39" s="28" t="s">
        <v>853</v>
      </c>
      <c r="N39" s="30">
        <v>7.7789889542172199</v>
      </c>
      <c r="O39" s="30">
        <v>-24.4330733736358</v>
      </c>
      <c r="P39" s="31" t="s">
        <v>957</v>
      </c>
      <c r="Q39">
        <f>ROUND(Table9[[#This Row],[FUR-δ13C]]+3.1,2)</f>
        <v>-21.33</v>
      </c>
      <c r="R39">
        <f>ROUND(Table9[[#This Row],[FUR-δ15N]]+0.8,2)</f>
        <v>8.58</v>
      </c>
      <c r="U39" t="s">
        <v>904</v>
      </c>
      <c r="V39" s="34" t="s">
        <v>894</v>
      </c>
      <c r="W39" s="28" t="s">
        <v>853</v>
      </c>
      <c r="X39" s="30">
        <v>8.6856084184524303</v>
      </c>
      <c r="Y39" s="30">
        <v>-23.002571337281001</v>
      </c>
      <c r="Z39" s="31" t="s">
        <v>982</v>
      </c>
      <c r="AA39">
        <f>ROUND(Table10[[#This Row],[FUR-δ13C]]+1.4,2)</f>
        <v>-21.6</v>
      </c>
      <c r="AB39">
        <f>ROUND(Table10[[#This Row],[FUR-δ15N]]+0.8,2)</f>
        <v>9.49</v>
      </c>
      <c r="AG39">
        <f t="shared" si="0"/>
        <v>8.3964999999999996</v>
      </c>
      <c r="AH39">
        <f t="shared" si="1"/>
        <v>-24.431419999999999</v>
      </c>
      <c r="AK39">
        <f t="shared" si="2"/>
        <v>7.5987</v>
      </c>
      <c r="AL39">
        <f t="shared" si="3"/>
        <v>-23.32105</v>
      </c>
    </row>
    <row r="40" spans="1:38" x14ac:dyDescent="0.25">
      <c r="A40" t="s">
        <v>859</v>
      </c>
      <c r="B40" s="32" t="s">
        <v>850</v>
      </c>
      <c r="C40" s="29" t="s">
        <v>853</v>
      </c>
      <c r="D40">
        <v>8.7107332948598906</v>
      </c>
      <c r="E40">
        <v>-24.519824385197101</v>
      </c>
      <c r="F40" s="31" t="s">
        <v>957</v>
      </c>
      <c r="G40">
        <f>ROUND(Table8[[#This Row],[FUR-δ13C]]+3.1,2)</f>
        <v>-21.42</v>
      </c>
      <c r="H40">
        <f>ROUND(Table8[[#This Row],[FUR-δ15N]]+0.8,2)</f>
        <v>9.51</v>
      </c>
      <c r="K40" t="s">
        <v>872</v>
      </c>
      <c r="L40" s="33" t="s">
        <v>862</v>
      </c>
      <c r="M40" s="28" t="s">
        <v>853</v>
      </c>
      <c r="N40" s="30">
        <v>8.3964997349559294</v>
      </c>
      <c r="O40" s="30">
        <v>-24.4314180053528</v>
      </c>
      <c r="P40" s="31" t="s">
        <v>957</v>
      </c>
      <c r="Q40">
        <f>ROUND(Table9[[#This Row],[FUR-δ13C]]+3.1,2)</f>
        <v>-21.33</v>
      </c>
      <c r="R40">
        <f>ROUND(Table9[[#This Row],[FUR-δ15N]]+0.8,2)</f>
        <v>9.1999999999999993</v>
      </c>
      <c r="U40" t="s">
        <v>905</v>
      </c>
      <c r="V40" s="34" t="s">
        <v>894</v>
      </c>
      <c r="W40" s="28" t="s">
        <v>853</v>
      </c>
      <c r="X40" s="30">
        <v>7.5987117246363001</v>
      </c>
      <c r="Y40" s="30">
        <v>-23.3210489908735</v>
      </c>
      <c r="Z40" s="31" t="s">
        <v>982</v>
      </c>
      <c r="AA40">
        <f>ROUND(Table10[[#This Row],[FUR-δ13C]]+1.4,2)</f>
        <v>-21.92</v>
      </c>
      <c r="AB40">
        <f>ROUND(Table10[[#This Row],[FUR-δ15N]]+0.8,2)</f>
        <v>8.4</v>
      </c>
      <c r="AG40">
        <f t="shared" si="0"/>
        <v>7.8494000000000002</v>
      </c>
      <c r="AH40">
        <f t="shared" si="1"/>
        <v>-24.83259</v>
      </c>
      <c r="AK40">
        <f t="shared" si="2"/>
        <v>7.5877999999999997</v>
      </c>
      <c r="AL40">
        <f t="shared" si="3"/>
        <v>-23.654920000000001</v>
      </c>
    </row>
    <row r="41" spans="1:38" x14ac:dyDescent="0.25">
      <c r="A41" t="s">
        <v>859</v>
      </c>
      <c r="B41" s="32" t="s">
        <v>850</v>
      </c>
      <c r="C41" s="29" t="s">
        <v>853</v>
      </c>
      <c r="D41">
        <v>7.88825549499823</v>
      </c>
      <c r="E41">
        <v>-23.9498671741819</v>
      </c>
      <c r="F41" s="31" t="s">
        <v>957</v>
      </c>
      <c r="G41">
        <f>ROUND(Table8[[#This Row],[FUR-δ13C]]+3.1,2)</f>
        <v>-20.85</v>
      </c>
      <c r="H41">
        <f>ROUND(Table8[[#This Row],[FUR-δ15N]]+0.8,2)</f>
        <v>8.69</v>
      </c>
      <c r="K41" t="s">
        <v>872</v>
      </c>
      <c r="L41" s="33" t="s">
        <v>862</v>
      </c>
      <c r="M41" s="28" t="s">
        <v>853</v>
      </c>
      <c r="N41" s="30">
        <v>7.8493690305818404</v>
      </c>
      <c r="O41" s="30">
        <v>-24.832586635245601</v>
      </c>
      <c r="P41" s="31" t="s">
        <v>957</v>
      </c>
      <c r="Q41">
        <f>ROUND(Table9[[#This Row],[FUR-δ13C]]+3.1,2)</f>
        <v>-21.73</v>
      </c>
      <c r="R41">
        <f>ROUND(Table9[[#This Row],[FUR-δ15N]]+0.8,2)</f>
        <v>8.65</v>
      </c>
      <c r="U41" t="s">
        <v>905</v>
      </c>
      <c r="V41" s="34" t="s">
        <v>894</v>
      </c>
      <c r="W41" s="28" t="s">
        <v>853</v>
      </c>
      <c r="X41" s="30">
        <v>7.5878297332616702</v>
      </c>
      <c r="Y41" s="30">
        <v>-23.6549202252302</v>
      </c>
      <c r="Z41" s="31" t="s">
        <v>982</v>
      </c>
      <c r="AA41">
        <f>ROUND(Table10[[#This Row],[FUR-δ13C]]+1.4,2)</f>
        <v>-22.25</v>
      </c>
      <c r="AB41">
        <f>ROUND(Table10[[#This Row],[FUR-δ15N]]+0.8,2)</f>
        <v>8.39</v>
      </c>
      <c r="AG41">
        <f t="shared" si="0"/>
        <v>8.2721999999999998</v>
      </c>
      <c r="AH41">
        <f t="shared" si="1"/>
        <v>-24.65551</v>
      </c>
      <c r="AK41">
        <f t="shared" si="2"/>
        <v>7.7599</v>
      </c>
      <c r="AL41">
        <f t="shared" si="3"/>
        <v>-23.559909999999999</v>
      </c>
    </row>
    <row r="42" spans="1:38" x14ac:dyDescent="0.25">
      <c r="A42" t="s">
        <v>860</v>
      </c>
      <c r="B42" s="32" t="s">
        <v>850</v>
      </c>
      <c r="C42" s="29" t="s">
        <v>853</v>
      </c>
      <c r="D42">
        <v>5.4755309302680697</v>
      </c>
      <c r="E42">
        <v>-23.616713854533099</v>
      </c>
      <c r="F42" s="31" t="s">
        <v>957</v>
      </c>
      <c r="G42">
        <f>ROUND(Table8[[#This Row],[FUR-δ13C]]+3.1,2)</f>
        <v>-20.52</v>
      </c>
      <c r="H42">
        <f>ROUND(Table8[[#This Row],[FUR-δ15N]]+0.8,2)</f>
        <v>6.28</v>
      </c>
      <c r="K42" t="s">
        <v>872</v>
      </c>
      <c r="L42" s="33" t="s">
        <v>862</v>
      </c>
      <c r="M42" s="28" t="s">
        <v>853</v>
      </c>
      <c r="N42" s="30">
        <v>8.2721950258202597</v>
      </c>
      <c r="O42" s="30">
        <v>-24.655508380421299</v>
      </c>
      <c r="P42" s="31" t="s">
        <v>957</v>
      </c>
      <c r="Q42">
        <f>ROUND(Table9[[#This Row],[FUR-δ13C]]+3.1,2)</f>
        <v>-21.56</v>
      </c>
      <c r="R42">
        <f>ROUND(Table9[[#This Row],[FUR-δ15N]]+0.8,2)</f>
        <v>9.07</v>
      </c>
      <c r="U42" t="s">
        <v>905</v>
      </c>
      <c r="V42" s="34" t="s">
        <v>894</v>
      </c>
      <c r="W42" s="28" t="s">
        <v>853</v>
      </c>
      <c r="X42" s="30">
        <v>7.75989293361937</v>
      </c>
      <c r="Y42" s="30">
        <v>-23.559909464824599</v>
      </c>
      <c r="Z42" s="31" t="s">
        <v>982</v>
      </c>
      <c r="AA42">
        <f>ROUND(Table10[[#This Row],[FUR-δ13C]]+1.4,2)</f>
        <v>-22.16</v>
      </c>
      <c r="AB42">
        <f>ROUND(Table10[[#This Row],[FUR-δ15N]]+0.8,2)</f>
        <v>8.56</v>
      </c>
      <c r="AG42">
        <f t="shared" si="0"/>
        <v>7.2949999999999999</v>
      </c>
      <c r="AH42">
        <f t="shared" si="1"/>
        <v>-25.019110000000001</v>
      </c>
      <c r="AK42">
        <f t="shared" si="2"/>
        <v>7.3346</v>
      </c>
      <c r="AL42">
        <f t="shared" si="3"/>
        <v>-23.15118</v>
      </c>
    </row>
    <row r="43" spans="1:38" x14ac:dyDescent="0.25">
      <c r="A43" t="s">
        <v>860</v>
      </c>
      <c r="B43" s="32" t="s">
        <v>850</v>
      </c>
      <c r="C43" s="29" t="s">
        <v>853</v>
      </c>
      <c r="D43">
        <v>5.0656285690791698</v>
      </c>
      <c r="E43">
        <v>-23.613999737819199</v>
      </c>
      <c r="F43" s="31" t="s">
        <v>957</v>
      </c>
      <c r="G43">
        <f>ROUND(Table8[[#This Row],[FUR-δ13C]]+3.1,2)</f>
        <v>-20.51</v>
      </c>
      <c r="H43">
        <f>ROUND(Table8[[#This Row],[FUR-δ15N]]+0.8,2)</f>
        <v>5.87</v>
      </c>
      <c r="K43" t="s">
        <v>873</v>
      </c>
      <c r="L43" s="33" t="s">
        <v>862</v>
      </c>
      <c r="M43" s="28" t="s">
        <v>853</v>
      </c>
      <c r="N43" s="30">
        <v>7.2950070078981302</v>
      </c>
      <c r="O43" s="30">
        <v>-25.019113944676199</v>
      </c>
      <c r="P43" s="31" t="s">
        <v>957</v>
      </c>
      <c r="Q43">
        <f>ROUND(Table9[[#This Row],[FUR-δ13C]]+3.1,2)</f>
        <v>-21.92</v>
      </c>
      <c r="R43">
        <f>ROUND(Table9[[#This Row],[FUR-δ15N]]+0.8,2)</f>
        <v>8.1</v>
      </c>
      <c r="U43" t="s">
        <v>905</v>
      </c>
      <c r="V43" s="34" t="s">
        <v>894</v>
      </c>
      <c r="W43" s="28" t="s">
        <v>853</v>
      </c>
      <c r="X43" s="30">
        <v>7.3346284489670897</v>
      </c>
      <c r="Y43" s="30">
        <v>-23.151181563123099</v>
      </c>
      <c r="Z43" s="31" t="s">
        <v>982</v>
      </c>
      <c r="AA43">
        <f>ROUND(Table10[[#This Row],[FUR-δ13C]]+1.4,2)</f>
        <v>-21.75</v>
      </c>
      <c r="AB43">
        <f>ROUND(Table10[[#This Row],[FUR-δ15N]]+0.8,2)</f>
        <v>8.1300000000000008</v>
      </c>
      <c r="AG43">
        <f t="shared" si="0"/>
        <v>7.3311000000000002</v>
      </c>
      <c r="AH43">
        <f t="shared" si="1"/>
        <v>-24.929510000000001</v>
      </c>
      <c r="AK43">
        <f t="shared" si="2"/>
        <v>8.0509000000000004</v>
      </c>
      <c r="AL43">
        <f t="shared" si="3"/>
        <v>-23.605609999999999</v>
      </c>
    </row>
    <row r="44" spans="1:38" x14ac:dyDescent="0.25">
      <c r="A44" t="s">
        <v>860</v>
      </c>
      <c r="B44" s="32" t="s">
        <v>850</v>
      </c>
      <c r="C44" s="29" t="s">
        <v>853</v>
      </c>
      <c r="D44">
        <v>5.8336547981243898</v>
      </c>
      <c r="E44">
        <v>-24.356266489482401</v>
      </c>
      <c r="F44" s="31" t="s">
        <v>957</v>
      </c>
      <c r="G44">
        <f>ROUND(Table8[[#This Row],[FUR-δ13C]]+3.1,2)</f>
        <v>-21.26</v>
      </c>
      <c r="H44">
        <f>ROUND(Table8[[#This Row],[FUR-δ15N]]+0.8,2)</f>
        <v>6.63</v>
      </c>
      <c r="K44" t="s">
        <v>873</v>
      </c>
      <c r="L44" s="33" t="s">
        <v>862</v>
      </c>
      <c r="M44" s="28" t="s">
        <v>853</v>
      </c>
      <c r="N44" s="30">
        <v>7.3311063119349003</v>
      </c>
      <c r="O44" s="30">
        <v>-24.929505199764801</v>
      </c>
      <c r="P44" s="31" t="s">
        <v>957</v>
      </c>
      <c r="Q44">
        <f>ROUND(Table9[[#This Row],[FUR-δ13C]]+3.1,2)</f>
        <v>-21.83</v>
      </c>
      <c r="R44">
        <f>ROUND(Table9[[#This Row],[FUR-δ15N]]+0.8,2)</f>
        <v>8.1300000000000008</v>
      </c>
      <c r="U44" t="s">
        <v>906</v>
      </c>
      <c r="V44" s="34" t="s">
        <v>894</v>
      </c>
      <c r="W44" t="s">
        <v>853</v>
      </c>
      <c r="X44" s="30">
        <v>8.0508642153645997</v>
      </c>
      <c r="Y44" s="30">
        <v>-23.6056109956683</v>
      </c>
      <c r="Z44" s="31" t="s">
        <v>982</v>
      </c>
      <c r="AA44">
        <f>ROUND(Table10[[#This Row],[FUR-δ13C]]+1.4,2)</f>
        <v>-22.21</v>
      </c>
      <c r="AB44">
        <f>ROUND(Table10[[#This Row],[FUR-δ15N]]+0.8,2)</f>
        <v>8.85</v>
      </c>
      <c r="AG44">
        <f t="shared" si="0"/>
        <v>7.2824</v>
      </c>
      <c r="AH44">
        <f t="shared" si="1"/>
        <v>-24.884840000000001</v>
      </c>
      <c r="AK44">
        <f t="shared" si="2"/>
        <v>7.6150000000000002</v>
      </c>
      <c r="AL44">
        <f t="shared" si="3"/>
        <v>-23.27073</v>
      </c>
    </row>
    <row r="45" spans="1:38" x14ac:dyDescent="0.25">
      <c r="A45" t="s">
        <v>860</v>
      </c>
      <c r="B45" s="32" t="s">
        <v>850</v>
      </c>
      <c r="C45" s="29" t="s">
        <v>853</v>
      </c>
      <c r="D45">
        <v>4.0292442117373204</v>
      </c>
      <c r="E45">
        <v>-23.589741660268299</v>
      </c>
      <c r="F45" s="31" t="s">
        <v>957</v>
      </c>
      <c r="G45">
        <f>ROUND(Table8[[#This Row],[FUR-δ13C]]+3.1,2)</f>
        <v>-20.49</v>
      </c>
      <c r="H45">
        <f>ROUND(Table8[[#This Row],[FUR-δ15N]]+0.8,2)</f>
        <v>4.83</v>
      </c>
      <c r="K45" t="s">
        <v>873</v>
      </c>
      <c r="L45" s="33" t="s">
        <v>862</v>
      </c>
      <c r="M45" s="28" t="s">
        <v>853</v>
      </c>
      <c r="N45" s="30">
        <v>7.2823927471919401</v>
      </c>
      <c r="O45" s="30">
        <v>-24.884838021574001</v>
      </c>
      <c r="P45" s="31" t="s">
        <v>957</v>
      </c>
      <c r="Q45">
        <f>ROUND(Table9[[#This Row],[FUR-δ13C]]+3.1,2)</f>
        <v>-21.78</v>
      </c>
      <c r="R45">
        <f>ROUND(Table9[[#This Row],[FUR-δ15N]]+0.8,2)</f>
        <v>8.08</v>
      </c>
      <c r="U45" t="s">
        <v>906</v>
      </c>
      <c r="V45" s="34" t="s">
        <v>894</v>
      </c>
      <c r="W45" t="s">
        <v>853</v>
      </c>
      <c r="X45" s="30">
        <v>7.6150289110822698</v>
      </c>
      <c r="Y45" s="30">
        <v>-23.270729780840799</v>
      </c>
      <c r="Z45" s="31" t="s">
        <v>982</v>
      </c>
      <c r="AA45">
        <f>ROUND(Table10[[#This Row],[FUR-δ13C]]+1.4,2)</f>
        <v>-21.87</v>
      </c>
      <c r="AB45">
        <f>ROUND(Table10[[#This Row],[FUR-δ15N]]+0.8,2)</f>
        <v>8.42</v>
      </c>
      <c r="AG45">
        <f t="shared" si="0"/>
        <v>9.2797999999999998</v>
      </c>
      <c r="AH45">
        <f t="shared" si="1"/>
        <v>-25.0901</v>
      </c>
      <c r="AK45">
        <f t="shared" si="2"/>
        <v>8.0009999999999994</v>
      </c>
      <c r="AL45">
        <f t="shared" si="3"/>
        <v>-23.42361</v>
      </c>
    </row>
    <row r="46" spans="1:38" x14ac:dyDescent="0.25">
      <c r="K46" t="s">
        <v>874</v>
      </c>
      <c r="L46" s="33" t="s">
        <v>862</v>
      </c>
      <c r="M46" s="28" t="s">
        <v>851</v>
      </c>
      <c r="N46" s="30">
        <v>9.2797763186906597</v>
      </c>
      <c r="O46" s="30">
        <v>-25.0901027438996</v>
      </c>
      <c r="P46" s="31" t="s">
        <v>957</v>
      </c>
      <c r="Q46">
        <f>ROUND(Table9[[#This Row],[FUR-δ13C]]+3.1,2)</f>
        <v>-21.99</v>
      </c>
      <c r="R46">
        <f>ROUND(Table9[[#This Row],[FUR-δ15N]]+0.8,2)</f>
        <v>10.08</v>
      </c>
      <c r="U46" t="s">
        <v>906</v>
      </c>
      <c r="V46" s="34" t="s">
        <v>894</v>
      </c>
      <c r="W46" t="s">
        <v>853</v>
      </c>
      <c r="X46" s="30">
        <v>8.0009823671462499</v>
      </c>
      <c r="Y46" s="30">
        <v>-23.423610919103002</v>
      </c>
      <c r="Z46" s="31" t="s">
        <v>982</v>
      </c>
      <c r="AA46">
        <f>ROUND(Table10[[#This Row],[FUR-δ13C]]+1.4,2)</f>
        <v>-22.02</v>
      </c>
      <c r="AB46">
        <f>ROUND(Table10[[#This Row],[FUR-δ15N]]+0.8,2)</f>
        <v>8.8000000000000007</v>
      </c>
      <c r="AG46">
        <f t="shared" si="0"/>
        <v>9.0954999999999995</v>
      </c>
      <c r="AH46">
        <f t="shared" si="1"/>
        <v>-25.093070000000001</v>
      </c>
      <c r="AK46">
        <f t="shared" si="2"/>
        <v>7.8895</v>
      </c>
      <c r="AL46">
        <f t="shared" si="3"/>
        <v>-23.194610000000001</v>
      </c>
    </row>
    <row r="47" spans="1:38" x14ac:dyDescent="0.25">
      <c r="F47" t="s">
        <v>848</v>
      </c>
      <c r="G47">
        <f>MEDIAN(Table8[CON-δ13C])</f>
        <v>-20.85</v>
      </c>
      <c r="H47">
        <f>MEDIAN(Table8[CON-δ15N])</f>
        <v>8.4600000000000009</v>
      </c>
      <c r="K47" t="s">
        <v>874</v>
      </c>
      <c r="L47" s="33" t="s">
        <v>862</v>
      </c>
      <c r="M47" s="28" t="s">
        <v>851</v>
      </c>
      <c r="N47" s="30">
        <v>9.0954728367548903</v>
      </c>
      <c r="O47" s="30">
        <v>-25.093069533809601</v>
      </c>
      <c r="P47" s="31" t="s">
        <v>957</v>
      </c>
      <c r="Q47">
        <f>ROUND(Table9[[#This Row],[FUR-δ13C]]+3.1,2)</f>
        <v>-21.99</v>
      </c>
      <c r="R47">
        <f>ROUND(Table9[[#This Row],[FUR-δ15N]]+0.8,2)</f>
        <v>9.9</v>
      </c>
      <c r="U47" t="s">
        <v>906</v>
      </c>
      <c r="V47" s="34" t="s">
        <v>894</v>
      </c>
      <c r="W47" t="s">
        <v>853</v>
      </c>
      <c r="X47" s="30">
        <v>7.8895012792479999</v>
      </c>
      <c r="Y47" s="30">
        <v>-23.1946052563537</v>
      </c>
      <c r="Z47" s="31" t="s">
        <v>982</v>
      </c>
      <c r="AA47">
        <f>ROUND(Table10[[#This Row],[FUR-δ13C]]+1.4,2)</f>
        <v>-21.79</v>
      </c>
      <c r="AB47">
        <f>ROUND(Table10[[#This Row],[FUR-δ15N]]+0.8,2)</f>
        <v>8.69</v>
      </c>
      <c r="AG47">
        <f t="shared" si="0"/>
        <v>9.4629999999999992</v>
      </c>
      <c r="AH47">
        <f t="shared" si="1"/>
        <v>-25.41723</v>
      </c>
      <c r="AK47">
        <f t="shared" si="2"/>
        <v>5.3545999999999996</v>
      </c>
      <c r="AL47">
        <f t="shared" si="3"/>
        <v>-22.873539999999998</v>
      </c>
    </row>
    <row r="48" spans="1:38" x14ac:dyDescent="0.25">
      <c r="F48" t="s">
        <v>921</v>
      </c>
      <c r="G48">
        <f>ROUND(_xlfn.STDEV.P(Table8[CON-δ13C]),5)</f>
        <v>1.6442099999999999</v>
      </c>
      <c r="H48">
        <f>ROUND(_xlfn.STDEV.P(Table8[CON-δ15N]),5)</f>
        <v>1.51833</v>
      </c>
      <c r="K48" t="s">
        <v>874</v>
      </c>
      <c r="L48" s="33" t="s">
        <v>862</v>
      </c>
      <c r="M48" s="28" t="s">
        <v>851</v>
      </c>
      <c r="N48" s="30">
        <v>9.4630418140453205</v>
      </c>
      <c r="O48" s="30">
        <v>-25.417232040111799</v>
      </c>
      <c r="P48" s="31" t="s">
        <v>957</v>
      </c>
      <c r="Q48">
        <f>ROUND(Table9[[#This Row],[FUR-δ13C]]+3.1,2)</f>
        <v>-22.32</v>
      </c>
      <c r="R48">
        <f>ROUND(Table9[[#This Row],[FUR-δ15N]]+0.8,2)</f>
        <v>10.26</v>
      </c>
      <c r="U48" t="s">
        <v>907</v>
      </c>
      <c r="V48" s="34" t="s">
        <v>894</v>
      </c>
      <c r="W48" t="s">
        <v>851</v>
      </c>
      <c r="X48" s="30">
        <v>5.3545952075010401</v>
      </c>
      <c r="Y48" s="30">
        <v>-22.873540415322999</v>
      </c>
      <c r="Z48" s="31" t="s">
        <v>982</v>
      </c>
      <c r="AA48">
        <f>ROUND(Table10[[#This Row],[FUR-δ13C]]+1.4,2)</f>
        <v>-21.47</v>
      </c>
      <c r="AB48">
        <f>ROUND(Table10[[#This Row],[FUR-δ15N]]+0.8,2)</f>
        <v>6.15</v>
      </c>
      <c r="AG48">
        <f t="shared" si="0"/>
        <v>6.8407999999999998</v>
      </c>
      <c r="AH48">
        <f t="shared" si="1"/>
        <v>-23.845859999999998</v>
      </c>
      <c r="AK48">
        <f t="shared" si="2"/>
        <v>5.5065</v>
      </c>
      <c r="AL48">
        <f t="shared" si="3"/>
        <v>-22.7456</v>
      </c>
    </row>
    <row r="49" spans="11:38" x14ac:dyDescent="0.25">
      <c r="K49" t="s">
        <v>875</v>
      </c>
      <c r="L49" s="33" t="s">
        <v>862</v>
      </c>
      <c r="M49" s="29" t="s">
        <v>853</v>
      </c>
      <c r="N49" s="30">
        <v>6.8407602013206503</v>
      </c>
      <c r="O49" s="30">
        <v>-23.8458644459803</v>
      </c>
      <c r="P49" s="31" t="s">
        <v>957</v>
      </c>
      <c r="Q49">
        <f>ROUND(Table9[[#This Row],[FUR-δ13C]]+3.1,2)</f>
        <v>-20.75</v>
      </c>
      <c r="R49">
        <f>ROUND(Table9[[#This Row],[FUR-δ15N]]+0.8,2)</f>
        <v>7.64</v>
      </c>
      <c r="U49" t="s">
        <v>907</v>
      </c>
      <c r="V49" s="34" t="s">
        <v>894</v>
      </c>
      <c r="W49" t="s">
        <v>851</v>
      </c>
      <c r="X49" s="30">
        <v>5.5065099597271896</v>
      </c>
      <c r="Y49" s="30">
        <v>-22.745603001007499</v>
      </c>
      <c r="Z49" s="31" t="s">
        <v>982</v>
      </c>
      <c r="AA49">
        <f>ROUND(Table10[[#This Row],[FUR-δ13C]]+1.4,2)</f>
        <v>-21.35</v>
      </c>
      <c r="AB49">
        <f>ROUND(Table10[[#This Row],[FUR-δ15N]]+0.8,2)</f>
        <v>6.31</v>
      </c>
      <c r="AG49">
        <f t="shared" si="0"/>
        <v>6.9577</v>
      </c>
      <c r="AH49">
        <f t="shared" si="1"/>
        <v>-24.19669</v>
      </c>
      <c r="AK49">
        <f t="shared" si="2"/>
        <v>6.5488</v>
      </c>
      <c r="AL49">
        <f t="shared" si="3"/>
        <v>-23.038930000000001</v>
      </c>
    </row>
    <row r="50" spans="11:38" x14ac:dyDescent="0.25">
      <c r="K50" t="s">
        <v>875</v>
      </c>
      <c r="L50" s="33" t="s">
        <v>862</v>
      </c>
      <c r="M50" s="29" t="s">
        <v>853</v>
      </c>
      <c r="N50" s="30">
        <v>6.9577417542439797</v>
      </c>
      <c r="O50" s="30">
        <v>-24.196685229300499</v>
      </c>
      <c r="P50" s="31" t="s">
        <v>957</v>
      </c>
      <c r="Q50">
        <f>ROUND(Table9[[#This Row],[FUR-δ13C]]+3.1,2)</f>
        <v>-21.1</v>
      </c>
      <c r="R50">
        <f>ROUND(Table9[[#This Row],[FUR-δ15N]]+0.8,2)</f>
        <v>7.76</v>
      </c>
      <c r="U50" t="s">
        <v>907</v>
      </c>
      <c r="V50" s="34" t="s">
        <v>894</v>
      </c>
      <c r="W50" t="s">
        <v>851</v>
      </c>
      <c r="X50" s="30">
        <v>6.5488315930707497</v>
      </c>
      <c r="Y50" s="30">
        <v>-23.038927954542</v>
      </c>
      <c r="Z50" s="31" t="s">
        <v>982</v>
      </c>
      <c r="AA50">
        <f>ROUND(Table10[[#This Row],[FUR-δ13C]]+1.4,2)</f>
        <v>-21.64</v>
      </c>
      <c r="AB50">
        <f>ROUND(Table10[[#This Row],[FUR-δ15N]]+0.8,2)</f>
        <v>7.35</v>
      </c>
      <c r="AG50">
        <f t="shared" si="0"/>
        <v>6.5449999999999999</v>
      </c>
      <c r="AH50">
        <f t="shared" si="1"/>
        <v>-24.651319999999998</v>
      </c>
      <c r="AK50">
        <f t="shared" si="2"/>
        <v>6.6772999999999998</v>
      </c>
      <c r="AL50">
        <f t="shared" si="3"/>
        <v>-23.072009999999999</v>
      </c>
    </row>
    <row r="51" spans="11:38" x14ac:dyDescent="0.25">
      <c r="K51" t="s">
        <v>875</v>
      </c>
      <c r="L51" s="33" t="s">
        <v>862</v>
      </c>
      <c r="M51" s="29" t="s">
        <v>853</v>
      </c>
      <c r="N51" s="30">
        <v>6.5450209744666701</v>
      </c>
      <c r="O51" s="30">
        <v>-24.651316930422102</v>
      </c>
      <c r="P51" s="31" t="s">
        <v>957</v>
      </c>
      <c r="Q51">
        <f>ROUND(Table9[[#This Row],[FUR-δ13C]]+3.1,2)</f>
        <v>-21.55</v>
      </c>
      <c r="R51">
        <f>ROUND(Table9[[#This Row],[FUR-δ15N]]+0.8,2)</f>
        <v>7.35</v>
      </c>
      <c r="U51" t="s">
        <v>908</v>
      </c>
      <c r="V51" s="34" t="s">
        <v>894</v>
      </c>
      <c r="W51" t="s">
        <v>853</v>
      </c>
      <c r="X51" s="30">
        <v>6.6772716685599898</v>
      </c>
      <c r="Y51" s="30">
        <v>-23.072006821270399</v>
      </c>
      <c r="Z51" s="31" t="s">
        <v>982</v>
      </c>
      <c r="AA51">
        <f>ROUND(Table10[[#This Row],[FUR-δ13C]]+1.4,2)</f>
        <v>-21.67</v>
      </c>
      <c r="AB51">
        <f>ROUND(Table10[[#This Row],[FUR-δ15N]]+0.8,2)</f>
        <v>7.48</v>
      </c>
      <c r="AG51">
        <f t="shared" si="0"/>
        <v>7.0664999999999996</v>
      </c>
      <c r="AH51">
        <f t="shared" si="1"/>
        <v>-22.177630000000001</v>
      </c>
      <c r="AK51">
        <f t="shared" si="2"/>
        <v>6.2602000000000002</v>
      </c>
      <c r="AL51">
        <f t="shared" si="3"/>
        <v>-22.721119999999999</v>
      </c>
    </row>
    <row r="52" spans="11:38" x14ac:dyDescent="0.25">
      <c r="K52" t="s">
        <v>876</v>
      </c>
      <c r="L52" s="33" t="s">
        <v>862</v>
      </c>
      <c r="M52" s="28" t="s">
        <v>851</v>
      </c>
      <c r="N52" s="30">
        <v>7.0665425138775602</v>
      </c>
      <c r="O52" s="30">
        <v>-22.1776272975506</v>
      </c>
      <c r="P52" s="31" t="s">
        <v>957</v>
      </c>
      <c r="Q52">
        <f>ROUND(Table9[[#This Row],[FUR-δ13C]]+3.1,2)</f>
        <v>-19.079999999999998</v>
      </c>
      <c r="R52">
        <f>ROUND(Table9[[#This Row],[FUR-δ15N]]+0.8,2)</f>
        <v>7.87</v>
      </c>
      <c r="U52" t="s">
        <v>908</v>
      </c>
      <c r="V52" s="34" t="s">
        <v>894</v>
      </c>
      <c r="W52" t="s">
        <v>853</v>
      </c>
      <c r="X52" s="30">
        <v>6.2602174031771902</v>
      </c>
      <c r="Y52" s="30">
        <v>-22.721115477685899</v>
      </c>
      <c r="Z52" s="31" t="s">
        <v>982</v>
      </c>
      <c r="AA52">
        <f>ROUND(Table10[[#This Row],[FUR-δ13C]]+1.4,2)</f>
        <v>-21.32</v>
      </c>
      <c r="AB52">
        <f>ROUND(Table10[[#This Row],[FUR-δ15N]]+0.8,2)</f>
        <v>7.06</v>
      </c>
      <c r="AG52">
        <f t="shared" si="0"/>
        <v>7.0895999999999999</v>
      </c>
      <c r="AH52">
        <f t="shared" si="1"/>
        <v>-21.303830000000001</v>
      </c>
      <c r="AK52">
        <f t="shared" si="2"/>
        <v>6.2492000000000001</v>
      </c>
      <c r="AL52">
        <f t="shared" si="3"/>
        <v>-22.69782</v>
      </c>
    </row>
    <row r="53" spans="11:38" x14ac:dyDescent="0.25">
      <c r="K53" t="s">
        <v>876</v>
      </c>
      <c r="L53" s="33" t="s">
        <v>862</v>
      </c>
      <c r="M53" s="28" t="s">
        <v>851</v>
      </c>
      <c r="N53" s="30">
        <v>7.0895895022461799</v>
      </c>
      <c r="O53" s="30">
        <v>-21.303830833659301</v>
      </c>
      <c r="P53" s="31" t="s">
        <v>957</v>
      </c>
      <c r="Q53">
        <f>ROUND(Table9[[#This Row],[FUR-δ13C]]+3.1,2)</f>
        <v>-18.2</v>
      </c>
      <c r="R53">
        <f>ROUND(Table9[[#This Row],[FUR-δ15N]]+0.8,2)</f>
        <v>7.89</v>
      </c>
      <c r="U53" t="s">
        <v>908</v>
      </c>
      <c r="V53" s="34" t="s">
        <v>894</v>
      </c>
      <c r="W53" t="s">
        <v>853</v>
      </c>
      <c r="X53" s="30">
        <v>6.24919100280683</v>
      </c>
      <c r="Y53" s="30">
        <v>-22.697815530036301</v>
      </c>
      <c r="Z53" s="31" t="s">
        <v>982</v>
      </c>
      <c r="AA53">
        <f>ROUND(Table10[[#This Row],[FUR-δ13C]]+1.4,2)</f>
        <v>-21.3</v>
      </c>
      <c r="AB53">
        <f>ROUND(Table10[[#This Row],[FUR-δ15N]]+0.8,2)</f>
        <v>7.05</v>
      </c>
      <c r="AG53">
        <f t="shared" si="0"/>
        <v>7.7709000000000001</v>
      </c>
      <c r="AH53">
        <f t="shared" si="1"/>
        <v>-21.831420000000001</v>
      </c>
      <c r="AK53">
        <f t="shared" si="2"/>
        <v>5.5734000000000004</v>
      </c>
      <c r="AL53">
        <f t="shared" si="3"/>
        <v>-22.609210000000001</v>
      </c>
    </row>
    <row r="54" spans="11:38" x14ac:dyDescent="0.25">
      <c r="K54" t="s">
        <v>876</v>
      </c>
      <c r="L54" s="33" t="s">
        <v>862</v>
      </c>
      <c r="M54" s="28" t="s">
        <v>851</v>
      </c>
      <c r="N54" s="30">
        <v>7.7709489201935797</v>
      </c>
      <c r="O54" s="30">
        <v>-21.831417434981098</v>
      </c>
      <c r="P54" s="31" t="s">
        <v>957</v>
      </c>
      <c r="Q54">
        <f>ROUND(Table9[[#This Row],[FUR-δ13C]]+3.1,2)</f>
        <v>-18.73</v>
      </c>
      <c r="R54">
        <f>ROUND(Table9[[#This Row],[FUR-δ15N]]+0.8,2)</f>
        <v>8.57</v>
      </c>
      <c r="U54" t="s">
        <v>908</v>
      </c>
      <c r="V54" s="34" t="s">
        <v>894</v>
      </c>
      <c r="W54" t="s">
        <v>853</v>
      </c>
      <c r="X54" s="30">
        <v>5.57335136119098</v>
      </c>
      <c r="Y54" s="30">
        <v>-22.609206985526601</v>
      </c>
      <c r="Z54" s="31" t="s">
        <v>982</v>
      </c>
      <c r="AA54">
        <f>ROUND(Table10[[#This Row],[FUR-δ13C]]+1.4,2)</f>
        <v>-21.21</v>
      </c>
      <c r="AB54">
        <f>ROUND(Table10[[#This Row],[FUR-δ15N]]+0.8,2)</f>
        <v>6.37</v>
      </c>
      <c r="AG54">
        <f t="shared" si="0"/>
        <v>7.6435000000000004</v>
      </c>
      <c r="AH54">
        <f t="shared" si="1"/>
        <v>-23.19303</v>
      </c>
      <c r="AK54">
        <f t="shared" si="2"/>
        <v>8.7775999999999996</v>
      </c>
      <c r="AL54">
        <f t="shared" si="3"/>
        <v>-22.17174</v>
      </c>
    </row>
    <row r="55" spans="11:38" x14ac:dyDescent="0.25">
      <c r="K55" t="s">
        <v>877</v>
      </c>
      <c r="L55" s="33" t="s">
        <v>862</v>
      </c>
      <c r="M55" s="28" t="s">
        <v>851</v>
      </c>
      <c r="N55" s="30">
        <v>7.6434639033269001</v>
      </c>
      <c r="O55" s="30">
        <v>-23.193026638889599</v>
      </c>
      <c r="P55" s="31" t="s">
        <v>957</v>
      </c>
      <c r="Q55">
        <f>ROUND(Table9[[#This Row],[FUR-δ13C]]+3.1,2)</f>
        <v>-20.09</v>
      </c>
      <c r="R55">
        <f>ROUND(Table9[[#This Row],[FUR-δ15N]]+0.8,2)</f>
        <v>8.44</v>
      </c>
      <c r="U55" t="s">
        <v>909</v>
      </c>
      <c r="V55" s="34" t="s">
        <v>894</v>
      </c>
      <c r="W55" s="28" t="s">
        <v>853</v>
      </c>
      <c r="X55" s="30">
        <v>8.7775927756881806</v>
      </c>
      <c r="Y55" s="30">
        <v>-22.171739135140601</v>
      </c>
      <c r="Z55" s="31" t="s">
        <v>982</v>
      </c>
      <c r="AA55">
        <f>ROUND(Table10[[#This Row],[FUR-δ13C]]+1.4,2)</f>
        <v>-20.77</v>
      </c>
      <c r="AB55">
        <f>ROUND(Table10[[#This Row],[FUR-δ15N]]+0.8,2)</f>
        <v>9.58</v>
      </c>
      <c r="AG55">
        <f t="shared" si="0"/>
        <v>7.6101999999999999</v>
      </c>
      <c r="AH55">
        <f t="shared" si="1"/>
        <v>-23.16489</v>
      </c>
      <c r="AK55">
        <f t="shared" si="2"/>
        <v>8.0787999999999993</v>
      </c>
      <c r="AL55">
        <f t="shared" si="3"/>
        <v>-22.148879999999998</v>
      </c>
    </row>
    <row r="56" spans="11:38" x14ac:dyDescent="0.25">
      <c r="K56" t="s">
        <v>877</v>
      </c>
      <c r="L56" s="33" t="s">
        <v>862</v>
      </c>
      <c r="M56" s="28" t="s">
        <v>851</v>
      </c>
      <c r="N56" s="30">
        <v>7.6102036226565701</v>
      </c>
      <c r="O56" s="30">
        <v>-23.1648904431623</v>
      </c>
      <c r="P56" s="31" t="s">
        <v>957</v>
      </c>
      <c r="Q56">
        <f>ROUND(Table9[[#This Row],[FUR-δ13C]]+3.1,2)</f>
        <v>-20.059999999999999</v>
      </c>
      <c r="R56">
        <f>ROUND(Table9[[#This Row],[FUR-δ15N]]+0.8,2)</f>
        <v>8.41</v>
      </c>
      <c r="U56" t="s">
        <v>909</v>
      </c>
      <c r="V56" s="34" t="s">
        <v>894</v>
      </c>
      <c r="W56" s="28" t="s">
        <v>853</v>
      </c>
      <c r="X56" s="30">
        <v>8.0788202981173498</v>
      </c>
      <c r="Y56" s="30">
        <v>-22.148880071731799</v>
      </c>
      <c r="Z56" s="31" t="s">
        <v>982</v>
      </c>
      <c r="AA56">
        <f>ROUND(Table10[[#This Row],[FUR-δ13C]]+1.4,2)</f>
        <v>-20.75</v>
      </c>
      <c r="AB56">
        <f>ROUND(Table10[[#This Row],[FUR-δ15N]]+0.8,2)</f>
        <v>8.8800000000000008</v>
      </c>
      <c r="AG56">
        <f t="shared" si="0"/>
        <v>7.3261000000000003</v>
      </c>
      <c r="AH56">
        <f t="shared" si="1"/>
        <v>-23.343170000000001</v>
      </c>
      <c r="AK56">
        <f t="shared" si="2"/>
        <v>7.4001000000000001</v>
      </c>
      <c r="AL56">
        <f t="shared" si="3"/>
        <v>-22.912590000000002</v>
      </c>
    </row>
    <row r="57" spans="11:38" x14ac:dyDescent="0.25">
      <c r="K57" t="s">
        <v>877</v>
      </c>
      <c r="L57" s="33" t="s">
        <v>862</v>
      </c>
      <c r="M57" s="28" t="s">
        <v>851</v>
      </c>
      <c r="N57" s="30">
        <v>7.3260917106313803</v>
      </c>
      <c r="O57" s="30">
        <v>-23.343165082330099</v>
      </c>
      <c r="P57" s="31" t="s">
        <v>957</v>
      </c>
      <c r="Q57">
        <f>ROUND(Table9[[#This Row],[FUR-δ13C]]+3.1,2)</f>
        <v>-20.239999999999998</v>
      </c>
      <c r="R57">
        <f>ROUND(Table9[[#This Row],[FUR-δ15N]]+0.8,2)</f>
        <v>8.1300000000000008</v>
      </c>
      <c r="U57" t="s">
        <v>909</v>
      </c>
      <c r="V57" s="34" t="s">
        <v>894</v>
      </c>
      <c r="W57" s="28" t="s">
        <v>853</v>
      </c>
      <c r="X57" s="30">
        <v>7.4000738699948698</v>
      </c>
      <c r="Y57" s="30">
        <v>-22.9125909953388</v>
      </c>
      <c r="Z57" s="31" t="s">
        <v>982</v>
      </c>
      <c r="AA57">
        <f>ROUND(Table10[[#This Row],[FUR-δ13C]]+1.4,2)</f>
        <v>-21.51</v>
      </c>
      <c r="AB57">
        <f>ROUND(Table10[[#This Row],[FUR-δ15N]]+0.8,2)</f>
        <v>8.1999999999999993</v>
      </c>
      <c r="AG57">
        <f t="shared" si="0"/>
        <v>5.6517999999999997</v>
      </c>
      <c r="AH57">
        <f t="shared" si="1"/>
        <v>-24.21996</v>
      </c>
      <c r="AK57">
        <f t="shared" si="2"/>
        <v>5.7218999999999998</v>
      </c>
      <c r="AL57">
        <f t="shared" si="3"/>
        <v>-23.512329999999999</v>
      </c>
    </row>
    <row r="58" spans="11:38" x14ac:dyDescent="0.25">
      <c r="K58" t="s">
        <v>878</v>
      </c>
      <c r="L58" s="33" t="s">
        <v>862</v>
      </c>
      <c r="M58" s="29" t="s">
        <v>853</v>
      </c>
      <c r="N58" s="30">
        <v>5.65182029476221</v>
      </c>
      <c r="O58" s="30">
        <v>-24.219957147548701</v>
      </c>
      <c r="P58" s="31" t="s">
        <v>957</v>
      </c>
      <c r="Q58">
        <f>ROUND(Table9[[#This Row],[FUR-δ13C]]+3.1,2)</f>
        <v>-21.12</v>
      </c>
      <c r="R58">
        <f>ROUND(Table9[[#This Row],[FUR-δ15N]]+0.8,2)</f>
        <v>6.45</v>
      </c>
      <c r="U58" t="s">
        <v>910</v>
      </c>
      <c r="V58" s="34" t="s">
        <v>911</v>
      </c>
      <c r="W58" s="28" t="s">
        <v>851</v>
      </c>
      <c r="X58" s="30">
        <v>5.7218905047557804</v>
      </c>
      <c r="Y58" s="30">
        <v>-23.512331970595199</v>
      </c>
      <c r="Z58" s="31" t="s">
        <v>982</v>
      </c>
      <c r="AA58">
        <f>ROUND(Table10[[#This Row],[FUR-δ13C]]+1.4,2)</f>
        <v>-22.11</v>
      </c>
      <c r="AB58">
        <f>ROUND(Table10[[#This Row],[FUR-δ15N]]+0.8,2)</f>
        <v>6.52</v>
      </c>
      <c r="AG58">
        <f t="shared" si="0"/>
        <v>6.3186</v>
      </c>
      <c r="AH58">
        <f t="shared" si="1"/>
        <v>-24.17576</v>
      </c>
      <c r="AK58">
        <f t="shared" si="2"/>
        <v>6.2393999999999998</v>
      </c>
      <c r="AL58">
        <f t="shared" si="3"/>
        <v>-23.26848</v>
      </c>
    </row>
    <row r="59" spans="11:38" x14ac:dyDescent="0.25">
      <c r="K59" t="s">
        <v>878</v>
      </c>
      <c r="L59" s="33" t="s">
        <v>862</v>
      </c>
      <c r="M59" s="29" t="s">
        <v>853</v>
      </c>
      <c r="N59" s="30">
        <v>6.3186264510557901</v>
      </c>
      <c r="O59" s="30">
        <v>-24.175757598553801</v>
      </c>
      <c r="P59" s="31" t="s">
        <v>957</v>
      </c>
      <c r="Q59">
        <f>ROUND(Table9[[#This Row],[FUR-δ13C]]+3.1,2)</f>
        <v>-21.08</v>
      </c>
      <c r="R59">
        <f>ROUND(Table9[[#This Row],[FUR-δ15N]]+0.8,2)</f>
        <v>7.12</v>
      </c>
      <c r="U59" t="s">
        <v>910</v>
      </c>
      <c r="V59" s="34" t="s">
        <v>911</v>
      </c>
      <c r="W59" s="28" t="s">
        <v>851</v>
      </c>
      <c r="X59" s="30">
        <v>6.2393658473474396</v>
      </c>
      <c r="Y59" s="30">
        <v>-23.268478622697099</v>
      </c>
      <c r="Z59" s="31" t="s">
        <v>982</v>
      </c>
      <c r="AA59">
        <f>ROUND(Table10[[#This Row],[FUR-δ13C]]+1.4,2)</f>
        <v>-21.87</v>
      </c>
      <c r="AB59">
        <f>ROUND(Table10[[#This Row],[FUR-δ15N]]+0.8,2)</f>
        <v>7.04</v>
      </c>
      <c r="AG59">
        <f t="shared" si="0"/>
        <v>5.2294</v>
      </c>
      <c r="AH59">
        <f t="shared" si="1"/>
        <v>-23.778269999999999</v>
      </c>
      <c r="AK59">
        <f t="shared" si="2"/>
        <v>6.2685000000000004</v>
      </c>
      <c r="AL59">
        <f t="shared" si="3"/>
        <v>-23.132709999999999</v>
      </c>
    </row>
    <row r="60" spans="11:38" x14ac:dyDescent="0.25">
      <c r="K60" t="s">
        <v>878</v>
      </c>
      <c r="L60" s="33" t="s">
        <v>862</v>
      </c>
      <c r="M60" s="29" t="s">
        <v>853</v>
      </c>
      <c r="N60" s="30">
        <v>5.2293544200894999</v>
      </c>
      <c r="O60" s="30">
        <v>-23.778269317522401</v>
      </c>
      <c r="P60" s="31" t="s">
        <v>957</v>
      </c>
      <c r="Q60">
        <f>ROUND(Table9[[#This Row],[FUR-δ13C]]+3.1,2)</f>
        <v>-20.68</v>
      </c>
      <c r="R60">
        <f>ROUND(Table9[[#This Row],[FUR-δ15N]]+0.8,2)</f>
        <v>6.03</v>
      </c>
      <c r="U60" t="s">
        <v>910</v>
      </c>
      <c r="V60" s="34" t="s">
        <v>911</v>
      </c>
      <c r="W60" s="28" t="s">
        <v>851</v>
      </c>
      <c r="X60" s="30">
        <v>6.2684555389985199</v>
      </c>
      <c r="Y60" s="30">
        <v>-23.132707982387</v>
      </c>
      <c r="Z60" s="31" t="s">
        <v>982</v>
      </c>
      <c r="AA60">
        <f>ROUND(Table10[[#This Row],[FUR-δ13C]]+1.4,2)</f>
        <v>-21.73</v>
      </c>
      <c r="AB60">
        <f>ROUND(Table10[[#This Row],[FUR-δ15N]]+0.8,2)</f>
        <v>7.07</v>
      </c>
      <c r="AG60">
        <f t="shared" si="0"/>
        <v>7.5606</v>
      </c>
      <c r="AH60">
        <f t="shared" si="1"/>
        <v>-24.603670000000001</v>
      </c>
      <c r="AK60">
        <f t="shared" si="2"/>
        <v>6.1925999999999997</v>
      </c>
      <c r="AL60">
        <f t="shared" si="3"/>
        <v>-23.203410000000002</v>
      </c>
    </row>
    <row r="61" spans="11:38" x14ac:dyDescent="0.25">
      <c r="K61" t="s">
        <v>879</v>
      </c>
      <c r="L61" s="33" t="s">
        <v>862</v>
      </c>
      <c r="M61" s="28" t="s">
        <v>853</v>
      </c>
      <c r="N61" s="30">
        <v>7.5606299642141304</v>
      </c>
      <c r="O61" s="30">
        <v>-24.603668426419301</v>
      </c>
      <c r="P61" s="31" t="s">
        <v>957</v>
      </c>
      <c r="Q61">
        <f>ROUND(Table9[[#This Row],[FUR-δ13C]]+3.1,2)</f>
        <v>-21.5</v>
      </c>
      <c r="R61">
        <f>ROUND(Table9[[#This Row],[FUR-δ15N]]+0.8,2)</f>
        <v>8.36</v>
      </c>
      <c r="U61" t="s">
        <v>910</v>
      </c>
      <c r="V61" s="34" t="s">
        <v>911</v>
      </c>
      <c r="W61" s="28" t="s">
        <v>851</v>
      </c>
      <c r="X61" s="30">
        <v>6.1925525386881199</v>
      </c>
      <c r="Y61" s="30">
        <v>-23.2034093153638</v>
      </c>
      <c r="Z61" s="31" t="s">
        <v>982</v>
      </c>
      <c r="AA61">
        <f>ROUND(Table10[[#This Row],[FUR-δ13C]]+1.4,2)</f>
        <v>-21.8</v>
      </c>
      <c r="AB61">
        <f>ROUND(Table10[[#This Row],[FUR-δ15N]]+0.8,2)</f>
        <v>6.99</v>
      </c>
      <c r="AG61">
        <f t="shared" si="0"/>
        <v>7.5113000000000003</v>
      </c>
      <c r="AH61">
        <f t="shared" si="1"/>
        <v>-25.08362</v>
      </c>
    </row>
    <row r="62" spans="11:38" x14ac:dyDescent="0.25">
      <c r="K62" t="s">
        <v>879</v>
      </c>
      <c r="L62" s="33" t="s">
        <v>862</v>
      </c>
      <c r="M62" s="28" t="s">
        <v>853</v>
      </c>
      <c r="N62" s="30">
        <v>7.5113258175137601</v>
      </c>
      <c r="O62" s="30">
        <v>-25.083620428914301</v>
      </c>
      <c r="P62" s="31" t="s">
        <v>957</v>
      </c>
      <c r="Q62">
        <f>ROUND(Table9[[#This Row],[FUR-δ13C]]+3.1,2)</f>
        <v>-21.98</v>
      </c>
      <c r="R62">
        <f>ROUND(Table9[[#This Row],[FUR-δ15N]]+0.8,2)</f>
        <v>8.31</v>
      </c>
      <c r="AG62">
        <f t="shared" si="0"/>
        <v>7.9268000000000001</v>
      </c>
      <c r="AH62">
        <f t="shared" si="1"/>
        <v>-25.04823</v>
      </c>
    </row>
    <row r="63" spans="11:38" x14ac:dyDescent="0.25">
      <c r="K63" t="s">
        <v>879</v>
      </c>
      <c r="L63" s="33" t="s">
        <v>862</v>
      </c>
      <c r="M63" s="28" t="s">
        <v>853</v>
      </c>
      <c r="N63" s="30">
        <v>7.9267764253943502</v>
      </c>
      <c r="O63" s="30">
        <v>-25.048232178755899</v>
      </c>
      <c r="P63" s="31" t="s">
        <v>957</v>
      </c>
      <c r="Q63">
        <f>ROUND(Table9[[#This Row],[FUR-δ13C]]+3.1,2)</f>
        <v>-21.95</v>
      </c>
      <c r="R63">
        <f>ROUND(Table9[[#This Row],[FUR-δ15N]]+0.8,2)</f>
        <v>8.73</v>
      </c>
      <c r="Z63" t="s">
        <v>848</v>
      </c>
      <c r="AA63">
        <f>MEDIAN(Table10[CON-δ13C])</f>
        <v>-21.6</v>
      </c>
      <c r="AB63">
        <f>MEDIAN(Table10[CON-δ15N])</f>
        <v>8.39</v>
      </c>
      <c r="AG63">
        <f t="shared" si="0"/>
        <v>7.9794</v>
      </c>
      <c r="AH63">
        <f t="shared" si="1"/>
        <v>-23.800609999999999</v>
      </c>
    </row>
    <row r="64" spans="11:38" x14ac:dyDescent="0.25">
      <c r="K64" t="s">
        <v>880</v>
      </c>
      <c r="L64" s="33" t="s">
        <v>862</v>
      </c>
      <c r="M64" s="29" t="s">
        <v>851</v>
      </c>
      <c r="N64" s="30">
        <v>7.97944794643234</v>
      </c>
      <c r="O64" s="30">
        <v>-23.800609008943901</v>
      </c>
      <c r="P64" s="31" t="s">
        <v>957</v>
      </c>
      <c r="Q64">
        <f>ROUND(Table9[[#This Row],[FUR-δ13C]]+3.1,2)</f>
        <v>-20.7</v>
      </c>
      <c r="R64">
        <f>ROUND(Table9[[#This Row],[FUR-δ15N]]+0.8,2)</f>
        <v>8.7799999999999994</v>
      </c>
      <c r="Z64" t="s">
        <v>921</v>
      </c>
      <c r="AA64">
        <f>ROUND(_xlfn.STDEV.P(Table10[CON-δ13C]),5)</f>
        <v>0.94542999999999999</v>
      </c>
      <c r="AB64">
        <f>ROUND(_xlfn.STDEV.P(Table10[CON-δ15N]),5)</f>
        <v>1.1998200000000001</v>
      </c>
      <c r="AG64">
        <f t="shared" si="0"/>
        <v>7.7637999999999998</v>
      </c>
      <c r="AH64">
        <f t="shared" si="1"/>
        <v>-23.674389999999999</v>
      </c>
    </row>
    <row r="65" spans="11:34" x14ac:dyDescent="0.25">
      <c r="K65" t="s">
        <v>880</v>
      </c>
      <c r="L65" s="33" t="s">
        <v>862</v>
      </c>
      <c r="M65" s="29" t="s">
        <v>851</v>
      </c>
      <c r="N65" s="30">
        <v>7.7638160638773197</v>
      </c>
      <c r="O65" s="30">
        <v>-23.674387572002701</v>
      </c>
      <c r="P65" s="31" t="s">
        <v>957</v>
      </c>
      <c r="Q65">
        <f>ROUND(Table9[[#This Row],[FUR-δ13C]]+3.1,2)</f>
        <v>-20.57</v>
      </c>
      <c r="R65">
        <f>ROUND(Table9[[#This Row],[FUR-δ15N]]+0.8,2)</f>
        <v>8.56</v>
      </c>
      <c r="AG65">
        <f t="shared" si="0"/>
        <v>8.1698000000000004</v>
      </c>
      <c r="AH65">
        <f t="shared" si="1"/>
        <v>-23.693560000000002</v>
      </c>
    </row>
    <row r="66" spans="11:34" x14ac:dyDescent="0.25">
      <c r="K66" t="s">
        <v>880</v>
      </c>
      <c r="L66" s="33" t="s">
        <v>862</v>
      </c>
      <c r="M66" s="29" t="s">
        <v>851</v>
      </c>
      <c r="N66" s="30">
        <v>8.1698025652870303</v>
      </c>
      <c r="O66" s="30">
        <v>-23.693557584751598</v>
      </c>
      <c r="P66" s="31" t="s">
        <v>957</v>
      </c>
      <c r="Q66">
        <f>ROUND(Table9[[#This Row],[FUR-δ13C]]+3.1,2)</f>
        <v>-20.59</v>
      </c>
      <c r="R66">
        <f>ROUND(Table9[[#This Row],[FUR-δ15N]]+0.8,2)</f>
        <v>8.9700000000000006</v>
      </c>
      <c r="AG66">
        <f t="shared" si="0"/>
        <v>6.0155000000000003</v>
      </c>
      <c r="AH66">
        <f t="shared" si="1"/>
        <v>-23.901209999999999</v>
      </c>
    </row>
    <row r="67" spans="11:34" x14ac:dyDescent="0.25">
      <c r="K67" t="s">
        <v>881</v>
      </c>
      <c r="L67" s="33" t="s">
        <v>862</v>
      </c>
      <c r="M67" s="29" t="s">
        <v>882</v>
      </c>
      <c r="N67" s="30">
        <v>6.0155224853585096</v>
      </c>
      <c r="O67" s="30">
        <v>-23.901212928861099</v>
      </c>
      <c r="P67" s="31" t="s">
        <v>957</v>
      </c>
      <c r="Q67">
        <f>ROUND(Table9[[#This Row],[FUR-δ13C]]+3.1,2)</f>
        <v>-20.8</v>
      </c>
      <c r="R67">
        <f>ROUND(Table9[[#This Row],[FUR-δ15N]]+0.8,2)</f>
        <v>6.82</v>
      </c>
      <c r="AG67">
        <f t="shared" ref="AG67:AG119" si="4">ROUND(N68,4)</f>
        <v>6.9725000000000001</v>
      </c>
      <c r="AH67">
        <f t="shared" ref="AH67:AH119" si="5">ROUND(O68,5)</f>
        <v>-23.794309999999999</v>
      </c>
    </row>
    <row r="68" spans="11:34" x14ac:dyDescent="0.25">
      <c r="K68" t="s">
        <v>881</v>
      </c>
      <c r="L68" s="33" t="s">
        <v>862</v>
      </c>
      <c r="M68" s="29" t="s">
        <v>882</v>
      </c>
      <c r="N68" s="30">
        <v>6.97251297947445</v>
      </c>
      <c r="O68" s="30">
        <v>-23.794306297497901</v>
      </c>
      <c r="P68" s="31" t="s">
        <v>957</v>
      </c>
      <c r="Q68">
        <f>ROUND(Table9[[#This Row],[FUR-δ13C]]+3.1,2)</f>
        <v>-20.69</v>
      </c>
      <c r="R68">
        <f>ROUND(Table9[[#This Row],[FUR-δ15N]]+0.8,2)</f>
        <v>7.77</v>
      </c>
      <c r="AG68">
        <f t="shared" si="4"/>
        <v>7.4941000000000004</v>
      </c>
      <c r="AH68">
        <f t="shared" si="5"/>
        <v>-25.076180000000001</v>
      </c>
    </row>
    <row r="69" spans="11:34" x14ac:dyDescent="0.25">
      <c r="K69" t="s">
        <v>881</v>
      </c>
      <c r="L69" s="33" t="s">
        <v>862</v>
      </c>
      <c r="M69" s="29" t="s">
        <v>882</v>
      </c>
      <c r="N69" s="30">
        <v>7.4940870476138901</v>
      </c>
      <c r="O69" s="30">
        <v>-25.076182923603799</v>
      </c>
      <c r="P69" s="31" t="s">
        <v>957</v>
      </c>
      <c r="Q69">
        <f>ROUND(Table9[[#This Row],[FUR-δ13C]]+3.1,2)</f>
        <v>-21.98</v>
      </c>
      <c r="R69">
        <f>ROUND(Table9[[#This Row],[FUR-δ15N]]+0.8,2)</f>
        <v>8.2899999999999991</v>
      </c>
      <c r="AG69">
        <f t="shared" si="4"/>
        <v>6.6151999999999997</v>
      </c>
      <c r="AH69">
        <f t="shared" si="5"/>
        <v>-24.490169999999999</v>
      </c>
    </row>
    <row r="70" spans="11:34" x14ac:dyDescent="0.25">
      <c r="K70" t="s">
        <v>881</v>
      </c>
      <c r="L70" s="33" t="s">
        <v>862</v>
      </c>
      <c r="M70" s="29" t="s">
        <v>882</v>
      </c>
      <c r="N70" s="30">
        <v>6.6151518788727399</v>
      </c>
      <c r="O70" s="30">
        <v>-24.4901711483399</v>
      </c>
      <c r="P70" s="31" t="s">
        <v>957</v>
      </c>
      <c r="Q70">
        <f>ROUND(Table9[[#This Row],[FUR-δ13C]]+3.1,2)</f>
        <v>-21.39</v>
      </c>
      <c r="R70">
        <f>ROUND(Table9[[#This Row],[FUR-δ15N]]+0.8,2)</f>
        <v>7.42</v>
      </c>
      <c r="AG70">
        <f t="shared" si="4"/>
        <v>4.6288999999999998</v>
      </c>
      <c r="AH70">
        <f t="shared" si="5"/>
        <v>-22.514050000000001</v>
      </c>
    </row>
    <row r="71" spans="11:34" x14ac:dyDescent="0.25">
      <c r="K71" t="s">
        <v>883</v>
      </c>
      <c r="L71" s="33" t="s">
        <v>862</v>
      </c>
      <c r="M71" s="29" t="s">
        <v>853</v>
      </c>
      <c r="N71" s="30">
        <v>4.6288768394861002</v>
      </c>
      <c r="O71" s="30">
        <v>-22.5140458191897</v>
      </c>
      <c r="P71" s="31" t="s">
        <v>957</v>
      </c>
      <c r="Q71">
        <f>ROUND(Table9[[#This Row],[FUR-δ13C]]+3.1,2)</f>
        <v>-19.41</v>
      </c>
      <c r="R71">
        <f>ROUND(Table9[[#This Row],[FUR-δ15N]]+0.8,2)</f>
        <v>5.43</v>
      </c>
      <c r="AG71">
        <f t="shared" si="4"/>
        <v>4.2823000000000002</v>
      </c>
      <c r="AH71">
        <f t="shared" si="5"/>
        <v>-22.510149999999999</v>
      </c>
    </row>
    <row r="72" spans="11:34" x14ac:dyDescent="0.25">
      <c r="K72" t="s">
        <v>883</v>
      </c>
      <c r="L72" s="33" t="s">
        <v>862</v>
      </c>
      <c r="M72" s="29" t="s">
        <v>853</v>
      </c>
      <c r="N72" s="30">
        <v>4.2823148007929204</v>
      </c>
      <c r="O72" s="30">
        <v>-22.510151534512701</v>
      </c>
      <c r="P72" s="31" t="s">
        <v>957</v>
      </c>
      <c r="Q72">
        <f>ROUND(Table9[[#This Row],[FUR-δ13C]]+3.1,2)</f>
        <v>-19.41</v>
      </c>
      <c r="R72">
        <f>ROUND(Table9[[#This Row],[FUR-δ15N]]+0.8,2)</f>
        <v>5.08</v>
      </c>
      <c r="AG72">
        <f t="shared" si="4"/>
        <v>4.8741000000000003</v>
      </c>
      <c r="AH72">
        <f t="shared" si="5"/>
        <v>-22.43421</v>
      </c>
    </row>
    <row r="73" spans="11:34" x14ac:dyDescent="0.25">
      <c r="K73" t="s">
        <v>883</v>
      </c>
      <c r="L73" s="33" t="s">
        <v>862</v>
      </c>
      <c r="M73" s="29" t="s">
        <v>853</v>
      </c>
      <c r="N73" s="30">
        <v>4.8740533384069398</v>
      </c>
      <c r="O73" s="30">
        <v>-22.434212374105901</v>
      </c>
      <c r="P73" s="31" t="s">
        <v>957</v>
      </c>
      <c r="Q73">
        <f>ROUND(Table9[[#This Row],[FUR-δ13C]]+3.1,2)</f>
        <v>-19.329999999999998</v>
      </c>
      <c r="R73">
        <f>ROUND(Table9[[#This Row],[FUR-δ15N]]+0.8,2)</f>
        <v>5.67</v>
      </c>
      <c r="AG73">
        <f t="shared" si="4"/>
        <v>7.6417999999999999</v>
      </c>
      <c r="AH73">
        <f t="shared" si="5"/>
        <v>-24.05688</v>
      </c>
    </row>
    <row r="74" spans="11:34" x14ac:dyDescent="0.25">
      <c r="K74" t="s">
        <v>884</v>
      </c>
      <c r="L74" s="33" t="s">
        <v>862</v>
      </c>
      <c r="M74" s="29" t="s">
        <v>853</v>
      </c>
      <c r="N74" s="30">
        <v>7.6417560879316602</v>
      </c>
      <c r="O74" s="30">
        <v>-24.0568783476029</v>
      </c>
      <c r="P74" s="31" t="s">
        <v>957</v>
      </c>
      <c r="Q74">
        <f>ROUND(Table9[[#This Row],[FUR-δ13C]]+3.1,2)</f>
        <v>-20.96</v>
      </c>
      <c r="R74">
        <f>ROUND(Table9[[#This Row],[FUR-δ15N]]+0.8,2)</f>
        <v>8.44</v>
      </c>
      <c r="AG74">
        <f t="shared" si="4"/>
        <v>7.5370999999999997</v>
      </c>
      <c r="AH74">
        <f t="shared" si="5"/>
        <v>-24.874300000000002</v>
      </c>
    </row>
    <row r="75" spans="11:34" x14ac:dyDescent="0.25">
      <c r="K75" t="s">
        <v>884</v>
      </c>
      <c r="L75" s="33" t="s">
        <v>862</v>
      </c>
      <c r="M75" s="29" t="s">
        <v>853</v>
      </c>
      <c r="N75" s="30">
        <v>7.53707672166012</v>
      </c>
      <c r="O75" s="30">
        <v>-24.874297408148699</v>
      </c>
      <c r="P75" s="31" t="s">
        <v>957</v>
      </c>
      <c r="Q75">
        <f>ROUND(Table9[[#This Row],[FUR-δ13C]]+3.1,2)</f>
        <v>-21.77</v>
      </c>
      <c r="R75">
        <f>ROUND(Table9[[#This Row],[FUR-δ15N]]+0.8,2)</f>
        <v>8.34</v>
      </c>
      <c r="AG75">
        <f t="shared" si="4"/>
        <v>8.1395999999999997</v>
      </c>
      <c r="AH75">
        <f t="shared" si="5"/>
        <v>-23.593620000000001</v>
      </c>
    </row>
    <row r="76" spans="11:34" x14ac:dyDescent="0.25">
      <c r="K76" t="s">
        <v>884</v>
      </c>
      <c r="L76" s="33" t="s">
        <v>862</v>
      </c>
      <c r="M76" s="29" t="s">
        <v>853</v>
      </c>
      <c r="N76" s="30">
        <v>8.1396338052532595</v>
      </c>
      <c r="O76" s="30">
        <v>-23.593622242915501</v>
      </c>
      <c r="P76" s="31" t="s">
        <v>957</v>
      </c>
      <c r="Q76">
        <f>ROUND(Table9[[#This Row],[FUR-δ13C]]+3.1,2)</f>
        <v>-20.49</v>
      </c>
      <c r="R76">
        <f>ROUND(Table9[[#This Row],[FUR-δ15N]]+0.8,2)</f>
        <v>8.94</v>
      </c>
      <c r="AG76">
        <f t="shared" si="4"/>
        <v>5.1725000000000003</v>
      </c>
      <c r="AH76">
        <f t="shared" si="5"/>
        <v>-23.297989999999999</v>
      </c>
    </row>
    <row r="77" spans="11:34" x14ac:dyDescent="0.25">
      <c r="K77" t="s">
        <v>885</v>
      </c>
      <c r="L77" s="33" t="s">
        <v>862</v>
      </c>
      <c r="M77" s="29" t="s">
        <v>851</v>
      </c>
      <c r="N77" s="30">
        <v>5.1724942312115498</v>
      </c>
      <c r="O77" s="30">
        <v>-23.297988726531099</v>
      </c>
      <c r="P77" s="31" t="s">
        <v>957</v>
      </c>
      <c r="Q77">
        <f>ROUND(Table9[[#This Row],[FUR-δ13C]]+3.1,2)</f>
        <v>-20.2</v>
      </c>
      <c r="R77">
        <f>ROUND(Table9[[#This Row],[FUR-δ15N]]+0.8,2)</f>
        <v>5.97</v>
      </c>
      <c r="AG77">
        <f t="shared" si="4"/>
        <v>5.5387000000000004</v>
      </c>
      <c r="AH77">
        <f t="shared" si="5"/>
        <v>-23.777200000000001</v>
      </c>
    </row>
    <row r="78" spans="11:34" x14ac:dyDescent="0.25">
      <c r="K78" t="s">
        <v>885</v>
      </c>
      <c r="L78" s="33" t="s">
        <v>862</v>
      </c>
      <c r="M78" s="29" t="s">
        <v>851</v>
      </c>
      <c r="N78" s="30">
        <v>5.5387155112602899</v>
      </c>
      <c r="O78" s="30">
        <v>-23.777198151626902</v>
      </c>
      <c r="P78" s="31" t="s">
        <v>957</v>
      </c>
      <c r="Q78">
        <f>ROUND(Table9[[#This Row],[FUR-δ13C]]+3.1,2)</f>
        <v>-20.68</v>
      </c>
      <c r="R78">
        <f>ROUND(Table9[[#This Row],[FUR-δ15N]]+0.8,2)</f>
        <v>6.34</v>
      </c>
      <c r="AG78">
        <f t="shared" si="4"/>
        <v>5.6414999999999997</v>
      </c>
      <c r="AH78">
        <f t="shared" si="5"/>
        <v>-23.782979999999998</v>
      </c>
    </row>
    <row r="79" spans="11:34" x14ac:dyDescent="0.25">
      <c r="K79" t="s">
        <v>885</v>
      </c>
      <c r="L79" s="33" t="s">
        <v>862</v>
      </c>
      <c r="M79" s="29" t="s">
        <v>851</v>
      </c>
      <c r="N79" s="30">
        <v>5.6415230851390898</v>
      </c>
      <c r="O79" s="30">
        <v>-23.782980912562799</v>
      </c>
      <c r="P79" s="31" t="s">
        <v>957</v>
      </c>
      <c r="Q79">
        <f>ROUND(Table9[[#This Row],[FUR-δ13C]]+3.1,2)</f>
        <v>-20.68</v>
      </c>
      <c r="R79">
        <f>ROUND(Table9[[#This Row],[FUR-δ15N]]+0.8,2)</f>
        <v>6.44</v>
      </c>
      <c r="AG79">
        <f t="shared" si="4"/>
        <v>6.1247999999999996</v>
      </c>
      <c r="AH79">
        <f t="shared" si="5"/>
        <v>-24.156680000000001</v>
      </c>
    </row>
    <row r="80" spans="11:34" x14ac:dyDescent="0.25">
      <c r="K80" t="s">
        <v>885</v>
      </c>
      <c r="L80" s="33" t="s">
        <v>862</v>
      </c>
      <c r="M80" s="29" t="s">
        <v>851</v>
      </c>
      <c r="N80" s="30">
        <v>6.1247742445840299</v>
      </c>
      <c r="O80" s="30">
        <v>-24.156678973971399</v>
      </c>
      <c r="P80" s="31" t="s">
        <v>957</v>
      </c>
      <c r="Q80">
        <f>ROUND(Table9[[#This Row],[FUR-δ13C]]+3.1,2)</f>
        <v>-21.06</v>
      </c>
      <c r="R80">
        <f>ROUND(Table9[[#This Row],[FUR-δ15N]]+0.8,2)</f>
        <v>6.92</v>
      </c>
      <c r="AG80">
        <f t="shared" si="4"/>
        <v>6.3230000000000004</v>
      </c>
      <c r="AH80">
        <f t="shared" si="5"/>
        <v>-22.51774</v>
      </c>
    </row>
    <row r="81" spans="11:34" x14ac:dyDescent="0.25">
      <c r="K81" t="s">
        <v>886</v>
      </c>
      <c r="L81" s="33" t="s">
        <v>862</v>
      </c>
      <c r="M81" s="29" t="s">
        <v>853</v>
      </c>
      <c r="N81" s="30">
        <v>6.3230082340669602</v>
      </c>
      <c r="O81" s="30">
        <v>-22.5177382732467</v>
      </c>
      <c r="P81" s="31" t="s">
        <v>957</v>
      </c>
      <c r="Q81">
        <f>ROUND(Table9[[#This Row],[FUR-δ13C]]+3.1,2)</f>
        <v>-19.420000000000002</v>
      </c>
      <c r="R81">
        <f>ROUND(Table9[[#This Row],[FUR-δ15N]]+0.8,2)</f>
        <v>7.12</v>
      </c>
      <c r="AG81">
        <f t="shared" si="4"/>
        <v>5.6222000000000003</v>
      </c>
      <c r="AH81">
        <f t="shared" si="5"/>
        <v>-22.284780000000001</v>
      </c>
    </row>
    <row r="82" spans="11:34" x14ac:dyDescent="0.25">
      <c r="K82" t="s">
        <v>886</v>
      </c>
      <c r="L82" s="33" t="s">
        <v>862</v>
      </c>
      <c r="M82" s="29" t="s">
        <v>853</v>
      </c>
      <c r="N82" s="30">
        <v>5.6222424044344299</v>
      </c>
      <c r="O82" s="30">
        <v>-22.284782064270999</v>
      </c>
      <c r="P82" s="31" t="s">
        <v>957</v>
      </c>
      <c r="Q82">
        <f>ROUND(Table9[[#This Row],[FUR-δ13C]]+3.1,2)</f>
        <v>-19.18</v>
      </c>
      <c r="R82">
        <f>ROUND(Table9[[#This Row],[FUR-δ15N]]+0.8,2)</f>
        <v>6.42</v>
      </c>
      <c r="AG82">
        <f t="shared" si="4"/>
        <v>6.2641999999999998</v>
      </c>
      <c r="AH82">
        <f t="shared" si="5"/>
        <v>-22.151499999999999</v>
      </c>
    </row>
    <row r="83" spans="11:34" x14ac:dyDescent="0.25">
      <c r="K83" t="s">
        <v>886</v>
      </c>
      <c r="L83" s="33" t="s">
        <v>862</v>
      </c>
      <c r="M83" s="29" t="s">
        <v>853</v>
      </c>
      <c r="N83" s="30">
        <v>6.2641807074392704</v>
      </c>
      <c r="O83" s="30">
        <v>-22.1514974515147</v>
      </c>
      <c r="P83" s="31" t="s">
        <v>957</v>
      </c>
      <c r="Q83">
        <f>ROUND(Table9[[#This Row],[FUR-δ13C]]+3.1,2)</f>
        <v>-19.05</v>
      </c>
      <c r="R83">
        <f>ROUND(Table9[[#This Row],[FUR-δ15N]]+0.8,2)</f>
        <v>7.06</v>
      </c>
      <c r="AG83">
        <f t="shared" si="4"/>
        <v>7.7289000000000003</v>
      </c>
      <c r="AH83">
        <f t="shared" si="5"/>
        <v>-20.93338</v>
      </c>
    </row>
    <row r="84" spans="11:34" x14ac:dyDescent="0.25">
      <c r="K84" t="s">
        <v>887</v>
      </c>
      <c r="L84" s="33" t="s">
        <v>862</v>
      </c>
      <c r="M84" s="29" t="s">
        <v>853</v>
      </c>
      <c r="N84" s="30">
        <v>7.7288531671300102</v>
      </c>
      <c r="O84" s="30">
        <v>-20.933381936867999</v>
      </c>
      <c r="P84" s="31" t="s">
        <v>957</v>
      </c>
      <c r="Q84">
        <f>ROUND(Table9[[#This Row],[FUR-δ13C]]+3.1,2)</f>
        <v>-17.829999999999998</v>
      </c>
      <c r="R84">
        <f>ROUND(Table9[[#This Row],[FUR-δ15N]]+0.8,2)</f>
        <v>8.5299999999999994</v>
      </c>
      <c r="AG84">
        <f t="shared" si="4"/>
        <v>7.2298</v>
      </c>
      <c r="AH84">
        <f t="shared" si="5"/>
        <v>-20.81673</v>
      </c>
    </row>
    <row r="85" spans="11:34" x14ac:dyDescent="0.25">
      <c r="K85" t="s">
        <v>887</v>
      </c>
      <c r="L85" s="33" t="s">
        <v>862</v>
      </c>
      <c r="M85" s="29" t="s">
        <v>853</v>
      </c>
      <c r="N85" s="30">
        <v>7.2297832757207203</v>
      </c>
      <c r="O85" s="30">
        <v>-20.816733345009698</v>
      </c>
      <c r="P85" s="31" t="s">
        <v>957</v>
      </c>
      <c r="Q85">
        <f>ROUND(Table9[[#This Row],[FUR-δ13C]]+3.1,2)</f>
        <v>-17.72</v>
      </c>
      <c r="R85">
        <f>ROUND(Table9[[#This Row],[FUR-δ15N]]+0.8,2)</f>
        <v>8.0299999999999994</v>
      </c>
      <c r="AG85">
        <f t="shared" si="4"/>
        <v>8.0252999999999997</v>
      </c>
      <c r="AH85">
        <f t="shared" si="5"/>
        <v>-24.392779999999998</v>
      </c>
    </row>
    <row r="86" spans="11:34" x14ac:dyDescent="0.25">
      <c r="K86" t="s">
        <v>888</v>
      </c>
      <c r="L86" s="33" t="s">
        <v>862</v>
      </c>
      <c r="M86" s="29" t="s">
        <v>851</v>
      </c>
      <c r="N86" s="30">
        <v>8.0253156631436493</v>
      </c>
      <c r="O86" s="30">
        <v>-24.392775981866201</v>
      </c>
      <c r="P86" s="31" t="s">
        <v>957</v>
      </c>
      <c r="Q86">
        <f>ROUND(Table9[[#This Row],[FUR-δ13C]]+3.1,2)</f>
        <v>-21.29</v>
      </c>
      <c r="R86">
        <f>ROUND(Table9[[#This Row],[FUR-δ15N]]+0.8,2)</f>
        <v>8.83</v>
      </c>
      <c r="AG86">
        <f t="shared" si="4"/>
        <v>8.4160000000000004</v>
      </c>
      <c r="AH86">
        <f t="shared" si="5"/>
        <v>-24.57095</v>
      </c>
    </row>
    <row r="87" spans="11:34" x14ac:dyDescent="0.25">
      <c r="K87" t="s">
        <v>888</v>
      </c>
      <c r="L87" s="33" t="s">
        <v>862</v>
      </c>
      <c r="M87" s="29" t="s">
        <v>851</v>
      </c>
      <c r="N87" s="30">
        <v>8.4160238108802794</v>
      </c>
      <c r="O87" s="30">
        <v>-24.5709504262161</v>
      </c>
      <c r="P87" s="31" t="s">
        <v>957</v>
      </c>
      <c r="Q87">
        <f>ROUND(Table9[[#This Row],[FUR-δ13C]]+3.1,2)</f>
        <v>-21.47</v>
      </c>
      <c r="R87">
        <f>ROUND(Table9[[#This Row],[FUR-δ15N]]+0.8,2)</f>
        <v>9.2200000000000006</v>
      </c>
      <c r="AG87">
        <f t="shared" si="4"/>
        <v>9.1464999999999996</v>
      </c>
      <c r="AH87">
        <f t="shared" si="5"/>
        <v>-24.426729999999999</v>
      </c>
    </row>
    <row r="88" spans="11:34" x14ac:dyDescent="0.25">
      <c r="K88" t="s">
        <v>888</v>
      </c>
      <c r="L88" s="33" t="s">
        <v>862</v>
      </c>
      <c r="M88" s="29" t="s">
        <v>851</v>
      </c>
      <c r="N88" s="30">
        <v>9.1464983264598398</v>
      </c>
      <c r="O88" s="30">
        <v>-24.426731307093799</v>
      </c>
      <c r="P88" s="31" t="s">
        <v>957</v>
      </c>
      <c r="Q88">
        <f>ROUND(Table9[[#This Row],[FUR-δ13C]]+3.1,2)</f>
        <v>-21.33</v>
      </c>
      <c r="R88">
        <f>ROUND(Table9[[#This Row],[FUR-δ15N]]+0.8,2)</f>
        <v>9.9499999999999993</v>
      </c>
      <c r="AG88">
        <f t="shared" si="4"/>
        <v>8.8135999999999992</v>
      </c>
      <c r="AH88">
        <f t="shared" si="5"/>
        <v>-25.032710000000002</v>
      </c>
    </row>
    <row r="89" spans="11:34" x14ac:dyDescent="0.25">
      <c r="K89" t="s">
        <v>888</v>
      </c>
      <c r="L89" s="33" t="s">
        <v>862</v>
      </c>
      <c r="M89" s="29" t="s">
        <v>851</v>
      </c>
      <c r="N89" s="30">
        <v>8.8136386335651498</v>
      </c>
      <c r="O89" s="30">
        <v>-25.032706683940098</v>
      </c>
      <c r="P89" s="31" t="s">
        <v>957</v>
      </c>
      <c r="Q89">
        <f>ROUND(Table9[[#This Row],[FUR-δ13C]]+3.1,2)</f>
        <v>-21.93</v>
      </c>
      <c r="R89">
        <f>ROUND(Table9[[#This Row],[FUR-δ15N]]+0.8,2)</f>
        <v>9.61</v>
      </c>
      <c r="AG89">
        <f t="shared" si="4"/>
        <v>9.0260999999999996</v>
      </c>
      <c r="AH89">
        <f t="shared" si="5"/>
        <v>-24.402159999999999</v>
      </c>
    </row>
    <row r="90" spans="11:34" x14ac:dyDescent="0.25">
      <c r="K90" t="s">
        <v>888</v>
      </c>
      <c r="L90" s="33" t="s">
        <v>862</v>
      </c>
      <c r="M90" s="29" t="s">
        <v>851</v>
      </c>
      <c r="N90" s="30">
        <v>9.0260969820019898</v>
      </c>
      <c r="O90" s="30">
        <v>-24.402160694642198</v>
      </c>
      <c r="P90" s="31" t="s">
        <v>957</v>
      </c>
      <c r="Q90">
        <f>ROUND(Table9[[#This Row],[FUR-δ13C]]+3.1,2)</f>
        <v>-21.3</v>
      </c>
      <c r="R90">
        <f>ROUND(Table9[[#This Row],[FUR-δ15N]]+0.8,2)</f>
        <v>9.83</v>
      </c>
      <c r="AG90">
        <f t="shared" si="4"/>
        <v>9.2375000000000007</v>
      </c>
      <c r="AH90">
        <f t="shared" si="5"/>
        <v>-24.296420000000001</v>
      </c>
    </row>
    <row r="91" spans="11:34" x14ac:dyDescent="0.25">
      <c r="K91" t="s">
        <v>888</v>
      </c>
      <c r="L91" s="33" t="s">
        <v>862</v>
      </c>
      <c r="M91" s="29" t="s">
        <v>851</v>
      </c>
      <c r="N91" s="30">
        <v>9.2374777313828496</v>
      </c>
      <c r="O91" s="30">
        <v>-24.296422874640001</v>
      </c>
      <c r="P91" s="31" t="s">
        <v>957</v>
      </c>
      <c r="Q91">
        <f>ROUND(Table9[[#This Row],[FUR-δ13C]]+3.1,2)</f>
        <v>-21.2</v>
      </c>
      <c r="R91">
        <f>ROUND(Table9[[#This Row],[FUR-δ15N]]+0.8,2)</f>
        <v>10.039999999999999</v>
      </c>
      <c r="AG91">
        <f t="shared" si="4"/>
        <v>9.5198</v>
      </c>
      <c r="AH91">
        <f t="shared" si="5"/>
        <v>-24.33971</v>
      </c>
    </row>
    <row r="92" spans="11:34" x14ac:dyDescent="0.25">
      <c r="K92" t="s">
        <v>888</v>
      </c>
      <c r="L92" s="33" t="s">
        <v>862</v>
      </c>
      <c r="M92" s="29" t="s">
        <v>851</v>
      </c>
      <c r="N92" s="30">
        <v>9.5197956256217697</v>
      </c>
      <c r="O92" s="30">
        <v>-24.339712702181298</v>
      </c>
      <c r="P92" s="31" t="s">
        <v>957</v>
      </c>
      <c r="Q92">
        <f>ROUND(Table9[[#This Row],[FUR-δ13C]]+3.1,2)</f>
        <v>-21.24</v>
      </c>
      <c r="R92">
        <f>ROUND(Table9[[#This Row],[FUR-δ15N]]+0.8,2)</f>
        <v>10.32</v>
      </c>
      <c r="AG92">
        <f t="shared" si="4"/>
        <v>7.5007999999999999</v>
      </c>
      <c r="AH92">
        <f t="shared" si="5"/>
        <v>-22.292280000000002</v>
      </c>
    </row>
    <row r="93" spans="11:34" x14ac:dyDescent="0.25">
      <c r="K93" t="s">
        <v>889</v>
      </c>
      <c r="L93" s="33" t="s">
        <v>862</v>
      </c>
      <c r="M93" s="29" t="s">
        <v>851</v>
      </c>
      <c r="N93" s="30">
        <v>7.5007888890502699</v>
      </c>
      <c r="O93" s="30">
        <v>-22.292278927525601</v>
      </c>
      <c r="P93" s="31" t="s">
        <v>957</v>
      </c>
      <c r="Q93">
        <f>ROUND(Table9[[#This Row],[FUR-δ13C]]+3.1,2)</f>
        <v>-19.190000000000001</v>
      </c>
      <c r="R93">
        <f>ROUND(Table9[[#This Row],[FUR-δ15N]]+0.8,2)</f>
        <v>8.3000000000000007</v>
      </c>
      <c r="AG93">
        <f t="shared" si="4"/>
        <v>7.0000999999999998</v>
      </c>
      <c r="AH93">
        <f t="shared" si="5"/>
        <v>-22.302879999999998</v>
      </c>
    </row>
    <row r="94" spans="11:34" x14ac:dyDescent="0.25">
      <c r="K94" t="s">
        <v>889</v>
      </c>
      <c r="L94" s="33" t="s">
        <v>862</v>
      </c>
      <c r="M94" s="29" t="s">
        <v>851</v>
      </c>
      <c r="N94" s="30">
        <v>7.0000600800062598</v>
      </c>
      <c r="O94" s="30">
        <v>-22.302883183734401</v>
      </c>
      <c r="P94" s="31" t="s">
        <v>957</v>
      </c>
      <c r="Q94">
        <f>ROUND(Table9[[#This Row],[FUR-δ13C]]+3.1,2)</f>
        <v>-19.2</v>
      </c>
      <c r="R94">
        <f>ROUND(Table9[[#This Row],[FUR-δ15N]]+0.8,2)</f>
        <v>7.8</v>
      </c>
      <c r="AG94">
        <f t="shared" si="4"/>
        <v>7.4596999999999998</v>
      </c>
      <c r="AH94">
        <f t="shared" si="5"/>
        <v>-22.841989999999999</v>
      </c>
    </row>
    <row r="95" spans="11:34" x14ac:dyDescent="0.25">
      <c r="K95" t="s">
        <v>889</v>
      </c>
      <c r="L95" s="33" t="s">
        <v>862</v>
      </c>
      <c r="M95" s="29" t="s">
        <v>851</v>
      </c>
      <c r="N95" s="30">
        <v>7.4596962052470897</v>
      </c>
      <c r="O95" s="30">
        <v>-22.841987772784801</v>
      </c>
      <c r="P95" s="31" t="s">
        <v>957</v>
      </c>
      <c r="Q95">
        <f>ROUND(Table9[[#This Row],[FUR-δ13C]]+3.1,2)</f>
        <v>-19.739999999999998</v>
      </c>
      <c r="R95">
        <f>ROUND(Table9[[#This Row],[FUR-δ15N]]+0.8,2)</f>
        <v>8.26</v>
      </c>
      <c r="AG95">
        <f t="shared" si="4"/>
        <v>8.0533000000000001</v>
      </c>
      <c r="AH95">
        <f t="shared" si="5"/>
        <v>-21.91047</v>
      </c>
    </row>
    <row r="96" spans="11:34" x14ac:dyDescent="0.25">
      <c r="K96" t="s">
        <v>889</v>
      </c>
      <c r="L96" s="33" t="s">
        <v>862</v>
      </c>
      <c r="M96" s="29" t="s">
        <v>851</v>
      </c>
      <c r="N96" s="30">
        <v>8.0533191702902904</v>
      </c>
      <c r="O96" s="30">
        <v>-21.9104702130095</v>
      </c>
      <c r="P96" s="31" t="s">
        <v>957</v>
      </c>
      <c r="Q96">
        <f>ROUND(Table9[[#This Row],[FUR-δ13C]]+3.1,2)</f>
        <v>-18.809999999999999</v>
      </c>
      <c r="R96">
        <f>ROUND(Table9[[#This Row],[FUR-δ15N]]+0.8,2)</f>
        <v>8.85</v>
      </c>
      <c r="AG96">
        <f t="shared" si="4"/>
        <v>7.7295999999999996</v>
      </c>
      <c r="AH96">
        <f t="shared" si="5"/>
        <v>-22.596540000000001</v>
      </c>
    </row>
    <row r="97" spans="11:34" x14ac:dyDescent="0.25">
      <c r="K97" t="s">
        <v>889</v>
      </c>
      <c r="L97" s="33" t="s">
        <v>862</v>
      </c>
      <c r="M97" s="29" t="s">
        <v>851</v>
      </c>
      <c r="N97" s="30">
        <v>7.7296489232510304</v>
      </c>
      <c r="O97" s="30">
        <v>-22.596540776196399</v>
      </c>
      <c r="P97" s="31" t="s">
        <v>957</v>
      </c>
      <c r="Q97">
        <f>ROUND(Table9[[#This Row],[FUR-δ13C]]+3.1,2)</f>
        <v>-19.5</v>
      </c>
      <c r="R97">
        <f>ROUND(Table9[[#This Row],[FUR-δ15N]]+0.8,2)</f>
        <v>8.5299999999999994</v>
      </c>
      <c r="AG97">
        <f t="shared" si="4"/>
        <v>7.7313999999999998</v>
      </c>
      <c r="AH97">
        <f t="shared" si="5"/>
        <v>-22.589700000000001</v>
      </c>
    </row>
    <row r="98" spans="11:34" x14ac:dyDescent="0.25">
      <c r="K98" t="s">
        <v>889</v>
      </c>
      <c r="L98" s="33" t="s">
        <v>862</v>
      </c>
      <c r="M98" s="29" t="s">
        <v>851</v>
      </c>
      <c r="N98" s="30">
        <v>7.7314068529061997</v>
      </c>
      <c r="O98" s="30">
        <v>-22.5896969498461</v>
      </c>
      <c r="P98" s="31" t="s">
        <v>957</v>
      </c>
      <c r="Q98">
        <f>ROUND(Table9[[#This Row],[FUR-δ13C]]+3.1,2)</f>
        <v>-19.489999999999998</v>
      </c>
      <c r="R98">
        <f>ROUND(Table9[[#This Row],[FUR-δ15N]]+0.8,2)</f>
        <v>8.5299999999999994</v>
      </c>
      <c r="AG98">
        <f t="shared" si="4"/>
        <v>8.4427000000000003</v>
      </c>
      <c r="AH98">
        <f t="shared" si="5"/>
        <v>-22.866610000000001</v>
      </c>
    </row>
    <row r="99" spans="11:34" x14ac:dyDescent="0.25">
      <c r="K99" t="s">
        <v>889</v>
      </c>
      <c r="L99" s="33" t="s">
        <v>862</v>
      </c>
      <c r="M99" s="29" t="s">
        <v>851</v>
      </c>
      <c r="N99" s="30">
        <v>8.4426517890797097</v>
      </c>
      <c r="O99" s="30">
        <v>-22.866611528588599</v>
      </c>
      <c r="P99" s="31" t="s">
        <v>957</v>
      </c>
      <c r="Q99">
        <f>ROUND(Table9[[#This Row],[FUR-δ13C]]+3.1,2)</f>
        <v>-19.77</v>
      </c>
      <c r="R99">
        <f>ROUND(Table9[[#This Row],[FUR-δ15N]]+0.8,2)</f>
        <v>9.24</v>
      </c>
      <c r="AG99">
        <f t="shared" si="4"/>
        <v>6.3301999999999996</v>
      </c>
      <c r="AH99">
        <f t="shared" si="5"/>
        <v>-23.90455</v>
      </c>
    </row>
    <row r="100" spans="11:34" x14ac:dyDescent="0.25">
      <c r="K100" t="s">
        <v>890</v>
      </c>
      <c r="L100" s="33" t="s">
        <v>862</v>
      </c>
      <c r="M100" s="29" t="s">
        <v>851</v>
      </c>
      <c r="N100" s="30">
        <v>6.3301884391809899</v>
      </c>
      <c r="O100" s="30">
        <v>-23.904548501137999</v>
      </c>
      <c r="P100" s="31" t="s">
        <v>957</v>
      </c>
      <c r="Q100">
        <f>ROUND(Table9[[#This Row],[FUR-δ13C]]+3.1,2)</f>
        <v>-20.8</v>
      </c>
      <c r="R100">
        <f>ROUND(Table9[[#This Row],[FUR-δ15N]]+0.8,2)</f>
        <v>7.13</v>
      </c>
      <c r="AG100">
        <f t="shared" si="4"/>
        <v>6.9058999999999999</v>
      </c>
      <c r="AH100">
        <f t="shared" si="5"/>
        <v>-23.65297</v>
      </c>
    </row>
    <row r="101" spans="11:34" x14ac:dyDescent="0.25">
      <c r="K101" t="s">
        <v>890</v>
      </c>
      <c r="L101" s="33" t="s">
        <v>862</v>
      </c>
      <c r="M101" s="29" t="s">
        <v>851</v>
      </c>
      <c r="N101" s="30">
        <v>6.9059049274615703</v>
      </c>
      <c r="O101" s="30">
        <v>-23.652973619920999</v>
      </c>
      <c r="P101" s="31" t="s">
        <v>957</v>
      </c>
      <c r="Q101">
        <f>ROUND(Table9[[#This Row],[FUR-δ13C]]+3.1,2)</f>
        <v>-20.55</v>
      </c>
      <c r="R101">
        <f>ROUND(Table9[[#This Row],[FUR-δ15N]]+0.8,2)</f>
        <v>7.71</v>
      </c>
      <c r="AG101">
        <f t="shared" si="4"/>
        <v>7.1658999999999997</v>
      </c>
      <c r="AH101">
        <f t="shared" si="5"/>
        <v>-23.929780000000001</v>
      </c>
    </row>
    <row r="102" spans="11:34" x14ac:dyDescent="0.25">
      <c r="K102" t="s">
        <v>890</v>
      </c>
      <c r="L102" s="33" t="s">
        <v>862</v>
      </c>
      <c r="M102" s="29" t="s">
        <v>851</v>
      </c>
      <c r="N102" s="30">
        <v>7.1659474404402896</v>
      </c>
      <c r="O102" s="30">
        <v>-23.929781028938201</v>
      </c>
      <c r="P102" s="31" t="s">
        <v>957</v>
      </c>
      <c r="Q102">
        <f>ROUND(Table9[[#This Row],[FUR-δ13C]]+3.1,2)</f>
        <v>-20.83</v>
      </c>
      <c r="R102">
        <f>ROUND(Table9[[#This Row],[FUR-δ15N]]+0.8,2)</f>
        <v>7.97</v>
      </c>
      <c r="AG102">
        <f t="shared" si="4"/>
        <v>6.7247000000000003</v>
      </c>
      <c r="AH102">
        <f t="shared" si="5"/>
        <v>-24.34376</v>
      </c>
    </row>
    <row r="103" spans="11:34" x14ac:dyDescent="0.25">
      <c r="K103" t="s">
        <v>890</v>
      </c>
      <c r="L103" s="33" t="s">
        <v>862</v>
      </c>
      <c r="M103" s="29" t="s">
        <v>851</v>
      </c>
      <c r="N103" s="30">
        <v>6.7247068540803498</v>
      </c>
      <c r="O103" s="30">
        <v>-24.3437592053426</v>
      </c>
      <c r="P103" s="31" t="s">
        <v>957</v>
      </c>
      <c r="Q103">
        <f>ROUND(Table9[[#This Row],[FUR-δ13C]]+3.1,2)</f>
        <v>-21.24</v>
      </c>
      <c r="R103">
        <f>ROUND(Table9[[#This Row],[FUR-δ15N]]+0.8,2)</f>
        <v>7.52</v>
      </c>
      <c r="AG103">
        <f t="shared" si="4"/>
        <v>7.0106999999999999</v>
      </c>
      <c r="AH103">
        <f t="shared" si="5"/>
        <v>-24.186350000000001</v>
      </c>
    </row>
    <row r="104" spans="11:34" x14ac:dyDescent="0.25">
      <c r="K104" t="s">
        <v>890</v>
      </c>
      <c r="L104" s="33" t="s">
        <v>862</v>
      </c>
      <c r="M104" s="29" t="s">
        <v>851</v>
      </c>
      <c r="N104" s="30">
        <v>7.0106976546615103</v>
      </c>
      <c r="O104" s="30">
        <v>-24.1863466620118</v>
      </c>
      <c r="P104" s="31" t="s">
        <v>957</v>
      </c>
      <c r="Q104">
        <f>ROUND(Table9[[#This Row],[FUR-δ13C]]+3.1,2)</f>
        <v>-21.09</v>
      </c>
      <c r="R104">
        <f>ROUND(Table9[[#This Row],[FUR-δ15N]]+0.8,2)</f>
        <v>7.81</v>
      </c>
      <c r="AG104">
        <f t="shared" si="4"/>
        <v>6.1805000000000003</v>
      </c>
      <c r="AH104">
        <f t="shared" si="5"/>
        <v>-24.427700000000002</v>
      </c>
    </row>
    <row r="105" spans="11:34" x14ac:dyDescent="0.25">
      <c r="K105" t="s">
        <v>890</v>
      </c>
      <c r="L105" s="33" t="s">
        <v>862</v>
      </c>
      <c r="M105" s="29" t="s">
        <v>851</v>
      </c>
      <c r="N105" s="30">
        <v>6.1804844470319997</v>
      </c>
      <c r="O105" s="30">
        <v>-24.4277036500931</v>
      </c>
      <c r="P105" s="31" t="s">
        <v>957</v>
      </c>
      <c r="Q105">
        <f>ROUND(Table9[[#This Row],[FUR-δ13C]]+3.1,2)</f>
        <v>-21.33</v>
      </c>
      <c r="R105">
        <f>ROUND(Table9[[#This Row],[FUR-δ15N]]+0.8,2)</f>
        <v>6.98</v>
      </c>
      <c r="AG105">
        <f t="shared" si="4"/>
        <v>7.2931999999999997</v>
      </c>
      <c r="AH105">
        <f t="shared" si="5"/>
        <v>-25.485199999999999</v>
      </c>
    </row>
    <row r="106" spans="11:34" x14ac:dyDescent="0.25">
      <c r="K106" t="s">
        <v>890</v>
      </c>
      <c r="L106" s="33" t="s">
        <v>862</v>
      </c>
      <c r="M106" s="29" t="s">
        <v>851</v>
      </c>
      <c r="N106" s="30">
        <v>7.2931764325574697</v>
      </c>
      <c r="O106" s="30">
        <v>-25.485195644830402</v>
      </c>
      <c r="P106" s="31" t="s">
        <v>957</v>
      </c>
      <c r="Q106">
        <f>ROUND(Table9[[#This Row],[FUR-δ13C]]+3.1,2)</f>
        <v>-22.39</v>
      </c>
      <c r="R106">
        <f>ROUND(Table9[[#This Row],[FUR-δ15N]]+0.8,2)</f>
        <v>8.09</v>
      </c>
      <c r="AG106">
        <f t="shared" si="4"/>
        <v>6.7190000000000003</v>
      </c>
      <c r="AH106">
        <f t="shared" si="5"/>
        <v>-23.513459999999998</v>
      </c>
    </row>
    <row r="107" spans="11:34" x14ac:dyDescent="0.25">
      <c r="K107" t="s">
        <v>891</v>
      </c>
      <c r="L107" s="33" t="s">
        <v>862</v>
      </c>
      <c r="M107" s="29" t="s">
        <v>851</v>
      </c>
      <c r="N107" s="30">
        <v>6.71897145148756</v>
      </c>
      <c r="O107" s="30">
        <v>-23.513464845553699</v>
      </c>
      <c r="P107" s="31" t="s">
        <v>957</v>
      </c>
      <c r="Q107">
        <f>ROUND(Table9[[#This Row],[FUR-δ13C]]+3.1,2)</f>
        <v>-20.41</v>
      </c>
      <c r="R107">
        <f>ROUND(Table9[[#This Row],[FUR-δ15N]]+0.8,2)</f>
        <v>7.52</v>
      </c>
      <c r="AG107">
        <f t="shared" si="4"/>
        <v>6.6954000000000002</v>
      </c>
      <c r="AH107">
        <f t="shared" si="5"/>
        <v>-23.797499999999999</v>
      </c>
    </row>
    <row r="108" spans="11:34" x14ac:dyDescent="0.25">
      <c r="K108" t="s">
        <v>891</v>
      </c>
      <c r="L108" s="33" t="s">
        <v>862</v>
      </c>
      <c r="M108" s="29" t="s">
        <v>851</v>
      </c>
      <c r="N108" s="30">
        <v>6.6954291082410204</v>
      </c>
      <c r="O108" s="30">
        <v>-23.797502700843399</v>
      </c>
      <c r="P108" s="31" t="s">
        <v>957</v>
      </c>
      <c r="Q108">
        <f>ROUND(Table9[[#This Row],[FUR-δ13C]]+3.1,2)</f>
        <v>-20.7</v>
      </c>
      <c r="R108">
        <f>ROUND(Table9[[#This Row],[FUR-δ15N]]+0.8,2)</f>
        <v>7.5</v>
      </c>
      <c r="AG108">
        <f t="shared" si="4"/>
        <v>7.0568999999999997</v>
      </c>
      <c r="AH108">
        <f t="shared" si="5"/>
        <v>-23.873149999999999</v>
      </c>
    </row>
    <row r="109" spans="11:34" x14ac:dyDescent="0.25">
      <c r="K109" t="s">
        <v>891</v>
      </c>
      <c r="L109" s="33" t="s">
        <v>862</v>
      </c>
      <c r="M109" s="29" t="s">
        <v>851</v>
      </c>
      <c r="N109" s="30">
        <v>7.0568660954279503</v>
      </c>
      <c r="O109" s="30">
        <v>-23.873152089742401</v>
      </c>
      <c r="P109" s="31" t="s">
        <v>957</v>
      </c>
      <c r="Q109">
        <f>ROUND(Table9[[#This Row],[FUR-δ13C]]+3.1,2)</f>
        <v>-20.77</v>
      </c>
      <c r="R109">
        <f>ROUND(Table9[[#This Row],[FUR-δ15N]]+0.8,2)</f>
        <v>7.86</v>
      </c>
      <c r="AG109">
        <f t="shared" si="4"/>
        <v>5.7403000000000004</v>
      </c>
      <c r="AH109">
        <f t="shared" si="5"/>
        <v>-23.758500000000002</v>
      </c>
    </row>
    <row r="110" spans="11:34" x14ac:dyDescent="0.25">
      <c r="K110" t="s">
        <v>891</v>
      </c>
      <c r="L110" s="33" t="s">
        <v>862</v>
      </c>
      <c r="M110" s="29" t="s">
        <v>851</v>
      </c>
      <c r="N110" s="30">
        <v>5.7403098496522498</v>
      </c>
      <c r="O110" s="30">
        <v>-23.758497738467501</v>
      </c>
      <c r="P110" s="31" t="s">
        <v>957</v>
      </c>
      <c r="Q110">
        <f>ROUND(Table9[[#This Row],[FUR-δ13C]]+3.1,2)</f>
        <v>-20.66</v>
      </c>
      <c r="R110">
        <f>ROUND(Table9[[#This Row],[FUR-δ15N]]+0.8,2)</f>
        <v>6.54</v>
      </c>
      <c r="AG110">
        <f t="shared" si="4"/>
        <v>5.7375999999999996</v>
      </c>
      <c r="AH110">
        <f t="shared" si="5"/>
        <v>-23.474270000000001</v>
      </c>
    </row>
    <row r="111" spans="11:34" x14ac:dyDescent="0.25">
      <c r="K111" t="s">
        <v>891</v>
      </c>
      <c r="L111" s="33" t="s">
        <v>862</v>
      </c>
      <c r="M111" s="29" t="s">
        <v>851</v>
      </c>
      <c r="N111" s="30">
        <v>5.7375917697450198</v>
      </c>
      <c r="O111" s="30">
        <v>-23.4742744755501</v>
      </c>
      <c r="P111" s="31" t="s">
        <v>957</v>
      </c>
      <c r="Q111">
        <f>ROUND(Table9[[#This Row],[FUR-δ13C]]+3.1,2)</f>
        <v>-20.37</v>
      </c>
      <c r="R111">
        <f>ROUND(Table9[[#This Row],[FUR-δ15N]]+0.8,2)</f>
        <v>6.54</v>
      </c>
      <c r="AG111">
        <f t="shared" si="4"/>
        <v>6.093</v>
      </c>
      <c r="AH111">
        <f t="shared" si="5"/>
        <v>-23.317720000000001</v>
      </c>
    </row>
    <row r="112" spans="11:34" x14ac:dyDescent="0.25">
      <c r="K112" t="s">
        <v>891</v>
      </c>
      <c r="L112" s="33" t="s">
        <v>862</v>
      </c>
      <c r="M112" s="29" t="s">
        <v>851</v>
      </c>
      <c r="N112" s="30">
        <v>6.0930348050242698</v>
      </c>
      <c r="O112" s="30">
        <v>-23.3177190707042</v>
      </c>
      <c r="P112" s="31" t="s">
        <v>957</v>
      </c>
      <c r="Q112">
        <f>ROUND(Table9[[#This Row],[FUR-δ13C]]+3.1,2)</f>
        <v>-20.22</v>
      </c>
      <c r="R112">
        <f>ROUND(Table9[[#This Row],[FUR-δ15N]]+0.8,2)</f>
        <v>6.89</v>
      </c>
      <c r="AG112">
        <f t="shared" si="4"/>
        <v>5.6919000000000004</v>
      </c>
      <c r="AH112">
        <f t="shared" si="5"/>
        <v>-23.559519999999999</v>
      </c>
    </row>
    <row r="113" spans="11:34" x14ac:dyDescent="0.25">
      <c r="K113" t="s">
        <v>891</v>
      </c>
      <c r="L113" s="33" t="s">
        <v>862</v>
      </c>
      <c r="M113" s="29" t="s">
        <v>851</v>
      </c>
      <c r="N113" s="30">
        <v>5.6918885581467</v>
      </c>
      <c r="O113" s="30">
        <v>-23.5595224020344</v>
      </c>
      <c r="P113" s="31" t="s">
        <v>957</v>
      </c>
      <c r="Q113">
        <f>ROUND(Table9[[#This Row],[FUR-δ13C]]+3.1,2)</f>
        <v>-20.46</v>
      </c>
      <c r="R113">
        <f>ROUND(Table9[[#This Row],[FUR-δ15N]]+0.8,2)</f>
        <v>6.49</v>
      </c>
      <c r="AG113">
        <f t="shared" si="4"/>
        <v>6.2313000000000001</v>
      </c>
      <c r="AH113">
        <f t="shared" si="5"/>
        <v>-23.771439999999998</v>
      </c>
    </row>
    <row r="114" spans="11:34" x14ac:dyDescent="0.25">
      <c r="K114" t="s">
        <v>891</v>
      </c>
      <c r="L114" s="33" t="s">
        <v>862</v>
      </c>
      <c r="M114" s="29" t="s">
        <v>851</v>
      </c>
      <c r="N114" s="30">
        <v>6.2313380819298096</v>
      </c>
      <c r="O114" s="30">
        <v>-23.771443695080599</v>
      </c>
      <c r="P114" s="31" t="s">
        <v>957</v>
      </c>
      <c r="Q114">
        <f>ROUND(Table9[[#This Row],[FUR-δ13C]]+3.1,2)</f>
        <v>-20.67</v>
      </c>
      <c r="R114">
        <f>ROUND(Table9[[#This Row],[FUR-δ15N]]+0.8,2)</f>
        <v>7.03</v>
      </c>
      <c r="AG114">
        <f t="shared" si="4"/>
        <v>6.0408999999999997</v>
      </c>
      <c r="AH114">
        <f t="shared" si="5"/>
        <v>-23.592919999999999</v>
      </c>
    </row>
    <row r="115" spans="11:34" x14ac:dyDescent="0.25">
      <c r="K115" t="s">
        <v>892</v>
      </c>
      <c r="L115" s="33" t="s">
        <v>862</v>
      </c>
      <c r="M115" s="29" t="s">
        <v>853</v>
      </c>
      <c r="N115" s="30">
        <v>6.0408696552552401</v>
      </c>
      <c r="O115" s="30">
        <v>-23.592919365822599</v>
      </c>
      <c r="P115" s="31" t="s">
        <v>957</v>
      </c>
      <c r="Q115">
        <f>ROUND(Table9[[#This Row],[FUR-δ13C]]+3.1,2)</f>
        <v>-20.49</v>
      </c>
      <c r="R115">
        <f>ROUND(Table9[[#This Row],[FUR-δ15N]]+0.8,2)</f>
        <v>6.84</v>
      </c>
      <c r="AG115">
        <f t="shared" si="4"/>
        <v>5.6303000000000001</v>
      </c>
      <c r="AH115">
        <f t="shared" si="5"/>
        <v>-23.41262</v>
      </c>
    </row>
    <row r="116" spans="11:34" x14ac:dyDescent="0.25">
      <c r="K116" t="s">
        <v>892</v>
      </c>
      <c r="L116" s="33" t="s">
        <v>862</v>
      </c>
      <c r="M116" s="29" t="s">
        <v>853</v>
      </c>
      <c r="N116" s="30">
        <v>5.6303039791866496</v>
      </c>
      <c r="O116" s="30">
        <v>-23.412622427214298</v>
      </c>
      <c r="P116" s="31" t="s">
        <v>957</v>
      </c>
      <c r="Q116">
        <f>ROUND(Table9[[#This Row],[FUR-δ13C]]+3.1,2)</f>
        <v>-20.309999999999999</v>
      </c>
      <c r="R116">
        <f>ROUND(Table9[[#This Row],[FUR-δ15N]]+0.8,2)</f>
        <v>6.43</v>
      </c>
      <c r="AG116">
        <f t="shared" si="4"/>
        <v>6.0240999999999998</v>
      </c>
      <c r="AH116">
        <f t="shared" si="5"/>
        <v>-23.541699999999999</v>
      </c>
    </row>
    <row r="117" spans="11:34" x14ac:dyDescent="0.25">
      <c r="K117" t="s">
        <v>892</v>
      </c>
      <c r="L117" s="33" t="s">
        <v>862</v>
      </c>
      <c r="M117" s="29" t="s">
        <v>853</v>
      </c>
      <c r="N117" s="30">
        <v>6.0240672113465497</v>
      </c>
      <c r="O117" s="30">
        <v>-23.541702534677501</v>
      </c>
      <c r="P117" s="31" t="s">
        <v>957</v>
      </c>
      <c r="Q117">
        <f>ROUND(Table9[[#This Row],[FUR-δ13C]]+3.1,2)</f>
        <v>-20.440000000000001</v>
      </c>
      <c r="R117">
        <f>ROUND(Table9[[#This Row],[FUR-δ15N]]+0.8,2)</f>
        <v>6.82</v>
      </c>
      <c r="AG117">
        <f t="shared" si="4"/>
        <v>5.3954000000000004</v>
      </c>
      <c r="AH117">
        <f t="shared" si="5"/>
        <v>-23.63373</v>
      </c>
    </row>
    <row r="118" spans="11:34" x14ac:dyDescent="0.25">
      <c r="K118" t="s">
        <v>892</v>
      </c>
      <c r="L118" s="33" t="s">
        <v>862</v>
      </c>
      <c r="M118" s="29" t="s">
        <v>853</v>
      </c>
      <c r="N118" s="30">
        <v>5.3953913498678103</v>
      </c>
      <c r="O118" s="30">
        <v>-23.633726649385601</v>
      </c>
      <c r="P118" s="31" t="s">
        <v>957</v>
      </c>
      <c r="Q118">
        <f>ROUND(Table9[[#This Row],[FUR-δ13C]]+3.1,2)</f>
        <v>-20.53</v>
      </c>
      <c r="R118">
        <f>ROUND(Table9[[#This Row],[FUR-δ15N]]+0.8,2)</f>
        <v>6.2</v>
      </c>
      <c r="AG118">
        <f t="shared" si="4"/>
        <v>5.3457999999999997</v>
      </c>
      <c r="AH118">
        <f t="shared" si="5"/>
        <v>-23.346620000000001</v>
      </c>
    </row>
    <row r="119" spans="11:34" x14ac:dyDescent="0.25">
      <c r="K119" t="s">
        <v>892</v>
      </c>
      <c r="L119" s="33" t="s">
        <v>862</v>
      </c>
      <c r="M119" s="29" t="s">
        <v>853</v>
      </c>
      <c r="N119" s="30">
        <v>5.3457540022601604</v>
      </c>
      <c r="O119" s="30">
        <v>-23.346619124941402</v>
      </c>
      <c r="P119" s="31" t="s">
        <v>957</v>
      </c>
      <c r="Q119">
        <f>ROUND(Table9[[#This Row],[FUR-δ13C]]+3.1,2)</f>
        <v>-20.25</v>
      </c>
      <c r="R119">
        <f>ROUND(Table9[[#This Row],[FUR-δ15N]]+0.8,2)</f>
        <v>6.15</v>
      </c>
      <c r="AG119">
        <f t="shared" si="4"/>
        <v>4.8863000000000003</v>
      </c>
      <c r="AH119">
        <f t="shared" si="5"/>
        <v>-23.32855</v>
      </c>
    </row>
    <row r="120" spans="11:34" x14ac:dyDescent="0.25">
      <c r="K120" t="s">
        <v>892</v>
      </c>
      <c r="L120" s="33" t="s">
        <v>862</v>
      </c>
      <c r="M120" s="29" t="s">
        <v>853</v>
      </c>
      <c r="N120" s="30">
        <v>4.8862664266444096</v>
      </c>
      <c r="O120" s="30">
        <v>-23.328549460643799</v>
      </c>
      <c r="P120" s="31" t="s">
        <v>957</v>
      </c>
      <c r="Q120">
        <f>ROUND(Table9[[#This Row],[FUR-δ13C]]+3.1,2)</f>
        <v>-20.23</v>
      </c>
      <c r="R120">
        <f>ROUND(Table9[[#This Row],[FUR-δ15N]]+0.8,2)</f>
        <v>5.69</v>
      </c>
    </row>
    <row r="122" spans="11:34" x14ac:dyDescent="0.25">
      <c r="P122" t="s">
        <v>848</v>
      </c>
      <c r="Q122">
        <f>MEDIAN(Table9[CON-δ13C])</f>
        <v>-20.695</v>
      </c>
      <c r="R122">
        <f>MEDIAN(Table9[CON-δ15N])</f>
        <v>8.14</v>
      </c>
    </row>
    <row r="123" spans="11:34" x14ac:dyDescent="0.25">
      <c r="P123" t="s">
        <v>921</v>
      </c>
      <c r="Q123">
        <f>ROUND(_xlfn.STDEV.P(Table9[CON-δ13C]),5)</f>
        <v>0.97648999999999997</v>
      </c>
      <c r="R123">
        <f>ROUND(_xlfn.STDEV.P(Table9[CON-δ15N]),5)</f>
        <v>1.2828900000000001</v>
      </c>
    </row>
  </sheetData>
  <mergeCells count="1">
    <mergeCell ref="A1:AC1"/>
  </mergeCells>
  <phoneticPr fontId="4" type="noConversion"/>
  <conditionalFormatting sqref="G3:G4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4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1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1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:AA6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25EBF-107E-495C-8207-000405595EA2}">
  <sheetPr codeName="Sheet3"/>
  <dimension ref="A1:I1001"/>
  <sheetViews>
    <sheetView zoomScale="120" zoomScaleNormal="120" workbookViewId="0">
      <selection activeCell="M31" sqref="M31"/>
    </sheetView>
  </sheetViews>
  <sheetFormatPr defaultRowHeight="15" x14ac:dyDescent="0.25"/>
  <cols>
    <col min="1" max="1" width="13.140625" bestFit="1" customWidth="1"/>
    <col min="2" max="2" width="18.140625" bestFit="1" customWidth="1"/>
  </cols>
  <sheetData>
    <row r="1" spans="1:9" x14ac:dyDescent="0.25">
      <c r="A1" t="s">
        <v>250</v>
      </c>
      <c r="B1" t="s">
        <v>251</v>
      </c>
    </row>
    <row r="2" spans="1:9" x14ac:dyDescent="0.25">
      <c r="A2" s="10" t="s">
        <v>252</v>
      </c>
      <c r="B2">
        <v>8.6110000000000007</v>
      </c>
    </row>
    <row r="3" spans="1:9" ht="15" customHeight="1" x14ac:dyDescent="0.25">
      <c r="A3" s="10" t="s">
        <v>254</v>
      </c>
      <c r="B3" s="7"/>
      <c r="C3" s="71" t="s">
        <v>706</v>
      </c>
      <c r="D3" s="71"/>
      <c r="E3" s="71"/>
      <c r="F3" s="71"/>
      <c r="G3" s="71"/>
      <c r="H3" s="71"/>
      <c r="I3" s="71"/>
    </row>
    <row r="4" spans="1:9" x14ac:dyDescent="0.25">
      <c r="A4" s="10" t="s">
        <v>254</v>
      </c>
      <c r="B4" s="7"/>
      <c r="C4" s="71"/>
      <c r="D4" s="71"/>
      <c r="E4" s="71"/>
      <c r="F4" s="71"/>
      <c r="G4" s="71"/>
      <c r="H4" s="71"/>
      <c r="I4" s="71"/>
    </row>
    <row r="5" spans="1:9" x14ac:dyDescent="0.25">
      <c r="A5" s="10" t="s">
        <v>255</v>
      </c>
      <c r="B5">
        <v>14.231</v>
      </c>
    </row>
    <row r="6" spans="1:9" x14ac:dyDescent="0.25">
      <c r="A6" s="10" t="s">
        <v>256</v>
      </c>
      <c r="B6">
        <v>7.548</v>
      </c>
    </row>
    <row r="7" spans="1:9" x14ac:dyDescent="0.25">
      <c r="A7" s="10" t="s">
        <v>257</v>
      </c>
      <c r="B7">
        <v>6.2309999999999999</v>
      </c>
    </row>
    <row r="8" spans="1:9" x14ac:dyDescent="0.25">
      <c r="A8" s="10" t="s">
        <v>258</v>
      </c>
      <c r="B8">
        <v>4.7069999999999999</v>
      </c>
    </row>
    <row r="9" spans="1:9" x14ac:dyDescent="0.25">
      <c r="A9" s="10" t="s">
        <v>259</v>
      </c>
      <c r="B9">
        <v>18.71</v>
      </c>
    </row>
    <row r="10" spans="1:9" x14ac:dyDescent="0.25">
      <c r="A10" s="10" t="s">
        <v>260</v>
      </c>
      <c r="B10">
        <v>17.75</v>
      </c>
    </row>
    <row r="11" spans="1:9" x14ac:dyDescent="0.25">
      <c r="A11" s="10" t="s">
        <v>261</v>
      </c>
      <c r="B11">
        <v>4.6219999999999999</v>
      </c>
    </row>
    <row r="12" spans="1:9" x14ac:dyDescent="0.25">
      <c r="A12" s="10" t="s">
        <v>262</v>
      </c>
      <c r="B12">
        <v>13.21</v>
      </c>
    </row>
    <row r="13" spans="1:9" x14ac:dyDescent="0.25">
      <c r="A13" s="10" t="s">
        <v>263</v>
      </c>
      <c r="B13">
        <v>18.28</v>
      </c>
    </row>
    <row r="14" spans="1:9" x14ac:dyDescent="0.25">
      <c r="A14" s="10" t="s">
        <v>264</v>
      </c>
      <c r="B14">
        <v>3.972</v>
      </c>
    </row>
    <row r="15" spans="1:9" x14ac:dyDescent="0.25">
      <c r="A15" s="10" t="s">
        <v>265</v>
      </c>
      <c r="B15">
        <v>19.309999999999999</v>
      </c>
    </row>
    <row r="16" spans="1:9" x14ac:dyDescent="0.25">
      <c r="A16" s="10" t="s">
        <v>266</v>
      </c>
      <c r="B16">
        <v>19.09</v>
      </c>
    </row>
    <row r="17" spans="1:2" x14ac:dyDescent="0.25">
      <c r="A17" s="10" t="s">
        <v>267</v>
      </c>
      <c r="B17">
        <v>15.59</v>
      </c>
    </row>
    <row r="18" spans="1:2" x14ac:dyDescent="0.25">
      <c r="A18" s="10" t="s">
        <v>268</v>
      </c>
      <c r="B18">
        <v>21.12</v>
      </c>
    </row>
    <row r="19" spans="1:2" x14ac:dyDescent="0.25">
      <c r="A19" s="10" t="s">
        <v>269</v>
      </c>
      <c r="B19">
        <v>15.65</v>
      </c>
    </row>
    <row r="20" spans="1:2" x14ac:dyDescent="0.25">
      <c r="A20" s="10" t="s">
        <v>270</v>
      </c>
      <c r="B20">
        <v>7.79</v>
      </c>
    </row>
    <row r="21" spans="1:2" x14ac:dyDescent="0.25">
      <c r="A21" s="10" t="s">
        <v>271</v>
      </c>
      <c r="B21">
        <v>3.218</v>
      </c>
    </row>
    <row r="22" spans="1:2" x14ac:dyDescent="0.25">
      <c r="A22" s="10" t="s">
        <v>272</v>
      </c>
      <c r="B22">
        <v>6.6390000000000002</v>
      </c>
    </row>
    <row r="23" spans="1:2" x14ac:dyDescent="0.25">
      <c r="A23" s="10" t="s">
        <v>273</v>
      </c>
      <c r="B23">
        <v>14.95</v>
      </c>
    </row>
    <row r="24" spans="1:2" x14ac:dyDescent="0.25">
      <c r="A24" s="10" t="s">
        <v>274</v>
      </c>
      <c r="B24">
        <v>4.508</v>
      </c>
    </row>
    <row r="25" spans="1:2" x14ac:dyDescent="0.25">
      <c r="A25" s="10" t="s">
        <v>275</v>
      </c>
      <c r="B25">
        <v>12.29</v>
      </c>
    </row>
    <row r="26" spans="1:2" x14ac:dyDescent="0.25">
      <c r="A26" s="10" t="s">
        <v>276</v>
      </c>
      <c r="B26">
        <v>5.4320000000000004</v>
      </c>
    </row>
    <row r="27" spans="1:2" x14ac:dyDescent="0.25">
      <c r="A27" s="10" t="s">
        <v>277</v>
      </c>
      <c r="B27">
        <v>4.194</v>
      </c>
    </row>
    <row r="28" spans="1:2" x14ac:dyDescent="0.25">
      <c r="A28" s="10" t="s">
        <v>278</v>
      </c>
      <c r="B28">
        <v>4.99</v>
      </c>
    </row>
    <row r="29" spans="1:2" x14ac:dyDescent="0.25">
      <c r="A29" s="10" t="s">
        <v>279</v>
      </c>
      <c r="B29">
        <v>16.829999999999998</v>
      </c>
    </row>
    <row r="30" spans="1:2" x14ac:dyDescent="0.25">
      <c r="A30" s="10" t="s">
        <v>280</v>
      </c>
      <c r="B30">
        <v>6.87</v>
      </c>
    </row>
    <row r="31" spans="1:2" x14ac:dyDescent="0.25">
      <c r="A31" s="10" t="s">
        <v>281</v>
      </c>
      <c r="B31">
        <v>7.5819999999999999</v>
      </c>
    </row>
    <row r="32" spans="1:2" x14ac:dyDescent="0.25">
      <c r="A32" s="10" t="s">
        <v>282</v>
      </c>
      <c r="B32">
        <v>16.54</v>
      </c>
    </row>
    <row r="33" spans="1:2" x14ac:dyDescent="0.25">
      <c r="A33" s="10" t="s">
        <v>283</v>
      </c>
      <c r="B33">
        <v>16.11</v>
      </c>
    </row>
    <row r="34" spans="1:2" x14ac:dyDescent="0.25">
      <c r="A34" s="10" t="s">
        <v>284</v>
      </c>
      <c r="B34">
        <v>7.7709999999999999</v>
      </c>
    </row>
    <row r="35" spans="1:2" x14ac:dyDescent="0.25">
      <c r="A35" s="10" t="s">
        <v>285</v>
      </c>
      <c r="B35">
        <v>15.71</v>
      </c>
    </row>
    <row r="36" spans="1:2" x14ac:dyDescent="0.25">
      <c r="A36" s="10" t="s">
        <v>286</v>
      </c>
      <c r="B36">
        <v>5.181</v>
      </c>
    </row>
    <row r="37" spans="1:2" x14ac:dyDescent="0.25">
      <c r="A37" s="10" t="s">
        <v>287</v>
      </c>
      <c r="B37">
        <v>18.559999999999999</v>
      </c>
    </row>
    <row r="38" spans="1:2" x14ac:dyDescent="0.25">
      <c r="A38" s="10" t="s">
        <v>288</v>
      </c>
      <c r="B38">
        <v>6.2320000000000002</v>
      </c>
    </row>
    <row r="39" spans="1:2" x14ac:dyDescent="0.25">
      <c r="A39" s="10" t="s">
        <v>289</v>
      </c>
      <c r="B39">
        <v>12.37</v>
      </c>
    </row>
    <row r="40" spans="1:2" x14ac:dyDescent="0.25">
      <c r="A40" s="10" t="s">
        <v>290</v>
      </c>
      <c r="B40">
        <v>15.35</v>
      </c>
    </row>
    <row r="41" spans="1:2" x14ac:dyDescent="0.25">
      <c r="A41" s="10" t="s">
        <v>291</v>
      </c>
      <c r="B41">
        <v>20.91</v>
      </c>
    </row>
    <row r="42" spans="1:2" x14ac:dyDescent="0.25">
      <c r="A42" s="10" t="s">
        <v>292</v>
      </c>
      <c r="B42">
        <v>18.579999999999998</v>
      </c>
    </row>
    <row r="43" spans="1:2" x14ac:dyDescent="0.25">
      <c r="A43" s="10" t="s">
        <v>293</v>
      </c>
      <c r="B43">
        <v>8.016</v>
      </c>
    </row>
    <row r="44" spans="1:2" x14ac:dyDescent="0.25">
      <c r="A44" s="10" t="s">
        <v>294</v>
      </c>
      <c r="B44">
        <v>9.8919999999999995</v>
      </c>
    </row>
    <row r="45" spans="1:2" x14ac:dyDescent="0.25">
      <c r="A45" s="10" t="s">
        <v>295</v>
      </c>
      <c r="B45">
        <v>22.79</v>
      </c>
    </row>
    <row r="46" spans="1:2" x14ac:dyDescent="0.25">
      <c r="A46" s="10" t="s">
        <v>296</v>
      </c>
      <c r="B46">
        <v>4.4800000000000004</v>
      </c>
    </row>
    <row r="47" spans="1:2" x14ac:dyDescent="0.25">
      <c r="A47" s="10" t="s">
        <v>297</v>
      </c>
      <c r="B47">
        <v>6.0990000000000002</v>
      </c>
    </row>
    <row r="48" spans="1:2" x14ac:dyDescent="0.25">
      <c r="A48" s="10" t="s">
        <v>298</v>
      </c>
      <c r="B48">
        <v>12.42</v>
      </c>
    </row>
    <row r="49" spans="1:2" x14ac:dyDescent="0.25">
      <c r="A49" s="10" t="s">
        <v>299</v>
      </c>
      <c r="B49">
        <v>13.97</v>
      </c>
    </row>
    <row r="50" spans="1:2" x14ac:dyDescent="0.25">
      <c r="A50" s="10" t="s">
        <v>300</v>
      </c>
      <c r="B50">
        <v>16.34</v>
      </c>
    </row>
    <row r="51" spans="1:2" x14ac:dyDescent="0.25">
      <c r="A51" s="10" t="s">
        <v>301</v>
      </c>
      <c r="B51">
        <v>16.72</v>
      </c>
    </row>
    <row r="52" spans="1:2" x14ac:dyDescent="0.25">
      <c r="A52" s="10" t="s">
        <v>302</v>
      </c>
      <c r="B52">
        <v>20.21</v>
      </c>
    </row>
    <row r="53" spans="1:2" x14ac:dyDescent="0.25">
      <c r="A53" s="10" t="s">
        <v>303</v>
      </c>
      <c r="B53">
        <v>16.45</v>
      </c>
    </row>
    <row r="54" spans="1:2" x14ac:dyDescent="0.25">
      <c r="A54" s="10" t="s">
        <v>304</v>
      </c>
      <c r="B54">
        <v>14.96</v>
      </c>
    </row>
    <row r="55" spans="1:2" x14ac:dyDescent="0.25">
      <c r="A55" s="10" t="s">
        <v>305</v>
      </c>
      <c r="B55">
        <v>23.91</v>
      </c>
    </row>
    <row r="56" spans="1:2" x14ac:dyDescent="0.25">
      <c r="A56" s="10" t="s">
        <v>306</v>
      </c>
      <c r="B56">
        <v>5.9809999999999999</v>
      </c>
    </row>
    <row r="57" spans="1:2" x14ac:dyDescent="0.25">
      <c r="A57" s="10" t="s">
        <v>307</v>
      </c>
      <c r="B57">
        <v>5.0579999999999998</v>
      </c>
    </row>
    <row r="58" spans="1:2" x14ac:dyDescent="0.25">
      <c r="A58" s="10" t="s">
        <v>308</v>
      </c>
      <c r="B58">
        <v>2.7589999999999999</v>
      </c>
    </row>
    <row r="59" spans="1:2" x14ac:dyDescent="0.25">
      <c r="A59" s="10" t="s">
        <v>309</v>
      </c>
      <c r="B59">
        <v>18.309999999999999</v>
      </c>
    </row>
    <row r="60" spans="1:2" x14ac:dyDescent="0.25">
      <c r="A60" s="10" t="s">
        <v>310</v>
      </c>
      <c r="B60">
        <v>15.93</v>
      </c>
    </row>
    <row r="61" spans="1:2" x14ac:dyDescent="0.25">
      <c r="A61" s="10" t="s">
        <v>311</v>
      </c>
      <c r="B61">
        <v>17.88</v>
      </c>
    </row>
    <row r="62" spans="1:2" x14ac:dyDescent="0.25">
      <c r="A62" s="10" t="s">
        <v>312</v>
      </c>
      <c r="B62">
        <v>3.3719999999999999</v>
      </c>
    </row>
    <row r="63" spans="1:2" x14ac:dyDescent="0.25">
      <c r="A63" s="10" t="s">
        <v>313</v>
      </c>
      <c r="B63">
        <v>5.5810000000000004</v>
      </c>
    </row>
    <row r="64" spans="1:2" x14ac:dyDescent="0.25">
      <c r="A64" s="10" t="s">
        <v>314</v>
      </c>
      <c r="B64">
        <v>4.2679999999999998</v>
      </c>
    </row>
    <row r="65" spans="1:2" x14ac:dyDescent="0.25">
      <c r="A65" s="10" t="s">
        <v>315</v>
      </c>
      <c r="B65">
        <v>9.8320000000000007</v>
      </c>
    </row>
    <row r="66" spans="1:2" x14ac:dyDescent="0.25">
      <c r="A66" s="10" t="s">
        <v>316</v>
      </c>
      <c r="B66">
        <v>4.2460000000000004</v>
      </c>
    </row>
    <row r="67" spans="1:2" x14ac:dyDescent="0.25">
      <c r="A67" s="10" t="s">
        <v>317</v>
      </c>
      <c r="B67">
        <v>6.843</v>
      </c>
    </row>
    <row r="68" spans="1:2" x14ac:dyDescent="0.25">
      <c r="A68" s="10" t="s">
        <v>318</v>
      </c>
      <c r="B68">
        <v>6.3920000000000003</v>
      </c>
    </row>
    <row r="69" spans="1:2" x14ac:dyDescent="0.25">
      <c r="A69" s="10" t="s">
        <v>319</v>
      </c>
      <c r="B69">
        <v>3.6139999999999999</v>
      </c>
    </row>
    <row r="70" spans="1:2" x14ac:dyDescent="0.25">
      <c r="A70" s="10" t="s">
        <v>320</v>
      </c>
      <c r="B70">
        <v>3.2810000000000001</v>
      </c>
    </row>
    <row r="71" spans="1:2" x14ac:dyDescent="0.25">
      <c r="A71" s="10" t="s">
        <v>321</v>
      </c>
      <c r="B71">
        <v>4.9089999999999998</v>
      </c>
    </row>
    <row r="72" spans="1:2" x14ac:dyDescent="0.25">
      <c r="A72" s="10" t="s">
        <v>322</v>
      </c>
      <c r="B72">
        <v>6.3650000000000002</v>
      </c>
    </row>
    <row r="73" spans="1:2" x14ac:dyDescent="0.25">
      <c r="A73" s="10" t="s">
        <v>253</v>
      </c>
      <c r="B73">
        <v>5.2130000000000001</v>
      </c>
    </row>
    <row r="74" spans="1:2" x14ac:dyDescent="0.25">
      <c r="A74" s="10" t="s">
        <v>323</v>
      </c>
      <c r="B74">
        <v>6.2729999999999997</v>
      </c>
    </row>
    <row r="75" spans="1:2" x14ac:dyDescent="0.25">
      <c r="A75" s="10" t="s">
        <v>324</v>
      </c>
      <c r="B75">
        <v>6.4619999999999997</v>
      </c>
    </row>
    <row r="76" spans="1:2" x14ac:dyDescent="0.25">
      <c r="A76" s="10" t="s">
        <v>325</v>
      </c>
      <c r="B76">
        <v>9.3849999999999998</v>
      </c>
    </row>
    <row r="77" spans="1:2" x14ac:dyDescent="0.25">
      <c r="A77" s="10" t="s">
        <v>326</v>
      </c>
      <c r="B77">
        <v>7.3310000000000004</v>
      </c>
    </row>
    <row r="78" spans="1:2" x14ac:dyDescent="0.25">
      <c r="A78" s="10" t="s">
        <v>327</v>
      </c>
      <c r="B78">
        <v>6.13</v>
      </c>
    </row>
    <row r="79" spans="1:2" x14ac:dyDescent="0.25">
      <c r="A79" s="10" t="s">
        <v>328</v>
      </c>
      <c r="B79">
        <v>10.15</v>
      </c>
    </row>
    <row r="80" spans="1:2" x14ac:dyDescent="0.25">
      <c r="A80" s="10" t="s">
        <v>329</v>
      </c>
      <c r="B80">
        <v>5.2720000000000002</v>
      </c>
    </row>
    <row r="81" spans="1:2" x14ac:dyDescent="0.25">
      <c r="A81" s="10" t="s">
        <v>330</v>
      </c>
      <c r="B81">
        <v>6.4349999999999996</v>
      </c>
    </row>
    <row r="82" spans="1:2" x14ac:dyDescent="0.25">
      <c r="A82" s="10" t="s">
        <v>331</v>
      </c>
      <c r="B82">
        <v>17.82</v>
      </c>
    </row>
    <row r="83" spans="1:2" x14ac:dyDescent="0.25">
      <c r="A83" s="10" t="s">
        <v>332</v>
      </c>
      <c r="B83">
        <v>18.5</v>
      </c>
    </row>
    <row r="84" spans="1:2" x14ac:dyDescent="0.25">
      <c r="A84" s="10" t="s">
        <v>333</v>
      </c>
      <c r="B84">
        <v>16.440000000000001</v>
      </c>
    </row>
    <row r="85" spans="1:2" x14ac:dyDescent="0.25">
      <c r="A85" s="10" t="s">
        <v>334</v>
      </c>
      <c r="B85">
        <v>9.4280000000000008</v>
      </c>
    </row>
    <row r="86" spans="1:2" x14ac:dyDescent="0.25">
      <c r="A86" s="10" t="s">
        <v>335</v>
      </c>
      <c r="B86">
        <v>20.46</v>
      </c>
    </row>
    <row r="87" spans="1:2" x14ac:dyDescent="0.25">
      <c r="A87" s="10" t="s">
        <v>336</v>
      </c>
      <c r="B87">
        <v>21.53</v>
      </c>
    </row>
    <row r="88" spans="1:2" x14ac:dyDescent="0.25">
      <c r="A88" s="10" t="s">
        <v>337</v>
      </c>
      <c r="B88">
        <v>16.760000000000002</v>
      </c>
    </row>
    <row r="89" spans="1:2" x14ac:dyDescent="0.25">
      <c r="A89" s="10" t="s">
        <v>338</v>
      </c>
      <c r="B89">
        <v>14.7</v>
      </c>
    </row>
    <row r="90" spans="1:2" x14ac:dyDescent="0.25">
      <c r="A90" s="10" t="s">
        <v>339</v>
      </c>
      <c r="B90">
        <v>15.47</v>
      </c>
    </row>
    <row r="91" spans="1:2" x14ac:dyDescent="0.25">
      <c r="A91" s="10" t="s">
        <v>340</v>
      </c>
      <c r="B91">
        <v>15.61</v>
      </c>
    </row>
    <row r="92" spans="1:2" x14ac:dyDescent="0.25">
      <c r="A92" s="10" t="s">
        <v>341</v>
      </c>
      <c r="B92">
        <v>17.59</v>
      </c>
    </row>
    <row r="93" spans="1:2" ht="15.75" thickBot="1" x14ac:dyDescent="0.3">
      <c r="A93" s="10" t="s">
        <v>342</v>
      </c>
      <c r="B93">
        <v>16.149999999999999</v>
      </c>
    </row>
    <row r="94" spans="1:2" ht="15.75" thickBot="1" x14ac:dyDescent="0.3">
      <c r="A94" s="14" t="s">
        <v>707</v>
      </c>
      <c r="B94" s="15">
        <v>5.4610000000000003</v>
      </c>
    </row>
    <row r="95" spans="1:2" ht="15.75" thickBot="1" x14ac:dyDescent="0.3">
      <c r="A95" s="14" t="s">
        <v>708</v>
      </c>
      <c r="B95" s="15">
        <v>5.4740000000000002</v>
      </c>
    </row>
    <row r="96" spans="1:2" ht="15.75" thickBot="1" x14ac:dyDescent="0.3">
      <c r="A96" s="14" t="s">
        <v>709</v>
      </c>
      <c r="B96" s="15">
        <v>6.12</v>
      </c>
    </row>
    <row r="97" spans="1:1" x14ac:dyDescent="0.25">
      <c r="A97" s="10"/>
    </row>
    <row r="98" spans="1:1" x14ac:dyDescent="0.25">
      <c r="A98" s="10"/>
    </row>
    <row r="99" spans="1:1" x14ac:dyDescent="0.25">
      <c r="A99" s="10"/>
    </row>
    <row r="100" spans="1:1" x14ac:dyDescent="0.25">
      <c r="A100" s="10"/>
    </row>
    <row r="101" spans="1:1" x14ac:dyDescent="0.25">
      <c r="A101" s="10"/>
    </row>
    <row r="102" spans="1:1" x14ac:dyDescent="0.25">
      <c r="A102" s="10"/>
    </row>
    <row r="103" spans="1:1" x14ac:dyDescent="0.25">
      <c r="A103" s="10"/>
    </row>
    <row r="104" spans="1:1" x14ac:dyDescent="0.25">
      <c r="A104" s="10"/>
    </row>
    <row r="105" spans="1:1" x14ac:dyDescent="0.25">
      <c r="A105" s="10"/>
    </row>
    <row r="106" spans="1:1" x14ac:dyDescent="0.25">
      <c r="A106" s="10"/>
    </row>
    <row r="107" spans="1:1" x14ac:dyDescent="0.25">
      <c r="A107" s="10"/>
    </row>
    <row r="108" spans="1:1" x14ac:dyDescent="0.25">
      <c r="A108" s="10"/>
    </row>
    <row r="109" spans="1:1" x14ac:dyDescent="0.25">
      <c r="A109" s="10"/>
    </row>
    <row r="110" spans="1:1" x14ac:dyDescent="0.25">
      <c r="A110" s="10"/>
    </row>
    <row r="111" spans="1:1" x14ac:dyDescent="0.25">
      <c r="A111" s="10"/>
    </row>
    <row r="112" spans="1:1" x14ac:dyDescent="0.25">
      <c r="A112" s="10"/>
    </row>
    <row r="113" spans="1:1" x14ac:dyDescent="0.25">
      <c r="A113" s="10"/>
    </row>
    <row r="114" spans="1:1" x14ac:dyDescent="0.25">
      <c r="A114" s="10"/>
    </row>
    <row r="115" spans="1:1" x14ac:dyDescent="0.25">
      <c r="A115" s="10"/>
    </row>
    <row r="116" spans="1:1" x14ac:dyDescent="0.25">
      <c r="A116" s="10"/>
    </row>
    <row r="117" spans="1:1" x14ac:dyDescent="0.25">
      <c r="A117" s="10"/>
    </row>
    <row r="118" spans="1:1" x14ac:dyDescent="0.25">
      <c r="A118" s="10"/>
    </row>
    <row r="119" spans="1:1" x14ac:dyDescent="0.25">
      <c r="A119" s="10"/>
    </row>
    <row r="120" spans="1:1" x14ac:dyDescent="0.25">
      <c r="A120" s="10"/>
    </row>
    <row r="121" spans="1:1" x14ac:dyDescent="0.25">
      <c r="A121" s="10"/>
    </row>
    <row r="122" spans="1:1" x14ac:dyDescent="0.25">
      <c r="A122" s="10"/>
    </row>
    <row r="123" spans="1:1" x14ac:dyDescent="0.25">
      <c r="A123" s="10"/>
    </row>
    <row r="124" spans="1:1" x14ac:dyDescent="0.25">
      <c r="A124" s="10"/>
    </row>
    <row r="125" spans="1:1" x14ac:dyDescent="0.25">
      <c r="A125" s="10"/>
    </row>
    <row r="126" spans="1:1" x14ac:dyDescent="0.25">
      <c r="A126" s="10"/>
    </row>
    <row r="127" spans="1:1" x14ac:dyDescent="0.25">
      <c r="A127" s="10"/>
    </row>
    <row r="128" spans="1:1" x14ac:dyDescent="0.25">
      <c r="A128" s="10"/>
    </row>
    <row r="129" spans="1:1" x14ac:dyDescent="0.25">
      <c r="A129" s="10"/>
    </row>
    <row r="130" spans="1:1" x14ac:dyDescent="0.25">
      <c r="A130" s="10"/>
    </row>
    <row r="131" spans="1:1" x14ac:dyDescent="0.25">
      <c r="A131" s="10"/>
    </row>
    <row r="132" spans="1:1" x14ac:dyDescent="0.25">
      <c r="A132" s="10"/>
    </row>
    <row r="133" spans="1:1" x14ac:dyDescent="0.25">
      <c r="A133" s="10"/>
    </row>
    <row r="134" spans="1:1" x14ac:dyDescent="0.25">
      <c r="A134" s="10"/>
    </row>
    <row r="135" spans="1:1" x14ac:dyDescent="0.25">
      <c r="A135" s="10"/>
    </row>
    <row r="136" spans="1:1" x14ac:dyDescent="0.25">
      <c r="A136" s="10"/>
    </row>
    <row r="137" spans="1:1" x14ac:dyDescent="0.25">
      <c r="A137" s="10"/>
    </row>
    <row r="138" spans="1:1" x14ac:dyDescent="0.25">
      <c r="A138" s="10"/>
    </row>
    <row r="139" spans="1:1" x14ac:dyDescent="0.25">
      <c r="A139" s="10"/>
    </row>
    <row r="140" spans="1:1" x14ac:dyDescent="0.25">
      <c r="A140" s="10"/>
    </row>
    <row r="141" spans="1:1" x14ac:dyDescent="0.25">
      <c r="A141" s="10"/>
    </row>
    <row r="142" spans="1:1" x14ac:dyDescent="0.25">
      <c r="A142" s="10"/>
    </row>
    <row r="143" spans="1:1" x14ac:dyDescent="0.25">
      <c r="A143" s="10"/>
    </row>
    <row r="144" spans="1:1" x14ac:dyDescent="0.25">
      <c r="A144" s="10"/>
    </row>
    <row r="145" spans="1:1" x14ac:dyDescent="0.25">
      <c r="A145" s="10"/>
    </row>
    <row r="146" spans="1:1" x14ac:dyDescent="0.25">
      <c r="A146" s="10"/>
    </row>
    <row r="147" spans="1:1" x14ac:dyDescent="0.25">
      <c r="A147" s="10"/>
    </row>
    <row r="148" spans="1:1" x14ac:dyDescent="0.25">
      <c r="A148" s="10"/>
    </row>
    <row r="149" spans="1:1" x14ac:dyDescent="0.25">
      <c r="A149" s="10"/>
    </row>
    <row r="150" spans="1:1" x14ac:dyDescent="0.25">
      <c r="A150" s="10"/>
    </row>
    <row r="151" spans="1:1" x14ac:dyDescent="0.25">
      <c r="A151" s="10"/>
    </row>
    <row r="152" spans="1:1" x14ac:dyDescent="0.25">
      <c r="A152" s="10"/>
    </row>
    <row r="153" spans="1:1" x14ac:dyDescent="0.25">
      <c r="A153" s="10"/>
    </row>
    <row r="154" spans="1:1" x14ac:dyDescent="0.25">
      <c r="A154" s="10"/>
    </row>
    <row r="155" spans="1:1" x14ac:dyDescent="0.25">
      <c r="A155" s="10"/>
    </row>
    <row r="156" spans="1:1" x14ac:dyDescent="0.25">
      <c r="A156" s="10"/>
    </row>
    <row r="157" spans="1:1" x14ac:dyDescent="0.25">
      <c r="A157" s="10"/>
    </row>
    <row r="158" spans="1:1" x14ac:dyDescent="0.25">
      <c r="A158" s="10"/>
    </row>
    <row r="159" spans="1:1" x14ac:dyDescent="0.25">
      <c r="A159" s="10"/>
    </row>
    <row r="160" spans="1:1" x14ac:dyDescent="0.25">
      <c r="A160" s="10"/>
    </row>
    <row r="161" spans="1:1" x14ac:dyDescent="0.25">
      <c r="A161" s="10"/>
    </row>
    <row r="162" spans="1:1" x14ac:dyDescent="0.25">
      <c r="A162" s="10"/>
    </row>
    <row r="163" spans="1:1" x14ac:dyDescent="0.25">
      <c r="A163" s="10"/>
    </row>
    <row r="164" spans="1:1" x14ac:dyDescent="0.25">
      <c r="A164" s="10"/>
    </row>
    <row r="165" spans="1:1" x14ac:dyDescent="0.25">
      <c r="A165" s="10"/>
    </row>
    <row r="166" spans="1:1" x14ac:dyDescent="0.25">
      <c r="A166" s="10"/>
    </row>
    <row r="167" spans="1:1" x14ac:dyDescent="0.25">
      <c r="A167" s="10"/>
    </row>
    <row r="168" spans="1:1" x14ac:dyDescent="0.25">
      <c r="A168" s="10"/>
    </row>
    <row r="169" spans="1:1" x14ac:dyDescent="0.25">
      <c r="A169" s="10"/>
    </row>
    <row r="170" spans="1:1" x14ac:dyDescent="0.25">
      <c r="A170" s="10"/>
    </row>
    <row r="171" spans="1:1" x14ac:dyDescent="0.25">
      <c r="A171" s="10"/>
    </row>
    <row r="172" spans="1:1" x14ac:dyDescent="0.25">
      <c r="A172" s="10"/>
    </row>
    <row r="173" spans="1:1" x14ac:dyDescent="0.25">
      <c r="A173" s="10"/>
    </row>
    <row r="174" spans="1:1" x14ac:dyDescent="0.25">
      <c r="A174" s="10"/>
    </row>
    <row r="175" spans="1:1" x14ac:dyDescent="0.25">
      <c r="A175" s="10"/>
    </row>
    <row r="176" spans="1:1" x14ac:dyDescent="0.25">
      <c r="A176" s="10"/>
    </row>
    <row r="177" spans="1:1" x14ac:dyDescent="0.25">
      <c r="A177" s="10"/>
    </row>
    <row r="178" spans="1:1" x14ac:dyDescent="0.25">
      <c r="A178" s="10"/>
    </row>
    <row r="179" spans="1:1" x14ac:dyDescent="0.25">
      <c r="A179" s="10"/>
    </row>
    <row r="180" spans="1:1" x14ac:dyDescent="0.25">
      <c r="A180" s="10"/>
    </row>
    <row r="181" spans="1:1" x14ac:dyDescent="0.25">
      <c r="A181" s="10"/>
    </row>
    <row r="182" spans="1:1" x14ac:dyDescent="0.25">
      <c r="A182" s="10"/>
    </row>
    <row r="183" spans="1:1" x14ac:dyDescent="0.25">
      <c r="A183" s="10"/>
    </row>
    <row r="184" spans="1:1" x14ac:dyDescent="0.25">
      <c r="A184" s="10"/>
    </row>
    <row r="185" spans="1:1" x14ac:dyDescent="0.25">
      <c r="A185" s="10"/>
    </row>
    <row r="186" spans="1:1" x14ac:dyDescent="0.25">
      <c r="A186" s="10"/>
    </row>
    <row r="187" spans="1:1" x14ac:dyDescent="0.25">
      <c r="A187" s="10"/>
    </row>
    <row r="188" spans="1:1" x14ac:dyDescent="0.25">
      <c r="A188" s="10"/>
    </row>
    <row r="189" spans="1:1" x14ac:dyDescent="0.25">
      <c r="A189" s="10"/>
    </row>
    <row r="190" spans="1:1" x14ac:dyDescent="0.25">
      <c r="A190" s="10"/>
    </row>
    <row r="191" spans="1:1" x14ac:dyDescent="0.25">
      <c r="A191" s="10"/>
    </row>
    <row r="192" spans="1:1" x14ac:dyDescent="0.25">
      <c r="A192" s="10"/>
    </row>
    <row r="193" spans="1:1" x14ac:dyDescent="0.25">
      <c r="A193" s="10"/>
    </row>
    <row r="194" spans="1:1" x14ac:dyDescent="0.25">
      <c r="A194" s="10"/>
    </row>
    <row r="195" spans="1:1" x14ac:dyDescent="0.25">
      <c r="A195" s="10"/>
    </row>
    <row r="196" spans="1:1" x14ac:dyDescent="0.25">
      <c r="A196" s="10"/>
    </row>
    <row r="197" spans="1:1" x14ac:dyDescent="0.25">
      <c r="A197" s="10"/>
    </row>
    <row r="198" spans="1:1" x14ac:dyDescent="0.25">
      <c r="A198" s="10"/>
    </row>
    <row r="199" spans="1:1" x14ac:dyDescent="0.25">
      <c r="A199" s="10"/>
    </row>
    <row r="200" spans="1:1" x14ac:dyDescent="0.25">
      <c r="A200" s="10"/>
    </row>
    <row r="201" spans="1:1" x14ac:dyDescent="0.25">
      <c r="A201" s="10"/>
    </row>
    <row r="202" spans="1:1" x14ac:dyDescent="0.25">
      <c r="A202" s="10"/>
    </row>
    <row r="203" spans="1:1" x14ac:dyDescent="0.25">
      <c r="A203" s="10"/>
    </row>
    <row r="204" spans="1:1" x14ac:dyDescent="0.25">
      <c r="A204" s="10"/>
    </row>
    <row r="205" spans="1:1" x14ac:dyDescent="0.25">
      <c r="A205" s="10"/>
    </row>
    <row r="206" spans="1:1" x14ac:dyDescent="0.25">
      <c r="A206" s="10"/>
    </row>
    <row r="207" spans="1:1" x14ac:dyDescent="0.25">
      <c r="A207" s="10"/>
    </row>
    <row r="208" spans="1:1" x14ac:dyDescent="0.25">
      <c r="A208" s="10"/>
    </row>
    <row r="209" spans="1:1" x14ac:dyDescent="0.25">
      <c r="A209" s="10"/>
    </row>
    <row r="210" spans="1:1" x14ac:dyDescent="0.25">
      <c r="A210" s="10"/>
    </row>
    <row r="211" spans="1:1" x14ac:dyDescent="0.25">
      <c r="A211" s="10"/>
    </row>
    <row r="212" spans="1:1" x14ac:dyDescent="0.25">
      <c r="A212" s="10"/>
    </row>
    <row r="213" spans="1:1" x14ac:dyDescent="0.25">
      <c r="A213" s="10"/>
    </row>
    <row r="214" spans="1:1" x14ac:dyDescent="0.25">
      <c r="A214" s="10"/>
    </row>
    <row r="215" spans="1:1" x14ac:dyDescent="0.25">
      <c r="A215" s="10"/>
    </row>
    <row r="216" spans="1:1" x14ac:dyDescent="0.25">
      <c r="A216" s="10"/>
    </row>
    <row r="217" spans="1:1" x14ac:dyDescent="0.25">
      <c r="A217" s="10"/>
    </row>
    <row r="218" spans="1:1" x14ac:dyDescent="0.25">
      <c r="A218" s="10"/>
    </row>
    <row r="219" spans="1:1" x14ac:dyDescent="0.25">
      <c r="A219" s="10"/>
    </row>
    <row r="220" spans="1:1" x14ac:dyDescent="0.25">
      <c r="A220" s="10"/>
    </row>
    <row r="221" spans="1:1" x14ac:dyDescent="0.25">
      <c r="A221" s="10"/>
    </row>
    <row r="222" spans="1:1" x14ac:dyDescent="0.25">
      <c r="A222" s="10"/>
    </row>
    <row r="223" spans="1:1" x14ac:dyDescent="0.25">
      <c r="A223" s="10"/>
    </row>
    <row r="224" spans="1:1" x14ac:dyDescent="0.25">
      <c r="A224" s="10"/>
    </row>
    <row r="225" spans="1:1" x14ac:dyDescent="0.25">
      <c r="A225" s="10"/>
    </row>
    <row r="226" spans="1:1" x14ac:dyDescent="0.25">
      <c r="A226" s="10"/>
    </row>
    <row r="227" spans="1:1" x14ac:dyDescent="0.25">
      <c r="A227" s="10"/>
    </row>
    <row r="228" spans="1:1" x14ac:dyDescent="0.25">
      <c r="A228" s="10"/>
    </row>
    <row r="229" spans="1:1" x14ac:dyDescent="0.25">
      <c r="A229" s="10"/>
    </row>
    <row r="230" spans="1:1" x14ac:dyDescent="0.25">
      <c r="A230" s="10"/>
    </row>
    <row r="231" spans="1:1" x14ac:dyDescent="0.25">
      <c r="A231" s="10"/>
    </row>
    <row r="232" spans="1:1" x14ac:dyDescent="0.25">
      <c r="A232" s="10"/>
    </row>
    <row r="233" spans="1:1" x14ac:dyDescent="0.25">
      <c r="A233" s="10"/>
    </row>
    <row r="234" spans="1:1" x14ac:dyDescent="0.25">
      <c r="A234" s="10"/>
    </row>
    <row r="235" spans="1:1" x14ac:dyDescent="0.25">
      <c r="A235" s="10"/>
    </row>
    <row r="236" spans="1:1" x14ac:dyDescent="0.25">
      <c r="A236" s="10"/>
    </row>
    <row r="237" spans="1:1" x14ac:dyDescent="0.25">
      <c r="A237" s="10"/>
    </row>
    <row r="238" spans="1:1" x14ac:dyDescent="0.25">
      <c r="A238" s="10"/>
    </row>
    <row r="239" spans="1:1" x14ac:dyDescent="0.25">
      <c r="A239" s="10"/>
    </row>
    <row r="240" spans="1:1" x14ac:dyDescent="0.25">
      <c r="A240" s="10"/>
    </row>
    <row r="241" spans="1:1" x14ac:dyDescent="0.25">
      <c r="A241" s="10"/>
    </row>
    <row r="242" spans="1:1" x14ac:dyDescent="0.25">
      <c r="A242" s="10"/>
    </row>
    <row r="243" spans="1:1" x14ac:dyDescent="0.25">
      <c r="A243" s="10"/>
    </row>
    <row r="244" spans="1:1" x14ac:dyDescent="0.25">
      <c r="A244" s="10"/>
    </row>
    <row r="245" spans="1:1" x14ac:dyDescent="0.25">
      <c r="A245" s="10"/>
    </row>
    <row r="246" spans="1:1" x14ac:dyDescent="0.25">
      <c r="A246" s="10"/>
    </row>
    <row r="247" spans="1:1" x14ac:dyDescent="0.25">
      <c r="A247" s="10"/>
    </row>
    <row r="248" spans="1:1" x14ac:dyDescent="0.25">
      <c r="A248" s="10"/>
    </row>
    <row r="249" spans="1:1" x14ac:dyDescent="0.25">
      <c r="A249" s="10"/>
    </row>
    <row r="250" spans="1:1" x14ac:dyDescent="0.25">
      <c r="A250" s="10"/>
    </row>
    <row r="251" spans="1:1" x14ac:dyDescent="0.25">
      <c r="A251" s="10"/>
    </row>
    <row r="252" spans="1:1" x14ac:dyDescent="0.25">
      <c r="A252" s="10"/>
    </row>
    <row r="253" spans="1:1" x14ac:dyDescent="0.25">
      <c r="A253" s="10"/>
    </row>
    <row r="254" spans="1:1" x14ac:dyDescent="0.25">
      <c r="A254" s="10"/>
    </row>
    <row r="255" spans="1:1" x14ac:dyDescent="0.25">
      <c r="A255" s="10"/>
    </row>
    <row r="256" spans="1:1" x14ac:dyDescent="0.25">
      <c r="A256" s="10"/>
    </row>
    <row r="257" spans="1:1" x14ac:dyDescent="0.25">
      <c r="A257" s="10"/>
    </row>
    <row r="258" spans="1:1" x14ac:dyDescent="0.25">
      <c r="A258" s="10"/>
    </row>
    <row r="259" spans="1:1" x14ac:dyDescent="0.25">
      <c r="A259" s="10"/>
    </row>
    <row r="260" spans="1:1" x14ac:dyDescent="0.25">
      <c r="A260" s="10"/>
    </row>
    <row r="261" spans="1:1" x14ac:dyDescent="0.25">
      <c r="A261" s="10"/>
    </row>
    <row r="262" spans="1:1" x14ac:dyDescent="0.25">
      <c r="A262" s="10"/>
    </row>
    <row r="263" spans="1:1" x14ac:dyDescent="0.25">
      <c r="A263" s="10"/>
    </row>
    <row r="264" spans="1:1" x14ac:dyDescent="0.25">
      <c r="A264" s="10"/>
    </row>
    <row r="265" spans="1:1" x14ac:dyDescent="0.25">
      <c r="A265" s="10"/>
    </row>
    <row r="266" spans="1:1" x14ac:dyDescent="0.25">
      <c r="A266" s="10"/>
    </row>
    <row r="267" spans="1:1" x14ac:dyDescent="0.25">
      <c r="A267" s="10"/>
    </row>
    <row r="268" spans="1:1" x14ac:dyDescent="0.25">
      <c r="A268" s="10"/>
    </row>
    <row r="269" spans="1:1" x14ac:dyDescent="0.25">
      <c r="A269" s="10"/>
    </row>
    <row r="270" spans="1:1" x14ac:dyDescent="0.25">
      <c r="A270" s="10"/>
    </row>
    <row r="271" spans="1:1" x14ac:dyDescent="0.25">
      <c r="A271" s="10"/>
    </row>
    <row r="272" spans="1:1" x14ac:dyDescent="0.25">
      <c r="A272" s="10"/>
    </row>
    <row r="273" spans="1:1" x14ac:dyDescent="0.25">
      <c r="A273" s="10"/>
    </row>
    <row r="274" spans="1:1" x14ac:dyDescent="0.25">
      <c r="A274" s="10"/>
    </row>
    <row r="275" spans="1:1" x14ac:dyDescent="0.25">
      <c r="A275" s="10"/>
    </row>
    <row r="276" spans="1:1" x14ac:dyDescent="0.25">
      <c r="A276" s="10"/>
    </row>
    <row r="277" spans="1:1" x14ac:dyDescent="0.25">
      <c r="A277" s="10"/>
    </row>
    <row r="278" spans="1:1" x14ac:dyDescent="0.25">
      <c r="A278" s="10"/>
    </row>
    <row r="279" spans="1:1" x14ac:dyDescent="0.25">
      <c r="A279" s="10"/>
    </row>
    <row r="280" spans="1:1" x14ac:dyDescent="0.25">
      <c r="A280" s="10"/>
    </row>
    <row r="281" spans="1:1" x14ac:dyDescent="0.25">
      <c r="A281" s="10"/>
    </row>
    <row r="282" spans="1:1" x14ac:dyDescent="0.25">
      <c r="A282" s="10"/>
    </row>
    <row r="283" spans="1:1" x14ac:dyDescent="0.25">
      <c r="A283" s="10"/>
    </row>
    <row r="284" spans="1:1" x14ac:dyDescent="0.25">
      <c r="A284" s="10"/>
    </row>
    <row r="285" spans="1:1" x14ac:dyDescent="0.25">
      <c r="A285" s="10"/>
    </row>
    <row r="286" spans="1:1" x14ac:dyDescent="0.25">
      <c r="A286" s="10"/>
    </row>
    <row r="287" spans="1:1" x14ac:dyDescent="0.25">
      <c r="A287" s="10"/>
    </row>
    <row r="288" spans="1:1" x14ac:dyDescent="0.25">
      <c r="A288" s="10"/>
    </row>
    <row r="289" spans="1:1" x14ac:dyDescent="0.25">
      <c r="A289" s="10"/>
    </row>
    <row r="290" spans="1:1" x14ac:dyDescent="0.25">
      <c r="A290" s="10"/>
    </row>
    <row r="291" spans="1:1" x14ac:dyDescent="0.25">
      <c r="A291" s="10"/>
    </row>
    <row r="292" spans="1:1" x14ac:dyDescent="0.25">
      <c r="A292" s="10"/>
    </row>
    <row r="293" spans="1:1" x14ac:dyDescent="0.25">
      <c r="A293" s="10"/>
    </row>
    <row r="294" spans="1:1" x14ac:dyDescent="0.25">
      <c r="A294" s="10"/>
    </row>
    <row r="295" spans="1:1" x14ac:dyDescent="0.25">
      <c r="A295" s="10"/>
    </row>
    <row r="296" spans="1:1" x14ac:dyDescent="0.25">
      <c r="A296" s="10"/>
    </row>
    <row r="297" spans="1:1" x14ac:dyDescent="0.25">
      <c r="A297" s="10"/>
    </row>
    <row r="298" spans="1:1" x14ac:dyDescent="0.25">
      <c r="A298" s="10"/>
    </row>
    <row r="299" spans="1:1" x14ac:dyDescent="0.25">
      <c r="A299" s="10"/>
    </row>
    <row r="300" spans="1:1" x14ac:dyDescent="0.25">
      <c r="A300" s="10"/>
    </row>
    <row r="301" spans="1:1" x14ac:dyDescent="0.25">
      <c r="A301" s="10"/>
    </row>
    <row r="302" spans="1:1" x14ac:dyDescent="0.25">
      <c r="A302" s="10"/>
    </row>
    <row r="303" spans="1:1" x14ac:dyDescent="0.25">
      <c r="A303" s="10"/>
    </row>
    <row r="304" spans="1:1" x14ac:dyDescent="0.25">
      <c r="A304" s="10"/>
    </row>
    <row r="305" spans="1:1" x14ac:dyDescent="0.25">
      <c r="A305" s="10"/>
    </row>
    <row r="306" spans="1:1" x14ac:dyDescent="0.25">
      <c r="A306" s="10"/>
    </row>
    <row r="307" spans="1:1" x14ac:dyDescent="0.25">
      <c r="A307" s="10"/>
    </row>
    <row r="308" spans="1:1" x14ac:dyDescent="0.25">
      <c r="A308" s="10"/>
    </row>
    <row r="309" spans="1:1" x14ac:dyDescent="0.25">
      <c r="A309" s="10"/>
    </row>
    <row r="310" spans="1:1" x14ac:dyDescent="0.25">
      <c r="A310" s="10"/>
    </row>
    <row r="311" spans="1:1" x14ac:dyDescent="0.25">
      <c r="A311" s="10"/>
    </row>
    <row r="312" spans="1:1" x14ac:dyDescent="0.25">
      <c r="A312" s="10"/>
    </row>
    <row r="313" spans="1:1" x14ac:dyDescent="0.25">
      <c r="A313" s="10"/>
    </row>
    <row r="314" spans="1:1" x14ac:dyDescent="0.25">
      <c r="A314" s="10"/>
    </row>
    <row r="315" spans="1:1" x14ac:dyDescent="0.25">
      <c r="A315" s="10"/>
    </row>
    <row r="316" spans="1:1" x14ac:dyDescent="0.25">
      <c r="A316" s="10"/>
    </row>
    <row r="317" spans="1:1" x14ac:dyDescent="0.25">
      <c r="A317" s="10"/>
    </row>
    <row r="318" spans="1:1" x14ac:dyDescent="0.25">
      <c r="A318" s="10"/>
    </row>
    <row r="319" spans="1:1" x14ac:dyDescent="0.25">
      <c r="A319" s="10"/>
    </row>
    <row r="320" spans="1:1" x14ac:dyDescent="0.25">
      <c r="A320" s="10"/>
    </row>
    <row r="321" spans="1:1" x14ac:dyDescent="0.25">
      <c r="A321" s="10"/>
    </row>
    <row r="322" spans="1:1" x14ac:dyDescent="0.25">
      <c r="A322" s="10"/>
    </row>
    <row r="323" spans="1:1" x14ac:dyDescent="0.25">
      <c r="A323" s="10"/>
    </row>
    <row r="324" spans="1:1" x14ac:dyDescent="0.25">
      <c r="A324" s="10"/>
    </row>
    <row r="325" spans="1:1" x14ac:dyDescent="0.25">
      <c r="A325" s="10"/>
    </row>
    <row r="326" spans="1:1" x14ac:dyDescent="0.25">
      <c r="A326" s="10"/>
    </row>
    <row r="327" spans="1:1" x14ac:dyDescent="0.25">
      <c r="A327" s="10"/>
    </row>
    <row r="328" spans="1:1" x14ac:dyDescent="0.25">
      <c r="A328" s="10"/>
    </row>
    <row r="329" spans="1:1" x14ac:dyDescent="0.25">
      <c r="A329" s="10"/>
    </row>
    <row r="330" spans="1:1" x14ac:dyDescent="0.25">
      <c r="A330" s="10"/>
    </row>
    <row r="331" spans="1:1" x14ac:dyDescent="0.25">
      <c r="A331" s="10"/>
    </row>
    <row r="332" spans="1:1" x14ac:dyDescent="0.25">
      <c r="A332" s="10"/>
    </row>
    <row r="333" spans="1:1" x14ac:dyDescent="0.25">
      <c r="A333" s="10"/>
    </row>
    <row r="334" spans="1:1" x14ac:dyDescent="0.25">
      <c r="A334" s="10"/>
    </row>
    <row r="335" spans="1:1" x14ac:dyDescent="0.25">
      <c r="A335" s="10"/>
    </row>
    <row r="336" spans="1:1" x14ac:dyDescent="0.25">
      <c r="A336" s="10"/>
    </row>
    <row r="337" spans="1:1" x14ac:dyDescent="0.25">
      <c r="A337" s="10"/>
    </row>
    <row r="338" spans="1:1" x14ac:dyDescent="0.25">
      <c r="A338" s="10"/>
    </row>
    <row r="339" spans="1:1" x14ac:dyDescent="0.25">
      <c r="A339" s="10"/>
    </row>
    <row r="340" spans="1:1" x14ac:dyDescent="0.25">
      <c r="A340" s="10"/>
    </row>
    <row r="341" spans="1:1" x14ac:dyDescent="0.25">
      <c r="A341" s="10"/>
    </row>
    <row r="342" spans="1:1" x14ac:dyDescent="0.25">
      <c r="A342" s="10"/>
    </row>
    <row r="343" spans="1:1" x14ac:dyDescent="0.25">
      <c r="A343" s="10"/>
    </row>
    <row r="344" spans="1:1" x14ac:dyDescent="0.25">
      <c r="A344" s="10"/>
    </row>
    <row r="345" spans="1:1" x14ac:dyDescent="0.25">
      <c r="A345" s="10"/>
    </row>
    <row r="346" spans="1:1" x14ac:dyDescent="0.25">
      <c r="A346" s="10"/>
    </row>
    <row r="347" spans="1:1" x14ac:dyDescent="0.25">
      <c r="A347" s="10"/>
    </row>
    <row r="348" spans="1:1" x14ac:dyDescent="0.25">
      <c r="A348" s="10"/>
    </row>
    <row r="349" spans="1:1" x14ac:dyDescent="0.25">
      <c r="A349" s="10"/>
    </row>
    <row r="350" spans="1:1" x14ac:dyDescent="0.25">
      <c r="A350" s="10"/>
    </row>
    <row r="351" spans="1:1" x14ac:dyDescent="0.25">
      <c r="A351" s="10"/>
    </row>
    <row r="352" spans="1:1" x14ac:dyDescent="0.25">
      <c r="A352" s="10"/>
    </row>
    <row r="353" spans="1:1" x14ac:dyDescent="0.25">
      <c r="A353" s="10"/>
    </row>
    <row r="354" spans="1:1" x14ac:dyDescent="0.25">
      <c r="A354" s="10"/>
    </row>
    <row r="355" spans="1:1" x14ac:dyDescent="0.25">
      <c r="A355" s="10"/>
    </row>
    <row r="356" spans="1:1" x14ac:dyDescent="0.25">
      <c r="A356" s="10"/>
    </row>
    <row r="357" spans="1:1" x14ac:dyDescent="0.25">
      <c r="A357" s="10"/>
    </row>
    <row r="358" spans="1:1" x14ac:dyDescent="0.25">
      <c r="A358" s="10"/>
    </row>
    <row r="359" spans="1:1" x14ac:dyDescent="0.25">
      <c r="A359" s="10"/>
    </row>
    <row r="360" spans="1:1" x14ac:dyDescent="0.25">
      <c r="A360" s="10"/>
    </row>
    <row r="361" spans="1:1" x14ac:dyDescent="0.25">
      <c r="A361" s="10"/>
    </row>
    <row r="362" spans="1:1" x14ac:dyDescent="0.25">
      <c r="A362" s="10"/>
    </row>
    <row r="363" spans="1:1" x14ac:dyDescent="0.25">
      <c r="A363" s="10"/>
    </row>
    <row r="364" spans="1:1" x14ac:dyDescent="0.25">
      <c r="A364" s="10"/>
    </row>
    <row r="365" spans="1:1" x14ac:dyDescent="0.25">
      <c r="A365" s="10"/>
    </row>
    <row r="366" spans="1:1" x14ac:dyDescent="0.25">
      <c r="A366" s="10"/>
    </row>
    <row r="367" spans="1:1" x14ac:dyDescent="0.25">
      <c r="A367" s="10"/>
    </row>
    <row r="368" spans="1:1" x14ac:dyDescent="0.25">
      <c r="A368" s="10"/>
    </row>
    <row r="369" spans="1:1" x14ac:dyDescent="0.25">
      <c r="A369" s="10"/>
    </row>
    <row r="370" spans="1:1" x14ac:dyDescent="0.25">
      <c r="A370" s="10"/>
    </row>
    <row r="371" spans="1:1" x14ac:dyDescent="0.25">
      <c r="A371" s="10"/>
    </row>
    <row r="372" spans="1:1" x14ac:dyDescent="0.25">
      <c r="A372" s="10"/>
    </row>
    <row r="373" spans="1:1" x14ac:dyDescent="0.25">
      <c r="A373" s="10"/>
    </row>
    <row r="374" spans="1:1" x14ac:dyDescent="0.25">
      <c r="A374" s="10"/>
    </row>
    <row r="375" spans="1:1" x14ac:dyDescent="0.25">
      <c r="A375" s="10"/>
    </row>
    <row r="376" spans="1:1" x14ac:dyDescent="0.25">
      <c r="A376" s="10"/>
    </row>
    <row r="377" spans="1:1" x14ac:dyDescent="0.25">
      <c r="A377" s="10"/>
    </row>
    <row r="378" spans="1:1" x14ac:dyDescent="0.25">
      <c r="A378" s="10"/>
    </row>
    <row r="379" spans="1:1" x14ac:dyDescent="0.25">
      <c r="A379" s="10"/>
    </row>
    <row r="380" spans="1:1" x14ac:dyDescent="0.25">
      <c r="A380" s="10"/>
    </row>
    <row r="381" spans="1:1" x14ac:dyDescent="0.25">
      <c r="A381" s="10"/>
    </row>
    <row r="382" spans="1:1" x14ac:dyDescent="0.25">
      <c r="A382" s="10"/>
    </row>
    <row r="383" spans="1:1" x14ac:dyDescent="0.25">
      <c r="A383" s="10"/>
    </row>
    <row r="384" spans="1:1" x14ac:dyDescent="0.25">
      <c r="A384" s="10"/>
    </row>
    <row r="385" spans="1:1" x14ac:dyDescent="0.25">
      <c r="A385" s="10"/>
    </row>
    <row r="386" spans="1:1" x14ac:dyDescent="0.25">
      <c r="A386" s="10"/>
    </row>
    <row r="387" spans="1:1" x14ac:dyDescent="0.25">
      <c r="A387" s="10"/>
    </row>
    <row r="388" spans="1:1" x14ac:dyDescent="0.25">
      <c r="A388" s="10"/>
    </row>
    <row r="389" spans="1:1" x14ac:dyDescent="0.25">
      <c r="A389" s="10"/>
    </row>
    <row r="390" spans="1:1" x14ac:dyDescent="0.25">
      <c r="A390" s="10"/>
    </row>
    <row r="391" spans="1:1" x14ac:dyDescent="0.25">
      <c r="A391" s="10"/>
    </row>
    <row r="392" spans="1:1" x14ac:dyDescent="0.25">
      <c r="A392" s="10"/>
    </row>
    <row r="393" spans="1:1" x14ac:dyDescent="0.25">
      <c r="A393" s="10"/>
    </row>
    <row r="394" spans="1:1" x14ac:dyDescent="0.25">
      <c r="A394" s="10"/>
    </row>
    <row r="395" spans="1:1" x14ac:dyDescent="0.25">
      <c r="A395" s="10"/>
    </row>
    <row r="396" spans="1:1" x14ac:dyDescent="0.25">
      <c r="A396" s="10"/>
    </row>
    <row r="397" spans="1:1" x14ac:dyDescent="0.25">
      <c r="A397" s="10"/>
    </row>
    <row r="398" spans="1:1" x14ac:dyDescent="0.25">
      <c r="A398" s="10"/>
    </row>
    <row r="399" spans="1:1" x14ac:dyDescent="0.25">
      <c r="A399" s="10"/>
    </row>
    <row r="400" spans="1:1" x14ac:dyDescent="0.25">
      <c r="A400" s="10"/>
    </row>
    <row r="401" spans="1:1" x14ac:dyDescent="0.25">
      <c r="A401" s="10"/>
    </row>
    <row r="402" spans="1:1" x14ac:dyDescent="0.25">
      <c r="A402" s="10"/>
    </row>
    <row r="403" spans="1:1" x14ac:dyDescent="0.25">
      <c r="A403" s="10"/>
    </row>
    <row r="404" spans="1:1" x14ac:dyDescent="0.25">
      <c r="A404" s="10"/>
    </row>
    <row r="405" spans="1:1" x14ac:dyDescent="0.25">
      <c r="A405" s="10"/>
    </row>
    <row r="406" spans="1:1" x14ac:dyDescent="0.25">
      <c r="A406" s="10"/>
    </row>
    <row r="407" spans="1:1" x14ac:dyDescent="0.25">
      <c r="A407" s="10"/>
    </row>
    <row r="408" spans="1:1" x14ac:dyDescent="0.25">
      <c r="A408" s="10"/>
    </row>
    <row r="409" spans="1:1" x14ac:dyDescent="0.25">
      <c r="A409" s="10"/>
    </row>
    <row r="410" spans="1:1" x14ac:dyDescent="0.25">
      <c r="A410" s="10"/>
    </row>
    <row r="411" spans="1:1" x14ac:dyDescent="0.25">
      <c r="A411" s="10"/>
    </row>
    <row r="412" spans="1:1" x14ac:dyDescent="0.25">
      <c r="A412" s="10"/>
    </row>
    <row r="413" spans="1:1" x14ac:dyDescent="0.25">
      <c r="A413" s="10"/>
    </row>
    <row r="414" spans="1:1" x14ac:dyDescent="0.25">
      <c r="A414" s="10"/>
    </row>
    <row r="415" spans="1:1" x14ac:dyDescent="0.25">
      <c r="A415" s="10"/>
    </row>
    <row r="416" spans="1:1" x14ac:dyDescent="0.25">
      <c r="A416" s="10"/>
    </row>
    <row r="417" spans="1:1" x14ac:dyDescent="0.25">
      <c r="A417" s="10"/>
    </row>
    <row r="418" spans="1:1" x14ac:dyDescent="0.25">
      <c r="A418" s="10"/>
    </row>
    <row r="419" spans="1:1" x14ac:dyDescent="0.25">
      <c r="A419" s="10"/>
    </row>
    <row r="420" spans="1:1" x14ac:dyDescent="0.25">
      <c r="A420" s="10"/>
    </row>
    <row r="421" spans="1:1" x14ac:dyDescent="0.25">
      <c r="A421" s="10"/>
    </row>
    <row r="422" spans="1:1" x14ac:dyDescent="0.25">
      <c r="A422" s="10"/>
    </row>
    <row r="423" spans="1:1" x14ac:dyDescent="0.25">
      <c r="A423" s="10"/>
    </row>
    <row r="424" spans="1:1" x14ac:dyDescent="0.25">
      <c r="A424" s="10"/>
    </row>
    <row r="425" spans="1:1" x14ac:dyDescent="0.25">
      <c r="A425" s="10"/>
    </row>
    <row r="426" spans="1:1" x14ac:dyDescent="0.25">
      <c r="A426" s="10"/>
    </row>
    <row r="427" spans="1:1" x14ac:dyDescent="0.25">
      <c r="A427" s="10"/>
    </row>
    <row r="428" spans="1:1" x14ac:dyDescent="0.25">
      <c r="A428" s="10"/>
    </row>
    <row r="429" spans="1:1" x14ac:dyDescent="0.25">
      <c r="A429" s="10"/>
    </row>
    <row r="430" spans="1:1" x14ac:dyDescent="0.25">
      <c r="A430" s="10"/>
    </row>
    <row r="431" spans="1:1" x14ac:dyDescent="0.25">
      <c r="A431" s="10"/>
    </row>
    <row r="432" spans="1:1" x14ac:dyDescent="0.25">
      <c r="A432" s="10"/>
    </row>
    <row r="433" spans="1:1" x14ac:dyDescent="0.25">
      <c r="A433" s="10"/>
    </row>
    <row r="434" spans="1:1" x14ac:dyDescent="0.25">
      <c r="A434" s="10"/>
    </row>
    <row r="435" spans="1:1" x14ac:dyDescent="0.25">
      <c r="A435" s="10"/>
    </row>
    <row r="436" spans="1:1" x14ac:dyDescent="0.25">
      <c r="A436" s="10"/>
    </row>
    <row r="437" spans="1:1" x14ac:dyDescent="0.25">
      <c r="A437" s="10"/>
    </row>
    <row r="438" spans="1:1" x14ac:dyDescent="0.25">
      <c r="A438" s="10"/>
    </row>
    <row r="439" spans="1:1" x14ac:dyDescent="0.25">
      <c r="A439" s="10"/>
    </row>
    <row r="440" spans="1:1" x14ac:dyDescent="0.25">
      <c r="A440" s="10"/>
    </row>
    <row r="441" spans="1:1" x14ac:dyDescent="0.25">
      <c r="A441" s="10"/>
    </row>
    <row r="442" spans="1:1" x14ac:dyDescent="0.25">
      <c r="A442" s="10"/>
    </row>
    <row r="443" spans="1:1" x14ac:dyDescent="0.25">
      <c r="A443" s="10"/>
    </row>
    <row r="444" spans="1:1" x14ac:dyDescent="0.25">
      <c r="A444" s="10"/>
    </row>
    <row r="445" spans="1:1" x14ac:dyDescent="0.25">
      <c r="A445" s="10"/>
    </row>
    <row r="446" spans="1:1" x14ac:dyDescent="0.25">
      <c r="A446" s="10"/>
    </row>
    <row r="447" spans="1:1" x14ac:dyDescent="0.25">
      <c r="A447" s="10"/>
    </row>
    <row r="448" spans="1:1" x14ac:dyDescent="0.25">
      <c r="A448" s="10"/>
    </row>
    <row r="449" spans="1:1" x14ac:dyDescent="0.25">
      <c r="A449" s="10"/>
    </row>
    <row r="450" spans="1:1" x14ac:dyDescent="0.25">
      <c r="A450" s="10"/>
    </row>
    <row r="451" spans="1:1" x14ac:dyDescent="0.25">
      <c r="A451" s="10"/>
    </row>
    <row r="452" spans="1:1" x14ac:dyDescent="0.25">
      <c r="A452" s="10"/>
    </row>
    <row r="453" spans="1:1" x14ac:dyDescent="0.25">
      <c r="A453" s="10"/>
    </row>
    <row r="454" spans="1:1" x14ac:dyDescent="0.25">
      <c r="A454" s="10"/>
    </row>
    <row r="455" spans="1:1" x14ac:dyDescent="0.25">
      <c r="A455" s="10"/>
    </row>
    <row r="456" spans="1:1" x14ac:dyDescent="0.25">
      <c r="A456" s="10"/>
    </row>
    <row r="457" spans="1:1" x14ac:dyDescent="0.25">
      <c r="A457" s="10"/>
    </row>
    <row r="458" spans="1:1" x14ac:dyDescent="0.25">
      <c r="A458" s="10"/>
    </row>
    <row r="459" spans="1:1" x14ac:dyDescent="0.25">
      <c r="A459" s="10"/>
    </row>
    <row r="460" spans="1:1" x14ac:dyDescent="0.25">
      <c r="A460" s="10"/>
    </row>
    <row r="461" spans="1:1" x14ac:dyDescent="0.25">
      <c r="A461" s="10"/>
    </row>
    <row r="462" spans="1:1" x14ac:dyDescent="0.25">
      <c r="A462" s="10"/>
    </row>
    <row r="463" spans="1:1" x14ac:dyDescent="0.25">
      <c r="A463" s="10"/>
    </row>
    <row r="464" spans="1:1" x14ac:dyDescent="0.25">
      <c r="A464" s="10"/>
    </row>
    <row r="465" spans="1:1" x14ac:dyDescent="0.25">
      <c r="A465" s="10"/>
    </row>
    <row r="466" spans="1:1" x14ac:dyDescent="0.25">
      <c r="A466" s="10"/>
    </row>
    <row r="467" spans="1:1" x14ac:dyDescent="0.25">
      <c r="A467" s="10"/>
    </row>
    <row r="468" spans="1:1" x14ac:dyDescent="0.25">
      <c r="A468" s="10"/>
    </row>
    <row r="469" spans="1:1" x14ac:dyDescent="0.25">
      <c r="A469" s="10"/>
    </row>
    <row r="470" spans="1:1" x14ac:dyDescent="0.25">
      <c r="A470" s="10"/>
    </row>
    <row r="471" spans="1:1" x14ac:dyDescent="0.25">
      <c r="A471" s="10"/>
    </row>
    <row r="472" spans="1:1" x14ac:dyDescent="0.25">
      <c r="A472" s="10"/>
    </row>
    <row r="473" spans="1:1" x14ac:dyDescent="0.25">
      <c r="A473" s="10"/>
    </row>
    <row r="474" spans="1:1" x14ac:dyDescent="0.25">
      <c r="A474" s="10"/>
    </row>
    <row r="475" spans="1:1" x14ac:dyDescent="0.25">
      <c r="A475" s="10"/>
    </row>
    <row r="476" spans="1:1" x14ac:dyDescent="0.25">
      <c r="A476" s="10"/>
    </row>
    <row r="477" spans="1:1" x14ac:dyDescent="0.25">
      <c r="A477" s="10"/>
    </row>
    <row r="478" spans="1:1" x14ac:dyDescent="0.25">
      <c r="A478" s="10"/>
    </row>
    <row r="479" spans="1:1" x14ac:dyDescent="0.25">
      <c r="A479" s="10"/>
    </row>
    <row r="480" spans="1:1" x14ac:dyDescent="0.25">
      <c r="A480" s="10"/>
    </row>
    <row r="481" spans="1:1" x14ac:dyDescent="0.25">
      <c r="A481" s="10"/>
    </row>
    <row r="482" spans="1:1" x14ac:dyDescent="0.25">
      <c r="A482" s="10"/>
    </row>
    <row r="483" spans="1:1" x14ac:dyDescent="0.25">
      <c r="A483" s="10"/>
    </row>
    <row r="484" spans="1:1" x14ac:dyDescent="0.25">
      <c r="A484" s="10"/>
    </row>
    <row r="485" spans="1:1" x14ac:dyDescent="0.25">
      <c r="A485" s="10"/>
    </row>
    <row r="486" spans="1:1" x14ac:dyDescent="0.25">
      <c r="A486" s="10"/>
    </row>
    <row r="487" spans="1:1" x14ac:dyDescent="0.25">
      <c r="A487" s="10"/>
    </row>
    <row r="488" spans="1:1" x14ac:dyDescent="0.25">
      <c r="A488" s="10"/>
    </row>
    <row r="489" spans="1:1" x14ac:dyDescent="0.25">
      <c r="A489" s="10"/>
    </row>
    <row r="490" spans="1:1" x14ac:dyDescent="0.25">
      <c r="A490" s="10"/>
    </row>
    <row r="491" spans="1:1" x14ac:dyDescent="0.25">
      <c r="A491" s="10"/>
    </row>
    <row r="492" spans="1:1" x14ac:dyDescent="0.25">
      <c r="A492" s="10"/>
    </row>
    <row r="493" spans="1:1" x14ac:dyDescent="0.25">
      <c r="A493" s="10"/>
    </row>
    <row r="494" spans="1:1" x14ac:dyDescent="0.25">
      <c r="A494" s="10"/>
    </row>
    <row r="495" spans="1:1" x14ac:dyDescent="0.25">
      <c r="A495" s="10"/>
    </row>
    <row r="496" spans="1:1" x14ac:dyDescent="0.25">
      <c r="A496" s="10"/>
    </row>
    <row r="497" spans="1:1" x14ac:dyDescent="0.25">
      <c r="A497" s="10"/>
    </row>
    <row r="498" spans="1:1" x14ac:dyDescent="0.25">
      <c r="A498" s="10"/>
    </row>
    <row r="499" spans="1:1" x14ac:dyDescent="0.25">
      <c r="A499" s="10"/>
    </row>
    <row r="500" spans="1:1" x14ac:dyDescent="0.25">
      <c r="A500" s="10"/>
    </row>
    <row r="501" spans="1:1" x14ac:dyDescent="0.25">
      <c r="A501" s="10"/>
    </row>
    <row r="502" spans="1:1" x14ac:dyDescent="0.25">
      <c r="A502" s="10"/>
    </row>
    <row r="503" spans="1:1" x14ac:dyDescent="0.25">
      <c r="A503" s="10"/>
    </row>
    <row r="504" spans="1:1" x14ac:dyDescent="0.25">
      <c r="A504" s="10"/>
    </row>
    <row r="505" spans="1:1" x14ac:dyDescent="0.25">
      <c r="A505" s="10"/>
    </row>
    <row r="506" spans="1:1" x14ac:dyDescent="0.25">
      <c r="A506" s="10"/>
    </row>
    <row r="507" spans="1:1" x14ac:dyDescent="0.25">
      <c r="A507" s="10"/>
    </row>
    <row r="508" spans="1:1" x14ac:dyDescent="0.25">
      <c r="A508" s="10"/>
    </row>
    <row r="509" spans="1:1" x14ac:dyDescent="0.25">
      <c r="A509" s="10"/>
    </row>
    <row r="510" spans="1:1" x14ac:dyDescent="0.25">
      <c r="A510" s="10"/>
    </row>
    <row r="511" spans="1:1" x14ac:dyDescent="0.25">
      <c r="A511" s="10"/>
    </row>
    <row r="512" spans="1:1" x14ac:dyDescent="0.25">
      <c r="A512" s="10"/>
    </row>
    <row r="513" spans="1:1" x14ac:dyDescent="0.25">
      <c r="A513" s="10"/>
    </row>
    <row r="514" spans="1:1" x14ac:dyDescent="0.25">
      <c r="A514" s="10"/>
    </row>
    <row r="515" spans="1:1" x14ac:dyDescent="0.25">
      <c r="A515" s="10"/>
    </row>
    <row r="516" spans="1:1" x14ac:dyDescent="0.25">
      <c r="A516" s="10"/>
    </row>
    <row r="517" spans="1:1" x14ac:dyDescent="0.25">
      <c r="A517" s="10"/>
    </row>
    <row r="518" spans="1:1" x14ac:dyDescent="0.25">
      <c r="A518" s="10"/>
    </row>
    <row r="519" spans="1:1" x14ac:dyDescent="0.25">
      <c r="A519" s="10"/>
    </row>
    <row r="520" spans="1:1" x14ac:dyDescent="0.25">
      <c r="A520" s="10"/>
    </row>
    <row r="521" spans="1:1" x14ac:dyDescent="0.25">
      <c r="A521" s="10"/>
    </row>
    <row r="522" spans="1:1" x14ac:dyDescent="0.25">
      <c r="A522" s="10"/>
    </row>
    <row r="523" spans="1:1" x14ac:dyDescent="0.25">
      <c r="A523" s="10"/>
    </row>
    <row r="524" spans="1:1" x14ac:dyDescent="0.25">
      <c r="A524" s="10"/>
    </row>
    <row r="525" spans="1:1" x14ac:dyDescent="0.25">
      <c r="A525" s="10"/>
    </row>
    <row r="526" spans="1:1" x14ac:dyDescent="0.25">
      <c r="A526" s="10"/>
    </row>
    <row r="527" spans="1:1" x14ac:dyDescent="0.25">
      <c r="A527" s="10"/>
    </row>
    <row r="528" spans="1:1" x14ac:dyDescent="0.25">
      <c r="A528" s="10"/>
    </row>
    <row r="529" spans="1:1" x14ac:dyDescent="0.25">
      <c r="A529" s="10"/>
    </row>
    <row r="530" spans="1:1" x14ac:dyDescent="0.25">
      <c r="A530" s="10"/>
    </row>
    <row r="531" spans="1:1" x14ac:dyDescent="0.25">
      <c r="A531" s="10"/>
    </row>
    <row r="532" spans="1:1" x14ac:dyDescent="0.25">
      <c r="A532" s="10"/>
    </row>
    <row r="533" spans="1:1" x14ac:dyDescent="0.25">
      <c r="A533" s="10"/>
    </row>
    <row r="534" spans="1:1" x14ac:dyDescent="0.25">
      <c r="A534" s="10"/>
    </row>
    <row r="535" spans="1:1" x14ac:dyDescent="0.25">
      <c r="A535" s="10"/>
    </row>
    <row r="536" spans="1:1" x14ac:dyDescent="0.25">
      <c r="A536" s="10"/>
    </row>
    <row r="537" spans="1:1" x14ac:dyDescent="0.25">
      <c r="A537" s="10"/>
    </row>
    <row r="538" spans="1:1" x14ac:dyDescent="0.25">
      <c r="A538" s="10"/>
    </row>
    <row r="539" spans="1:1" x14ac:dyDescent="0.25">
      <c r="A539" s="10"/>
    </row>
    <row r="540" spans="1:1" x14ac:dyDescent="0.25">
      <c r="A540" s="10"/>
    </row>
    <row r="541" spans="1:1" x14ac:dyDescent="0.25">
      <c r="A541" s="10"/>
    </row>
    <row r="542" spans="1:1" x14ac:dyDescent="0.25">
      <c r="A542" s="10"/>
    </row>
    <row r="543" spans="1:1" x14ac:dyDescent="0.25">
      <c r="A543" s="10"/>
    </row>
    <row r="544" spans="1:1" x14ac:dyDescent="0.25">
      <c r="A544" s="10"/>
    </row>
    <row r="545" spans="1:1" x14ac:dyDescent="0.25">
      <c r="A545" s="10"/>
    </row>
    <row r="546" spans="1:1" x14ac:dyDescent="0.25">
      <c r="A546" s="10"/>
    </row>
    <row r="547" spans="1:1" x14ac:dyDescent="0.25">
      <c r="A547" s="10"/>
    </row>
    <row r="548" spans="1:1" x14ac:dyDescent="0.25">
      <c r="A548" s="10"/>
    </row>
    <row r="549" spans="1:1" x14ac:dyDescent="0.25">
      <c r="A549" s="10"/>
    </row>
    <row r="550" spans="1:1" x14ac:dyDescent="0.25">
      <c r="A550" s="10"/>
    </row>
    <row r="551" spans="1:1" x14ac:dyDescent="0.25">
      <c r="A551" s="10"/>
    </row>
    <row r="552" spans="1:1" x14ac:dyDescent="0.25">
      <c r="A552" s="10"/>
    </row>
    <row r="553" spans="1:1" x14ac:dyDescent="0.25">
      <c r="A553" s="10"/>
    </row>
    <row r="554" spans="1:1" x14ac:dyDescent="0.25">
      <c r="A554" s="10"/>
    </row>
    <row r="555" spans="1:1" x14ac:dyDescent="0.25">
      <c r="A555" s="10"/>
    </row>
    <row r="556" spans="1:1" x14ac:dyDescent="0.25">
      <c r="A556" s="10"/>
    </row>
    <row r="557" spans="1:1" x14ac:dyDescent="0.25">
      <c r="A557" s="10"/>
    </row>
    <row r="558" spans="1:1" x14ac:dyDescent="0.25">
      <c r="A558" s="10"/>
    </row>
    <row r="559" spans="1:1" x14ac:dyDescent="0.25">
      <c r="A559" s="10"/>
    </row>
    <row r="560" spans="1:1" x14ac:dyDescent="0.25">
      <c r="A560" s="10"/>
    </row>
    <row r="561" spans="1:1" x14ac:dyDescent="0.25">
      <c r="A561" s="10"/>
    </row>
    <row r="562" spans="1:1" x14ac:dyDescent="0.25">
      <c r="A562" s="10"/>
    </row>
    <row r="563" spans="1:1" x14ac:dyDescent="0.25">
      <c r="A563" s="10"/>
    </row>
    <row r="564" spans="1:1" x14ac:dyDescent="0.25">
      <c r="A564" s="10"/>
    </row>
    <row r="565" spans="1:1" x14ac:dyDescent="0.25">
      <c r="A565" s="10"/>
    </row>
    <row r="566" spans="1:1" x14ac:dyDescent="0.25">
      <c r="A566" s="10"/>
    </row>
    <row r="567" spans="1:1" x14ac:dyDescent="0.25">
      <c r="A567" s="10"/>
    </row>
    <row r="568" spans="1:1" x14ac:dyDescent="0.25">
      <c r="A568" s="10"/>
    </row>
    <row r="569" spans="1:1" x14ac:dyDescent="0.25">
      <c r="A569" s="10"/>
    </row>
    <row r="570" spans="1:1" x14ac:dyDescent="0.25">
      <c r="A570" s="10"/>
    </row>
    <row r="571" spans="1:1" x14ac:dyDescent="0.25">
      <c r="A571" s="10"/>
    </row>
    <row r="572" spans="1:1" x14ac:dyDescent="0.25">
      <c r="A572" s="10"/>
    </row>
    <row r="573" spans="1:1" x14ac:dyDescent="0.25">
      <c r="A573" s="10"/>
    </row>
    <row r="574" spans="1:1" x14ac:dyDescent="0.25">
      <c r="A574" s="10"/>
    </row>
    <row r="575" spans="1:1" x14ac:dyDescent="0.25">
      <c r="A575" s="10"/>
    </row>
    <row r="576" spans="1:1" x14ac:dyDescent="0.25">
      <c r="A576" s="10"/>
    </row>
    <row r="577" spans="1:1" x14ac:dyDescent="0.25">
      <c r="A577" s="10"/>
    </row>
    <row r="578" spans="1:1" x14ac:dyDescent="0.25">
      <c r="A578" s="10"/>
    </row>
    <row r="579" spans="1:1" x14ac:dyDescent="0.25">
      <c r="A579" s="10"/>
    </row>
    <row r="580" spans="1:1" x14ac:dyDescent="0.25">
      <c r="A580" s="10"/>
    </row>
    <row r="581" spans="1:1" x14ac:dyDescent="0.25">
      <c r="A581" s="10"/>
    </row>
    <row r="582" spans="1:1" x14ac:dyDescent="0.25">
      <c r="A582" s="10"/>
    </row>
    <row r="583" spans="1:1" x14ac:dyDescent="0.25">
      <c r="A583" s="10"/>
    </row>
    <row r="584" spans="1:1" x14ac:dyDescent="0.25">
      <c r="A584" s="10"/>
    </row>
    <row r="585" spans="1:1" x14ac:dyDescent="0.25">
      <c r="A585" s="10"/>
    </row>
    <row r="586" spans="1:1" x14ac:dyDescent="0.25">
      <c r="A586" s="10"/>
    </row>
    <row r="587" spans="1:1" x14ac:dyDescent="0.25">
      <c r="A587" s="10"/>
    </row>
    <row r="588" spans="1:1" x14ac:dyDescent="0.25">
      <c r="A588" s="10"/>
    </row>
    <row r="589" spans="1:1" x14ac:dyDescent="0.25">
      <c r="A589" s="10"/>
    </row>
    <row r="590" spans="1:1" x14ac:dyDescent="0.25">
      <c r="A590" s="10"/>
    </row>
    <row r="591" spans="1:1" x14ac:dyDescent="0.25">
      <c r="A591" s="10"/>
    </row>
    <row r="592" spans="1:1" x14ac:dyDescent="0.25">
      <c r="A592" s="10"/>
    </row>
    <row r="593" spans="1:1" x14ac:dyDescent="0.25">
      <c r="A593" s="10"/>
    </row>
    <row r="594" spans="1:1" x14ac:dyDescent="0.25">
      <c r="A594" s="10"/>
    </row>
    <row r="595" spans="1:1" x14ac:dyDescent="0.25">
      <c r="A595" s="10"/>
    </row>
    <row r="596" spans="1:1" x14ac:dyDescent="0.25">
      <c r="A596" s="10"/>
    </row>
    <row r="597" spans="1:1" x14ac:dyDescent="0.25">
      <c r="A597" s="10"/>
    </row>
    <row r="598" spans="1:1" x14ac:dyDescent="0.25">
      <c r="A598" s="10"/>
    </row>
    <row r="599" spans="1:1" x14ac:dyDescent="0.25">
      <c r="A599" s="10"/>
    </row>
    <row r="600" spans="1:1" x14ac:dyDescent="0.25">
      <c r="A600" s="10"/>
    </row>
    <row r="601" spans="1:1" x14ac:dyDescent="0.25">
      <c r="A601" s="10"/>
    </row>
    <row r="602" spans="1:1" x14ac:dyDescent="0.25">
      <c r="A602" s="10"/>
    </row>
    <row r="603" spans="1:1" x14ac:dyDescent="0.25">
      <c r="A603" s="10"/>
    </row>
    <row r="604" spans="1:1" x14ac:dyDescent="0.25">
      <c r="A604" s="10"/>
    </row>
    <row r="605" spans="1:1" x14ac:dyDescent="0.25">
      <c r="A605" s="10"/>
    </row>
    <row r="606" spans="1:1" x14ac:dyDescent="0.25">
      <c r="A606" s="10"/>
    </row>
    <row r="607" spans="1:1" x14ac:dyDescent="0.25">
      <c r="A607" s="10"/>
    </row>
    <row r="608" spans="1:1" x14ac:dyDescent="0.25">
      <c r="A608" s="10"/>
    </row>
    <row r="609" spans="1:1" x14ac:dyDescent="0.25">
      <c r="A609" s="10"/>
    </row>
    <row r="610" spans="1:1" x14ac:dyDescent="0.25">
      <c r="A610" s="10"/>
    </row>
    <row r="611" spans="1:1" x14ac:dyDescent="0.25">
      <c r="A611" s="10"/>
    </row>
    <row r="612" spans="1:1" x14ac:dyDescent="0.25">
      <c r="A612" s="10"/>
    </row>
    <row r="613" spans="1:1" x14ac:dyDescent="0.25">
      <c r="A613" s="10"/>
    </row>
    <row r="614" spans="1:1" x14ac:dyDescent="0.25">
      <c r="A614" s="10"/>
    </row>
    <row r="615" spans="1:1" x14ac:dyDescent="0.25">
      <c r="A615" s="10"/>
    </row>
    <row r="616" spans="1:1" x14ac:dyDescent="0.25">
      <c r="A616" s="10"/>
    </row>
    <row r="617" spans="1:1" x14ac:dyDescent="0.25">
      <c r="A617" s="10"/>
    </row>
    <row r="618" spans="1:1" x14ac:dyDescent="0.25">
      <c r="A618" s="10"/>
    </row>
    <row r="619" spans="1:1" x14ac:dyDescent="0.25">
      <c r="A619" s="10"/>
    </row>
    <row r="620" spans="1:1" x14ac:dyDescent="0.25">
      <c r="A620" s="10"/>
    </row>
    <row r="621" spans="1:1" x14ac:dyDescent="0.25">
      <c r="A621" s="10"/>
    </row>
    <row r="622" spans="1:1" x14ac:dyDescent="0.25">
      <c r="A622" s="10"/>
    </row>
    <row r="623" spans="1:1" x14ac:dyDescent="0.25">
      <c r="A623" s="10"/>
    </row>
    <row r="624" spans="1:1" x14ac:dyDescent="0.25">
      <c r="A624" s="10"/>
    </row>
    <row r="625" spans="1:1" x14ac:dyDescent="0.25">
      <c r="A625" s="10"/>
    </row>
    <row r="626" spans="1:1" x14ac:dyDescent="0.25">
      <c r="A626" s="10"/>
    </row>
    <row r="627" spans="1:1" x14ac:dyDescent="0.25">
      <c r="A627" s="10"/>
    </row>
    <row r="628" spans="1:1" x14ac:dyDescent="0.25">
      <c r="A628" s="10"/>
    </row>
    <row r="629" spans="1:1" x14ac:dyDescent="0.25">
      <c r="A629" s="10"/>
    </row>
    <row r="630" spans="1:1" x14ac:dyDescent="0.25">
      <c r="A630" s="10"/>
    </row>
    <row r="631" spans="1:1" x14ac:dyDescent="0.25">
      <c r="A631" s="10"/>
    </row>
    <row r="632" spans="1:1" x14ac:dyDescent="0.25">
      <c r="A632" s="10"/>
    </row>
    <row r="633" spans="1:1" x14ac:dyDescent="0.25">
      <c r="A633" s="10"/>
    </row>
    <row r="634" spans="1:1" x14ac:dyDescent="0.25">
      <c r="A634" s="10"/>
    </row>
    <row r="635" spans="1:1" x14ac:dyDescent="0.25">
      <c r="A635" s="10"/>
    </row>
    <row r="636" spans="1:1" x14ac:dyDescent="0.25">
      <c r="A636" s="10"/>
    </row>
    <row r="637" spans="1:1" x14ac:dyDescent="0.25">
      <c r="A637" s="10"/>
    </row>
    <row r="638" spans="1:1" x14ac:dyDescent="0.25">
      <c r="A638" s="10"/>
    </row>
    <row r="639" spans="1:1" x14ac:dyDescent="0.25">
      <c r="A639" s="10"/>
    </row>
    <row r="640" spans="1:1" x14ac:dyDescent="0.25">
      <c r="A640" s="10"/>
    </row>
    <row r="641" spans="1:1" x14ac:dyDescent="0.25">
      <c r="A641" s="10"/>
    </row>
    <row r="642" spans="1:1" x14ac:dyDescent="0.25">
      <c r="A642" s="10"/>
    </row>
    <row r="643" spans="1:1" x14ac:dyDescent="0.25">
      <c r="A643" s="10"/>
    </row>
    <row r="644" spans="1:1" x14ac:dyDescent="0.25">
      <c r="A644" s="10"/>
    </row>
    <row r="645" spans="1:1" x14ac:dyDescent="0.25">
      <c r="A645" s="10"/>
    </row>
    <row r="646" spans="1:1" x14ac:dyDescent="0.25">
      <c r="A646" s="10"/>
    </row>
    <row r="647" spans="1:1" x14ac:dyDescent="0.25">
      <c r="A647" s="10"/>
    </row>
    <row r="648" spans="1:1" x14ac:dyDescent="0.25">
      <c r="A648" s="10"/>
    </row>
    <row r="649" spans="1:1" x14ac:dyDescent="0.25">
      <c r="A649" s="10"/>
    </row>
    <row r="650" spans="1:1" x14ac:dyDescent="0.25">
      <c r="A650" s="10"/>
    </row>
    <row r="651" spans="1:1" x14ac:dyDescent="0.25">
      <c r="A651" s="10"/>
    </row>
    <row r="652" spans="1:1" x14ac:dyDescent="0.25">
      <c r="A652" s="10"/>
    </row>
    <row r="653" spans="1:1" x14ac:dyDescent="0.25">
      <c r="A653" s="10"/>
    </row>
    <row r="654" spans="1:1" x14ac:dyDescent="0.25">
      <c r="A654" s="10"/>
    </row>
    <row r="655" spans="1:1" x14ac:dyDescent="0.25">
      <c r="A655" s="10"/>
    </row>
    <row r="656" spans="1:1" x14ac:dyDescent="0.25">
      <c r="A656" s="10"/>
    </row>
    <row r="657" spans="1:1" x14ac:dyDescent="0.25">
      <c r="A657" s="10"/>
    </row>
    <row r="658" spans="1:1" x14ac:dyDescent="0.25">
      <c r="A658" s="10"/>
    </row>
    <row r="659" spans="1:1" x14ac:dyDescent="0.25">
      <c r="A659" s="10"/>
    </row>
    <row r="660" spans="1:1" x14ac:dyDescent="0.25">
      <c r="A660" s="10"/>
    </row>
    <row r="661" spans="1:1" x14ac:dyDescent="0.25">
      <c r="A661" s="10"/>
    </row>
    <row r="662" spans="1:1" x14ac:dyDescent="0.25">
      <c r="A662" s="10"/>
    </row>
    <row r="663" spans="1:1" x14ac:dyDescent="0.25">
      <c r="A663" s="10"/>
    </row>
    <row r="664" spans="1:1" x14ac:dyDescent="0.25">
      <c r="A664" s="10"/>
    </row>
    <row r="665" spans="1:1" x14ac:dyDescent="0.25">
      <c r="A665" s="10"/>
    </row>
    <row r="666" spans="1:1" x14ac:dyDescent="0.25">
      <c r="A666" s="10"/>
    </row>
    <row r="667" spans="1:1" x14ac:dyDescent="0.25">
      <c r="A667" s="10"/>
    </row>
    <row r="668" spans="1:1" x14ac:dyDescent="0.25">
      <c r="A668" s="10"/>
    </row>
    <row r="669" spans="1:1" x14ac:dyDescent="0.25">
      <c r="A669" s="10"/>
    </row>
    <row r="670" spans="1:1" x14ac:dyDescent="0.25">
      <c r="A670" s="10"/>
    </row>
    <row r="671" spans="1:1" x14ac:dyDescent="0.25">
      <c r="A671" s="10"/>
    </row>
    <row r="672" spans="1:1" x14ac:dyDescent="0.25">
      <c r="A672" s="10"/>
    </row>
    <row r="673" spans="1:1" x14ac:dyDescent="0.25">
      <c r="A673" s="10"/>
    </row>
    <row r="674" spans="1:1" x14ac:dyDescent="0.25">
      <c r="A674" s="10"/>
    </row>
    <row r="675" spans="1:1" x14ac:dyDescent="0.25">
      <c r="A675" s="10"/>
    </row>
    <row r="676" spans="1:1" x14ac:dyDescent="0.25">
      <c r="A676" s="10"/>
    </row>
    <row r="677" spans="1:1" x14ac:dyDescent="0.25">
      <c r="A677" s="10"/>
    </row>
    <row r="678" spans="1:1" x14ac:dyDescent="0.25">
      <c r="A678" s="10"/>
    </row>
    <row r="679" spans="1:1" x14ac:dyDescent="0.25">
      <c r="A679" s="10"/>
    </row>
    <row r="680" spans="1:1" x14ac:dyDescent="0.25">
      <c r="A680" s="10"/>
    </row>
    <row r="681" spans="1:1" x14ac:dyDescent="0.25">
      <c r="A681" s="10"/>
    </row>
    <row r="682" spans="1:1" x14ac:dyDescent="0.25">
      <c r="A682" s="10"/>
    </row>
    <row r="683" spans="1:1" x14ac:dyDescent="0.25">
      <c r="A683" s="10"/>
    </row>
    <row r="684" spans="1:1" x14ac:dyDescent="0.25">
      <c r="A684" s="10"/>
    </row>
    <row r="685" spans="1:1" x14ac:dyDescent="0.25">
      <c r="A685" s="10"/>
    </row>
    <row r="686" spans="1:1" x14ac:dyDescent="0.25">
      <c r="A686" s="10"/>
    </row>
    <row r="687" spans="1:1" x14ac:dyDescent="0.25">
      <c r="A687" s="10"/>
    </row>
    <row r="688" spans="1:1" x14ac:dyDescent="0.25">
      <c r="A688" s="10"/>
    </row>
    <row r="689" spans="1:1" x14ac:dyDescent="0.25">
      <c r="A689" s="10"/>
    </row>
    <row r="690" spans="1:1" x14ac:dyDescent="0.25">
      <c r="A690" s="10"/>
    </row>
    <row r="691" spans="1:1" x14ac:dyDescent="0.25">
      <c r="A691" s="10"/>
    </row>
    <row r="692" spans="1:1" x14ac:dyDescent="0.25">
      <c r="A692" s="10"/>
    </row>
    <row r="693" spans="1:1" x14ac:dyDescent="0.25">
      <c r="A693" s="10"/>
    </row>
    <row r="694" spans="1:1" x14ac:dyDescent="0.25">
      <c r="A694" s="10"/>
    </row>
    <row r="695" spans="1:1" x14ac:dyDescent="0.25">
      <c r="A695" s="10"/>
    </row>
    <row r="696" spans="1:1" x14ac:dyDescent="0.25">
      <c r="A696" s="10"/>
    </row>
    <row r="697" spans="1:1" x14ac:dyDescent="0.25">
      <c r="A697" s="10"/>
    </row>
    <row r="698" spans="1:1" x14ac:dyDescent="0.25">
      <c r="A698" s="10"/>
    </row>
    <row r="699" spans="1:1" x14ac:dyDescent="0.25">
      <c r="A699" s="10"/>
    </row>
    <row r="700" spans="1:1" x14ac:dyDescent="0.25">
      <c r="A700" s="10"/>
    </row>
    <row r="701" spans="1:1" x14ac:dyDescent="0.25">
      <c r="A701" s="10"/>
    </row>
    <row r="702" spans="1:1" x14ac:dyDescent="0.25">
      <c r="A702" s="10"/>
    </row>
    <row r="703" spans="1:1" x14ac:dyDescent="0.25">
      <c r="A703" s="10"/>
    </row>
    <row r="704" spans="1:1" x14ac:dyDescent="0.25">
      <c r="A704" s="10"/>
    </row>
    <row r="705" spans="1:1" x14ac:dyDescent="0.25">
      <c r="A705" s="10"/>
    </row>
    <row r="706" spans="1:1" x14ac:dyDescent="0.25">
      <c r="A706" s="10"/>
    </row>
    <row r="707" spans="1:1" x14ac:dyDescent="0.25">
      <c r="A707" s="10"/>
    </row>
    <row r="708" spans="1:1" x14ac:dyDescent="0.25">
      <c r="A708" s="10"/>
    </row>
    <row r="709" spans="1:1" x14ac:dyDescent="0.25">
      <c r="A709" s="10"/>
    </row>
    <row r="710" spans="1:1" x14ac:dyDescent="0.25">
      <c r="A710" s="10"/>
    </row>
    <row r="711" spans="1:1" x14ac:dyDescent="0.25">
      <c r="A711" s="10"/>
    </row>
    <row r="712" spans="1:1" x14ac:dyDescent="0.25">
      <c r="A712" s="10"/>
    </row>
    <row r="713" spans="1:1" x14ac:dyDescent="0.25">
      <c r="A713" s="10"/>
    </row>
    <row r="714" spans="1:1" x14ac:dyDescent="0.25">
      <c r="A714" s="10"/>
    </row>
    <row r="715" spans="1:1" x14ac:dyDescent="0.25">
      <c r="A715" s="10"/>
    </row>
    <row r="716" spans="1:1" x14ac:dyDescent="0.25">
      <c r="A716" s="10"/>
    </row>
    <row r="717" spans="1:1" x14ac:dyDescent="0.25">
      <c r="A717" s="10"/>
    </row>
    <row r="718" spans="1:1" x14ac:dyDescent="0.25">
      <c r="A718" s="10"/>
    </row>
    <row r="719" spans="1:1" x14ac:dyDescent="0.25">
      <c r="A719" s="10"/>
    </row>
    <row r="720" spans="1:1" x14ac:dyDescent="0.25">
      <c r="A720" s="10"/>
    </row>
    <row r="721" spans="1:1" x14ac:dyDescent="0.25">
      <c r="A721" s="10"/>
    </row>
    <row r="722" spans="1:1" x14ac:dyDescent="0.25">
      <c r="A722" s="10"/>
    </row>
    <row r="723" spans="1:1" x14ac:dyDescent="0.25">
      <c r="A723" s="10"/>
    </row>
    <row r="724" spans="1:1" x14ac:dyDescent="0.25">
      <c r="A724" s="10"/>
    </row>
    <row r="725" spans="1:1" x14ac:dyDescent="0.25">
      <c r="A725" s="10"/>
    </row>
    <row r="726" spans="1:1" x14ac:dyDescent="0.25">
      <c r="A726" s="10"/>
    </row>
    <row r="727" spans="1:1" x14ac:dyDescent="0.25">
      <c r="A727" s="10"/>
    </row>
    <row r="728" spans="1:1" x14ac:dyDescent="0.25">
      <c r="A728" s="10"/>
    </row>
    <row r="729" spans="1:1" x14ac:dyDescent="0.25">
      <c r="A729" s="10"/>
    </row>
    <row r="730" spans="1:1" x14ac:dyDescent="0.25">
      <c r="A730" s="10"/>
    </row>
    <row r="731" spans="1:1" x14ac:dyDescent="0.25">
      <c r="A731" s="10"/>
    </row>
    <row r="732" spans="1:1" x14ac:dyDescent="0.25">
      <c r="A732" s="10"/>
    </row>
    <row r="733" spans="1:1" x14ac:dyDescent="0.25">
      <c r="A733" s="10"/>
    </row>
    <row r="734" spans="1:1" x14ac:dyDescent="0.25">
      <c r="A734" s="10"/>
    </row>
    <row r="735" spans="1:1" x14ac:dyDescent="0.25">
      <c r="A735" s="10"/>
    </row>
    <row r="736" spans="1:1" x14ac:dyDescent="0.25">
      <c r="A736" s="10"/>
    </row>
    <row r="737" spans="1:1" x14ac:dyDescent="0.25">
      <c r="A737" s="10"/>
    </row>
    <row r="738" spans="1:1" x14ac:dyDescent="0.25">
      <c r="A738" s="10"/>
    </row>
    <row r="739" spans="1:1" x14ac:dyDescent="0.25">
      <c r="A739" s="10"/>
    </row>
    <row r="740" spans="1:1" x14ac:dyDescent="0.25">
      <c r="A740" s="10"/>
    </row>
    <row r="741" spans="1:1" x14ac:dyDescent="0.25">
      <c r="A741" s="10"/>
    </row>
    <row r="742" spans="1:1" x14ac:dyDescent="0.25">
      <c r="A742" s="10"/>
    </row>
    <row r="743" spans="1:1" x14ac:dyDescent="0.25">
      <c r="A743" s="10"/>
    </row>
    <row r="744" spans="1:1" x14ac:dyDescent="0.25">
      <c r="A744" s="10"/>
    </row>
    <row r="745" spans="1:1" x14ac:dyDescent="0.25">
      <c r="A745" s="10"/>
    </row>
    <row r="746" spans="1:1" x14ac:dyDescent="0.25">
      <c r="A746" s="10"/>
    </row>
    <row r="747" spans="1:1" x14ac:dyDescent="0.25">
      <c r="A747" s="10"/>
    </row>
    <row r="748" spans="1:1" x14ac:dyDescent="0.25">
      <c r="A748" s="10"/>
    </row>
    <row r="749" spans="1:1" x14ac:dyDescent="0.25">
      <c r="A749" s="10"/>
    </row>
    <row r="750" spans="1:1" x14ac:dyDescent="0.25">
      <c r="A750" s="10"/>
    </row>
    <row r="751" spans="1:1" x14ac:dyDescent="0.25">
      <c r="A751" s="10"/>
    </row>
    <row r="752" spans="1:1" x14ac:dyDescent="0.25">
      <c r="A752" s="10"/>
    </row>
    <row r="753" spans="1:1" x14ac:dyDescent="0.25">
      <c r="A753" s="10"/>
    </row>
    <row r="754" spans="1:1" x14ac:dyDescent="0.25">
      <c r="A754" s="10"/>
    </row>
    <row r="755" spans="1:1" x14ac:dyDescent="0.25">
      <c r="A755" s="10"/>
    </row>
    <row r="756" spans="1:1" x14ac:dyDescent="0.25">
      <c r="A756" s="10"/>
    </row>
    <row r="757" spans="1:1" x14ac:dyDescent="0.25">
      <c r="A757" s="10"/>
    </row>
    <row r="758" spans="1:1" x14ac:dyDescent="0.25">
      <c r="A758" s="10"/>
    </row>
    <row r="759" spans="1:1" x14ac:dyDescent="0.25">
      <c r="A759" s="10"/>
    </row>
    <row r="760" spans="1:1" x14ac:dyDescent="0.25">
      <c r="A760" s="10"/>
    </row>
    <row r="761" spans="1:1" x14ac:dyDescent="0.25">
      <c r="A761" s="10"/>
    </row>
    <row r="762" spans="1:1" x14ac:dyDescent="0.25">
      <c r="A762" s="10"/>
    </row>
    <row r="763" spans="1:1" x14ac:dyDescent="0.25">
      <c r="A763" s="10"/>
    </row>
    <row r="764" spans="1:1" x14ac:dyDescent="0.25">
      <c r="A764" s="10"/>
    </row>
    <row r="765" spans="1:1" x14ac:dyDescent="0.25">
      <c r="A765" s="10"/>
    </row>
    <row r="766" spans="1:1" x14ac:dyDescent="0.25">
      <c r="A766" s="10"/>
    </row>
    <row r="767" spans="1:1" x14ac:dyDescent="0.25">
      <c r="A767" s="10"/>
    </row>
    <row r="768" spans="1:1" x14ac:dyDescent="0.25">
      <c r="A768" s="10"/>
    </row>
    <row r="769" spans="1:1" x14ac:dyDescent="0.25">
      <c r="A769" s="10"/>
    </row>
    <row r="770" spans="1:1" x14ac:dyDescent="0.25">
      <c r="A770" s="10"/>
    </row>
    <row r="771" spans="1:1" x14ac:dyDescent="0.25">
      <c r="A771" s="10"/>
    </row>
    <row r="772" spans="1:1" x14ac:dyDescent="0.25">
      <c r="A772" s="10"/>
    </row>
    <row r="773" spans="1:1" x14ac:dyDescent="0.25">
      <c r="A773" s="10"/>
    </row>
    <row r="774" spans="1:1" x14ac:dyDescent="0.25">
      <c r="A774" s="10"/>
    </row>
    <row r="775" spans="1:1" x14ac:dyDescent="0.25">
      <c r="A775" s="10"/>
    </row>
    <row r="776" spans="1:1" x14ac:dyDescent="0.25">
      <c r="A776" s="10"/>
    </row>
    <row r="777" spans="1:1" x14ac:dyDescent="0.25">
      <c r="A777" s="10"/>
    </row>
    <row r="778" spans="1:1" x14ac:dyDescent="0.25">
      <c r="A778" s="10"/>
    </row>
    <row r="779" spans="1:1" x14ac:dyDescent="0.25">
      <c r="A779" s="10"/>
    </row>
    <row r="780" spans="1:1" x14ac:dyDescent="0.25">
      <c r="A780" s="10"/>
    </row>
    <row r="781" spans="1:1" x14ac:dyDescent="0.25">
      <c r="A781" s="10"/>
    </row>
    <row r="782" spans="1:1" x14ac:dyDescent="0.25">
      <c r="A782" s="10"/>
    </row>
    <row r="783" spans="1:1" x14ac:dyDescent="0.25">
      <c r="A783" s="10"/>
    </row>
    <row r="784" spans="1:1" x14ac:dyDescent="0.25">
      <c r="A784" s="10"/>
    </row>
    <row r="785" spans="1:1" x14ac:dyDescent="0.25">
      <c r="A785" s="10"/>
    </row>
    <row r="786" spans="1:1" x14ac:dyDescent="0.25">
      <c r="A786" s="10"/>
    </row>
    <row r="787" spans="1:1" x14ac:dyDescent="0.25">
      <c r="A787" s="10"/>
    </row>
    <row r="788" spans="1:1" x14ac:dyDescent="0.25">
      <c r="A788" s="10"/>
    </row>
    <row r="789" spans="1:1" x14ac:dyDescent="0.25">
      <c r="A789" s="10"/>
    </row>
    <row r="790" spans="1:1" x14ac:dyDescent="0.25">
      <c r="A790" s="10"/>
    </row>
    <row r="791" spans="1:1" x14ac:dyDescent="0.25">
      <c r="A791" s="10"/>
    </row>
    <row r="792" spans="1:1" x14ac:dyDescent="0.25">
      <c r="A792" s="10"/>
    </row>
    <row r="793" spans="1:1" x14ac:dyDescent="0.25">
      <c r="A793" s="10"/>
    </row>
    <row r="794" spans="1:1" x14ac:dyDescent="0.25">
      <c r="A794" s="10"/>
    </row>
    <row r="795" spans="1:1" x14ac:dyDescent="0.25">
      <c r="A795" s="10"/>
    </row>
    <row r="796" spans="1:1" x14ac:dyDescent="0.25">
      <c r="A796" s="10"/>
    </row>
    <row r="797" spans="1:1" x14ac:dyDescent="0.25">
      <c r="A797" s="10"/>
    </row>
    <row r="798" spans="1:1" x14ac:dyDescent="0.25">
      <c r="A798" s="10"/>
    </row>
    <row r="799" spans="1:1" x14ac:dyDescent="0.25">
      <c r="A799" s="10"/>
    </row>
    <row r="800" spans="1:1" x14ac:dyDescent="0.25">
      <c r="A800" s="10"/>
    </row>
    <row r="801" spans="1:1" x14ac:dyDescent="0.25">
      <c r="A801" s="10"/>
    </row>
    <row r="802" spans="1:1" x14ac:dyDescent="0.25">
      <c r="A802" s="10"/>
    </row>
    <row r="803" spans="1:1" x14ac:dyDescent="0.25">
      <c r="A803" s="10"/>
    </row>
    <row r="804" spans="1:1" x14ac:dyDescent="0.25">
      <c r="A804" s="10"/>
    </row>
    <row r="805" spans="1:1" x14ac:dyDescent="0.25">
      <c r="A805" s="10"/>
    </row>
    <row r="806" spans="1:1" x14ac:dyDescent="0.25">
      <c r="A806" s="10"/>
    </row>
    <row r="807" spans="1:1" x14ac:dyDescent="0.25">
      <c r="A807" s="10"/>
    </row>
    <row r="808" spans="1:1" x14ac:dyDescent="0.25">
      <c r="A808" s="10"/>
    </row>
    <row r="809" spans="1:1" x14ac:dyDescent="0.25">
      <c r="A809" s="10"/>
    </row>
    <row r="810" spans="1:1" x14ac:dyDescent="0.25">
      <c r="A810" s="10"/>
    </row>
    <row r="811" spans="1:1" x14ac:dyDescent="0.25">
      <c r="A811" s="10"/>
    </row>
    <row r="812" spans="1:1" x14ac:dyDescent="0.25">
      <c r="A812" s="10"/>
    </row>
    <row r="813" spans="1:1" x14ac:dyDescent="0.25">
      <c r="A813" s="10"/>
    </row>
    <row r="814" spans="1:1" x14ac:dyDescent="0.25">
      <c r="A814" s="10"/>
    </row>
    <row r="815" spans="1:1" x14ac:dyDescent="0.25">
      <c r="A815" s="10"/>
    </row>
    <row r="816" spans="1:1" x14ac:dyDescent="0.25">
      <c r="A816" s="10"/>
    </row>
    <row r="817" spans="1:1" x14ac:dyDescent="0.25">
      <c r="A817" s="10"/>
    </row>
    <row r="818" spans="1:1" x14ac:dyDescent="0.25">
      <c r="A818" s="10"/>
    </row>
    <row r="819" spans="1:1" x14ac:dyDescent="0.25">
      <c r="A819" s="10"/>
    </row>
    <row r="820" spans="1:1" x14ac:dyDescent="0.25">
      <c r="A820" s="10"/>
    </row>
    <row r="821" spans="1:1" x14ac:dyDescent="0.25">
      <c r="A821" s="10"/>
    </row>
    <row r="822" spans="1:1" x14ac:dyDescent="0.25">
      <c r="A822" s="10"/>
    </row>
    <row r="823" spans="1:1" x14ac:dyDescent="0.25">
      <c r="A823" s="10"/>
    </row>
    <row r="824" spans="1:1" x14ac:dyDescent="0.25">
      <c r="A824" s="10"/>
    </row>
    <row r="825" spans="1:1" x14ac:dyDescent="0.25">
      <c r="A825" s="10"/>
    </row>
    <row r="826" spans="1:1" x14ac:dyDescent="0.25">
      <c r="A826" s="10"/>
    </row>
    <row r="827" spans="1:1" x14ac:dyDescent="0.25">
      <c r="A827" s="10"/>
    </row>
    <row r="828" spans="1:1" x14ac:dyDescent="0.25">
      <c r="A828" s="10"/>
    </row>
    <row r="829" spans="1:1" x14ac:dyDescent="0.25">
      <c r="A829" s="10"/>
    </row>
    <row r="830" spans="1:1" x14ac:dyDescent="0.25">
      <c r="A830" s="10"/>
    </row>
    <row r="831" spans="1:1" x14ac:dyDescent="0.25">
      <c r="A831" s="10"/>
    </row>
    <row r="832" spans="1:1" x14ac:dyDescent="0.25">
      <c r="A832" s="10"/>
    </row>
    <row r="833" spans="1:1" x14ac:dyDescent="0.25">
      <c r="A833" s="10"/>
    </row>
    <row r="834" spans="1:1" x14ac:dyDescent="0.25">
      <c r="A834" s="10"/>
    </row>
    <row r="835" spans="1:1" x14ac:dyDescent="0.25">
      <c r="A835" s="10"/>
    </row>
    <row r="836" spans="1:1" x14ac:dyDescent="0.25">
      <c r="A836" s="10"/>
    </row>
    <row r="837" spans="1:1" x14ac:dyDescent="0.25">
      <c r="A837" s="10"/>
    </row>
    <row r="838" spans="1:1" x14ac:dyDescent="0.25">
      <c r="A838" s="10"/>
    </row>
    <row r="839" spans="1:1" x14ac:dyDescent="0.25">
      <c r="A839" s="10"/>
    </row>
    <row r="840" spans="1:1" x14ac:dyDescent="0.25">
      <c r="A840" s="10"/>
    </row>
    <row r="841" spans="1:1" x14ac:dyDescent="0.25">
      <c r="A841" s="10"/>
    </row>
    <row r="842" spans="1:1" x14ac:dyDescent="0.25">
      <c r="A842" s="10"/>
    </row>
    <row r="843" spans="1:1" x14ac:dyDescent="0.25">
      <c r="A843" s="10"/>
    </row>
    <row r="844" spans="1:1" x14ac:dyDescent="0.25">
      <c r="A844" s="10"/>
    </row>
    <row r="845" spans="1:1" x14ac:dyDescent="0.25">
      <c r="A845" s="10"/>
    </row>
    <row r="846" spans="1:1" x14ac:dyDescent="0.25">
      <c r="A846" s="10"/>
    </row>
    <row r="847" spans="1:1" x14ac:dyDescent="0.25">
      <c r="A847" s="10"/>
    </row>
    <row r="848" spans="1:1" x14ac:dyDescent="0.25">
      <c r="A848" s="10"/>
    </row>
    <row r="849" spans="1:1" x14ac:dyDescent="0.25">
      <c r="A849" s="10"/>
    </row>
    <row r="850" spans="1:1" x14ac:dyDescent="0.25">
      <c r="A850" s="10"/>
    </row>
    <row r="851" spans="1:1" x14ac:dyDescent="0.25">
      <c r="A851" s="10"/>
    </row>
    <row r="852" spans="1:1" x14ac:dyDescent="0.25">
      <c r="A852" s="10"/>
    </row>
    <row r="853" spans="1:1" x14ac:dyDescent="0.25">
      <c r="A853" s="10"/>
    </row>
    <row r="854" spans="1:1" x14ac:dyDescent="0.25">
      <c r="A854" s="10"/>
    </row>
    <row r="855" spans="1:1" x14ac:dyDescent="0.25">
      <c r="A855" s="10"/>
    </row>
    <row r="856" spans="1:1" x14ac:dyDescent="0.25">
      <c r="A856" s="10"/>
    </row>
    <row r="857" spans="1:1" x14ac:dyDescent="0.25">
      <c r="A857" s="10"/>
    </row>
    <row r="858" spans="1:1" x14ac:dyDescent="0.25">
      <c r="A858" s="10"/>
    </row>
    <row r="859" spans="1:1" x14ac:dyDescent="0.25">
      <c r="A859" s="10"/>
    </row>
    <row r="860" spans="1:1" x14ac:dyDescent="0.25">
      <c r="A860" s="10"/>
    </row>
    <row r="861" spans="1:1" x14ac:dyDescent="0.25">
      <c r="A861" s="10"/>
    </row>
    <row r="862" spans="1:1" x14ac:dyDescent="0.25">
      <c r="A862" s="10"/>
    </row>
    <row r="863" spans="1:1" x14ac:dyDescent="0.25">
      <c r="A863" s="10"/>
    </row>
    <row r="864" spans="1:1" x14ac:dyDescent="0.25">
      <c r="A864" s="10"/>
    </row>
    <row r="865" spans="1:1" x14ac:dyDescent="0.25">
      <c r="A865" s="10"/>
    </row>
    <row r="866" spans="1:1" x14ac:dyDescent="0.25">
      <c r="A866" s="10"/>
    </row>
    <row r="867" spans="1:1" x14ac:dyDescent="0.25">
      <c r="A867" s="10"/>
    </row>
    <row r="868" spans="1:1" x14ac:dyDescent="0.25">
      <c r="A868" s="10"/>
    </row>
    <row r="869" spans="1:1" x14ac:dyDescent="0.25">
      <c r="A869" s="10"/>
    </row>
    <row r="870" spans="1:1" x14ac:dyDescent="0.25">
      <c r="A870" s="10"/>
    </row>
    <row r="871" spans="1:1" x14ac:dyDescent="0.25">
      <c r="A871" s="10"/>
    </row>
    <row r="872" spans="1:1" x14ac:dyDescent="0.25">
      <c r="A872" s="10"/>
    </row>
    <row r="873" spans="1:1" x14ac:dyDescent="0.25">
      <c r="A873" s="10"/>
    </row>
    <row r="874" spans="1:1" x14ac:dyDescent="0.25">
      <c r="A874" s="10"/>
    </row>
    <row r="875" spans="1:1" x14ac:dyDescent="0.25">
      <c r="A875" s="10"/>
    </row>
    <row r="876" spans="1:1" x14ac:dyDescent="0.25">
      <c r="A876" s="10"/>
    </row>
    <row r="877" spans="1:1" x14ac:dyDescent="0.25">
      <c r="A877" s="10"/>
    </row>
    <row r="878" spans="1:1" x14ac:dyDescent="0.25">
      <c r="A878" s="10"/>
    </row>
    <row r="879" spans="1:1" x14ac:dyDescent="0.25">
      <c r="A879" s="10"/>
    </row>
    <row r="880" spans="1:1" x14ac:dyDescent="0.25">
      <c r="A880" s="10"/>
    </row>
    <row r="881" spans="1:1" x14ac:dyDescent="0.25">
      <c r="A881" s="10"/>
    </row>
    <row r="882" spans="1:1" x14ac:dyDescent="0.25">
      <c r="A882" s="10"/>
    </row>
    <row r="883" spans="1:1" x14ac:dyDescent="0.25">
      <c r="A883" s="10"/>
    </row>
    <row r="884" spans="1:1" x14ac:dyDescent="0.25">
      <c r="A884" s="10"/>
    </row>
    <row r="885" spans="1:1" x14ac:dyDescent="0.25">
      <c r="A885" s="10"/>
    </row>
    <row r="886" spans="1:1" x14ac:dyDescent="0.25">
      <c r="A886" s="10"/>
    </row>
    <row r="887" spans="1:1" x14ac:dyDescent="0.25">
      <c r="A887" s="10"/>
    </row>
    <row r="888" spans="1:1" x14ac:dyDescent="0.25">
      <c r="A888" s="10"/>
    </row>
    <row r="889" spans="1:1" x14ac:dyDescent="0.25">
      <c r="A889" s="10"/>
    </row>
    <row r="890" spans="1:1" x14ac:dyDescent="0.25">
      <c r="A890" s="10"/>
    </row>
    <row r="891" spans="1:1" x14ac:dyDescent="0.25">
      <c r="A891" s="10"/>
    </row>
    <row r="892" spans="1:1" x14ac:dyDescent="0.25">
      <c r="A892" s="10"/>
    </row>
    <row r="893" spans="1:1" x14ac:dyDescent="0.25">
      <c r="A893" s="10"/>
    </row>
    <row r="894" spans="1:1" x14ac:dyDescent="0.25">
      <c r="A894" s="10"/>
    </row>
    <row r="895" spans="1:1" x14ac:dyDescent="0.25">
      <c r="A895" s="10"/>
    </row>
    <row r="896" spans="1:1" x14ac:dyDescent="0.25">
      <c r="A896" s="10"/>
    </row>
    <row r="897" spans="1:1" x14ac:dyDescent="0.25">
      <c r="A897" s="10"/>
    </row>
    <row r="898" spans="1:1" x14ac:dyDescent="0.25">
      <c r="A898" s="10"/>
    </row>
    <row r="899" spans="1:1" x14ac:dyDescent="0.25">
      <c r="A899" s="10"/>
    </row>
    <row r="900" spans="1:1" x14ac:dyDescent="0.25">
      <c r="A900" s="10"/>
    </row>
    <row r="901" spans="1:1" x14ac:dyDescent="0.25">
      <c r="A901" s="10"/>
    </row>
    <row r="902" spans="1:1" x14ac:dyDescent="0.25">
      <c r="A902" s="10"/>
    </row>
    <row r="903" spans="1:1" x14ac:dyDescent="0.25">
      <c r="A903" s="10"/>
    </row>
    <row r="904" spans="1:1" x14ac:dyDescent="0.25">
      <c r="A904" s="10"/>
    </row>
    <row r="905" spans="1:1" x14ac:dyDescent="0.25">
      <c r="A905" s="10"/>
    </row>
    <row r="906" spans="1:1" x14ac:dyDescent="0.25">
      <c r="A906" s="10"/>
    </row>
    <row r="907" spans="1:1" x14ac:dyDescent="0.25">
      <c r="A907" s="10"/>
    </row>
    <row r="908" spans="1:1" x14ac:dyDescent="0.25">
      <c r="A908" s="10"/>
    </row>
    <row r="909" spans="1:1" x14ac:dyDescent="0.25">
      <c r="A909" s="10"/>
    </row>
    <row r="910" spans="1:1" x14ac:dyDescent="0.25">
      <c r="A910" s="10"/>
    </row>
    <row r="911" spans="1:1" x14ac:dyDescent="0.25">
      <c r="A911" s="10"/>
    </row>
    <row r="912" spans="1:1" x14ac:dyDescent="0.25">
      <c r="A912" s="10"/>
    </row>
    <row r="913" spans="1:1" x14ac:dyDescent="0.25">
      <c r="A913" s="10"/>
    </row>
    <row r="914" spans="1:1" x14ac:dyDescent="0.25">
      <c r="A914" s="10"/>
    </row>
    <row r="915" spans="1:1" x14ac:dyDescent="0.25">
      <c r="A915" s="10"/>
    </row>
    <row r="916" spans="1:1" x14ac:dyDescent="0.25">
      <c r="A916" s="10"/>
    </row>
    <row r="917" spans="1:1" x14ac:dyDescent="0.25">
      <c r="A917" s="10"/>
    </row>
    <row r="918" spans="1:1" x14ac:dyDescent="0.25">
      <c r="A918" s="10"/>
    </row>
    <row r="919" spans="1:1" x14ac:dyDescent="0.25">
      <c r="A919" s="10"/>
    </row>
    <row r="920" spans="1:1" x14ac:dyDescent="0.25">
      <c r="A920" s="10"/>
    </row>
    <row r="921" spans="1:1" x14ac:dyDescent="0.25">
      <c r="A921" s="10"/>
    </row>
    <row r="922" spans="1:1" x14ac:dyDescent="0.25">
      <c r="A922" s="10"/>
    </row>
    <row r="923" spans="1:1" x14ac:dyDescent="0.25">
      <c r="A923" s="10"/>
    </row>
    <row r="924" spans="1:1" x14ac:dyDescent="0.25">
      <c r="A924" s="10"/>
    </row>
    <row r="925" spans="1:1" x14ac:dyDescent="0.25">
      <c r="A925" s="10"/>
    </row>
    <row r="926" spans="1:1" x14ac:dyDescent="0.25">
      <c r="A926" s="10"/>
    </row>
    <row r="927" spans="1:1" x14ac:dyDescent="0.25">
      <c r="A927" s="10"/>
    </row>
    <row r="928" spans="1:1" x14ac:dyDescent="0.25">
      <c r="A928" s="10"/>
    </row>
    <row r="929" spans="1:1" x14ac:dyDescent="0.25">
      <c r="A929" s="10"/>
    </row>
    <row r="930" spans="1:1" x14ac:dyDescent="0.25">
      <c r="A930" s="10"/>
    </row>
    <row r="931" spans="1:1" x14ac:dyDescent="0.25">
      <c r="A931" s="10"/>
    </row>
    <row r="932" spans="1:1" x14ac:dyDescent="0.25">
      <c r="A932" s="10"/>
    </row>
    <row r="933" spans="1:1" x14ac:dyDescent="0.25">
      <c r="A933" s="10"/>
    </row>
    <row r="934" spans="1:1" x14ac:dyDescent="0.25">
      <c r="A934" s="10"/>
    </row>
    <row r="935" spans="1:1" x14ac:dyDescent="0.25">
      <c r="A935" s="10"/>
    </row>
    <row r="936" spans="1:1" x14ac:dyDescent="0.25">
      <c r="A936" s="10"/>
    </row>
    <row r="937" spans="1:1" x14ac:dyDescent="0.25">
      <c r="A937" s="10"/>
    </row>
    <row r="938" spans="1:1" x14ac:dyDescent="0.25">
      <c r="A938" s="10"/>
    </row>
    <row r="939" spans="1:1" x14ac:dyDescent="0.25">
      <c r="A939" s="10"/>
    </row>
    <row r="940" spans="1:1" x14ac:dyDescent="0.25">
      <c r="A940" s="10"/>
    </row>
    <row r="941" spans="1:1" x14ac:dyDescent="0.25">
      <c r="A941" s="10"/>
    </row>
    <row r="942" spans="1:1" x14ac:dyDescent="0.25">
      <c r="A942" s="10"/>
    </row>
    <row r="943" spans="1:1" x14ac:dyDescent="0.25">
      <c r="A943" s="10"/>
    </row>
    <row r="944" spans="1:1" x14ac:dyDescent="0.25">
      <c r="A944" s="10"/>
    </row>
    <row r="945" spans="1:1" x14ac:dyDescent="0.25">
      <c r="A945" s="10"/>
    </row>
    <row r="946" spans="1:1" x14ac:dyDescent="0.25">
      <c r="A946" s="10"/>
    </row>
    <row r="947" spans="1:1" x14ac:dyDescent="0.25">
      <c r="A947" s="10"/>
    </row>
    <row r="948" spans="1:1" x14ac:dyDescent="0.25">
      <c r="A948" s="10"/>
    </row>
    <row r="949" spans="1:1" x14ac:dyDescent="0.25">
      <c r="A949" s="10"/>
    </row>
    <row r="950" spans="1:1" x14ac:dyDescent="0.25">
      <c r="A950" s="10"/>
    </row>
    <row r="951" spans="1:1" x14ac:dyDescent="0.25">
      <c r="A951" s="10"/>
    </row>
    <row r="952" spans="1:1" x14ac:dyDescent="0.25">
      <c r="A952" s="10"/>
    </row>
    <row r="953" spans="1:1" x14ac:dyDescent="0.25">
      <c r="A953" s="10"/>
    </row>
    <row r="954" spans="1:1" x14ac:dyDescent="0.25">
      <c r="A954" s="10"/>
    </row>
    <row r="955" spans="1:1" x14ac:dyDescent="0.25">
      <c r="A955" s="10"/>
    </row>
    <row r="956" spans="1:1" x14ac:dyDescent="0.25">
      <c r="A956" s="10"/>
    </row>
    <row r="957" spans="1:1" x14ac:dyDescent="0.25">
      <c r="A957" s="10"/>
    </row>
    <row r="958" spans="1:1" x14ac:dyDescent="0.25">
      <c r="A958" s="10"/>
    </row>
    <row r="959" spans="1:1" x14ac:dyDescent="0.25">
      <c r="A959" s="10"/>
    </row>
    <row r="960" spans="1:1" x14ac:dyDescent="0.25">
      <c r="A960" s="10"/>
    </row>
    <row r="961" spans="1:1" x14ac:dyDescent="0.25">
      <c r="A961" s="10"/>
    </row>
    <row r="962" spans="1:1" x14ac:dyDescent="0.25">
      <c r="A962" s="10"/>
    </row>
    <row r="963" spans="1:1" x14ac:dyDescent="0.25">
      <c r="A963" s="10"/>
    </row>
    <row r="964" spans="1:1" x14ac:dyDescent="0.25">
      <c r="A964" s="10"/>
    </row>
    <row r="965" spans="1:1" x14ac:dyDescent="0.25">
      <c r="A965" s="10"/>
    </row>
    <row r="966" spans="1:1" x14ac:dyDescent="0.25">
      <c r="A966" s="10"/>
    </row>
    <row r="967" spans="1:1" x14ac:dyDescent="0.25">
      <c r="A967" s="10"/>
    </row>
    <row r="968" spans="1:1" x14ac:dyDescent="0.25">
      <c r="A968" s="10"/>
    </row>
    <row r="969" spans="1:1" x14ac:dyDescent="0.25">
      <c r="A969" s="10"/>
    </row>
    <row r="970" spans="1:1" x14ac:dyDescent="0.25">
      <c r="A970" s="10"/>
    </row>
    <row r="971" spans="1:1" x14ac:dyDescent="0.25">
      <c r="A971" s="10"/>
    </row>
    <row r="972" spans="1:1" x14ac:dyDescent="0.25">
      <c r="A972" s="10"/>
    </row>
    <row r="973" spans="1:1" x14ac:dyDescent="0.25">
      <c r="A973" s="10"/>
    </row>
    <row r="974" spans="1:1" x14ac:dyDescent="0.25">
      <c r="A974" s="10"/>
    </row>
    <row r="975" spans="1:1" x14ac:dyDescent="0.25">
      <c r="A975" s="10"/>
    </row>
    <row r="976" spans="1:1" x14ac:dyDescent="0.25">
      <c r="A976" s="10"/>
    </row>
    <row r="977" spans="1:1" x14ac:dyDescent="0.25">
      <c r="A977" s="10"/>
    </row>
    <row r="978" spans="1:1" x14ac:dyDescent="0.25">
      <c r="A978" s="10"/>
    </row>
    <row r="979" spans="1:1" x14ac:dyDescent="0.25">
      <c r="A979" s="10"/>
    </row>
    <row r="980" spans="1:1" x14ac:dyDescent="0.25">
      <c r="A980" s="10"/>
    </row>
    <row r="981" spans="1:1" x14ac:dyDescent="0.25">
      <c r="A981" s="10"/>
    </row>
    <row r="982" spans="1:1" x14ac:dyDescent="0.25">
      <c r="A982" s="10"/>
    </row>
    <row r="983" spans="1:1" x14ac:dyDescent="0.25">
      <c r="A983" s="10"/>
    </row>
    <row r="984" spans="1:1" x14ac:dyDescent="0.25">
      <c r="A984" s="10"/>
    </row>
    <row r="985" spans="1:1" x14ac:dyDescent="0.25">
      <c r="A985" s="10"/>
    </row>
    <row r="986" spans="1:1" x14ac:dyDescent="0.25">
      <c r="A986" s="10"/>
    </row>
    <row r="987" spans="1:1" x14ac:dyDescent="0.25">
      <c r="A987" s="10"/>
    </row>
    <row r="988" spans="1:1" x14ac:dyDescent="0.25">
      <c r="A988" s="10"/>
    </row>
    <row r="989" spans="1:1" x14ac:dyDescent="0.25">
      <c r="A989" s="10"/>
    </row>
    <row r="990" spans="1:1" x14ac:dyDescent="0.25">
      <c r="A990" s="10"/>
    </row>
    <row r="991" spans="1:1" x14ac:dyDescent="0.25">
      <c r="A991" s="10"/>
    </row>
    <row r="992" spans="1:1" x14ac:dyDescent="0.25">
      <c r="A992" s="10"/>
    </row>
    <row r="993" spans="1:1" x14ac:dyDescent="0.25">
      <c r="A993" s="10"/>
    </row>
    <row r="994" spans="1:1" x14ac:dyDescent="0.25">
      <c r="A994" s="10"/>
    </row>
    <row r="995" spans="1:1" x14ac:dyDescent="0.25">
      <c r="A995" s="10"/>
    </row>
    <row r="996" spans="1:1" x14ac:dyDescent="0.25">
      <c r="A996" s="10"/>
    </row>
    <row r="997" spans="1:1" x14ac:dyDescent="0.25">
      <c r="A997" s="10"/>
    </row>
    <row r="998" spans="1:1" x14ac:dyDescent="0.25">
      <c r="A998" s="10"/>
    </row>
    <row r="999" spans="1:1" x14ac:dyDescent="0.25">
      <c r="A999" s="10"/>
    </row>
    <row r="1000" spans="1:1" x14ac:dyDescent="0.25">
      <c r="A1000" s="10"/>
    </row>
    <row r="1001" spans="1:1" x14ac:dyDescent="0.25">
      <c r="A1001" s="10"/>
    </row>
  </sheetData>
  <mergeCells count="1">
    <mergeCell ref="C3:I4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88CD7-379C-4078-9D57-68B8D0912856}">
  <sheetPr codeName="Sheet4"/>
  <dimension ref="A1:H1001"/>
  <sheetViews>
    <sheetView topLeftCell="A37" workbookViewId="0">
      <selection activeCell="M31" sqref="M31"/>
    </sheetView>
  </sheetViews>
  <sheetFormatPr defaultRowHeight="15" x14ac:dyDescent="0.25"/>
  <cols>
    <col min="1" max="1" width="8" bestFit="1" customWidth="1"/>
    <col min="2" max="2" width="12" bestFit="1" customWidth="1"/>
    <col min="3" max="3" width="14.42578125" bestFit="1" customWidth="1"/>
    <col min="4" max="8" width="11.140625" bestFit="1" customWidth="1"/>
  </cols>
  <sheetData>
    <row r="1" spans="1:8" x14ac:dyDescent="0.25">
      <c r="A1" t="s">
        <v>705</v>
      </c>
      <c r="B1" t="s">
        <v>250</v>
      </c>
      <c r="C1" t="s">
        <v>343</v>
      </c>
      <c r="D1" t="s">
        <v>344</v>
      </c>
      <c r="E1" t="s">
        <v>345</v>
      </c>
      <c r="F1" t="s">
        <v>346</v>
      </c>
      <c r="G1" t="s">
        <v>347</v>
      </c>
      <c r="H1" t="s">
        <v>348</v>
      </c>
    </row>
    <row r="2" spans="1:8" x14ac:dyDescent="0.25">
      <c r="A2" s="10" t="s">
        <v>349</v>
      </c>
      <c r="B2" s="10" t="s">
        <v>350</v>
      </c>
      <c r="C2">
        <v>0</v>
      </c>
    </row>
    <row r="3" spans="1:8" x14ac:dyDescent="0.25">
      <c r="A3" s="10" t="s">
        <v>351</v>
      </c>
      <c r="B3" s="10" t="s">
        <v>350</v>
      </c>
      <c r="C3">
        <v>0</v>
      </c>
    </row>
    <row r="4" spans="1:8" x14ac:dyDescent="0.25">
      <c r="A4" s="10" t="s">
        <v>352</v>
      </c>
      <c r="B4" s="10" t="s">
        <v>350</v>
      </c>
      <c r="C4">
        <v>0</v>
      </c>
    </row>
    <row r="5" spans="1:8" x14ac:dyDescent="0.25">
      <c r="A5" s="10" t="s">
        <v>353</v>
      </c>
      <c r="B5" s="10" t="s">
        <v>354</v>
      </c>
      <c r="C5">
        <v>0.22</v>
      </c>
    </row>
    <row r="6" spans="1:8" x14ac:dyDescent="0.25">
      <c r="A6" s="10" t="s">
        <v>355</v>
      </c>
      <c r="B6" s="10" t="s">
        <v>356</v>
      </c>
      <c r="C6">
        <v>0.28999999999999998</v>
      </c>
    </row>
    <row r="7" spans="1:8" x14ac:dyDescent="0.25">
      <c r="A7" s="10" t="s">
        <v>357</v>
      </c>
      <c r="B7" s="10" t="s">
        <v>358</v>
      </c>
      <c r="C7">
        <v>0.22</v>
      </c>
    </row>
    <row r="8" spans="1:8" x14ac:dyDescent="0.25">
      <c r="A8" s="10" t="s">
        <v>359</v>
      </c>
      <c r="B8" s="10" t="s">
        <v>360</v>
      </c>
      <c r="C8">
        <v>0.2</v>
      </c>
    </row>
    <row r="9" spans="1:8" x14ac:dyDescent="0.25">
      <c r="A9" s="10" t="s">
        <v>361</v>
      </c>
      <c r="B9" s="10" t="s">
        <v>362</v>
      </c>
      <c r="C9">
        <v>0.42</v>
      </c>
    </row>
    <row r="10" spans="1:8" x14ac:dyDescent="0.25">
      <c r="A10" s="10" t="s">
        <v>363</v>
      </c>
      <c r="B10" s="10" t="s">
        <v>364</v>
      </c>
      <c r="C10">
        <v>0.27</v>
      </c>
    </row>
    <row r="11" spans="1:8" x14ac:dyDescent="0.25">
      <c r="A11" s="10" t="s">
        <v>365</v>
      </c>
      <c r="B11" s="10" t="s">
        <v>366</v>
      </c>
      <c r="C11">
        <v>0.27</v>
      </c>
    </row>
    <row r="12" spans="1:8" x14ac:dyDescent="0.25">
      <c r="A12" s="10" t="s">
        <v>367</v>
      </c>
      <c r="B12" s="10" t="s">
        <v>368</v>
      </c>
      <c r="C12">
        <v>0.28999999999999998</v>
      </c>
    </row>
    <row r="13" spans="1:8" x14ac:dyDescent="0.25">
      <c r="A13" s="10" t="s">
        <v>369</v>
      </c>
      <c r="B13" s="10" t="s">
        <v>370</v>
      </c>
      <c r="C13">
        <v>0.28000000000000003</v>
      </c>
    </row>
    <row r="14" spans="1:8" x14ac:dyDescent="0.25">
      <c r="A14" s="10" t="s">
        <v>371</v>
      </c>
      <c r="B14" s="10" t="s">
        <v>372</v>
      </c>
      <c r="C14">
        <v>0.27</v>
      </c>
    </row>
    <row r="15" spans="1:8" x14ac:dyDescent="0.25">
      <c r="A15" s="10" t="s">
        <v>373</v>
      </c>
      <c r="B15" s="10" t="s">
        <v>356</v>
      </c>
      <c r="C15">
        <v>0.28999999999999998</v>
      </c>
    </row>
    <row r="16" spans="1:8" x14ac:dyDescent="0.25">
      <c r="A16" s="10" t="s">
        <v>374</v>
      </c>
      <c r="B16" s="10" t="s">
        <v>358</v>
      </c>
      <c r="C16">
        <v>0.24</v>
      </c>
    </row>
    <row r="17" spans="1:3" x14ac:dyDescent="0.25">
      <c r="A17" s="10" t="s">
        <v>375</v>
      </c>
      <c r="B17" s="10" t="s">
        <v>376</v>
      </c>
      <c r="C17">
        <v>0.31</v>
      </c>
    </row>
    <row r="18" spans="1:3" x14ac:dyDescent="0.25">
      <c r="A18" s="10" t="s">
        <v>377</v>
      </c>
      <c r="B18" s="10" t="s">
        <v>378</v>
      </c>
      <c r="C18">
        <v>0.28999999999999998</v>
      </c>
    </row>
    <row r="19" spans="1:3" x14ac:dyDescent="0.25">
      <c r="A19" s="10" t="s">
        <v>379</v>
      </c>
      <c r="B19" s="10" t="s">
        <v>380</v>
      </c>
      <c r="C19">
        <v>0.28000000000000003</v>
      </c>
    </row>
    <row r="20" spans="1:3" x14ac:dyDescent="0.25">
      <c r="A20" s="10" t="s">
        <v>381</v>
      </c>
      <c r="B20" s="10" t="s">
        <v>382</v>
      </c>
      <c r="C20">
        <v>0.31</v>
      </c>
    </row>
    <row r="21" spans="1:3" x14ac:dyDescent="0.25">
      <c r="A21" s="10" t="s">
        <v>383</v>
      </c>
      <c r="B21" s="10" t="s">
        <v>384</v>
      </c>
      <c r="C21">
        <v>0.3</v>
      </c>
    </row>
    <row r="22" spans="1:3" x14ac:dyDescent="0.25">
      <c r="A22" s="10" t="s">
        <v>385</v>
      </c>
      <c r="B22" s="10" t="s">
        <v>360</v>
      </c>
      <c r="C22">
        <v>0.3</v>
      </c>
    </row>
    <row r="23" spans="1:3" x14ac:dyDescent="0.25">
      <c r="A23" s="10" t="s">
        <v>386</v>
      </c>
      <c r="B23" s="10" t="s">
        <v>362</v>
      </c>
      <c r="C23">
        <v>0.25</v>
      </c>
    </row>
    <row r="24" spans="1:3" x14ac:dyDescent="0.25">
      <c r="A24" s="10" t="s">
        <v>387</v>
      </c>
      <c r="B24" s="10" t="s">
        <v>388</v>
      </c>
      <c r="C24">
        <v>0.28999999999999998</v>
      </c>
    </row>
    <row r="25" spans="1:3" x14ac:dyDescent="0.25">
      <c r="A25" s="10" t="s">
        <v>389</v>
      </c>
      <c r="B25" s="10" t="s">
        <v>390</v>
      </c>
      <c r="C25">
        <v>0.28999999999999998</v>
      </c>
    </row>
    <row r="26" spans="1:3" x14ac:dyDescent="0.25">
      <c r="A26" s="10" t="s">
        <v>391</v>
      </c>
      <c r="B26" s="10" t="s">
        <v>392</v>
      </c>
      <c r="C26">
        <v>0.3</v>
      </c>
    </row>
    <row r="27" spans="1:3" x14ac:dyDescent="0.25">
      <c r="A27" s="10" t="s">
        <v>393</v>
      </c>
      <c r="B27" s="10" t="s">
        <v>394</v>
      </c>
      <c r="C27">
        <v>0.32</v>
      </c>
    </row>
    <row r="28" spans="1:3" x14ac:dyDescent="0.25">
      <c r="A28" s="10" t="s">
        <v>395</v>
      </c>
      <c r="B28" s="10" t="s">
        <v>396</v>
      </c>
      <c r="C28">
        <v>0.31</v>
      </c>
    </row>
    <row r="29" spans="1:3" x14ac:dyDescent="0.25">
      <c r="A29" s="10" t="s">
        <v>397</v>
      </c>
      <c r="B29" s="10" t="s">
        <v>354</v>
      </c>
      <c r="C29">
        <v>0.28000000000000003</v>
      </c>
    </row>
    <row r="30" spans="1:3" x14ac:dyDescent="0.25">
      <c r="A30" s="10" t="s">
        <v>398</v>
      </c>
      <c r="B30" s="10" t="s">
        <v>399</v>
      </c>
      <c r="C30">
        <v>0.3</v>
      </c>
    </row>
    <row r="31" spans="1:3" x14ac:dyDescent="0.25">
      <c r="A31" s="10" t="s">
        <v>400</v>
      </c>
      <c r="B31" s="10" t="s">
        <v>401</v>
      </c>
      <c r="C31">
        <v>0.27</v>
      </c>
    </row>
    <row r="32" spans="1:3" x14ac:dyDescent="0.25">
      <c r="A32" s="10" t="s">
        <v>402</v>
      </c>
      <c r="B32" s="10" t="s">
        <v>403</v>
      </c>
      <c r="C32">
        <v>0.28999999999999998</v>
      </c>
    </row>
    <row r="33" spans="1:3" x14ac:dyDescent="0.25">
      <c r="A33" s="10" t="s">
        <v>404</v>
      </c>
      <c r="B33" s="10" t="s">
        <v>405</v>
      </c>
      <c r="C33">
        <v>0.28000000000000003</v>
      </c>
    </row>
    <row r="34" spans="1:3" x14ac:dyDescent="0.25">
      <c r="A34" s="10" t="s">
        <v>406</v>
      </c>
      <c r="B34" s="10" t="s">
        <v>407</v>
      </c>
      <c r="C34">
        <v>0.32</v>
      </c>
    </row>
    <row r="35" spans="1:3" x14ac:dyDescent="0.25">
      <c r="A35" s="10" t="s">
        <v>408</v>
      </c>
      <c r="B35" s="10" t="s">
        <v>409</v>
      </c>
      <c r="C35">
        <v>0.28000000000000003</v>
      </c>
    </row>
    <row r="36" spans="1:3" x14ac:dyDescent="0.25">
      <c r="A36" s="10" t="s">
        <v>410</v>
      </c>
      <c r="B36" s="10" t="s">
        <v>354</v>
      </c>
      <c r="C36">
        <v>0.25</v>
      </c>
    </row>
    <row r="37" spans="1:3" x14ac:dyDescent="0.25">
      <c r="A37" s="10" t="s">
        <v>411</v>
      </c>
      <c r="B37" s="10" t="s">
        <v>356</v>
      </c>
      <c r="C37">
        <v>0.35</v>
      </c>
    </row>
    <row r="38" spans="1:3" x14ac:dyDescent="0.25">
      <c r="A38" s="10" t="s">
        <v>412</v>
      </c>
      <c r="B38" s="10" t="s">
        <v>358</v>
      </c>
      <c r="C38">
        <v>0.22</v>
      </c>
    </row>
    <row r="39" spans="1:3" x14ac:dyDescent="0.25">
      <c r="A39" s="10" t="s">
        <v>413</v>
      </c>
      <c r="B39" s="10" t="s">
        <v>360</v>
      </c>
      <c r="C39">
        <v>0.21</v>
      </c>
    </row>
    <row r="40" spans="1:3" x14ac:dyDescent="0.25">
      <c r="A40" s="10" t="s">
        <v>414</v>
      </c>
      <c r="B40" s="10" t="s">
        <v>362</v>
      </c>
      <c r="C40">
        <v>0.26</v>
      </c>
    </row>
    <row r="41" spans="1:3" x14ac:dyDescent="0.25">
      <c r="A41" s="10" t="s">
        <v>415</v>
      </c>
      <c r="B41" s="10" t="s">
        <v>416</v>
      </c>
      <c r="C41">
        <v>0.27</v>
      </c>
    </row>
    <row r="42" spans="1:3" x14ac:dyDescent="0.25">
      <c r="A42" s="10" t="s">
        <v>417</v>
      </c>
      <c r="B42" s="10" t="s">
        <v>418</v>
      </c>
      <c r="C42">
        <v>0.28999999999999998</v>
      </c>
    </row>
    <row r="43" spans="1:3" x14ac:dyDescent="0.25">
      <c r="A43" s="10" t="s">
        <v>419</v>
      </c>
      <c r="B43" s="10" t="s">
        <v>420</v>
      </c>
      <c r="C43">
        <v>0.31</v>
      </c>
    </row>
    <row r="44" spans="1:3" x14ac:dyDescent="0.25">
      <c r="A44" s="10" t="s">
        <v>421</v>
      </c>
      <c r="B44" s="10" t="s">
        <v>422</v>
      </c>
      <c r="C44">
        <v>0.27</v>
      </c>
    </row>
    <row r="45" spans="1:3" x14ac:dyDescent="0.25">
      <c r="A45" s="10" t="s">
        <v>423</v>
      </c>
      <c r="B45" s="10" t="s">
        <v>424</v>
      </c>
      <c r="C45">
        <v>0.3</v>
      </c>
    </row>
    <row r="46" spans="1:3" x14ac:dyDescent="0.25">
      <c r="A46" s="10" t="s">
        <v>425</v>
      </c>
      <c r="B46" s="10" t="s">
        <v>356</v>
      </c>
      <c r="C46">
        <v>0.28999999999999998</v>
      </c>
    </row>
    <row r="47" spans="1:3" x14ac:dyDescent="0.25">
      <c r="A47" s="10" t="s">
        <v>426</v>
      </c>
      <c r="B47" s="10" t="s">
        <v>358</v>
      </c>
      <c r="C47">
        <v>0.2</v>
      </c>
    </row>
    <row r="48" spans="1:3" x14ac:dyDescent="0.25">
      <c r="A48" s="10" t="s">
        <v>427</v>
      </c>
      <c r="B48" s="10" t="s">
        <v>428</v>
      </c>
      <c r="C48">
        <v>0.31</v>
      </c>
    </row>
    <row r="49" spans="1:3" x14ac:dyDescent="0.25">
      <c r="A49" s="10" t="s">
        <v>429</v>
      </c>
      <c r="B49" s="10" t="s">
        <v>430</v>
      </c>
      <c r="C49">
        <v>0.27</v>
      </c>
    </row>
    <row r="50" spans="1:3" x14ac:dyDescent="0.25">
      <c r="A50" s="10" t="s">
        <v>431</v>
      </c>
      <c r="B50" s="10" t="s">
        <v>432</v>
      </c>
      <c r="C50">
        <v>0.28999999999999998</v>
      </c>
    </row>
    <row r="51" spans="1:3" x14ac:dyDescent="0.25">
      <c r="A51" s="10" t="s">
        <v>433</v>
      </c>
      <c r="B51" s="10" t="s">
        <v>434</v>
      </c>
      <c r="C51">
        <v>0.28000000000000003</v>
      </c>
    </row>
    <row r="52" spans="1:3" x14ac:dyDescent="0.25">
      <c r="A52" s="10" t="s">
        <v>435</v>
      </c>
      <c r="B52" s="10" t="s">
        <v>436</v>
      </c>
      <c r="C52">
        <v>0.27</v>
      </c>
    </row>
    <row r="53" spans="1:3" x14ac:dyDescent="0.25">
      <c r="A53" s="10" t="s">
        <v>437</v>
      </c>
      <c r="B53" s="10" t="s">
        <v>360</v>
      </c>
      <c r="C53">
        <v>0.23</v>
      </c>
    </row>
    <row r="54" spans="1:3" x14ac:dyDescent="0.25">
      <c r="A54" s="10" t="s">
        <v>438</v>
      </c>
      <c r="B54" s="10" t="s">
        <v>362</v>
      </c>
      <c r="C54">
        <v>0.33</v>
      </c>
    </row>
    <row r="55" spans="1:3" x14ac:dyDescent="0.25">
      <c r="A55" s="10" t="s">
        <v>439</v>
      </c>
      <c r="B55" s="10" t="s">
        <v>440</v>
      </c>
      <c r="C55">
        <v>0.27</v>
      </c>
    </row>
    <row r="56" spans="1:3" x14ac:dyDescent="0.25">
      <c r="A56" s="10" t="s">
        <v>441</v>
      </c>
      <c r="B56" s="10" t="s">
        <v>442</v>
      </c>
      <c r="C56">
        <v>0.3</v>
      </c>
    </row>
    <row r="57" spans="1:3" x14ac:dyDescent="0.25">
      <c r="A57" s="10" t="s">
        <v>443</v>
      </c>
      <c r="B57" s="10" t="s">
        <v>444</v>
      </c>
      <c r="C57">
        <v>0.26</v>
      </c>
    </row>
    <row r="58" spans="1:3" x14ac:dyDescent="0.25">
      <c r="A58" s="10" t="s">
        <v>445</v>
      </c>
      <c r="B58" s="10" t="s">
        <v>446</v>
      </c>
      <c r="C58">
        <v>0.26</v>
      </c>
    </row>
    <row r="59" spans="1:3" x14ac:dyDescent="0.25">
      <c r="A59" s="10" t="s">
        <v>447</v>
      </c>
      <c r="B59" s="10" t="s">
        <v>448</v>
      </c>
      <c r="C59">
        <v>0.31</v>
      </c>
    </row>
    <row r="60" spans="1:3" x14ac:dyDescent="0.25">
      <c r="A60" s="10" t="s">
        <v>449</v>
      </c>
      <c r="B60" s="10" t="s">
        <v>354</v>
      </c>
      <c r="C60">
        <v>0.36</v>
      </c>
    </row>
    <row r="61" spans="1:3" x14ac:dyDescent="0.25">
      <c r="A61" s="10" t="s">
        <v>450</v>
      </c>
      <c r="B61" s="10" t="s">
        <v>451</v>
      </c>
      <c r="C61">
        <v>0.31</v>
      </c>
    </row>
    <row r="62" spans="1:3" x14ac:dyDescent="0.25">
      <c r="A62" s="10" t="s">
        <v>452</v>
      </c>
      <c r="B62" s="10" t="s">
        <v>453</v>
      </c>
      <c r="C62">
        <v>0.31</v>
      </c>
    </row>
    <row r="63" spans="1:3" x14ac:dyDescent="0.25">
      <c r="A63" s="10" t="s">
        <v>454</v>
      </c>
      <c r="B63" s="10" t="s">
        <v>455</v>
      </c>
      <c r="C63">
        <v>0.28000000000000003</v>
      </c>
    </row>
    <row r="64" spans="1:3" x14ac:dyDescent="0.25">
      <c r="A64" s="10" t="s">
        <v>456</v>
      </c>
      <c r="B64" s="10" t="s">
        <v>457</v>
      </c>
      <c r="C64">
        <v>0.28999999999999998</v>
      </c>
    </row>
    <row r="65" spans="1:3" x14ac:dyDescent="0.25">
      <c r="A65" s="10" t="s">
        <v>458</v>
      </c>
      <c r="B65" s="10" t="s">
        <v>459</v>
      </c>
      <c r="C65">
        <v>0.27</v>
      </c>
    </row>
    <row r="66" spans="1:3" x14ac:dyDescent="0.25">
      <c r="A66" s="10" t="s">
        <v>460</v>
      </c>
      <c r="B66" s="10" t="s">
        <v>461</v>
      </c>
      <c r="C66">
        <v>0.3</v>
      </c>
    </row>
    <row r="67" spans="1:3" x14ac:dyDescent="0.25">
      <c r="A67" s="10" t="s">
        <v>462</v>
      </c>
      <c r="B67" s="10" t="s">
        <v>354</v>
      </c>
      <c r="C67">
        <v>0.28999999999999998</v>
      </c>
    </row>
    <row r="68" spans="1:3" x14ac:dyDescent="0.25">
      <c r="A68" s="10" t="s">
        <v>463</v>
      </c>
      <c r="B68" s="10" t="s">
        <v>356</v>
      </c>
      <c r="C68">
        <v>0.33</v>
      </c>
    </row>
    <row r="69" spans="1:3" x14ac:dyDescent="0.25">
      <c r="A69" s="10" t="s">
        <v>464</v>
      </c>
      <c r="B69" s="10" t="s">
        <v>358</v>
      </c>
      <c r="C69">
        <v>0.2</v>
      </c>
    </row>
    <row r="70" spans="1:3" x14ac:dyDescent="0.25">
      <c r="A70" s="10" t="s">
        <v>465</v>
      </c>
      <c r="B70" s="10" t="s">
        <v>360</v>
      </c>
      <c r="C70">
        <v>0.2</v>
      </c>
    </row>
    <row r="71" spans="1:3" x14ac:dyDescent="0.25">
      <c r="A71" s="10" t="s">
        <v>466</v>
      </c>
      <c r="B71" s="10" t="s">
        <v>362</v>
      </c>
      <c r="C71">
        <v>0.33</v>
      </c>
    </row>
    <row r="72" spans="1:3" x14ac:dyDescent="0.25">
      <c r="A72" s="10"/>
      <c r="B72" s="10"/>
    </row>
    <row r="73" spans="1:3" x14ac:dyDescent="0.25">
      <c r="A73" s="10"/>
      <c r="B73" s="10"/>
    </row>
    <row r="74" spans="1:3" x14ac:dyDescent="0.25">
      <c r="A74" s="10"/>
      <c r="B74" s="10"/>
    </row>
    <row r="75" spans="1:3" x14ac:dyDescent="0.25">
      <c r="A75" s="10"/>
      <c r="B75" s="10"/>
    </row>
    <row r="76" spans="1:3" x14ac:dyDescent="0.25">
      <c r="A76" s="10"/>
      <c r="B76" s="10"/>
    </row>
    <row r="77" spans="1:3" x14ac:dyDescent="0.25">
      <c r="A77" s="10"/>
      <c r="B77" s="10"/>
    </row>
    <row r="78" spans="1:3" x14ac:dyDescent="0.25">
      <c r="A78" s="10"/>
      <c r="B78" s="10"/>
    </row>
    <row r="79" spans="1:3" x14ac:dyDescent="0.25">
      <c r="A79" s="10"/>
      <c r="B79" s="10"/>
    </row>
    <row r="80" spans="1:3" x14ac:dyDescent="0.25">
      <c r="A80" s="10"/>
      <c r="B80" s="10"/>
    </row>
    <row r="81" spans="1:2" x14ac:dyDescent="0.25">
      <c r="A81" s="10"/>
      <c r="B81" s="10"/>
    </row>
    <row r="82" spans="1:2" x14ac:dyDescent="0.25">
      <c r="A82" s="10"/>
      <c r="B82" s="10"/>
    </row>
    <row r="83" spans="1:2" x14ac:dyDescent="0.25">
      <c r="A83" s="10"/>
      <c r="B83" s="10"/>
    </row>
    <row r="84" spans="1:2" x14ac:dyDescent="0.25">
      <c r="A84" s="10"/>
      <c r="B84" s="10"/>
    </row>
    <row r="85" spans="1:2" x14ac:dyDescent="0.25">
      <c r="A85" s="10"/>
      <c r="B85" s="10"/>
    </row>
    <row r="86" spans="1:2" x14ac:dyDescent="0.25">
      <c r="A86" s="10"/>
      <c r="B86" s="10"/>
    </row>
    <row r="87" spans="1:2" x14ac:dyDescent="0.25">
      <c r="A87" s="10"/>
      <c r="B87" s="10"/>
    </row>
    <row r="88" spans="1:2" x14ac:dyDescent="0.25">
      <c r="A88" s="10"/>
      <c r="B88" s="10"/>
    </row>
    <row r="89" spans="1:2" x14ac:dyDescent="0.25">
      <c r="A89" s="10"/>
      <c r="B89" s="10"/>
    </row>
    <row r="90" spans="1:2" x14ac:dyDescent="0.25">
      <c r="A90" s="10"/>
      <c r="B90" s="10"/>
    </row>
    <row r="91" spans="1:2" x14ac:dyDescent="0.25">
      <c r="A91" s="10"/>
      <c r="B91" s="10"/>
    </row>
    <row r="92" spans="1:2" x14ac:dyDescent="0.25">
      <c r="A92" s="10"/>
      <c r="B92" s="10"/>
    </row>
    <row r="93" spans="1:2" x14ac:dyDescent="0.25">
      <c r="A93" s="10"/>
      <c r="B93" s="10"/>
    </row>
    <row r="94" spans="1:2" x14ac:dyDescent="0.25">
      <c r="A94" s="10"/>
      <c r="B94" s="10"/>
    </row>
    <row r="95" spans="1:2" x14ac:dyDescent="0.25">
      <c r="A95" s="10"/>
      <c r="B95" s="10"/>
    </row>
    <row r="96" spans="1:2" x14ac:dyDescent="0.25">
      <c r="A96" s="10"/>
      <c r="B96" s="10"/>
    </row>
    <row r="97" spans="1:2" x14ac:dyDescent="0.25">
      <c r="A97" s="10"/>
      <c r="B97" s="10"/>
    </row>
    <row r="98" spans="1:2" x14ac:dyDescent="0.25">
      <c r="A98" s="10"/>
      <c r="B98" s="10"/>
    </row>
    <row r="99" spans="1:2" x14ac:dyDescent="0.25">
      <c r="A99" s="10"/>
      <c r="B99" s="10"/>
    </row>
    <row r="100" spans="1:2" x14ac:dyDescent="0.25">
      <c r="A100" s="10"/>
      <c r="B100" s="10"/>
    </row>
    <row r="101" spans="1:2" x14ac:dyDescent="0.25">
      <c r="A101" s="10"/>
      <c r="B101" s="10"/>
    </row>
    <row r="102" spans="1:2" x14ac:dyDescent="0.25">
      <c r="A102" s="10"/>
      <c r="B102" s="10"/>
    </row>
    <row r="103" spans="1:2" x14ac:dyDescent="0.25">
      <c r="A103" s="10"/>
      <c r="B103" s="10"/>
    </row>
    <row r="104" spans="1:2" x14ac:dyDescent="0.25">
      <c r="A104" s="10"/>
      <c r="B104" s="10"/>
    </row>
    <row r="105" spans="1:2" x14ac:dyDescent="0.25">
      <c r="A105" s="10"/>
      <c r="B105" s="10"/>
    </row>
    <row r="106" spans="1:2" x14ac:dyDescent="0.25">
      <c r="A106" s="10"/>
      <c r="B106" s="10"/>
    </row>
    <row r="107" spans="1:2" x14ac:dyDescent="0.25">
      <c r="A107" s="10"/>
      <c r="B107" s="10"/>
    </row>
    <row r="108" spans="1:2" x14ac:dyDescent="0.25">
      <c r="A108" s="10"/>
      <c r="B108" s="10"/>
    </row>
    <row r="109" spans="1:2" x14ac:dyDescent="0.25">
      <c r="A109" s="10"/>
      <c r="B109" s="10"/>
    </row>
    <row r="110" spans="1:2" x14ac:dyDescent="0.25">
      <c r="A110" s="10"/>
      <c r="B110" s="10"/>
    </row>
    <row r="111" spans="1:2" x14ac:dyDescent="0.25">
      <c r="A111" s="10"/>
      <c r="B111" s="10"/>
    </row>
    <row r="112" spans="1:2" x14ac:dyDescent="0.25">
      <c r="A112" s="10"/>
      <c r="B112" s="10"/>
    </row>
    <row r="113" spans="1:2" x14ac:dyDescent="0.25">
      <c r="A113" s="10"/>
      <c r="B113" s="10"/>
    </row>
    <row r="114" spans="1:2" x14ac:dyDescent="0.25">
      <c r="A114" s="10"/>
      <c r="B114" s="10"/>
    </row>
    <row r="115" spans="1:2" x14ac:dyDescent="0.25">
      <c r="A115" s="10"/>
      <c r="B115" s="10"/>
    </row>
    <row r="116" spans="1:2" x14ac:dyDescent="0.25">
      <c r="A116" s="10"/>
      <c r="B116" s="10"/>
    </row>
    <row r="117" spans="1:2" x14ac:dyDescent="0.25">
      <c r="A117" s="10"/>
      <c r="B117" s="10"/>
    </row>
    <row r="118" spans="1:2" x14ac:dyDescent="0.25">
      <c r="A118" s="10"/>
      <c r="B118" s="10"/>
    </row>
    <row r="119" spans="1:2" x14ac:dyDescent="0.25">
      <c r="A119" s="10"/>
      <c r="B119" s="10"/>
    </row>
    <row r="120" spans="1:2" x14ac:dyDescent="0.25">
      <c r="A120" s="10"/>
      <c r="B120" s="10"/>
    </row>
    <row r="121" spans="1:2" x14ac:dyDescent="0.25">
      <c r="A121" s="10"/>
      <c r="B121" s="10"/>
    </row>
    <row r="122" spans="1:2" x14ac:dyDescent="0.25">
      <c r="A122" s="10"/>
      <c r="B122" s="10"/>
    </row>
    <row r="123" spans="1:2" x14ac:dyDescent="0.25">
      <c r="A123" s="10"/>
      <c r="B123" s="10"/>
    </row>
    <row r="124" spans="1:2" x14ac:dyDescent="0.25">
      <c r="A124" s="10"/>
      <c r="B124" s="10"/>
    </row>
    <row r="125" spans="1:2" x14ac:dyDescent="0.25">
      <c r="A125" s="10"/>
      <c r="B125" s="10"/>
    </row>
    <row r="126" spans="1:2" x14ac:dyDescent="0.25">
      <c r="A126" s="10"/>
      <c r="B126" s="10"/>
    </row>
    <row r="127" spans="1:2" x14ac:dyDescent="0.25">
      <c r="A127" s="10"/>
      <c r="B127" s="10"/>
    </row>
    <row r="128" spans="1:2" x14ac:dyDescent="0.25">
      <c r="A128" s="10"/>
      <c r="B128" s="10"/>
    </row>
    <row r="129" spans="1:2" x14ac:dyDescent="0.25">
      <c r="A129" s="10"/>
      <c r="B129" s="10"/>
    </row>
    <row r="130" spans="1:2" x14ac:dyDescent="0.25">
      <c r="A130" s="10"/>
      <c r="B130" s="10"/>
    </row>
    <row r="131" spans="1:2" x14ac:dyDescent="0.25">
      <c r="A131" s="10"/>
      <c r="B131" s="10"/>
    </row>
    <row r="132" spans="1:2" x14ac:dyDescent="0.25">
      <c r="A132" s="10"/>
      <c r="B132" s="10"/>
    </row>
    <row r="133" spans="1:2" x14ac:dyDescent="0.25">
      <c r="A133" s="10"/>
      <c r="B133" s="10"/>
    </row>
    <row r="134" spans="1:2" x14ac:dyDescent="0.25">
      <c r="A134" s="10"/>
      <c r="B134" s="10"/>
    </row>
    <row r="135" spans="1:2" x14ac:dyDescent="0.25">
      <c r="A135" s="10"/>
      <c r="B135" s="10"/>
    </row>
    <row r="136" spans="1:2" x14ac:dyDescent="0.25">
      <c r="A136" s="10"/>
      <c r="B136" s="10"/>
    </row>
    <row r="137" spans="1:2" x14ac:dyDescent="0.25">
      <c r="A137" s="10"/>
      <c r="B137" s="10"/>
    </row>
    <row r="138" spans="1:2" x14ac:dyDescent="0.25">
      <c r="A138" s="10"/>
      <c r="B138" s="10"/>
    </row>
    <row r="139" spans="1:2" x14ac:dyDescent="0.25">
      <c r="A139" s="10"/>
      <c r="B139" s="10"/>
    </row>
    <row r="140" spans="1:2" x14ac:dyDescent="0.25">
      <c r="A140" s="10"/>
      <c r="B140" s="10"/>
    </row>
    <row r="141" spans="1:2" x14ac:dyDescent="0.25">
      <c r="A141" s="10"/>
      <c r="B141" s="10"/>
    </row>
    <row r="142" spans="1:2" x14ac:dyDescent="0.25">
      <c r="A142" s="10"/>
      <c r="B142" s="10"/>
    </row>
    <row r="143" spans="1:2" x14ac:dyDescent="0.25">
      <c r="A143" s="10"/>
      <c r="B143" s="10"/>
    </row>
    <row r="144" spans="1:2" x14ac:dyDescent="0.25">
      <c r="A144" s="10"/>
      <c r="B144" s="10"/>
    </row>
    <row r="145" spans="1:2" x14ac:dyDescent="0.25">
      <c r="A145" s="10"/>
      <c r="B145" s="10"/>
    </row>
    <row r="146" spans="1:2" x14ac:dyDescent="0.25">
      <c r="A146" s="10"/>
      <c r="B146" s="10"/>
    </row>
    <row r="147" spans="1:2" x14ac:dyDescent="0.25">
      <c r="A147" s="10"/>
      <c r="B147" s="10"/>
    </row>
    <row r="148" spans="1:2" x14ac:dyDescent="0.25">
      <c r="A148" s="10"/>
      <c r="B148" s="10"/>
    </row>
    <row r="149" spans="1:2" x14ac:dyDescent="0.25">
      <c r="A149" s="10"/>
      <c r="B149" s="10"/>
    </row>
    <row r="150" spans="1:2" x14ac:dyDescent="0.25">
      <c r="A150" s="10"/>
      <c r="B150" s="10"/>
    </row>
    <row r="151" spans="1:2" x14ac:dyDescent="0.25">
      <c r="A151" s="10"/>
      <c r="B151" s="10"/>
    </row>
    <row r="152" spans="1:2" x14ac:dyDescent="0.25">
      <c r="A152" s="10"/>
      <c r="B152" s="10"/>
    </row>
    <row r="153" spans="1:2" x14ac:dyDescent="0.25">
      <c r="A153" s="10"/>
      <c r="B153" s="10"/>
    </row>
    <row r="154" spans="1:2" x14ac:dyDescent="0.25">
      <c r="A154" s="10"/>
      <c r="B154" s="10"/>
    </row>
    <row r="155" spans="1:2" x14ac:dyDescent="0.25">
      <c r="A155" s="10"/>
      <c r="B155" s="10"/>
    </row>
    <row r="156" spans="1:2" x14ac:dyDescent="0.25">
      <c r="A156" s="10"/>
      <c r="B156" s="10"/>
    </row>
    <row r="157" spans="1:2" x14ac:dyDescent="0.25">
      <c r="A157" s="10"/>
      <c r="B157" s="10"/>
    </row>
    <row r="158" spans="1:2" x14ac:dyDescent="0.25">
      <c r="A158" s="10"/>
      <c r="B158" s="10"/>
    </row>
    <row r="159" spans="1:2" x14ac:dyDescent="0.25">
      <c r="A159" s="10"/>
      <c r="B159" s="10"/>
    </row>
    <row r="160" spans="1:2" x14ac:dyDescent="0.25">
      <c r="A160" s="10"/>
      <c r="B160" s="10"/>
    </row>
    <row r="161" spans="1:2" x14ac:dyDescent="0.25">
      <c r="A161" s="10"/>
      <c r="B161" s="10"/>
    </row>
    <row r="162" spans="1:2" x14ac:dyDescent="0.25">
      <c r="A162" s="10"/>
      <c r="B162" s="10"/>
    </row>
    <row r="163" spans="1:2" x14ac:dyDescent="0.25">
      <c r="A163" s="10"/>
      <c r="B163" s="10"/>
    </row>
    <row r="164" spans="1:2" x14ac:dyDescent="0.25">
      <c r="A164" s="10"/>
      <c r="B164" s="10"/>
    </row>
    <row r="165" spans="1:2" x14ac:dyDescent="0.25">
      <c r="A165" s="10"/>
      <c r="B165" s="10"/>
    </row>
    <row r="166" spans="1:2" x14ac:dyDescent="0.25">
      <c r="A166" s="10"/>
      <c r="B166" s="10"/>
    </row>
    <row r="167" spans="1:2" x14ac:dyDescent="0.25">
      <c r="A167" s="10"/>
      <c r="B167" s="10"/>
    </row>
    <row r="168" spans="1:2" x14ac:dyDescent="0.25">
      <c r="A168" s="10"/>
      <c r="B168" s="10"/>
    </row>
    <row r="169" spans="1:2" x14ac:dyDescent="0.25">
      <c r="A169" s="10"/>
      <c r="B169" s="10"/>
    </row>
    <row r="170" spans="1:2" x14ac:dyDescent="0.25">
      <c r="A170" s="10"/>
      <c r="B170" s="10"/>
    </row>
    <row r="171" spans="1:2" x14ac:dyDescent="0.25">
      <c r="A171" s="10"/>
      <c r="B171" s="10"/>
    </row>
    <row r="172" spans="1:2" x14ac:dyDescent="0.25">
      <c r="A172" s="10"/>
      <c r="B172" s="10"/>
    </row>
    <row r="173" spans="1:2" x14ac:dyDescent="0.25">
      <c r="A173" s="10"/>
      <c r="B173" s="10"/>
    </row>
    <row r="174" spans="1:2" x14ac:dyDescent="0.25">
      <c r="A174" s="10"/>
      <c r="B174" s="10"/>
    </row>
    <row r="175" spans="1:2" x14ac:dyDescent="0.25">
      <c r="A175" s="10"/>
      <c r="B175" s="10"/>
    </row>
    <row r="176" spans="1:2" x14ac:dyDescent="0.25">
      <c r="A176" s="10"/>
      <c r="B176" s="10"/>
    </row>
    <row r="177" spans="1:2" x14ac:dyDescent="0.25">
      <c r="A177" s="10"/>
      <c r="B177" s="10"/>
    </row>
    <row r="178" spans="1:2" x14ac:dyDescent="0.25">
      <c r="A178" s="10"/>
      <c r="B178" s="10"/>
    </row>
    <row r="179" spans="1:2" x14ac:dyDescent="0.25">
      <c r="A179" s="10"/>
      <c r="B179" s="10"/>
    </row>
    <row r="180" spans="1:2" x14ac:dyDescent="0.25">
      <c r="A180" s="10"/>
      <c r="B180" s="10"/>
    </row>
    <row r="181" spans="1:2" x14ac:dyDescent="0.25">
      <c r="A181" s="10"/>
      <c r="B181" s="10"/>
    </row>
    <row r="182" spans="1:2" x14ac:dyDescent="0.25">
      <c r="A182" s="10"/>
      <c r="B182" s="10"/>
    </row>
    <row r="183" spans="1:2" x14ac:dyDescent="0.25">
      <c r="A183" s="10"/>
      <c r="B183" s="10"/>
    </row>
    <row r="184" spans="1:2" x14ac:dyDescent="0.25">
      <c r="A184" s="10"/>
      <c r="B184" s="10"/>
    </row>
    <row r="185" spans="1:2" x14ac:dyDescent="0.25">
      <c r="A185" s="10"/>
      <c r="B185" s="10"/>
    </row>
    <row r="186" spans="1:2" x14ac:dyDescent="0.25">
      <c r="A186" s="10"/>
      <c r="B186" s="10"/>
    </row>
    <row r="187" spans="1:2" x14ac:dyDescent="0.25">
      <c r="A187" s="10"/>
      <c r="B187" s="10"/>
    </row>
    <row r="188" spans="1:2" x14ac:dyDescent="0.25">
      <c r="A188" s="10"/>
      <c r="B188" s="10"/>
    </row>
    <row r="189" spans="1:2" x14ac:dyDescent="0.25">
      <c r="A189" s="10"/>
      <c r="B189" s="10"/>
    </row>
    <row r="190" spans="1:2" x14ac:dyDescent="0.25">
      <c r="A190" s="10"/>
      <c r="B190" s="10"/>
    </row>
    <row r="191" spans="1:2" x14ac:dyDescent="0.25">
      <c r="A191" s="10"/>
      <c r="B191" s="10"/>
    </row>
    <row r="192" spans="1:2" x14ac:dyDescent="0.25">
      <c r="A192" s="10"/>
      <c r="B192" s="10"/>
    </row>
    <row r="193" spans="1:2" x14ac:dyDescent="0.25">
      <c r="A193" s="10"/>
      <c r="B193" s="10"/>
    </row>
    <row r="194" spans="1:2" x14ac:dyDescent="0.25">
      <c r="A194" s="10"/>
      <c r="B194" s="10"/>
    </row>
    <row r="195" spans="1:2" x14ac:dyDescent="0.25">
      <c r="A195" s="10"/>
      <c r="B195" s="10"/>
    </row>
    <row r="196" spans="1:2" x14ac:dyDescent="0.25">
      <c r="A196" s="10"/>
      <c r="B196" s="10"/>
    </row>
    <row r="197" spans="1:2" x14ac:dyDescent="0.25">
      <c r="A197" s="10"/>
      <c r="B197" s="10"/>
    </row>
    <row r="198" spans="1:2" x14ac:dyDescent="0.25">
      <c r="A198" s="10"/>
      <c r="B198" s="10"/>
    </row>
    <row r="199" spans="1:2" x14ac:dyDescent="0.25">
      <c r="A199" s="10"/>
      <c r="B199" s="10"/>
    </row>
    <row r="200" spans="1:2" x14ac:dyDescent="0.25">
      <c r="A200" s="10"/>
      <c r="B200" s="10"/>
    </row>
    <row r="201" spans="1:2" x14ac:dyDescent="0.25">
      <c r="A201" s="10"/>
      <c r="B201" s="10"/>
    </row>
    <row r="202" spans="1:2" x14ac:dyDescent="0.25">
      <c r="A202" s="10"/>
      <c r="B202" s="10"/>
    </row>
    <row r="203" spans="1:2" x14ac:dyDescent="0.25">
      <c r="A203" s="10"/>
      <c r="B203" s="10"/>
    </row>
    <row r="204" spans="1:2" x14ac:dyDescent="0.25">
      <c r="A204" s="10"/>
      <c r="B204" s="10"/>
    </row>
    <row r="205" spans="1:2" x14ac:dyDescent="0.25">
      <c r="A205" s="10"/>
      <c r="B205" s="10"/>
    </row>
    <row r="206" spans="1:2" x14ac:dyDescent="0.25">
      <c r="A206" s="10"/>
      <c r="B206" s="10"/>
    </row>
    <row r="207" spans="1:2" x14ac:dyDescent="0.25">
      <c r="A207" s="10"/>
      <c r="B207" s="10"/>
    </row>
    <row r="208" spans="1:2" x14ac:dyDescent="0.25">
      <c r="A208" s="10"/>
      <c r="B208" s="10"/>
    </row>
    <row r="209" spans="1:2" x14ac:dyDescent="0.25">
      <c r="A209" s="10"/>
      <c r="B209" s="10"/>
    </row>
    <row r="210" spans="1:2" x14ac:dyDescent="0.25">
      <c r="A210" s="10"/>
      <c r="B210" s="10"/>
    </row>
    <row r="211" spans="1:2" x14ac:dyDescent="0.25">
      <c r="A211" s="10"/>
      <c r="B211" s="10"/>
    </row>
    <row r="212" spans="1:2" x14ac:dyDescent="0.25">
      <c r="A212" s="10"/>
      <c r="B212" s="10"/>
    </row>
    <row r="213" spans="1:2" x14ac:dyDescent="0.25">
      <c r="A213" s="10"/>
      <c r="B213" s="10"/>
    </row>
    <row r="214" spans="1:2" x14ac:dyDescent="0.25">
      <c r="A214" s="10"/>
      <c r="B214" s="10"/>
    </row>
    <row r="215" spans="1:2" x14ac:dyDescent="0.25">
      <c r="A215" s="10"/>
      <c r="B215" s="10"/>
    </row>
    <row r="216" spans="1:2" x14ac:dyDescent="0.25">
      <c r="A216" s="10"/>
      <c r="B216" s="10"/>
    </row>
    <row r="217" spans="1:2" x14ac:dyDescent="0.25">
      <c r="A217" s="10"/>
      <c r="B217" s="10"/>
    </row>
    <row r="218" spans="1:2" x14ac:dyDescent="0.25">
      <c r="A218" s="10"/>
      <c r="B218" s="10"/>
    </row>
    <row r="219" spans="1:2" x14ac:dyDescent="0.25">
      <c r="A219" s="10"/>
      <c r="B219" s="10"/>
    </row>
    <row r="220" spans="1:2" x14ac:dyDescent="0.25">
      <c r="A220" s="10"/>
      <c r="B220" s="10"/>
    </row>
    <row r="221" spans="1:2" x14ac:dyDescent="0.25">
      <c r="A221" s="10"/>
      <c r="B221" s="10"/>
    </row>
    <row r="222" spans="1:2" x14ac:dyDescent="0.25">
      <c r="A222" s="10"/>
      <c r="B222" s="10"/>
    </row>
    <row r="223" spans="1:2" x14ac:dyDescent="0.25">
      <c r="A223" s="10"/>
      <c r="B223" s="10"/>
    </row>
    <row r="224" spans="1:2" x14ac:dyDescent="0.25">
      <c r="A224" s="10"/>
      <c r="B224" s="10"/>
    </row>
    <row r="225" spans="1:2" x14ac:dyDescent="0.25">
      <c r="A225" s="10"/>
      <c r="B225" s="10"/>
    </row>
    <row r="226" spans="1:2" x14ac:dyDescent="0.25">
      <c r="A226" s="10"/>
      <c r="B226" s="10"/>
    </row>
    <row r="227" spans="1:2" x14ac:dyDescent="0.25">
      <c r="A227" s="10"/>
      <c r="B227" s="10"/>
    </row>
    <row r="228" spans="1:2" x14ac:dyDescent="0.25">
      <c r="A228" s="10"/>
      <c r="B228" s="10"/>
    </row>
    <row r="229" spans="1:2" x14ac:dyDescent="0.25">
      <c r="A229" s="10"/>
      <c r="B229" s="10"/>
    </row>
    <row r="230" spans="1:2" x14ac:dyDescent="0.25">
      <c r="A230" s="10"/>
      <c r="B230" s="10"/>
    </row>
    <row r="231" spans="1:2" x14ac:dyDescent="0.25">
      <c r="A231" s="10"/>
      <c r="B231" s="10"/>
    </row>
    <row r="232" spans="1:2" x14ac:dyDescent="0.25">
      <c r="A232" s="10"/>
      <c r="B232" s="10"/>
    </row>
    <row r="233" spans="1:2" x14ac:dyDescent="0.25">
      <c r="A233" s="10"/>
      <c r="B233" s="10"/>
    </row>
    <row r="234" spans="1:2" x14ac:dyDescent="0.25">
      <c r="A234" s="10"/>
      <c r="B234" s="10"/>
    </row>
    <row r="235" spans="1:2" x14ac:dyDescent="0.25">
      <c r="A235" s="10"/>
      <c r="B235" s="10"/>
    </row>
    <row r="236" spans="1:2" x14ac:dyDescent="0.25">
      <c r="A236" s="10"/>
      <c r="B236" s="10"/>
    </row>
    <row r="237" spans="1:2" x14ac:dyDescent="0.25">
      <c r="A237" s="10"/>
      <c r="B237" s="10"/>
    </row>
    <row r="238" spans="1:2" x14ac:dyDescent="0.25">
      <c r="A238" s="10"/>
      <c r="B238" s="10"/>
    </row>
    <row r="239" spans="1:2" x14ac:dyDescent="0.25">
      <c r="A239" s="10"/>
      <c r="B239" s="10"/>
    </row>
    <row r="240" spans="1:2" x14ac:dyDescent="0.25">
      <c r="A240" s="10"/>
      <c r="B240" s="10"/>
    </row>
    <row r="241" spans="1:2" x14ac:dyDescent="0.25">
      <c r="A241" s="10"/>
      <c r="B241" s="10"/>
    </row>
    <row r="242" spans="1:2" x14ac:dyDescent="0.25">
      <c r="A242" s="10"/>
      <c r="B242" s="10"/>
    </row>
    <row r="243" spans="1:2" x14ac:dyDescent="0.25">
      <c r="A243" s="10"/>
      <c r="B243" s="10"/>
    </row>
    <row r="244" spans="1:2" x14ac:dyDescent="0.25">
      <c r="A244" s="10"/>
      <c r="B244" s="10"/>
    </row>
    <row r="245" spans="1:2" x14ac:dyDescent="0.25">
      <c r="A245" s="10"/>
      <c r="B245" s="10"/>
    </row>
    <row r="246" spans="1:2" x14ac:dyDescent="0.25">
      <c r="A246" s="10"/>
      <c r="B246" s="10"/>
    </row>
    <row r="247" spans="1:2" x14ac:dyDescent="0.25">
      <c r="A247" s="10"/>
      <c r="B247" s="10"/>
    </row>
    <row r="248" spans="1:2" x14ac:dyDescent="0.25">
      <c r="A248" s="10"/>
      <c r="B248" s="10"/>
    </row>
    <row r="249" spans="1:2" x14ac:dyDescent="0.25">
      <c r="A249" s="10"/>
      <c r="B249" s="10"/>
    </row>
    <row r="250" spans="1:2" x14ac:dyDescent="0.25">
      <c r="A250" s="10"/>
      <c r="B250" s="10"/>
    </row>
    <row r="251" spans="1:2" x14ac:dyDescent="0.25">
      <c r="A251" s="10"/>
      <c r="B251" s="10"/>
    </row>
    <row r="252" spans="1:2" x14ac:dyDescent="0.25">
      <c r="A252" s="10"/>
      <c r="B252" s="10"/>
    </row>
    <row r="253" spans="1:2" x14ac:dyDescent="0.25">
      <c r="A253" s="10"/>
      <c r="B253" s="10"/>
    </row>
    <row r="254" spans="1:2" x14ac:dyDescent="0.25">
      <c r="A254" s="10"/>
      <c r="B254" s="10"/>
    </row>
    <row r="255" spans="1:2" x14ac:dyDescent="0.25">
      <c r="A255" s="10"/>
      <c r="B255" s="10"/>
    </row>
    <row r="256" spans="1:2" x14ac:dyDescent="0.25">
      <c r="A256" s="10"/>
      <c r="B256" s="10"/>
    </row>
    <row r="257" spans="1:2" x14ac:dyDescent="0.25">
      <c r="A257" s="10"/>
      <c r="B257" s="10"/>
    </row>
    <row r="258" spans="1:2" x14ac:dyDescent="0.25">
      <c r="A258" s="10"/>
      <c r="B258" s="10"/>
    </row>
    <row r="259" spans="1:2" x14ac:dyDescent="0.25">
      <c r="A259" s="10"/>
      <c r="B259" s="10"/>
    </row>
    <row r="260" spans="1:2" x14ac:dyDescent="0.25">
      <c r="A260" s="10"/>
      <c r="B260" s="10"/>
    </row>
    <row r="261" spans="1:2" x14ac:dyDescent="0.25">
      <c r="A261" s="10"/>
      <c r="B261" s="10"/>
    </row>
    <row r="262" spans="1:2" x14ac:dyDescent="0.25">
      <c r="A262" s="10"/>
      <c r="B262" s="10"/>
    </row>
    <row r="263" spans="1:2" x14ac:dyDescent="0.25">
      <c r="A263" s="10"/>
      <c r="B263" s="10"/>
    </row>
    <row r="264" spans="1:2" x14ac:dyDescent="0.25">
      <c r="A264" s="10"/>
      <c r="B264" s="10"/>
    </row>
    <row r="265" spans="1:2" x14ac:dyDescent="0.25">
      <c r="A265" s="10"/>
      <c r="B265" s="10"/>
    </row>
    <row r="266" spans="1:2" x14ac:dyDescent="0.25">
      <c r="A266" s="10"/>
      <c r="B266" s="10"/>
    </row>
    <row r="267" spans="1:2" x14ac:dyDescent="0.25">
      <c r="A267" s="10"/>
      <c r="B267" s="10"/>
    </row>
    <row r="268" spans="1:2" x14ac:dyDescent="0.25">
      <c r="A268" s="10"/>
      <c r="B268" s="10"/>
    </row>
    <row r="269" spans="1:2" x14ac:dyDescent="0.25">
      <c r="A269" s="10"/>
      <c r="B269" s="10"/>
    </row>
    <row r="270" spans="1:2" x14ac:dyDescent="0.25">
      <c r="A270" s="10"/>
      <c r="B270" s="10"/>
    </row>
    <row r="271" spans="1:2" x14ac:dyDescent="0.25">
      <c r="A271" s="10"/>
      <c r="B271" s="10"/>
    </row>
    <row r="272" spans="1:2" x14ac:dyDescent="0.25">
      <c r="A272" s="10"/>
      <c r="B272" s="10"/>
    </row>
    <row r="273" spans="1:2" x14ac:dyDescent="0.25">
      <c r="A273" s="10"/>
      <c r="B273" s="10"/>
    </row>
    <row r="274" spans="1:2" x14ac:dyDescent="0.25">
      <c r="A274" s="10"/>
      <c r="B274" s="10"/>
    </row>
    <row r="275" spans="1:2" x14ac:dyDescent="0.25">
      <c r="A275" s="10"/>
      <c r="B275" s="10"/>
    </row>
    <row r="276" spans="1:2" x14ac:dyDescent="0.25">
      <c r="A276" s="10"/>
      <c r="B276" s="10"/>
    </row>
    <row r="277" spans="1:2" x14ac:dyDescent="0.25">
      <c r="A277" s="10"/>
      <c r="B277" s="10"/>
    </row>
    <row r="278" spans="1:2" x14ac:dyDescent="0.25">
      <c r="A278" s="10"/>
      <c r="B278" s="10"/>
    </row>
    <row r="279" spans="1:2" x14ac:dyDescent="0.25">
      <c r="A279" s="10"/>
      <c r="B279" s="10"/>
    </row>
    <row r="280" spans="1:2" x14ac:dyDescent="0.25">
      <c r="A280" s="10"/>
      <c r="B280" s="10"/>
    </row>
    <row r="281" spans="1:2" x14ac:dyDescent="0.25">
      <c r="A281" s="10"/>
      <c r="B281" s="10"/>
    </row>
    <row r="282" spans="1:2" x14ac:dyDescent="0.25">
      <c r="A282" s="10"/>
      <c r="B282" s="10"/>
    </row>
    <row r="283" spans="1:2" x14ac:dyDescent="0.25">
      <c r="A283" s="10"/>
      <c r="B283" s="10"/>
    </row>
    <row r="284" spans="1:2" x14ac:dyDescent="0.25">
      <c r="A284" s="10"/>
      <c r="B284" s="10"/>
    </row>
    <row r="285" spans="1:2" x14ac:dyDescent="0.25">
      <c r="A285" s="10"/>
      <c r="B285" s="10"/>
    </row>
    <row r="286" spans="1:2" x14ac:dyDescent="0.25">
      <c r="A286" s="10"/>
      <c r="B286" s="10"/>
    </row>
    <row r="287" spans="1:2" x14ac:dyDescent="0.25">
      <c r="A287" s="10"/>
      <c r="B287" s="10"/>
    </row>
    <row r="288" spans="1:2" x14ac:dyDescent="0.25">
      <c r="A288" s="10"/>
      <c r="B288" s="10"/>
    </row>
    <row r="289" spans="1:2" x14ac:dyDescent="0.25">
      <c r="A289" s="10"/>
      <c r="B289" s="10"/>
    </row>
    <row r="290" spans="1:2" x14ac:dyDescent="0.25">
      <c r="A290" s="10"/>
      <c r="B290" s="10"/>
    </row>
    <row r="291" spans="1:2" x14ac:dyDescent="0.25">
      <c r="A291" s="10"/>
      <c r="B291" s="10"/>
    </row>
    <row r="292" spans="1:2" x14ac:dyDescent="0.25">
      <c r="A292" s="10"/>
      <c r="B292" s="10"/>
    </row>
    <row r="293" spans="1:2" x14ac:dyDescent="0.25">
      <c r="A293" s="10"/>
      <c r="B293" s="10"/>
    </row>
    <row r="294" spans="1:2" x14ac:dyDescent="0.25">
      <c r="A294" s="10"/>
      <c r="B294" s="10"/>
    </row>
    <row r="295" spans="1:2" x14ac:dyDescent="0.25">
      <c r="A295" s="10"/>
      <c r="B295" s="10"/>
    </row>
    <row r="296" spans="1:2" x14ac:dyDescent="0.25">
      <c r="A296" s="10"/>
      <c r="B296" s="10"/>
    </row>
    <row r="297" spans="1:2" x14ac:dyDescent="0.25">
      <c r="A297" s="10"/>
      <c r="B297" s="10"/>
    </row>
    <row r="298" spans="1:2" x14ac:dyDescent="0.25">
      <c r="A298" s="10"/>
      <c r="B298" s="10"/>
    </row>
    <row r="299" spans="1:2" x14ac:dyDescent="0.25">
      <c r="A299" s="10"/>
      <c r="B299" s="10"/>
    </row>
    <row r="300" spans="1:2" x14ac:dyDescent="0.25">
      <c r="A300" s="10"/>
      <c r="B300" s="10"/>
    </row>
    <row r="301" spans="1:2" x14ac:dyDescent="0.25">
      <c r="A301" s="10"/>
      <c r="B301" s="10"/>
    </row>
    <row r="302" spans="1:2" x14ac:dyDescent="0.25">
      <c r="A302" s="10"/>
      <c r="B302" s="10"/>
    </row>
    <row r="303" spans="1:2" x14ac:dyDescent="0.25">
      <c r="A303" s="10"/>
      <c r="B303" s="10"/>
    </row>
    <row r="304" spans="1:2" x14ac:dyDescent="0.25">
      <c r="A304" s="10"/>
      <c r="B304" s="10"/>
    </row>
    <row r="305" spans="1:2" x14ac:dyDescent="0.25">
      <c r="A305" s="10"/>
      <c r="B305" s="10"/>
    </row>
    <row r="306" spans="1:2" x14ac:dyDescent="0.25">
      <c r="A306" s="10"/>
      <c r="B306" s="10"/>
    </row>
    <row r="307" spans="1:2" x14ac:dyDescent="0.25">
      <c r="A307" s="10"/>
      <c r="B307" s="10"/>
    </row>
    <row r="308" spans="1:2" x14ac:dyDescent="0.25">
      <c r="A308" s="10"/>
      <c r="B308" s="10"/>
    </row>
    <row r="309" spans="1:2" x14ac:dyDescent="0.25">
      <c r="A309" s="10"/>
      <c r="B309" s="10"/>
    </row>
    <row r="310" spans="1:2" x14ac:dyDescent="0.25">
      <c r="A310" s="10"/>
      <c r="B310" s="10"/>
    </row>
    <row r="311" spans="1:2" x14ac:dyDescent="0.25">
      <c r="A311" s="10"/>
      <c r="B311" s="10"/>
    </row>
    <row r="312" spans="1:2" x14ac:dyDescent="0.25">
      <c r="A312" s="10"/>
      <c r="B312" s="10"/>
    </row>
    <row r="313" spans="1:2" x14ac:dyDescent="0.25">
      <c r="A313" s="10"/>
      <c r="B313" s="10"/>
    </row>
    <row r="314" spans="1:2" x14ac:dyDescent="0.25">
      <c r="A314" s="10"/>
      <c r="B314" s="10"/>
    </row>
    <row r="315" spans="1:2" x14ac:dyDescent="0.25">
      <c r="A315" s="10"/>
      <c r="B315" s="10"/>
    </row>
    <row r="316" spans="1:2" x14ac:dyDescent="0.25">
      <c r="A316" s="10"/>
      <c r="B316" s="10"/>
    </row>
    <row r="317" spans="1:2" x14ac:dyDescent="0.25">
      <c r="A317" s="10"/>
      <c r="B317" s="10"/>
    </row>
    <row r="318" spans="1:2" x14ac:dyDescent="0.25">
      <c r="A318" s="10"/>
      <c r="B318" s="10"/>
    </row>
    <row r="319" spans="1:2" x14ac:dyDescent="0.25">
      <c r="A319" s="10"/>
      <c r="B319" s="10"/>
    </row>
    <row r="320" spans="1:2" x14ac:dyDescent="0.25">
      <c r="A320" s="10"/>
      <c r="B320" s="10"/>
    </row>
    <row r="321" spans="1:2" x14ac:dyDescent="0.25">
      <c r="A321" s="10"/>
      <c r="B321" s="10"/>
    </row>
    <row r="322" spans="1:2" x14ac:dyDescent="0.25">
      <c r="A322" s="10"/>
      <c r="B322" s="10"/>
    </row>
    <row r="323" spans="1:2" x14ac:dyDescent="0.25">
      <c r="A323" s="10"/>
      <c r="B323" s="10"/>
    </row>
    <row r="324" spans="1:2" x14ac:dyDescent="0.25">
      <c r="A324" s="10"/>
      <c r="B324" s="10"/>
    </row>
    <row r="325" spans="1:2" x14ac:dyDescent="0.25">
      <c r="A325" s="10"/>
      <c r="B325" s="10"/>
    </row>
    <row r="326" spans="1:2" x14ac:dyDescent="0.25">
      <c r="A326" s="10"/>
      <c r="B326" s="10"/>
    </row>
    <row r="327" spans="1:2" x14ac:dyDescent="0.25">
      <c r="A327" s="10"/>
      <c r="B327" s="10"/>
    </row>
    <row r="328" spans="1:2" x14ac:dyDescent="0.25">
      <c r="A328" s="10"/>
      <c r="B328" s="10"/>
    </row>
    <row r="329" spans="1:2" x14ac:dyDescent="0.25">
      <c r="A329" s="10"/>
      <c r="B329" s="10"/>
    </row>
    <row r="330" spans="1:2" x14ac:dyDescent="0.25">
      <c r="A330" s="10"/>
      <c r="B330" s="10"/>
    </row>
    <row r="331" spans="1:2" x14ac:dyDescent="0.25">
      <c r="A331" s="10"/>
      <c r="B331" s="10"/>
    </row>
    <row r="332" spans="1:2" x14ac:dyDescent="0.25">
      <c r="A332" s="10"/>
      <c r="B332" s="10"/>
    </row>
    <row r="333" spans="1:2" x14ac:dyDescent="0.25">
      <c r="A333" s="10"/>
      <c r="B333" s="10"/>
    </row>
    <row r="334" spans="1:2" x14ac:dyDescent="0.25">
      <c r="A334" s="10"/>
      <c r="B334" s="10"/>
    </row>
    <row r="335" spans="1:2" x14ac:dyDescent="0.25">
      <c r="A335" s="10"/>
      <c r="B335" s="10"/>
    </row>
    <row r="336" spans="1:2" x14ac:dyDescent="0.25">
      <c r="A336" s="10"/>
      <c r="B336" s="10"/>
    </row>
    <row r="337" spans="1:2" x14ac:dyDescent="0.25">
      <c r="A337" s="10"/>
      <c r="B337" s="10"/>
    </row>
    <row r="338" spans="1:2" x14ac:dyDescent="0.25">
      <c r="A338" s="10"/>
      <c r="B338" s="10"/>
    </row>
    <row r="339" spans="1:2" x14ac:dyDescent="0.25">
      <c r="A339" s="10"/>
      <c r="B339" s="10"/>
    </row>
    <row r="340" spans="1:2" x14ac:dyDescent="0.25">
      <c r="A340" s="10"/>
      <c r="B340" s="10"/>
    </row>
    <row r="341" spans="1:2" x14ac:dyDescent="0.25">
      <c r="A341" s="10"/>
      <c r="B341" s="10"/>
    </row>
    <row r="342" spans="1:2" x14ac:dyDescent="0.25">
      <c r="A342" s="10"/>
      <c r="B342" s="10"/>
    </row>
    <row r="343" spans="1:2" x14ac:dyDescent="0.25">
      <c r="A343" s="10"/>
      <c r="B343" s="10"/>
    </row>
    <row r="344" spans="1:2" x14ac:dyDescent="0.25">
      <c r="A344" s="10"/>
      <c r="B344" s="10"/>
    </row>
    <row r="345" spans="1:2" x14ac:dyDescent="0.25">
      <c r="A345" s="10"/>
      <c r="B345" s="10"/>
    </row>
    <row r="346" spans="1:2" x14ac:dyDescent="0.25">
      <c r="A346" s="10"/>
      <c r="B346" s="10"/>
    </row>
    <row r="347" spans="1:2" x14ac:dyDescent="0.25">
      <c r="A347" s="10"/>
      <c r="B347" s="10"/>
    </row>
    <row r="348" spans="1:2" x14ac:dyDescent="0.25">
      <c r="A348" s="10"/>
      <c r="B348" s="10"/>
    </row>
    <row r="349" spans="1:2" x14ac:dyDescent="0.25">
      <c r="A349" s="10"/>
      <c r="B349" s="10"/>
    </row>
    <row r="350" spans="1:2" x14ac:dyDescent="0.25">
      <c r="A350" s="10"/>
      <c r="B350" s="10"/>
    </row>
    <row r="351" spans="1:2" x14ac:dyDescent="0.25">
      <c r="A351" s="10"/>
      <c r="B351" s="10"/>
    </row>
    <row r="352" spans="1:2" x14ac:dyDescent="0.25">
      <c r="A352" s="10"/>
      <c r="B352" s="10"/>
    </row>
    <row r="353" spans="1:2" x14ac:dyDescent="0.25">
      <c r="A353" s="10"/>
      <c r="B353" s="10"/>
    </row>
    <row r="354" spans="1:2" x14ac:dyDescent="0.25">
      <c r="A354" s="10"/>
      <c r="B354" s="10"/>
    </row>
    <row r="355" spans="1:2" x14ac:dyDescent="0.25">
      <c r="A355" s="10"/>
      <c r="B355" s="10"/>
    </row>
    <row r="356" spans="1:2" x14ac:dyDescent="0.25">
      <c r="A356" s="10"/>
      <c r="B356" s="10"/>
    </row>
    <row r="357" spans="1:2" x14ac:dyDescent="0.25">
      <c r="A357" s="10"/>
      <c r="B357" s="10"/>
    </row>
    <row r="358" spans="1:2" x14ac:dyDescent="0.25">
      <c r="A358" s="10"/>
      <c r="B358" s="10"/>
    </row>
    <row r="359" spans="1:2" x14ac:dyDescent="0.25">
      <c r="A359" s="10"/>
      <c r="B359" s="10"/>
    </row>
    <row r="360" spans="1:2" x14ac:dyDescent="0.25">
      <c r="A360" s="10"/>
      <c r="B360" s="10"/>
    </row>
    <row r="361" spans="1:2" x14ac:dyDescent="0.25">
      <c r="A361" s="10"/>
      <c r="B361" s="10"/>
    </row>
    <row r="362" spans="1:2" x14ac:dyDescent="0.25">
      <c r="A362" s="10"/>
      <c r="B362" s="10"/>
    </row>
    <row r="363" spans="1:2" x14ac:dyDescent="0.25">
      <c r="A363" s="10"/>
      <c r="B363" s="10"/>
    </row>
    <row r="364" spans="1:2" x14ac:dyDescent="0.25">
      <c r="A364" s="10"/>
      <c r="B364" s="10"/>
    </row>
    <row r="365" spans="1:2" x14ac:dyDescent="0.25">
      <c r="A365" s="10"/>
      <c r="B365" s="10"/>
    </row>
    <row r="366" spans="1:2" x14ac:dyDescent="0.25">
      <c r="A366" s="10"/>
      <c r="B366" s="10"/>
    </row>
    <row r="367" spans="1:2" x14ac:dyDescent="0.25">
      <c r="A367" s="10"/>
      <c r="B367" s="10"/>
    </row>
    <row r="368" spans="1:2" x14ac:dyDescent="0.25">
      <c r="A368" s="10"/>
      <c r="B368" s="10"/>
    </row>
    <row r="369" spans="1:2" x14ac:dyDescent="0.25">
      <c r="A369" s="10"/>
      <c r="B369" s="10"/>
    </row>
    <row r="370" spans="1:2" x14ac:dyDescent="0.25">
      <c r="A370" s="10"/>
      <c r="B370" s="10"/>
    </row>
    <row r="371" spans="1:2" x14ac:dyDescent="0.25">
      <c r="A371" s="10"/>
      <c r="B371" s="10"/>
    </row>
    <row r="372" spans="1:2" x14ac:dyDescent="0.25">
      <c r="A372" s="10"/>
      <c r="B372" s="10"/>
    </row>
    <row r="373" spans="1:2" x14ac:dyDescent="0.25">
      <c r="A373" s="10"/>
      <c r="B373" s="10"/>
    </row>
    <row r="374" spans="1:2" x14ac:dyDescent="0.25">
      <c r="A374" s="10"/>
      <c r="B374" s="10"/>
    </row>
    <row r="375" spans="1:2" x14ac:dyDescent="0.25">
      <c r="A375" s="10"/>
      <c r="B375" s="10"/>
    </row>
    <row r="376" spans="1:2" x14ac:dyDescent="0.25">
      <c r="A376" s="10"/>
      <c r="B376" s="10"/>
    </row>
    <row r="377" spans="1:2" x14ac:dyDescent="0.25">
      <c r="A377" s="10"/>
      <c r="B377" s="10"/>
    </row>
    <row r="378" spans="1:2" x14ac:dyDescent="0.25">
      <c r="A378" s="10"/>
      <c r="B378" s="10"/>
    </row>
    <row r="379" spans="1:2" x14ac:dyDescent="0.25">
      <c r="A379" s="10"/>
      <c r="B379" s="10"/>
    </row>
    <row r="380" spans="1:2" x14ac:dyDescent="0.25">
      <c r="A380" s="10"/>
      <c r="B380" s="10"/>
    </row>
    <row r="381" spans="1:2" x14ac:dyDescent="0.25">
      <c r="A381" s="10"/>
      <c r="B381" s="10"/>
    </row>
    <row r="382" spans="1:2" x14ac:dyDescent="0.25">
      <c r="A382" s="10"/>
      <c r="B382" s="10"/>
    </row>
    <row r="383" spans="1:2" x14ac:dyDescent="0.25">
      <c r="A383" s="10"/>
      <c r="B383" s="10"/>
    </row>
    <row r="384" spans="1:2" x14ac:dyDescent="0.25">
      <c r="A384" s="10"/>
      <c r="B384" s="10"/>
    </row>
    <row r="385" spans="1:2" x14ac:dyDescent="0.25">
      <c r="A385" s="10"/>
      <c r="B385" s="10"/>
    </row>
    <row r="386" spans="1:2" x14ac:dyDescent="0.25">
      <c r="A386" s="10"/>
      <c r="B386" s="10"/>
    </row>
    <row r="387" spans="1:2" x14ac:dyDescent="0.25">
      <c r="A387" s="10"/>
      <c r="B387" s="10"/>
    </row>
    <row r="388" spans="1:2" x14ac:dyDescent="0.25">
      <c r="A388" s="10"/>
      <c r="B388" s="10"/>
    </row>
    <row r="389" spans="1:2" x14ac:dyDescent="0.25">
      <c r="A389" s="10"/>
      <c r="B389" s="10"/>
    </row>
    <row r="390" spans="1:2" x14ac:dyDescent="0.25">
      <c r="A390" s="10"/>
      <c r="B390" s="10"/>
    </row>
    <row r="391" spans="1:2" x14ac:dyDescent="0.25">
      <c r="A391" s="10"/>
      <c r="B391" s="10"/>
    </row>
    <row r="392" spans="1:2" x14ac:dyDescent="0.25">
      <c r="A392" s="10"/>
      <c r="B392" s="10"/>
    </row>
    <row r="393" spans="1:2" x14ac:dyDescent="0.25">
      <c r="A393" s="10"/>
      <c r="B393" s="10"/>
    </row>
    <row r="394" spans="1:2" x14ac:dyDescent="0.25">
      <c r="A394" s="10"/>
      <c r="B394" s="10"/>
    </row>
    <row r="395" spans="1:2" x14ac:dyDescent="0.25">
      <c r="A395" s="10"/>
      <c r="B395" s="10"/>
    </row>
    <row r="396" spans="1:2" x14ac:dyDescent="0.25">
      <c r="A396" s="10"/>
      <c r="B396" s="10"/>
    </row>
    <row r="397" spans="1:2" x14ac:dyDescent="0.25">
      <c r="A397" s="10"/>
      <c r="B397" s="10"/>
    </row>
    <row r="398" spans="1:2" x14ac:dyDescent="0.25">
      <c r="A398" s="10"/>
      <c r="B398" s="10"/>
    </row>
    <row r="399" spans="1:2" x14ac:dyDescent="0.25">
      <c r="A399" s="10"/>
      <c r="B399" s="10"/>
    </row>
    <row r="400" spans="1:2" x14ac:dyDescent="0.25">
      <c r="A400" s="10"/>
      <c r="B400" s="10"/>
    </row>
    <row r="401" spans="1:2" x14ac:dyDescent="0.25">
      <c r="A401" s="10"/>
      <c r="B401" s="10"/>
    </row>
    <row r="402" spans="1:2" x14ac:dyDescent="0.25">
      <c r="A402" s="10"/>
      <c r="B402" s="10"/>
    </row>
    <row r="403" spans="1:2" x14ac:dyDescent="0.25">
      <c r="A403" s="10"/>
      <c r="B403" s="10"/>
    </row>
    <row r="404" spans="1:2" x14ac:dyDescent="0.25">
      <c r="A404" s="10"/>
      <c r="B404" s="10"/>
    </row>
    <row r="405" spans="1:2" x14ac:dyDescent="0.25">
      <c r="A405" s="10"/>
      <c r="B405" s="10"/>
    </row>
    <row r="406" spans="1:2" x14ac:dyDescent="0.25">
      <c r="A406" s="10"/>
      <c r="B406" s="10"/>
    </row>
    <row r="407" spans="1:2" x14ac:dyDescent="0.25">
      <c r="A407" s="10"/>
      <c r="B407" s="10"/>
    </row>
    <row r="408" spans="1:2" x14ac:dyDescent="0.25">
      <c r="A408" s="10"/>
      <c r="B408" s="10"/>
    </row>
    <row r="409" spans="1:2" x14ac:dyDescent="0.25">
      <c r="A409" s="10"/>
      <c r="B409" s="10"/>
    </row>
    <row r="410" spans="1:2" x14ac:dyDescent="0.25">
      <c r="A410" s="10"/>
      <c r="B410" s="10"/>
    </row>
    <row r="411" spans="1:2" x14ac:dyDescent="0.25">
      <c r="A411" s="10"/>
      <c r="B411" s="10"/>
    </row>
    <row r="412" spans="1:2" x14ac:dyDescent="0.25">
      <c r="A412" s="10"/>
      <c r="B412" s="10"/>
    </row>
    <row r="413" spans="1:2" x14ac:dyDescent="0.25">
      <c r="A413" s="10"/>
      <c r="B413" s="10"/>
    </row>
    <row r="414" spans="1:2" x14ac:dyDescent="0.25">
      <c r="A414" s="10"/>
      <c r="B414" s="10"/>
    </row>
    <row r="415" spans="1:2" x14ac:dyDescent="0.25">
      <c r="A415" s="10"/>
      <c r="B415" s="10"/>
    </row>
    <row r="416" spans="1:2" x14ac:dyDescent="0.25">
      <c r="A416" s="10"/>
      <c r="B416" s="10"/>
    </row>
    <row r="417" spans="1:2" x14ac:dyDescent="0.25">
      <c r="A417" s="10"/>
      <c r="B417" s="10"/>
    </row>
    <row r="418" spans="1:2" x14ac:dyDescent="0.25">
      <c r="A418" s="10"/>
      <c r="B418" s="10"/>
    </row>
    <row r="419" spans="1:2" x14ac:dyDescent="0.25">
      <c r="A419" s="10"/>
      <c r="B419" s="10"/>
    </row>
    <row r="420" spans="1:2" x14ac:dyDescent="0.25">
      <c r="A420" s="10"/>
      <c r="B420" s="10"/>
    </row>
    <row r="421" spans="1:2" x14ac:dyDescent="0.25">
      <c r="A421" s="10"/>
      <c r="B421" s="10"/>
    </row>
    <row r="422" spans="1:2" x14ac:dyDescent="0.25">
      <c r="A422" s="10"/>
      <c r="B422" s="10"/>
    </row>
    <row r="423" spans="1:2" x14ac:dyDescent="0.25">
      <c r="A423" s="10"/>
      <c r="B423" s="10"/>
    </row>
    <row r="424" spans="1:2" x14ac:dyDescent="0.25">
      <c r="A424" s="10"/>
      <c r="B424" s="10"/>
    </row>
    <row r="425" spans="1:2" x14ac:dyDescent="0.25">
      <c r="A425" s="10"/>
      <c r="B425" s="10"/>
    </row>
    <row r="426" spans="1:2" x14ac:dyDescent="0.25">
      <c r="A426" s="10"/>
      <c r="B426" s="10"/>
    </row>
    <row r="427" spans="1:2" x14ac:dyDescent="0.25">
      <c r="A427" s="10"/>
      <c r="B427" s="10"/>
    </row>
    <row r="428" spans="1:2" x14ac:dyDescent="0.25">
      <c r="A428" s="10"/>
      <c r="B428" s="10"/>
    </row>
    <row r="429" spans="1:2" x14ac:dyDescent="0.25">
      <c r="A429" s="10"/>
      <c r="B429" s="10"/>
    </row>
    <row r="430" spans="1:2" x14ac:dyDescent="0.25">
      <c r="A430" s="10"/>
      <c r="B430" s="10"/>
    </row>
    <row r="431" spans="1:2" x14ac:dyDescent="0.25">
      <c r="A431" s="10"/>
      <c r="B431" s="10"/>
    </row>
    <row r="432" spans="1:2" x14ac:dyDescent="0.25">
      <c r="A432" s="10"/>
      <c r="B432" s="10"/>
    </row>
    <row r="433" spans="1:2" x14ac:dyDescent="0.25">
      <c r="A433" s="10"/>
      <c r="B433" s="10"/>
    </row>
    <row r="434" spans="1:2" x14ac:dyDescent="0.25">
      <c r="A434" s="10"/>
      <c r="B434" s="10"/>
    </row>
    <row r="435" spans="1:2" x14ac:dyDescent="0.25">
      <c r="A435" s="10"/>
      <c r="B435" s="10"/>
    </row>
    <row r="436" spans="1:2" x14ac:dyDescent="0.25">
      <c r="A436" s="10"/>
      <c r="B436" s="10"/>
    </row>
    <row r="437" spans="1:2" x14ac:dyDescent="0.25">
      <c r="A437" s="10"/>
      <c r="B437" s="10"/>
    </row>
    <row r="438" spans="1:2" x14ac:dyDescent="0.25">
      <c r="A438" s="10"/>
      <c r="B438" s="10"/>
    </row>
    <row r="439" spans="1:2" x14ac:dyDescent="0.25">
      <c r="A439" s="10"/>
      <c r="B439" s="10"/>
    </row>
    <row r="440" spans="1:2" x14ac:dyDescent="0.25">
      <c r="A440" s="10"/>
      <c r="B440" s="10"/>
    </row>
    <row r="441" spans="1:2" x14ac:dyDescent="0.25">
      <c r="A441" s="10"/>
      <c r="B441" s="10"/>
    </row>
    <row r="442" spans="1:2" x14ac:dyDescent="0.25">
      <c r="A442" s="10"/>
      <c r="B442" s="10"/>
    </row>
    <row r="443" spans="1:2" x14ac:dyDescent="0.25">
      <c r="A443" s="10"/>
      <c r="B443" s="10"/>
    </row>
    <row r="444" spans="1:2" x14ac:dyDescent="0.25">
      <c r="A444" s="10"/>
      <c r="B444" s="10"/>
    </row>
    <row r="445" spans="1:2" x14ac:dyDescent="0.25">
      <c r="A445" s="10"/>
      <c r="B445" s="10"/>
    </row>
    <row r="446" spans="1:2" x14ac:dyDescent="0.25">
      <c r="A446" s="10"/>
      <c r="B446" s="10"/>
    </row>
    <row r="447" spans="1:2" x14ac:dyDescent="0.25">
      <c r="A447" s="10"/>
      <c r="B447" s="10"/>
    </row>
    <row r="448" spans="1:2" x14ac:dyDescent="0.25">
      <c r="A448" s="10"/>
      <c r="B448" s="10"/>
    </row>
    <row r="449" spans="1:2" x14ac:dyDescent="0.25">
      <c r="A449" s="10"/>
      <c r="B449" s="10"/>
    </row>
    <row r="450" spans="1:2" x14ac:dyDescent="0.25">
      <c r="A450" s="10"/>
      <c r="B450" s="10"/>
    </row>
    <row r="451" spans="1:2" x14ac:dyDescent="0.25">
      <c r="A451" s="10"/>
      <c r="B451" s="10"/>
    </row>
    <row r="452" spans="1:2" x14ac:dyDescent="0.25">
      <c r="A452" s="10"/>
      <c r="B452" s="10"/>
    </row>
    <row r="453" spans="1:2" x14ac:dyDescent="0.25">
      <c r="A453" s="10"/>
      <c r="B453" s="10"/>
    </row>
    <row r="454" spans="1:2" x14ac:dyDescent="0.25">
      <c r="A454" s="10"/>
      <c r="B454" s="10"/>
    </row>
    <row r="455" spans="1:2" x14ac:dyDescent="0.25">
      <c r="A455" s="10"/>
      <c r="B455" s="10"/>
    </row>
    <row r="456" spans="1:2" x14ac:dyDescent="0.25">
      <c r="A456" s="10"/>
      <c r="B456" s="10"/>
    </row>
    <row r="457" spans="1:2" x14ac:dyDescent="0.25">
      <c r="A457" s="10"/>
      <c r="B457" s="10"/>
    </row>
    <row r="458" spans="1:2" x14ac:dyDescent="0.25">
      <c r="A458" s="10"/>
      <c r="B458" s="10"/>
    </row>
    <row r="459" spans="1:2" x14ac:dyDescent="0.25">
      <c r="A459" s="10"/>
      <c r="B459" s="10"/>
    </row>
    <row r="460" spans="1:2" x14ac:dyDescent="0.25">
      <c r="A460" s="10"/>
      <c r="B460" s="10"/>
    </row>
    <row r="461" spans="1:2" x14ac:dyDescent="0.25">
      <c r="A461" s="10"/>
      <c r="B461" s="10"/>
    </row>
    <row r="462" spans="1:2" x14ac:dyDescent="0.25">
      <c r="A462" s="10"/>
      <c r="B462" s="10"/>
    </row>
    <row r="463" spans="1:2" x14ac:dyDescent="0.25">
      <c r="A463" s="10"/>
      <c r="B463" s="10"/>
    </row>
    <row r="464" spans="1:2" x14ac:dyDescent="0.25">
      <c r="A464" s="10"/>
      <c r="B464" s="10"/>
    </row>
    <row r="465" spans="1:2" x14ac:dyDescent="0.25">
      <c r="A465" s="10"/>
      <c r="B465" s="10"/>
    </row>
    <row r="466" spans="1:2" x14ac:dyDescent="0.25">
      <c r="A466" s="10"/>
      <c r="B466" s="10"/>
    </row>
    <row r="467" spans="1:2" x14ac:dyDescent="0.25">
      <c r="A467" s="10"/>
      <c r="B467" s="10"/>
    </row>
    <row r="468" spans="1:2" x14ac:dyDescent="0.25">
      <c r="A468" s="10"/>
      <c r="B468" s="10"/>
    </row>
    <row r="469" spans="1:2" x14ac:dyDescent="0.25">
      <c r="A469" s="10"/>
      <c r="B469" s="10"/>
    </row>
    <row r="470" spans="1:2" x14ac:dyDescent="0.25">
      <c r="A470" s="10"/>
      <c r="B470" s="10"/>
    </row>
    <row r="471" spans="1:2" x14ac:dyDescent="0.25">
      <c r="A471" s="10"/>
      <c r="B471" s="10"/>
    </row>
    <row r="472" spans="1:2" x14ac:dyDescent="0.25">
      <c r="A472" s="10"/>
      <c r="B472" s="10"/>
    </row>
    <row r="473" spans="1:2" x14ac:dyDescent="0.25">
      <c r="A473" s="10"/>
      <c r="B473" s="10"/>
    </row>
    <row r="474" spans="1:2" x14ac:dyDescent="0.25">
      <c r="A474" s="10"/>
      <c r="B474" s="10"/>
    </row>
    <row r="475" spans="1:2" x14ac:dyDescent="0.25">
      <c r="A475" s="10"/>
      <c r="B475" s="10"/>
    </row>
    <row r="476" spans="1:2" x14ac:dyDescent="0.25">
      <c r="A476" s="10"/>
      <c r="B476" s="10"/>
    </row>
    <row r="477" spans="1:2" x14ac:dyDescent="0.25">
      <c r="A477" s="10"/>
      <c r="B477" s="10"/>
    </row>
    <row r="478" spans="1:2" x14ac:dyDescent="0.25">
      <c r="A478" s="10"/>
      <c r="B478" s="10"/>
    </row>
    <row r="479" spans="1:2" x14ac:dyDescent="0.25">
      <c r="A479" s="10"/>
      <c r="B479" s="10"/>
    </row>
    <row r="480" spans="1:2" x14ac:dyDescent="0.25">
      <c r="A480" s="10"/>
      <c r="B480" s="10"/>
    </row>
    <row r="481" spans="1:2" x14ac:dyDescent="0.25">
      <c r="A481" s="10"/>
      <c r="B481" s="10"/>
    </row>
    <row r="482" spans="1:2" x14ac:dyDescent="0.25">
      <c r="A482" s="10"/>
      <c r="B482" s="10"/>
    </row>
    <row r="483" spans="1:2" x14ac:dyDescent="0.25">
      <c r="A483" s="10"/>
      <c r="B483" s="10"/>
    </row>
    <row r="484" spans="1:2" x14ac:dyDescent="0.25">
      <c r="A484" s="10"/>
      <c r="B484" s="10"/>
    </row>
    <row r="485" spans="1:2" x14ac:dyDescent="0.25">
      <c r="A485" s="10"/>
      <c r="B485" s="10"/>
    </row>
    <row r="486" spans="1:2" x14ac:dyDescent="0.25">
      <c r="A486" s="10"/>
      <c r="B486" s="10"/>
    </row>
    <row r="487" spans="1:2" x14ac:dyDescent="0.25">
      <c r="A487" s="10"/>
      <c r="B487" s="10"/>
    </row>
    <row r="488" spans="1:2" x14ac:dyDescent="0.25">
      <c r="A488" s="10"/>
      <c r="B488" s="10"/>
    </row>
    <row r="489" spans="1:2" x14ac:dyDescent="0.25">
      <c r="A489" s="10"/>
      <c r="B489" s="10"/>
    </row>
    <row r="490" spans="1:2" x14ac:dyDescent="0.25">
      <c r="A490" s="10"/>
      <c r="B490" s="10"/>
    </row>
    <row r="491" spans="1:2" x14ac:dyDescent="0.25">
      <c r="A491" s="10"/>
      <c r="B491" s="10"/>
    </row>
    <row r="492" spans="1:2" x14ac:dyDescent="0.25">
      <c r="A492" s="10"/>
      <c r="B492" s="10"/>
    </row>
    <row r="493" spans="1:2" x14ac:dyDescent="0.25">
      <c r="A493" s="10"/>
      <c r="B493" s="10"/>
    </row>
    <row r="494" spans="1:2" x14ac:dyDescent="0.25">
      <c r="A494" s="10"/>
      <c r="B494" s="10"/>
    </row>
    <row r="495" spans="1:2" x14ac:dyDescent="0.25">
      <c r="A495" s="10"/>
      <c r="B495" s="10"/>
    </row>
    <row r="496" spans="1:2" x14ac:dyDescent="0.25">
      <c r="A496" s="10"/>
      <c r="B496" s="10"/>
    </row>
    <row r="497" spans="1:2" x14ac:dyDescent="0.25">
      <c r="A497" s="10"/>
      <c r="B497" s="10"/>
    </row>
    <row r="498" spans="1:2" x14ac:dyDescent="0.25">
      <c r="A498" s="10"/>
      <c r="B498" s="10"/>
    </row>
    <row r="499" spans="1:2" x14ac:dyDescent="0.25">
      <c r="A499" s="10"/>
      <c r="B499" s="10"/>
    </row>
    <row r="500" spans="1:2" x14ac:dyDescent="0.25">
      <c r="A500" s="10"/>
      <c r="B500" s="10"/>
    </row>
    <row r="501" spans="1:2" x14ac:dyDescent="0.25">
      <c r="A501" s="10"/>
      <c r="B501" s="10"/>
    </row>
    <row r="502" spans="1:2" x14ac:dyDescent="0.25">
      <c r="A502" s="10"/>
      <c r="B502" s="10"/>
    </row>
    <row r="503" spans="1:2" x14ac:dyDescent="0.25">
      <c r="A503" s="10"/>
      <c r="B503" s="10"/>
    </row>
    <row r="504" spans="1:2" x14ac:dyDescent="0.25">
      <c r="A504" s="10"/>
      <c r="B504" s="10"/>
    </row>
    <row r="505" spans="1:2" x14ac:dyDescent="0.25">
      <c r="A505" s="10"/>
      <c r="B505" s="10"/>
    </row>
    <row r="506" spans="1:2" x14ac:dyDescent="0.25">
      <c r="A506" s="10"/>
      <c r="B506" s="10"/>
    </row>
    <row r="507" spans="1:2" x14ac:dyDescent="0.25">
      <c r="A507" s="10"/>
      <c r="B507" s="10"/>
    </row>
    <row r="508" spans="1:2" x14ac:dyDescent="0.25">
      <c r="A508" s="10"/>
      <c r="B508" s="10"/>
    </row>
    <row r="509" spans="1:2" x14ac:dyDescent="0.25">
      <c r="A509" s="10"/>
      <c r="B509" s="10"/>
    </row>
    <row r="510" spans="1:2" x14ac:dyDescent="0.25">
      <c r="A510" s="10"/>
      <c r="B510" s="10"/>
    </row>
    <row r="511" spans="1:2" x14ac:dyDescent="0.25">
      <c r="A511" s="10"/>
      <c r="B511" s="10"/>
    </row>
    <row r="512" spans="1:2" x14ac:dyDescent="0.25">
      <c r="A512" s="10"/>
      <c r="B512" s="10"/>
    </row>
    <row r="513" spans="1:2" x14ac:dyDescent="0.25">
      <c r="A513" s="10"/>
      <c r="B513" s="10"/>
    </row>
    <row r="514" spans="1:2" x14ac:dyDescent="0.25">
      <c r="A514" s="10"/>
      <c r="B514" s="10"/>
    </row>
    <row r="515" spans="1:2" x14ac:dyDescent="0.25">
      <c r="A515" s="10"/>
      <c r="B515" s="10"/>
    </row>
    <row r="516" spans="1:2" x14ac:dyDescent="0.25">
      <c r="A516" s="10"/>
      <c r="B516" s="10"/>
    </row>
    <row r="517" spans="1:2" x14ac:dyDescent="0.25">
      <c r="A517" s="10"/>
      <c r="B517" s="10"/>
    </row>
    <row r="518" spans="1:2" x14ac:dyDescent="0.25">
      <c r="A518" s="10"/>
      <c r="B518" s="10"/>
    </row>
    <row r="519" spans="1:2" x14ac:dyDescent="0.25">
      <c r="A519" s="10"/>
      <c r="B519" s="10"/>
    </row>
    <row r="520" spans="1:2" x14ac:dyDescent="0.25">
      <c r="A520" s="10"/>
      <c r="B520" s="10"/>
    </row>
    <row r="521" spans="1:2" x14ac:dyDescent="0.25">
      <c r="A521" s="10"/>
      <c r="B521" s="10"/>
    </row>
    <row r="522" spans="1:2" x14ac:dyDescent="0.25">
      <c r="A522" s="10"/>
      <c r="B522" s="10"/>
    </row>
    <row r="523" spans="1:2" x14ac:dyDescent="0.25">
      <c r="A523" s="10"/>
      <c r="B523" s="10"/>
    </row>
    <row r="524" spans="1:2" x14ac:dyDescent="0.25">
      <c r="A524" s="10"/>
      <c r="B524" s="10"/>
    </row>
    <row r="525" spans="1:2" x14ac:dyDescent="0.25">
      <c r="A525" s="10"/>
      <c r="B525" s="10"/>
    </row>
    <row r="526" spans="1:2" x14ac:dyDescent="0.25">
      <c r="A526" s="10"/>
      <c r="B526" s="10"/>
    </row>
    <row r="527" spans="1:2" x14ac:dyDescent="0.25">
      <c r="A527" s="10"/>
      <c r="B527" s="10"/>
    </row>
    <row r="528" spans="1:2" x14ac:dyDescent="0.25">
      <c r="A528" s="10"/>
      <c r="B528" s="10"/>
    </row>
    <row r="529" spans="1:2" x14ac:dyDescent="0.25">
      <c r="A529" s="10"/>
      <c r="B529" s="10"/>
    </row>
    <row r="530" spans="1:2" x14ac:dyDescent="0.25">
      <c r="A530" s="10"/>
      <c r="B530" s="10"/>
    </row>
    <row r="531" spans="1:2" x14ac:dyDescent="0.25">
      <c r="A531" s="10"/>
      <c r="B531" s="10"/>
    </row>
    <row r="532" spans="1:2" x14ac:dyDescent="0.25">
      <c r="A532" s="10"/>
      <c r="B532" s="10"/>
    </row>
    <row r="533" spans="1:2" x14ac:dyDescent="0.25">
      <c r="A533" s="10"/>
      <c r="B533" s="10"/>
    </row>
    <row r="534" spans="1:2" x14ac:dyDescent="0.25">
      <c r="A534" s="10"/>
      <c r="B534" s="10"/>
    </row>
    <row r="535" spans="1:2" x14ac:dyDescent="0.25">
      <c r="A535" s="10"/>
      <c r="B535" s="10"/>
    </row>
    <row r="536" spans="1:2" x14ac:dyDescent="0.25">
      <c r="A536" s="10"/>
      <c r="B536" s="10"/>
    </row>
    <row r="537" spans="1:2" x14ac:dyDescent="0.25">
      <c r="A537" s="10"/>
      <c r="B537" s="10"/>
    </row>
    <row r="538" spans="1:2" x14ac:dyDescent="0.25">
      <c r="A538" s="10"/>
      <c r="B538" s="10"/>
    </row>
    <row r="539" spans="1:2" x14ac:dyDescent="0.25">
      <c r="A539" s="10"/>
      <c r="B539" s="10"/>
    </row>
    <row r="540" spans="1:2" x14ac:dyDescent="0.25">
      <c r="A540" s="10"/>
      <c r="B540" s="10"/>
    </row>
    <row r="541" spans="1:2" x14ac:dyDescent="0.25">
      <c r="A541" s="10"/>
      <c r="B541" s="10"/>
    </row>
    <row r="542" spans="1:2" x14ac:dyDescent="0.25">
      <c r="A542" s="10"/>
      <c r="B542" s="10"/>
    </row>
    <row r="543" spans="1:2" x14ac:dyDescent="0.25">
      <c r="A543" s="10"/>
      <c r="B543" s="10"/>
    </row>
    <row r="544" spans="1:2" x14ac:dyDescent="0.25">
      <c r="A544" s="10"/>
      <c r="B544" s="10"/>
    </row>
    <row r="545" spans="1:2" x14ac:dyDescent="0.25">
      <c r="A545" s="10"/>
      <c r="B545" s="10"/>
    </row>
    <row r="546" spans="1:2" x14ac:dyDescent="0.25">
      <c r="A546" s="10"/>
      <c r="B546" s="10"/>
    </row>
    <row r="547" spans="1:2" x14ac:dyDescent="0.25">
      <c r="A547" s="10"/>
      <c r="B547" s="10"/>
    </row>
    <row r="548" spans="1:2" x14ac:dyDescent="0.25">
      <c r="A548" s="10"/>
      <c r="B548" s="10"/>
    </row>
    <row r="549" spans="1:2" x14ac:dyDescent="0.25">
      <c r="A549" s="10"/>
      <c r="B549" s="10"/>
    </row>
    <row r="550" spans="1:2" x14ac:dyDescent="0.25">
      <c r="A550" s="10"/>
      <c r="B550" s="10"/>
    </row>
    <row r="551" spans="1:2" x14ac:dyDescent="0.25">
      <c r="A551" s="10"/>
      <c r="B551" s="10"/>
    </row>
    <row r="552" spans="1:2" x14ac:dyDescent="0.25">
      <c r="A552" s="10"/>
      <c r="B552" s="10"/>
    </row>
    <row r="553" spans="1:2" x14ac:dyDescent="0.25">
      <c r="A553" s="10"/>
      <c r="B553" s="10"/>
    </row>
    <row r="554" spans="1:2" x14ac:dyDescent="0.25">
      <c r="A554" s="10"/>
      <c r="B554" s="10"/>
    </row>
    <row r="555" spans="1:2" x14ac:dyDescent="0.25">
      <c r="A555" s="10"/>
      <c r="B555" s="10"/>
    </row>
    <row r="556" spans="1:2" x14ac:dyDescent="0.25">
      <c r="A556" s="10"/>
      <c r="B556" s="10"/>
    </row>
    <row r="557" spans="1:2" x14ac:dyDescent="0.25">
      <c r="A557" s="10"/>
      <c r="B557" s="10"/>
    </row>
    <row r="558" spans="1:2" x14ac:dyDescent="0.25">
      <c r="A558" s="10"/>
      <c r="B558" s="10"/>
    </row>
    <row r="559" spans="1:2" x14ac:dyDescent="0.25">
      <c r="A559" s="10"/>
      <c r="B559" s="10"/>
    </row>
    <row r="560" spans="1:2" x14ac:dyDescent="0.25">
      <c r="A560" s="10"/>
      <c r="B560" s="10"/>
    </row>
    <row r="561" spans="1:2" x14ac:dyDescent="0.25">
      <c r="A561" s="10"/>
      <c r="B561" s="10"/>
    </row>
    <row r="562" spans="1:2" x14ac:dyDescent="0.25">
      <c r="A562" s="10"/>
      <c r="B562" s="10"/>
    </row>
    <row r="563" spans="1:2" x14ac:dyDescent="0.25">
      <c r="A563" s="10"/>
      <c r="B563" s="10"/>
    </row>
    <row r="564" spans="1:2" x14ac:dyDescent="0.25">
      <c r="A564" s="10"/>
      <c r="B564" s="10"/>
    </row>
    <row r="565" spans="1:2" x14ac:dyDescent="0.25">
      <c r="A565" s="10"/>
      <c r="B565" s="10"/>
    </row>
    <row r="566" spans="1:2" x14ac:dyDescent="0.25">
      <c r="A566" s="10"/>
      <c r="B566" s="10"/>
    </row>
    <row r="567" spans="1:2" x14ac:dyDescent="0.25">
      <c r="A567" s="10"/>
      <c r="B567" s="10"/>
    </row>
    <row r="568" spans="1:2" x14ac:dyDescent="0.25">
      <c r="A568" s="10"/>
      <c r="B568" s="10"/>
    </row>
    <row r="569" spans="1:2" x14ac:dyDescent="0.25">
      <c r="A569" s="10"/>
      <c r="B569" s="10"/>
    </row>
    <row r="570" spans="1:2" x14ac:dyDescent="0.25">
      <c r="A570" s="10"/>
      <c r="B570" s="10"/>
    </row>
    <row r="571" spans="1:2" x14ac:dyDescent="0.25">
      <c r="A571" s="10"/>
      <c r="B571" s="10"/>
    </row>
    <row r="572" spans="1:2" x14ac:dyDescent="0.25">
      <c r="A572" s="10"/>
      <c r="B572" s="10"/>
    </row>
    <row r="573" spans="1:2" x14ac:dyDescent="0.25">
      <c r="A573" s="10"/>
      <c r="B573" s="10"/>
    </row>
    <row r="574" spans="1:2" x14ac:dyDescent="0.25">
      <c r="A574" s="10"/>
      <c r="B574" s="10"/>
    </row>
    <row r="575" spans="1:2" x14ac:dyDescent="0.25">
      <c r="A575" s="10"/>
      <c r="B575" s="10"/>
    </row>
    <row r="576" spans="1:2" x14ac:dyDescent="0.25">
      <c r="A576" s="10"/>
      <c r="B576" s="10"/>
    </row>
    <row r="577" spans="1:2" x14ac:dyDescent="0.25">
      <c r="A577" s="10"/>
      <c r="B577" s="10"/>
    </row>
    <row r="578" spans="1:2" x14ac:dyDescent="0.25">
      <c r="A578" s="10"/>
      <c r="B578" s="10"/>
    </row>
    <row r="579" spans="1:2" x14ac:dyDescent="0.25">
      <c r="A579" s="10"/>
      <c r="B579" s="10"/>
    </row>
    <row r="580" spans="1:2" x14ac:dyDescent="0.25">
      <c r="A580" s="10"/>
      <c r="B580" s="10"/>
    </row>
    <row r="581" spans="1:2" x14ac:dyDescent="0.25">
      <c r="A581" s="10"/>
      <c r="B581" s="10"/>
    </row>
    <row r="582" spans="1:2" x14ac:dyDescent="0.25">
      <c r="A582" s="10"/>
      <c r="B582" s="10"/>
    </row>
    <row r="583" spans="1:2" x14ac:dyDescent="0.25">
      <c r="A583" s="10"/>
      <c r="B583" s="10"/>
    </row>
    <row r="584" spans="1:2" x14ac:dyDescent="0.25">
      <c r="A584" s="10"/>
      <c r="B584" s="10"/>
    </row>
    <row r="585" spans="1:2" x14ac:dyDescent="0.25">
      <c r="A585" s="10"/>
      <c r="B585" s="10"/>
    </row>
    <row r="586" spans="1:2" x14ac:dyDescent="0.25">
      <c r="A586" s="10"/>
      <c r="B586" s="10"/>
    </row>
    <row r="587" spans="1:2" x14ac:dyDescent="0.25">
      <c r="A587" s="10"/>
      <c r="B587" s="10"/>
    </row>
    <row r="588" spans="1:2" x14ac:dyDescent="0.25">
      <c r="A588" s="10"/>
      <c r="B588" s="10"/>
    </row>
    <row r="589" spans="1:2" x14ac:dyDescent="0.25">
      <c r="A589" s="10"/>
      <c r="B589" s="10"/>
    </row>
    <row r="590" spans="1:2" x14ac:dyDescent="0.25">
      <c r="A590" s="10"/>
      <c r="B590" s="10"/>
    </row>
    <row r="591" spans="1:2" x14ac:dyDescent="0.25">
      <c r="A591" s="10"/>
      <c r="B591" s="10"/>
    </row>
    <row r="592" spans="1:2" x14ac:dyDescent="0.25">
      <c r="A592" s="10"/>
      <c r="B592" s="10"/>
    </row>
    <row r="593" spans="1:2" x14ac:dyDescent="0.25">
      <c r="A593" s="10"/>
      <c r="B593" s="10"/>
    </row>
    <row r="594" spans="1:2" x14ac:dyDescent="0.25">
      <c r="A594" s="10"/>
      <c r="B594" s="10"/>
    </row>
    <row r="595" spans="1:2" x14ac:dyDescent="0.25">
      <c r="A595" s="10"/>
      <c r="B595" s="10"/>
    </row>
    <row r="596" spans="1:2" x14ac:dyDescent="0.25">
      <c r="A596" s="10"/>
      <c r="B596" s="10"/>
    </row>
    <row r="597" spans="1:2" x14ac:dyDescent="0.25">
      <c r="A597" s="10"/>
      <c r="B597" s="10"/>
    </row>
    <row r="598" spans="1:2" x14ac:dyDescent="0.25">
      <c r="A598" s="10"/>
      <c r="B598" s="10"/>
    </row>
    <row r="599" spans="1:2" x14ac:dyDescent="0.25">
      <c r="A599" s="10"/>
      <c r="B599" s="10"/>
    </row>
    <row r="600" spans="1:2" x14ac:dyDescent="0.25">
      <c r="A600" s="10"/>
      <c r="B600" s="10"/>
    </row>
    <row r="601" spans="1:2" x14ac:dyDescent="0.25">
      <c r="A601" s="10"/>
      <c r="B601" s="10"/>
    </row>
    <row r="602" spans="1:2" x14ac:dyDescent="0.25">
      <c r="A602" s="10"/>
      <c r="B602" s="10"/>
    </row>
    <row r="603" spans="1:2" x14ac:dyDescent="0.25">
      <c r="A603" s="10"/>
      <c r="B603" s="10"/>
    </row>
    <row r="604" spans="1:2" x14ac:dyDescent="0.25">
      <c r="A604" s="10"/>
      <c r="B604" s="10"/>
    </row>
    <row r="605" spans="1:2" x14ac:dyDescent="0.25">
      <c r="A605" s="10"/>
      <c r="B605" s="10"/>
    </row>
    <row r="606" spans="1:2" x14ac:dyDescent="0.25">
      <c r="A606" s="10"/>
      <c r="B606" s="10"/>
    </row>
    <row r="607" spans="1:2" x14ac:dyDescent="0.25">
      <c r="A607" s="10"/>
      <c r="B607" s="10"/>
    </row>
    <row r="608" spans="1:2" x14ac:dyDescent="0.25">
      <c r="A608" s="10"/>
      <c r="B608" s="10"/>
    </row>
    <row r="609" spans="1:2" x14ac:dyDescent="0.25">
      <c r="A609" s="10"/>
      <c r="B609" s="10"/>
    </row>
    <row r="610" spans="1:2" x14ac:dyDescent="0.25">
      <c r="A610" s="10"/>
      <c r="B610" s="10"/>
    </row>
    <row r="611" spans="1:2" x14ac:dyDescent="0.25">
      <c r="A611" s="10"/>
      <c r="B611" s="10"/>
    </row>
    <row r="612" spans="1:2" x14ac:dyDescent="0.25">
      <c r="A612" s="10"/>
      <c r="B612" s="10"/>
    </row>
    <row r="613" spans="1:2" x14ac:dyDescent="0.25">
      <c r="A613" s="10"/>
      <c r="B613" s="10"/>
    </row>
    <row r="614" spans="1:2" x14ac:dyDescent="0.25">
      <c r="A614" s="10"/>
      <c r="B614" s="10"/>
    </row>
    <row r="615" spans="1:2" x14ac:dyDescent="0.25">
      <c r="A615" s="10"/>
      <c r="B615" s="10"/>
    </row>
    <row r="616" spans="1:2" x14ac:dyDescent="0.25">
      <c r="A616" s="10"/>
      <c r="B616" s="10"/>
    </row>
    <row r="617" spans="1:2" x14ac:dyDescent="0.25">
      <c r="A617" s="10"/>
      <c r="B617" s="10"/>
    </row>
    <row r="618" spans="1:2" x14ac:dyDescent="0.25">
      <c r="A618" s="10"/>
      <c r="B618" s="10"/>
    </row>
    <row r="619" spans="1:2" x14ac:dyDescent="0.25">
      <c r="A619" s="10"/>
      <c r="B619" s="10"/>
    </row>
    <row r="620" spans="1:2" x14ac:dyDescent="0.25">
      <c r="A620" s="10"/>
      <c r="B620" s="10"/>
    </row>
    <row r="621" spans="1:2" x14ac:dyDescent="0.25">
      <c r="A621" s="10"/>
      <c r="B621" s="10"/>
    </row>
    <row r="622" spans="1:2" x14ac:dyDescent="0.25">
      <c r="A622" s="10"/>
      <c r="B622" s="10"/>
    </row>
    <row r="623" spans="1:2" x14ac:dyDescent="0.25">
      <c r="A623" s="10"/>
      <c r="B623" s="10"/>
    </row>
    <row r="624" spans="1:2" x14ac:dyDescent="0.25">
      <c r="A624" s="10"/>
      <c r="B624" s="10"/>
    </row>
    <row r="625" spans="1:2" x14ac:dyDescent="0.25">
      <c r="A625" s="10"/>
      <c r="B625" s="10"/>
    </row>
    <row r="626" spans="1:2" x14ac:dyDescent="0.25">
      <c r="A626" s="10"/>
      <c r="B626" s="10"/>
    </row>
    <row r="627" spans="1:2" x14ac:dyDescent="0.25">
      <c r="A627" s="10"/>
      <c r="B627" s="10"/>
    </row>
    <row r="628" spans="1:2" x14ac:dyDescent="0.25">
      <c r="A628" s="10"/>
      <c r="B628" s="10"/>
    </row>
    <row r="629" spans="1:2" x14ac:dyDescent="0.25">
      <c r="A629" s="10"/>
      <c r="B629" s="10"/>
    </row>
    <row r="630" spans="1:2" x14ac:dyDescent="0.25">
      <c r="A630" s="10"/>
      <c r="B630" s="10"/>
    </row>
    <row r="631" spans="1:2" x14ac:dyDescent="0.25">
      <c r="A631" s="10"/>
      <c r="B631" s="10"/>
    </row>
    <row r="632" spans="1:2" x14ac:dyDescent="0.25">
      <c r="A632" s="10"/>
      <c r="B632" s="10"/>
    </row>
    <row r="633" spans="1:2" x14ac:dyDescent="0.25">
      <c r="A633" s="10"/>
      <c r="B633" s="10"/>
    </row>
    <row r="634" spans="1:2" x14ac:dyDescent="0.25">
      <c r="A634" s="10"/>
      <c r="B634" s="10"/>
    </row>
    <row r="635" spans="1:2" x14ac:dyDescent="0.25">
      <c r="A635" s="10"/>
      <c r="B635" s="10"/>
    </row>
    <row r="636" spans="1:2" x14ac:dyDescent="0.25">
      <c r="A636" s="10"/>
      <c r="B636" s="10"/>
    </row>
    <row r="637" spans="1:2" x14ac:dyDescent="0.25">
      <c r="A637" s="10"/>
      <c r="B637" s="10"/>
    </row>
    <row r="638" spans="1:2" x14ac:dyDescent="0.25">
      <c r="A638" s="10"/>
      <c r="B638" s="10"/>
    </row>
    <row r="639" spans="1:2" x14ac:dyDescent="0.25">
      <c r="A639" s="10"/>
      <c r="B639" s="10"/>
    </row>
    <row r="640" spans="1:2" x14ac:dyDescent="0.25">
      <c r="A640" s="10"/>
      <c r="B640" s="10"/>
    </row>
    <row r="641" spans="1:2" x14ac:dyDescent="0.25">
      <c r="A641" s="10"/>
      <c r="B641" s="10"/>
    </row>
    <row r="642" spans="1:2" x14ac:dyDescent="0.25">
      <c r="A642" s="10"/>
      <c r="B642" s="10"/>
    </row>
    <row r="643" spans="1:2" x14ac:dyDescent="0.25">
      <c r="A643" s="10"/>
      <c r="B643" s="10"/>
    </row>
    <row r="644" spans="1:2" x14ac:dyDescent="0.25">
      <c r="A644" s="10"/>
      <c r="B644" s="10"/>
    </row>
    <row r="645" spans="1:2" x14ac:dyDescent="0.25">
      <c r="A645" s="10"/>
      <c r="B645" s="10"/>
    </row>
    <row r="646" spans="1:2" x14ac:dyDescent="0.25">
      <c r="A646" s="10"/>
      <c r="B646" s="10"/>
    </row>
    <row r="647" spans="1:2" x14ac:dyDescent="0.25">
      <c r="A647" s="10"/>
      <c r="B647" s="10"/>
    </row>
    <row r="648" spans="1:2" x14ac:dyDescent="0.25">
      <c r="A648" s="10"/>
      <c r="B648" s="10"/>
    </row>
    <row r="649" spans="1:2" x14ac:dyDescent="0.25">
      <c r="A649" s="10"/>
      <c r="B649" s="10"/>
    </row>
    <row r="650" spans="1:2" x14ac:dyDescent="0.25">
      <c r="A650" s="10"/>
      <c r="B650" s="10"/>
    </row>
    <row r="651" spans="1:2" x14ac:dyDescent="0.25">
      <c r="A651" s="10"/>
      <c r="B651" s="10"/>
    </row>
    <row r="652" spans="1:2" x14ac:dyDescent="0.25">
      <c r="A652" s="10"/>
      <c r="B652" s="10"/>
    </row>
    <row r="653" spans="1:2" x14ac:dyDescent="0.25">
      <c r="A653" s="10"/>
      <c r="B653" s="10"/>
    </row>
    <row r="654" spans="1:2" x14ac:dyDescent="0.25">
      <c r="A654" s="10"/>
      <c r="B654" s="10"/>
    </row>
    <row r="655" spans="1:2" x14ac:dyDescent="0.25">
      <c r="A655" s="10"/>
      <c r="B655" s="10"/>
    </row>
    <row r="656" spans="1:2" x14ac:dyDescent="0.25">
      <c r="A656" s="10"/>
      <c r="B656" s="10"/>
    </row>
    <row r="657" spans="1:2" x14ac:dyDescent="0.25">
      <c r="A657" s="10"/>
      <c r="B657" s="10"/>
    </row>
    <row r="658" spans="1:2" x14ac:dyDescent="0.25">
      <c r="A658" s="10"/>
      <c r="B658" s="10"/>
    </row>
    <row r="659" spans="1:2" x14ac:dyDescent="0.25">
      <c r="A659" s="10"/>
      <c r="B659" s="10"/>
    </row>
    <row r="660" spans="1:2" x14ac:dyDescent="0.25">
      <c r="A660" s="10"/>
      <c r="B660" s="10"/>
    </row>
    <row r="661" spans="1:2" x14ac:dyDescent="0.25">
      <c r="A661" s="10"/>
      <c r="B661" s="10"/>
    </row>
    <row r="662" spans="1:2" x14ac:dyDescent="0.25">
      <c r="A662" s="10"/>
      <c r="B662" s="10"/>
    </row>
    <row r="663" spans="1:2" x14ac:dyDescent="0.25">
      <c r="A663" s="10"/>
      <c r="B663" s="10"/>
    </row>
    <row r="664" spans="1:2" x14ac:dyDescent="0.25">
      <c r="A664" s="10"/>
      <c r="B664" s="10"/>
    </row>
    <row r="665" spans="1:2" x14ac:dyDescent="0.25">
      <c r="A665" s="10"/>
      <c r="B665" s="10"/>
    </row>
    <row r="666" spans="1:2" x14ac:dyDescent="0.25">
      <c r="A666" s="10"/>
      <c r="B666" s="10"/>
    </row>
    <row r="667" spans="1:2" x14ac:dyDescent="0.25">
      <c r="A667" s="10"/>
      <c r="B667" s="10"/>
    </row>
    <row r="668" spans="1:2" x14ac:dyDescent="0.25">
      <c r="A668" s="10"/>
      <c r="B668" s="10"/>
    </row>
    <row r="669" spans="1:2" x14ac:dyDescent="0.25">
      <c r="A669" s="10"/>
      <c r="B669" s="10"/>
    </row>
    <row r="670" spans="1:2" x14ac:dyDescent="0.25">
      <c r="A670" s="10"/>
      <c r="B670" s="10"/>
    </row>
    <row r="671" spans="1:2" x14ac:dyDescent="0.25">
      <c r="A671" s="10"/>
      <c r="B671" s="10"/>
    </row>
    <row r="672" spans="1:2" x14ac:dyDescent="0.25">
      <c r="A672" s="10"/>
      <c r="B672" s="10"/>
    </row>
    <row r="673" spans="1:2" x14ac:dyDescent="0.25">
      <c r="A673" s="10"/>
      <c r="B673" s="10"/>
    </row>
    <row r="674" spans="1:2" x14ac:dyDescent="0.25">
      <c r="A674" s="10"/>
      <c r="B674" s="10"/>
    </row>
    <row r="675" spans="1:2" x14ac:dyDescent="0.25">
      <c r="A675" s="10"/>
      <c r="B675" s="10"/>
    </row>
    <row r="676" spans="1:2" x14ac:dyDescent="0.25">
      <c r="A676" s="10"/>
      <c r="B676" s="10"/>
    </row>
    <row r="677" spans="1:2" x14ac:dyDescent="0.25">
      <c r="A677" s="10"/>
      <c r="B677" s="10"/>
    </row>
    <row r="678" spans="1:2" x14ac:dyDescent="0.25">
      <c r="A678" s="10"/>
      <c r="B678" s="10"/>
    </row>
    <row r="679" spans="1:2" x14ac:dyDescent="0.25">
      <c r="A679" s="10"/>
      <c r="B679" s="10"/>
    </row>
    <row r="680" spans="1:2" x14ac:dyDescent="0.25">
      <c r="A680" s="10"/>
      <c r="B680" s="10"/>
    </row>
    <row r="681" spans="1:2" x14ac:dyDescent="0.25">
      <c r="A681" s="10"/>
      <c r="B681" s="10"/>
    </row>
    <row r="682" spans="1:2" x14ac:dyDescent="0.25">
      <c r="A682" s="10"/>
      <c r="B682" s="10"/>
    </row>
    <row r="683" spans="1:2" x14ac:dyDescent="0.25">
      <c r="A683" s="10"/>
      <c r="B683" s="10"/>
    </row>
    <row r="684" spans="1:2" x14ac:dyDescent="0.25">
      <c r="A684" s="10"/>
      <c r="B684" s="10"/>
    </row>
    <row r="685" spans="1:2" x14ac:dyDescent="0.25">
      <c r="A685" s="10"/>
      <c r="B685" s="10"/>
    </row>
    <row r="686" spans="1:2" x14ac:dyDescent="0.25">
      <c r="A686" s="10"/>
      <c r="B686" s="10"/>
    </row>
    <row r="687" spans="1:2" x14ac:dyDescent="0.25">
      <c r="A687" s="10"/>
      <c r="B687" s="10"/>
    </row>
    <row r="688" spans="1:2" x14ac:dyDescent="0.25">
      <c r="A688" s="10"/>
      <c r="B688" s="10"/>
    </row>
    <row r="689" spans="1:2" x14ac:dyDescent="0.25">
      <c r="A689" s="10"/>
      <c r="B689" s="10"/>
    </row>
    <row r="690" spans="1:2" x14ac:dyDescent="0.25">
      <c r="A690" s="10"/>
      <c r="B690" s="10"/>
    </row>
    <row r="691" spans="1:2" x14ac:dyDescent="0.25">
      <c r="A691" s="10"/>
      <c r="B691" s="10"/>
    </row>
    <row r="692" spans="1:2" x14ac:dyDescent="0.25">
      <c r="A692" s="10"/>
      <c r="B692" s="10"/>
    </row>
    <row r="693" spans="1:2" x14ac:dyDescent="0.25">
      <c r="A693" s="10"/>
      <c r="B693" s="10"/>
    </row>
    <row r="694" spans="1:2" x14ac:dyDescent="0.25">
      <c r="A694" s="10"/>
      <c r="B694" s="10"/>
    </row>
    <row r="695" spans="1:2" x14ac:dyDescent="0.25">
      <c r="A695" s="10"/>
      <c r="B695" s="10"/>
    </row>
    <row r="696" spans="1:2" x14ac:dyDescent="0.25">
      <c r="A696" s="10"/>
      <c r="B696" s="10"/>
    </row>
    <row r="697" spans="1:2" x14ac:dyDescent="0.25">
      <c r="A697" s="10"/>
      <c r="B697" s="10"/>
    </row>
    <row r="698" spans="1:2" x14ac:dyDescent="0.25">
      <c r="A698" s="10"/>
      <c r="B698" s="10"/>
    </row>
    <row r="699" spans="1:2" x14ac:dyDescent="0.25">
      <c r="A699" s="10"/>
      <c r="B699" s="10"/>
    </row>
    <row r="700" spans="1:2" x14ac:dyDescent="0.25">
      <c r="A700" s="10"/>
      <c r="B700" s="10"/>
    </row>
    <row r="701" spans="1:2" x14ac:dyDescent="0.25">
      <c r="A701" s="10"/>
      <c r="B701" s="10"/>
    </row>
    <row r="702" spans="1:2" x14ac:dyDescent="0.25">
      <c r="A702" s="10"/>
      <c r="B702" s="10"/>
    </row>
    <row r="703" spans="1:2" x14ac:dyDescent="0.25">
      <c r="A703" s="10"/>
      <c r="B703" s="10"/>
    </row>
    <row r="704" spans="1:2" x14ac:dyDescent="0.25">
      <c r="A704" s="10"/>
      <c r="B704" s="10"/>
    </row>
    <row r="705" spans="1:2" x14ac:dyDescent="0.25">
      <c r="A705" s="10"/>
      <c r="B705" s="10"/>
    </row>
    <row r="706" spans="1:2" x14ac:dyDescent="0.25">
      <c r="A706" s="10"/>
      <c r="B706" s="10"/>
    </row>
    <row r="707" spans="1:2" x14ac:dyDescent="0.25">
      <c r="A707" s="10"/>
      <c r="B707" s="10"/>
    </row>
    <row r="708" spans="1:2" x14ac:dyDescent="0.25">
      <c r="A708" s="10"/>
      <c r="B708" s="10"/>
    </row>
    <row r="709" spans="1:2" x14ac:dyDescent="0.25">
      <c r="A709" s="10"/>
      <c r="B709" s="10"/>
    </row>
    <row r="710" spans="1:2" x14ac:dyDescent="0.25">
      <c r="A710" s="10"/>
      <c r="B710" s="10"/>
    </row>
    <row r="711" spans="1:2" x14ac:dyDescent="0.25">
      <c r="A711" s="10"/>
      <c r="B711" s="10"/>
    </row>
    <row r="712" spans="1:2" x14ac:dyDescent="0.25">
      <c r="A712" s="10"/>
      <c r="B712" s="10"/>
    </row>
    <row r="713" spans="1:2" x14ac:dyDescent="0.25">
      <c r="A713" s="10"/>
      <c r="B713" s="10"/>
    </row>
    <row r="714" spans="1:2" x14ac:dyDescent="0.25">
      <c r="A714" s="10"/>
      <c r="B714" s="10"/>
    </row>
    <row r="715" spans="1:2" x14ac:dyDescent="0.25">
      <c r="A715" s="10"/>
      <c r="B715" s="10"/>
    </row>
    <row r="716" spans="1:2" x14ac:dyDescent="0.25">
      <c r="A716" s="10"/>
      <c r="B716" s="10"/>
    </row>
    <row r="717" spans="1:2" x14ac:dyDescent="0.25">
      <c r="A717" s="10"/>
      <c r="B717" s="10"/>
    </row>
    <row r="718" spans="1:2" x14ac:dyDescent="0.25">
      <c r="A718" s="10"/>
      <c r="B718" s="10"/>
    </row>
    <row r="719" spans="1:2" x14ac:dyDescent="0.25">
      <c r="A719" s="10"/>
      <c r="B719" s="10"/>
    </row>
    <row r="720" spans="1:2" x14ac:dyDescent="0.25">
      <c r="A720" s="10"/>
      <c r="B720" s="10"/>
    </row>
    <row r="721" spans="1:2" x14ac:dyDescent="0.25">
      <c r="A721" s="10"/>
      <c r="B721" s="10"/>
    </row>
    <row r="722" spans="1:2" x14ac:dyDescent="0.25">
      <c r="A722" s="10"/>
      <c r="B722" s="10"/>
    </row>
    <row r="723" spans="1:2" x14ac:dyDescent="0.25">
      <c r="A723" s="10"/>
      <c r="B723" s="10"/>
    </row>
    <row r="724" spans="1:2" x14ac:dyDescent="0.25">
      <c r="A724" s="10"/>
      <c r="B724" s="10"/>
    </row>
    <row r="725" spans="1:2" x14ac:dyDescent="0.25">
      <c r="A725" s="10"/>
      <c r="B725" s="10"/>
    </row>
    <row r="726" spans="1:2" x14ac:dyDescent="0.25">
      <c r="A726" s="10"/>
      <c r="B726" s="10"/>
    </row>
    <row r="727" spans="1:2" x14ac:dyDescent="0.25">
      <c r="A727" s="10"/>
      <c r="B727" s="10"/>
    </row>
    <row r="728" spans="1:2" x14ac:dyDescent="0.25">
      <c r="A728" s="10"/>
      <c r="B728" s="10"/>
    </row>
    <row r="729" spans="1:2" x14ac:dyDescent="0.25">
      <c r="A729" s="10"/>
      <c r="B729" s="10"/>
    </row>
    <row r="730" spans="1:2" x14ac:dyDescent="0.25">
      <c r="A730" s="10"/>
      <c r="B730" s="10"/>
    </row>
    <row r="731" spans="1:2" x14ac:dyDescent="0.25">
      <c r="A731" s="10"/>
      <c r="B731" s="10"/>
    </row>
    <row r="732" spans="1:2" x14ac:dyDescent="0.25">
      <c r="A732" s="10"/>
      <c r="B732" s="10"/>
    </row>
    <row r="733" spans="1:2" x14ac:dyDescent="0.25">
      <c r="A733" s="10"/>
      <c r="B733" s="10"/>
    </row>
    <row r="734" spans="1:2" x14ac:dyDescent="0.25">
      <c r="A734" s="10"/>
      <c r="B734" s="10"/>
    </row>
    <row r="735" spans="1:2" x14ac:dyDescent="0.25">
      <c r="A735" s="10"/>
      <c r="B735" s="10"/>
    </row>
    <row r="736" spans="1:2" x14ac:dyDescent="0.25">
      <c r="A736" s="10"/>
      <c r="B736" s="10"/>
    </row>
    <row r="737" spans="1:2" x14ac:dyDescent="0.25">
      <c r="A737" s="10"/>
      <c r="B737" s="10"/>
    </row>
    <row r="738" spans="1:2" x14ac:dyDescent="0.25">
      <c r="A738" s="10"/>
      <c r="B738" s="10"/>
    </row>
    <row r="739" spans="1:2" x14ac:dyDescent="0.25">
      <c r="A739" s="10"/>
      <c r="B739" s="10"/>
    </row>
    <row r="740" spans="1:2" x14ac:dyDescent="0.25">
      <c r="A740" s="10"/>
      <c r="B740" s="10"/>
    </row>
    <row r="741" spans="1:2" x14ac:dyDescent="0.25">
      <c r="A741" s="10"/>
      <c r="B741" s="10"/>
    </row>
    <row r="742" spans="1:2" x14ac:dyDescent="0.25">
      <c r="A742" s="10"/>
      <c r="B742" s="10"/>
    </row>
    <row r="743" spans="1:2" x14ac:dyDescent="0.25">
      <c r="A743" s="10"/>
      <c r="B743" s="10"/>
    </row>
    <row r="744" spans="1:2" x14ac:dyDescent="0.25">
      <c r="A744" s="10"/>
      <c r="B744" s="10"/>
    </row>
    <row r="745" spans="1:2" x14ac:dyDescent="0.25">
      <c r="A745" s="10"/>
      <c r="B745" s="10"/>
    </row>
    <row r="746" spans="1:2" x14ac:dyDescent="0.25">
      <c r="A746" s="10"/>
      <c r="B746" s="10"/>
    </row>
    <row r="747" spans="1:2" x14ac:dyDescent="0.25">
      <c r="A747" s="10"/>
      <c r="B747" s="10"/>
    </row>
    <row r="748" spans="1:2" x14ac:dyDescent="0.25">
      <c r="A748" s="10"/>
      <c r="B748" s="10"/>
    </row>
    <row r="749" spans="1:2" x14ac:dyDescent="0.25">
      <c r="A749" s="10"/>
      <c r="B749" s="10"/>
    </row>
    <row r="750" spans="1:2" x14ac:dyDescent="0.25">
      <c r="A750" s="10"/>
      <c r="B750" s="10"/>
    </row>
    <row r="751" spans="1:2" x14ac:dyDescent="0.25">
      <c r="A751" s="10"/>
      <c r="B751" s="10"/>
    </row>
    <row r="752" spans="1:2" x14ac:dyDescent="0.25">
      <c r="A752" s="10"/>
      <c r="B752" s="10"/>
    </row>
    <row r="753" spans="1:2" x14ac:dyDescent="0.25">
      <c r="A753" s="10"/>
      <c r="B753" s="10"/>
    </row>
    <row r="754" spans="1:2" x14ac:dyDescent="0.25">
      <c r="A754" s="10"/>
      <c r="B754" s="10"/>
    </row>
    <row r="755" spans="1:2" x14ac:dyDescent="0.25">
      <c r="A755" s="10"/>
      <c r="B755" s="10"/>
    </row>
    <row r="756" spans="1:2" x14ac:dyDescent="0.25">
      <c r="A756" s="10"/>
      <c r="B756" s="10"/>
    </row>
    <row r="757" spans="1:2" x14ac:dyDescent="0.25">
      <c r="A757" s="10"/>
      <c r="B757" s="10"/>
    </row>
    <row r="758" spans="1:2" x14ac:dyDescent="0.25">
      <c r="A758" s="10"/>
      <c r="B758" s="10"/>
    </row>
    <row r="759" spans="1:2" x14ac:dyDescent="0.25">
      <c r="A759" s="10"/>
      <c r="B759" s="10"/>
    </row>
    <row r="760" spans="1:2" x14ac:dyDescent="0.25">
      <c r="A760" s="10"/>
      <c r="B760" s="10"/>
    </row>
    <row r="761" spans="1:2" x14ac:dyDescent="0.25">
      <c r="A761" s="10"/>
      <c r="B761" s="10"/>
    </row>
    <row r="762" spans="1:2" x14ac:dyDescent="0.25">
      <c r="A762" s="10"/>
      <c r="B762" s="10"/>
    </row>
    <row r="763" spans="1:2" x14ac:dyDescent="0.25">
      <c r="A763" s="10"/>
      <c r="B763" s="10"/>
    </row>
    <row r="764" spans="1:2" x14ac:dyDescent="0.25">
      <c r="A764" s="10"/>
      <c r="B764" s="10"/>
    </row>
    <row r="765" spans="1:2" x14ac:dyDescent="0.25">
      <c r="A765" s="10"/>
      <c r="B765" s="10"/>
    </row>
    <row r="766" spans="1:2" x14ac:dyDescent="0.25">
      <c r="A766" s="10"/>
      <c r="B766" s="10"/>
    </row>
    <row r="767" spans="1:2" x14ac:dyDescent="0.25">
      <c r="A767" s="10"/>
      <c r="B767" s="10"/>
    </row>
    <row r="768" spans="1:2" x14ac:dyDescent="0.25">
      <c r="A768" s="10"/>
      <c r="B768" s="10"/>
    </row>
    <row r="769" spans="1:2" x14ac:dyDescent="0.25">
      <c r="A769" s="10"/>
      <c r="B769" s="10"/>
    </row>
    <row r="770" spans="1:2" x14ac:dyDescent="0.25">
      <c r="A770" s="10"/>
      <c r="B770" s="10"/>
    </row>
    <row r="771" spans="1:2" x14ac:dyDescent="0.25">
      <c r="A771" s="10"/>
      <c r="B771" s="10"/>
    </row>
    <row r="772" spans="1:2" x14ac:dyDescent="0.25">
      <c r="A772" s="10"/>
      <c r="B772" s="10"/>
    </row>
    <row r="773" spans="1:2" x14ac:dyDescent="0.25">
      <c r="A773" s="10"/>
      <c r="B773" s="10"/>
    </row>
    <row r="774" spans="1:2" x14ac:dyDescent="0.25">
      <c r="A774" s="10"/>
      <c r="B774" s="10"/>
    </row>
    <row r="775" spans="1:2" x14ac:dyDescent="0.25">
      <c r="A775" s="10"/>
      <c r="B775" s="10"/>
    </row>
    <row r="776" spans="1:2" x14ac:dyDescent="0.25">
      <c r="A776" s="10"/>
      <c r="B776" s="10"/>
    </row>
    <row r="777" spans="1:2" x14ac:dyDescent="0.25">
      <c r="A777" s="10"/>
      <c r="B777" s="10"/>
    </row>
    <row r="778" spans="1:2" x14ac:dyDescent="0.25">
      <c r="A778" s="10"/>
      <c r="B778" s="10"/>
    </row>
    <row r="779" spans="1:2" x14ac:dyDescent="0.25">
      <c r="A779" s="10"/>
      <c r="B779" s="10"/>
    </row>
    <row r="780" spans="1:2" x14ac:dyDescent="0.25">
      <c r="A780" s="10"/>
      <c r="B780" s="10"/>
    </row>
    <row r="781" spans="1:2" x14ac:dyDescent="0.25">
      <c r="A781" s="10"/>
      <c r="B781" s="10"/>
    </row>
    <row r="782" spans="1:2" x14ac:dyDescent="0.25">
      <c r="A782" s="10"/>
      <c r="B782" s="10"/>
    </row>
    <row r="783" spans="1:2" x14ac:dyDescent="0.25">
      <c r="A783" s="10"/>
      <c r="B783" s="10"/>
    </row>
    <row r="784" spans="1:2" x14ac:dyDescent="0.25">
      <c r="A784" s="10"/>
      <c r="B784" s="10"/>
    </row>
    <row r="785" spans="1:2" x14ac:dyDescent="0.25">
      <c r="A785" s="10"/>
      <c r="B785" s="10"/>
    </row>
    <row r="786" spans="1:2" x14ac:dyDescent="0.25">
      <c r="A786" s="10"/>
      <c r="B786" s="10"/>
    </row>
    <row r="787" spans="1:2" x14ac:dyDescent="0.25">
      <c r="A787" s="10"/>
      <c r="B787" s="10"/>
    </row>
    <row r="788" spans="1:2" x14ac:dyDescent="0.25">
      <c r="A788" s="10"/>
      <c r="B788" s="10"/>
    </row>
    <row r="789" spans="1:2" x14ac:dyDescent="0.25">
      <c r="A789" s="10"/>
      <c r="B789" s="10"/>
    </row>
    <row r="790" spans="1:2" x14ac:dyDescent="0.25">
      <c r="A790" s="10"/>
      <c r="B790" s="10"/>
    </row>
    <row r="791" spans="1:2" x14ac:dyDescent="0.25">
      <c r="A791" s="10"/>
      <c r="B791" s="10"/>
    </row>
    <row r="792" spans="1:2" x14ac:dyDescent="0.25">
      <c r="A792" s="10"/>
      <c r="B792" s="10"/>
    </row>
    <row r="793" spans="1:2" x14ac:dyDescent="0.25">
      <c r="A793" s="10"/>
      <c r="B793" s="10"/>
    </row>
    <row r="794" spans="1:2" x14ac:dyDescent="0.25">
      <c r="A794" s="10"/>
      <c r="B794" s="10"/>
    </row>
    <row r="795" spans="1:2" x14ac:dyDescent="0.25">
      <c r="A795" s="10"/>
      <c r="B795" s="10"/>
    </row>
    <row r="796" spans="1:2" x14ac:dyDescent="0.25">
      <c r="A796" s="10"/>
      <c r="B796" s="10"/>
    </row>
    <row r="797" spans="1:2" x14ac:dyDescent="0.25">
      <c r="A797" s="10"/>
      <c r="B797" s="10"/>
    </row>
    <row r="798" spans="1:2" x14ac:dyDescent="0.25">
      <c r="A798" s="10"/>
      <c r="B798" s="10"/>
    </row>
    <row r="799" spans="1:2" x14ac:dyDescent="0.25">
      <c r="A799" s="10"/>
      <c r="B799" s="10"/>
    </row>
    <row r="800" spans="1:2" x14ac:dyDescent="0.25">
      <c r="A800" s="10"/>
      <c r="B800" s="10"/>
    </row>
    <row r="801" spans="1:2" x14ac:dyDescent="0.25">
      <c r="A801" s="10"/>
      <c r="B801" s="10"/>
    </row>
    <row r="802" spans="1:2" x14ac:dyDescent="0.25">
      <c r="A802" s="10"/>
      <c r="B802" s="10"/>
    </row>
    <row r="803" spans="1:2" x14ac:dyDescent="0.25">
      <c r="A803" s="10"/>
      <c r="B803" s="10"/>
    </row>
    <row r="804" spans="1:2" x14ac:dyDescent="0.25">
      <c r="A804" s="10"/>
      <c r="B804" s="10"/>
    </row>
    <row r="805" spans="1:2" x14ac:dyDescent="0.25">
      <c r="A805" s="10"/>
      <c r="B805" s="10"/>
    </row>
    <row r="806" spans="1:2" x14ac:dyDescent="0.25">
      <c r="A806" s="10"/>
      <c r="B806" s="10"/>
    </row>
    <row r="807" spans="1:2" x14ac:dyDescent="0.25">
      <c r="A807" s="10"/>
      <c r="B807" s="10"/>
    </row>
    <row r="808" spans="1:2" x14ac:dyDescent="0.25">
      <c r="A808" s="10"/>
      <c r="B808" s="10"/>
    </row>
    <row r="809" spans="1:2" x14ac:dyDescent="0.25">
      <c r="A809" s="10"/>
      <c r="B809" s="10"/>
    </row>
    <row r="810" spans="1:2" x14ac:dyDescent="0.25">
      <c r="A810" s="10"/>
      <c r="B810" s="10"/>
    </row>
    <row r="811" spans="1:2" x14ac:dyDescent="0.25">
      <c r="A811" s="10"/>
      <c r="B811" s="10"/>
    </row>
    <row r="812" spans="1:2" x14ac:dyDescent="0.25">
      <c r="A812" s="10"/>
      <c r="B812" s="10"/>
    </row>
    <row r="813" spans="1:2" x14ac:dyDescent="0.25">
      <c r="A813" s="10"/>
      <c r="B813" s="10"/>
    </row>
    <row r="814" spans="1:2" x14ac:dyDescent="0.25">
      <c r="A814" s="10"/>
      <c r="B814" s="10"/>
    </row>
    <row r="815" spans="1:2" x14ac:dyDescent="0.25">
      <c r="A815" s="10"/>
      <c r="B815" s="10"/>
    </row>
    <row r="816" spans="1:2" x14ac:dyDescent="0.25">
      <c r="A816" s="10"/>
      <c r="B816" s="10"/>
    </row>
    <row r="817" spans="1:2" x14ac:dyDescent="0.25">
      <c r="A817" s="10"/>
      <c r="B817" s="10"/>
    </row>
    <row r="818" spans="1:2" x14ac:dyDescent="0.25">
      <c r="A818" s="10"/>
      <c r="B818" s="10"/>
    </row>
    <row r="819" spans="1:2" x14ac:dyDescent="0.25">
      <c r="A819" s="10"/>
      <c r="B819" s="10"/>
    </row>
    <row r="820" spans="1:2" x14ac:dyDescent="0.25">
      <c r="A820" s="10"/>
      <c r="B820" s="10"/>
    </row>
    <row r="821" spans="1:2" x14ac:dyDescent="0.25">
      <c r="A821" s="10"/>
      <c r="B821" s="10"/>
    </row>
    <row r="822" spans="1:2" x14ac:dyDescent="0.25">
      <c r="A822" s="10"/>
      <c r="B822" s="10"/>
    </row>
    <row r="823" spans="1:2" x14ac:dyDescent="0.25">
      <c r="A823" s="10"/>
      <c r="B823" s="10"/>
    </row>
    <row r="824" spans="1:2" x14ac:dyDescent="0.25">
      <c r="A824" s="10"/>
      <c r="B824" s="10"/>
    </row>
    <row r="825" spans="1:2" x14ac:dyDescent="0.25">
      <c r="A825" s="10"/>
      <c r="B825" s="10"/>
    </row>
    <row r="826" spans="1:2" x14ac:dyDescent="0.25">
      <c r="A826" s="10"/>
      <c r="B826" s="10"/>
    </row>
    <row r="827" spans="1:2" x14ac:dyDescent="0.25">
      <c r="A827" s="10"/>
      <c r="B827" s="10"/>
    </row>
    <row r="828" spans="1:2" x14ac:dyDescent="0.25">
      <c r="A828" s="10"/>
      <c r="B828" s="10"/>
    </row>
    <row r="829" spans="1:2" x14ac:dyDescent="0.25">
      <c r="A829" s="10"/>
      <c r="B829" s="10"/>
    </row>
    <row r="830" spans="1:2" x14ac:dyDescent="0.25">
      <c r="A830" s="10"/>
      <c r="B830" s="10"/>
    </row>
    <row r="831" spans="1:2" x14ac:dyDescent="0.25">
      <c r="A831" s="10"/>
      <c r="B831" s="10"/>
    </row>
    <row r="832" spans="1:2" x14ac:dyDescent="0.25">
      <c r="A832" s="10"/>
      <c r="B832" s="10"/>
    </row>
    <row r="833" spans="1:2" x14ac:dyDescent="0.25">
      <c r="A833" s="10"/>
      <c r="B833" s="10"/>
    </row>
    <row r="834" spans="1:2" x14ac:dyDescent="0.25">
      <c r="A834" s="10"/>
      <c r="B834" s="10"/>
    </row>
    <row r="835" spans="1:2" x14ac:dyDescent="0.25">
      <c r="A835" s="10"/>
      <c r="B835" s="10"/>
    </row>
    <row r="836" spans="1:2" x14ac:dyDescent="0.25">
      <c r="A836" s="10"/>
      <c r="B836" s="10"/>
    </row>
    <row r="837" spans="1:2" x14ac:dyDescent="0.25">
      <c r="A837" s="10"/>
      <c r="B837" s="10"/>
    </row>
    <row r="838" spans="1:2" x14ac:dyDescent="0.25">
      <c r="A838" s="10"/>
      <c r="B838" s="10"/>
    </row>
    <row r="839" spans="1:2" x14ac:dyDescent="0.25">
      <c r="A839" s="10"/>
      <c r="B839" s="10"/>
    </row>
    <row r="840" spans="1:2" x14ac:dyDescent="0.25">
      <c r="A840" s="10"/>
      <c r="B840" s="10"/>
    </row>
    <row r="841" spans="1:2" x14ac:dyDescent="0.25">
      <c r="A841" s="10"/>
      <c r="B841" s="10"/>
    </row>
    <row r="842" spans="1:2" x14ac:dyDescent="0.25">
      <c r="A842" s="10"/>
      <c r="B842" s="10"/>
    </row>
    <row r="843" spans="1:2" x14ac:dyDescent="0.25">
      <c r="A843" s="10"/>
      <c r="B843" s="10"/>
    </row>
    <row r="844" spans="1:2" x14ac:dyDescent="0.25">
      <c r="A844" s="10"/>
      <c r="B844" s="10"/>
    </row>
    <row r="845" spans="1:2" x14ac:dyDescent="0.25">
      <c r="A845" s="10"/>
      <c r="B845" s="10"/>
    </row>
    <row r="846" spans="1:2" x14ac:dyDescent="0.25">
      <c r="A846" s="10"/>
      <c r="B846" s="10"/>
    </row>
    <row r="847" spans="1:2" x14ac:dyDescent="0.25">
      <c r="A847" s="10"/>
      <c r="B847" s="10"/>
    </row>
    <row r="848" spans="1:2" x14ac:dyDescent="0.25">
      <c r="A848" s="10"/>
      <c r="B848" s="10"/>
    </row>
    <row r="849" spans="1:2" x14ac:dyDescent="0.25">
      <c r="A849" s="10"/>
      <c r="B849" s="10"/>
    </row>
    <row r="850" spans="1:2" x14ac:dyDescent="0.25">
      <c r="A850" s="10"/>
      <c r="B850" s="10"/>
    </row>
    <row r="851" spans="1:2" x14ac:dyDescent="0.25">
      <c r="A851" s="10"/>
      <c r="B851" s="10"/>
    </row>
    <row r="852" spans="1:2" x14ac:dyDescent="0.25">
      <c r="A852" s="10"/>
      <c r="B852" s="10"/>
    </row>
    <row r="853" spans="1:2" x14ac:dyDescent="0.25">
      <c r="A853" s="10"/>
      <c r="B853" s="10"/>
    </row>
    <row r="854" spans="1:2" x14ac:dyDescent="0.25">
      <c r="A854" s="10"/>
      <c r="B854" s="10"/>
    </row>
    <row r="855" spans="1:2" x14ac:dyDescent="0.25">
      <c r="A855" s="10"/>
      <c r="B855" s="10"/>
    </row>
    <row r="856" spans="1:2" x14ac:dyDescent="0.25">
      <c r="A856" s="10"/>
      <c r="B856" s="10"/>
    </row>
    <row r="857" spans="1:2" x14ac:dyDescent="0.25">
      <c r="A857" s="10"/>
      <c r="B857" s="10"/>
    </row>
    <row r="858" spans="1:2" x14ac:dyDescent="0.25">
      <c r="A858" s="10"/>
      <c r="B858" s="10"/>
    </row>
    <row r="859" spans="1:2" x14ac:dyDescent="0.25">
      <c r="A859" s="10"/>
      <c r="B859" s="10"/>
    </row>
    <row r="860" spans="1:2" x14ac:dyDescent="0.25">
      <c r="A860" s="10"/>
      <c r="B860" s="10"/>
    </row>
    <row r="861" spans="1:2" x14ac:dyDescent="0.25">
      <c r="A861" s="10"/>
      <c r="B861" s="10"/>
    </row>
    <row r="862" spans="1:2" x14ac:dyDescent="0.25">
      <c r="A862" s="10"/>
      <c r="B862" s="10"/>
    </row>
    <row r="863" spans="1:2" x14ac:dyDescent="0.25">
      <c r="A863" s="10"/>
      <c r="B863" s="10"/>
    </row>
    <row r="864" spans="1:2" x14ac:dyDescent="0.25">
      <c r="A864" s="10"/>
      <c r="B864" s="10"/>
    </row>
    <row r="865" spans="1:2" x14ac:dyDescent="0.25">
      <c r="A865" s="10"/>
      <c r="B865" s="10"/>
    </row>
    <row r="866" spans="1:2" x14ac:dyDescent="0.25">
      <c r="A866" s="10"/>
      <c r="B866" s="10"/>
    </row>
    <row r="867" spans="1:2" x14ac:dyDescent="0.25">
      <c r="A867" s="10"/>
      <c r="B867" s="10"/>
    </row>
    <row r="868" spans="1:2" x14ac:dyDescent="0.25">
      <c r="A868" s="10"/>
      <c r="B868" s="10"/>
    </row>
    <row r="869" spans="1:2" x14ac:dyDescent="0.25">
      <c r="A869" s="10"/>
      <c r="B869" s="10"/>
    </row>
    <row r="870" spans="1:2" x14ac:dyDescent="0.25">
      <c r="A870" s="10"/>
      <c r="B870" s="10"/>
    </row>
    <row r="871" spans="1:2" x14ac:dyDescent="0.25">
      <c r="A871" s="10"/>
      <c r="B871" s="10"/>
    </row>
    <row r="872" spans="1:2" x14ac:dyDescent="0.25">
      <c r="A872" s="10"/>
      <c r="B872" s="10"/>
    </row>
    <row r="873" spans="1:2" x14ac:dyDescent="0.25">
      <c r="A873" s="10"/>
      <c r="B873" s="10"/>
    </row>
    <row r="874" spans="1:2" x14ac:dyDescent="0.25">
      <c r="A874" s="10"/>
      <c r="B874" s="10"/>
    </row>
    <row r="875" spans="1:2" x14ac:dyDescent="0.25">
      <c r="A875" s="10"/>
      <c r="B875" s="10"/>
    </row>
    <row r="876" spans="1:2" x14ac:dyDescent="0.25">
      <c r="A876" s="10"/>
      <c r="B876" s="10"/>
    </row>
    <row r="877" spans="1:2" x14ac:dyDescent="0.25">
      <c r="A877" s="10"/>
      <c r="B877" s="10"/>
    </row>
    <row r="878" spans="1:2" x14ac:dyDescent="0.25">
      <c r="A878" s="10"/>
      <c r="B878" s="10"/>
    </row>
    <row r="879" spans="1:2" x14ac:dyDescent="0.25">
      <c r="A879" s="10"/>
      <c r="B879" s="10"/>
    </row>
    <row r="880" spans="1:2" x14ac:dyDescent="0.25">
      <c r="A880" s="10"/>
      <c r="B880" s="10"/>
    </row>
    <row r="881" spans="1:2" x14ac:dyDescent="0.25">
      <c r="A881" s="10"/>
      <c r="B881" s="10"/>
    </row>
    <row r="882" spans="1:2" x14ac:dyDescent="0.25">
      <c r="A882" s="10"/>
      <c r="B882" s="10"/>
    </row>
    <row r="883" spans="1:2" x14ac:dyDescent="0.25">
      <c r="A883" s="10"/>
      <c r="B883" s="10"/>
    </row>
    <row r="884" spans="1:2" x14ac:dyDescent="0.25">
      <c r="A884" s="10"/>
      <c r="B884" s="10"/>
    </row>
    <row r="885" spans="1:2" x14ac:dyDescent="0.25">
      <c r="A885" s="10"/>
      <c r="B885" s="10"/>
    </row>
    <row r="886" spans="1:2" x14ac:dyDescent="0.25">
      <c r="A886" s="10"/>
      <c r="B886" s="10"/>
    </row>
    <row r="887" spans="1:2" x14ac:dyDescent="0.25">
      <c r="A887" s="10"/>
      <c r="B887" s="10"/>
    </row>
    <row r="888" spans="1:2" x14ac:dyDescent="0.25">
      <c r="A888" s="10"/>
      <c r="B888" s="10"/>
    </row>
    <row r="889" spans="1:2" x14ac:dyDescent="0.25">
      <c r="A889" s="10"/>
      <c r="B889" s="10"/>
    </row>
    <row r="890" spans="1:2" x14ac:dyDescent="0.25">
      <c r="A890" s="10"/>
      <c r="B890" s="10"/>
    </row>
    <row r="891" spans="1:2" x14ac:dyDescent="0.25">
      <c r="A891" s="10"/>
      <c r="B891" s="10"/>
    </row>
    <row r="892" spans="1:2" x14ac:dyDescent="0.25">
      <c r="A892" s="10"/>
      <c r="B892" s="10"/>
    </row>
    <row r="893" spans="1:2" x14ac:dyDescent="0.25">
      <c r="A893" s="10"/>
      <c r="B893" s="10"/>
    </row>
    <row r="894" spans="1:2" x14ac:dyDescent="0.25">
      <c r="A894" s="10"/>
      <c r="B894" s="10"/>
    </row>
    <row r="895" spans="1:2" x14ac:dyDescent="0.25">
      <c r="A895" s="10"/>
      <c r="B895" s="10"/>
    </row>
    <row r="896" spans="1:2" x14ac:dyDescent="0.25">
      <c r="A896" s="10"/>
      <c r="B896" s="10"/>
    </row>
    <row r="897" spans="1:2" x14ac:dyDescent="0.25">
      <c r="A897" s="10"/>
      <c r="B897" s="10"/>
    </row>
    <row r="898" spans="1:2" x14ac:dyDescent="0.25">
      <c r="A898" s="10"/>
      <c r="B898" s="10"/>
    </row>
    <row r="899" spans="1:2" x14ac:dyDescent="0.25">
      <c r="A899" s="10"/>
      <c r="B899" s="10"/>
    </row>
    <row r="900" spans="1:2" x14ac:dyDescent="0.25">
      <c r="A900" s="10"/>
      <c r="B900" s="10"/>
    </row>
    <row r="901" spans="1:2" x14ac:dyDescent="0.25">
      <c r="A901" s="10"/>
      <c r="B901" s="10"/>
    </row>
    <row r="902" spans="1:2" x14ac:dyDescent="0.25">
      <c r="A902" s="10"/>
      <c r="B902" s="10"/>
    </row>
    <row r="903" spans="1:2" x14ac:dyDescent="0.25">
      <c r="A903" s="10"/>
      <c r="B903" s="10"/>
    </row>
    <row r="904" spans="1:2" x14ac:dyDescent="0.25">
      <c r="A904" s="10"/>
      <c r="B904" s="10"/>
    </row>
    <row r="905" spans="1:2" x14ac:dyDescent="0.25">
      <c r="A905" s="10"/>
      <c r="B905" s="10"/>
    </row>
    <row r="906" spans="1:2" x14ac:dyDescent="0.25">
      <c r="A906" s="10"/>
      <c r="B906" s="10"/>
    </row>
    <row r="907" spans="1:2" x14ac:dyDescent="0.25">
      <c r="A907" s="10"/>
      <c r="B907" s="10"/>
    </row>
    <row r="908" spans="1:2" x14ac:dyDescent="0.25">
      <c r="A908" s="10"/>
      <c r="B908" s="10"/>
    </row>
    <row r="909" spans="1:2" x14ac:dyDescent="0.25">
      <c r="A909" s="10"/>
      <c r="B909" s="10"/>
    </row>
    <row r="910" spans="1:2" x14ac:dyDescent="0.25">
      <c r="A910" s="10"/>
      <c r="B910" s="10"/>
    </row>
    <row r="911" spans="1:2" x14ac:dyDescent="0.25">
      <c r="A911" s="10"/>
      <c r="B911" s="10"/>
    </row>
    <row r="912" spans="1:2" x14ac:dyDescent="0.25">
      <c r="A912" s="10"/>
      <c r="B912" s="10"/>
    </row>
    <row r="913" spans="1:2" x14ac:dyDescent="0.25">
      <c r="A913" s="10"/>
      <c r="B913" s="10"/>
    </row>
    <row r="914" spans="1:2" x14ac:dyDescent="0.25">
      <c r="A914" s="10"/>
      <c r="B914" s="10"/>
    </row>
    <row r="915" spans="1:2" x14ac:dyDescent="0.25">
      <c r="A915" s="10"/>
      <c r="B915" s="10"/>
    </row>
    <row r="916" spans="1:2" x14ac:dyDescent="0.25">
      <c r="A916" s="10"/>
      <c r="B916" s="10"/>
    </row>
    <row r="917" spans="1:2" x14ac:dyDescent="0.25">
      <c r="A917" s="10"/>
      <c r="B917" s="10"/>
    </row>
    <row r="918" spans="1:2" x14ac:dyDescent="0.25">
      <c r="A918" s="10"/>
      <c r="B918" s="10"/>
    </row>
    <row r="919" spans="1:2" x14ac:dyDescent="0.25">
      <c r="A919" s="10"/>
      <c r="B919" s="10"/>
    </row>
    <row r="920" spans="1:2" x14ac:dyDescent="0.25">
      <c r="A920" s="10"/>
      <c r="B920" s="10"/>
    </row>
    <row r="921" spans="1:2" x14ac:dyDescent="0.25">
      <c r="A921" s="10"/>
      <c r="B921" s="10"/>
    </row>
    <row r="922" spans="1:2" x14ac:dyDescent="0.25">
      <c r="A922" s="10"/>
      <c r="B922" s="10"/>
    </row>
    <row r="923" spans="1:2" x14ac:dyDescent="0.25">
      <c r="A923" s="10"/>
      <c r="B923" s="10"/>
    </row>
    <row r="924" spans="1:2" x14ac:dyDescent="0.25">
      <c r="A924" s="10"/>
      <c r="B924" s="10"/>
    </row>
    <row r="925" spans="1:2" x14ac:dyDescent="0.25">
      <c r="A925" s="10"/>
      <c r="B925" s="10"/>
    </row>
    <row r="926" spans="1:2" x14ac:dyDescent="0.25">
      <c r="A926" s="10"/>
      <c r="B926" s="10"/>
    </row>
    <row r="927" spans="1:2" x14ac:dyDescent="0.25">
      <c r="A927" s="10"/>
      <c r="B927" s="10"/>
    </row>
    <row r="928" spans="1:2" x14ac:dyDescent="0.25">
      <c r="A928" s="10"/>
      <c r="B928" s="10"/>
    </row>
    <row r="929" spans="1:2" x14ac:dyDescent="0.25">
      <c r="A929" s="10"/>
      <c r="B929" s="10"/>
    </row>
    <row r="930" spans="1:2" x14ac:dyDescent="0.25">
      <c r="A930" s="10"/>
      <c r="B930" s="10"/>
    </row>
    <row r="931" spans="1:2" x14ac:dyDescent="0.25">
      <c r="A931" s="10"/>
      <c r="B931" s="10"/>
    </row>
    <row r="932" spans="1:2" x14ac:dyDescent="0.25">
      <c r="A932" s="10"/>
      <c r="B932" s="10"/>
    </row>
    <row r="933" spans="1:2" x14ac:dyDescent="0.25">
      <c r="A933" s="10"/>
      <c r="B933" s="10"/>
    </row>
    <row r="934" spans="1:2" x14ac:dyDescent="0.25">
      <c r="A934" s="10"/>
      <c r="B934" s="10"/>
    </row>
    <row r="935" spans="1:2" x14ac:dyDescent="0.25">
      <c r="A935" s="10"/>
      <c r="B935" s="10"/>
    </row>
    <row r="936" spans="1:2" x14ac:dyDescent="0.25">
      <c r="A936" s="10"/>
      <c r="B936" s="10"/>
    </row>
    <row r="937" spans="1:2" x14ac:dyDescent="0.25">
      <c r="A937" s="10"/>
      <c r="B937" s="10"/>
    </row>
    <row r="938" spans="1:2" x14ac:dyDescent="0.25">
      <c r="A938" s="10"/>
      <c r="B938" s="10"/>
    </row>
    <row r="939" spans="1:2" x14ac:dyDescent="0.25">
      <c r="A939" s="10"/>
      <c r="B939" s="10"/>
    </row>
    <row r="940" spans="1:2" x14ac:dyDescent="0.25">
      <c r="A940" s="10"/>
      <c r="B940" s="10"/>
    </row>
    <row r="941" spans="1:2" x14ac:dyDescent="0.25">
      <c r="A941" s="10"/>
      <c r="B941" s="10"/>
    </row>
    <row r="942" spans="1:2" x14ac:dyDescent="0.25">
      <c r="A942" s="10"/>
      <c r="B942" s="10"/>
    </row>
    <row r="943" spans="1:2" x14ac:dyDescent="0.25">
      <c r="A943" s="10"/>
      <c r="B943" s="10"/>
    </row>
    <row r="944" spans="1:2" x14ac:dyDescent="0.25">
      <c r="A944" s="10"/>
      <c r="B944" s="10"/>
    </row>
    <row r="945" spans="1:2" x14ac:dyDescent="0.25">
      <c r="A945" s="10"/>
      <c r="B945" s="10"/>
    </row>
    <row r="946" spans="1:2" x14ac:dyDescent="0.25">
      <c r="A946" s="10"/>
      <c r="B946" s="10"/>
    </row>
    <row r="947" spans="1:2" x14ac:dyDescent="0.25">
      <c r="A947" s="10"/>
      <c r="B947" s="10"/>
    </row>
    <row r="948" spans="1:2" x14ac:dyDescent="0.25">
      <c r="A948" s="10"/>
      <c r="B948" s="10"/>
    </row>
    <row r="949" spans="1:2" x14ac:dyDescent="0.25">
      <c r="A949" s="10"/>
      <c r="B949" s="10"/>
    </row>
    <row r="950" spans="1:2" x14ac:dyDescent="0.25">
      <c r="A950" s="10"/>
      <c r="B950" s="10"/>
    </row>
    <row r="951" spans="1:2" x14ac:dyDescent="0.25">
      <c r="A951" s="10"/>
      <c r="B951" s="10"/>
    </row>
    <row r="952" spans="1:2" x14ac:dyDescent="0.25">
      <c r="A952" s="10"/>
      <c r="B952" s="10"/>
    </row>
    <row r="953" spans="1:2" x14ac:dyDescent="0.25">
      <c r="A953" s="10"/>
      <c r="B953" s="10"/>
    </row>
    <row r="954" spans="1:2" x14ac:dyDescent="0.25">
      <c r="A954" s="10"/>
      <c r="B954" s="10"/>
    </row>
    <row r="955" spans="1:2" x14ac:dyDescent="0.25">
      <c r="A955" s="10"/>
      <c r="B955" s="10"/>
    </row>
    <row r="956" spans="1:2" x14ac:dyDescent="0.25">
      <c r="A956" s="10"/>
      <c r="B956" s="10"/>
    </row>
    <row r="957" spans="1:2" x14ac:dyDescent="0.25">
      <c r="A957" s="10"/>
      <c r="B957" s="10"/>
    </row>
    <row r="958" spans="1:2" x14ac:dyDescent="0.25">
      <c r="A958" s="10"/>
      <c r="B958" s="10"/>
    </row>
    <row r="959" spans="1:2" x14ac:dyDescent="0.25">
      <c r="A959" s="10"/>
      <c r="B959" s="10"/>
    </row>
    <row r="960" spans="1:2" x14ac:dyDescent="0.25">
      <c r="A960" s="10"/>
      <c r="B960" s="10"/>
    </row>
    <row r="961" spans="1:2" x14ac:dyDescent="0.25">
      <c r="A961" s="10"/>
      <c r="B961" s="10"/>
    </row>
    <row r="962" spans="1:2" x14ac:dyDescent="0.25">
      <c r="A962" s="10"/>
      <c r="B962" s="10"/>
    </row>
    <row r="963" spans="1:2" x14ac:dyDescent="0.25">
      <c r="A963" s="10"/>
      <c r="B963" s="10"/>
    </row>
    <row r="964" spans="1:2" x14ac:dyDescent="0.25">
      <c r="A964" s="10"/>
      <c r="B964" s="10"/>
    </row>
    <row r="965" spans="1:2" x14ac:dyDescent="0.25">
      <c r="A965" s="10"/>
      <c r="B965" s="10"/>
    </row>
    <row r="966" spans="1:2" x14ac:dyDescent="0.25">
      <c r="A966" s="10"/>
      <c r="B966" s="10"/>
    </row>
    <row r="967" spans="1:2" x14ac:dyDescent="0.25">
      <c r="A967" s="10"/>
      <c r="B967" s="10"/>
    </row>
    <row r="968" spans="1:2" x14ac:dyDescent="0.25">
      <c r="A968" s="10"/>
      <c r="B968" s="10"/>
    </row>
    <row r="969" spans="1:2" x14ac:dyDescent="0.25">
      <c r="A969" s="10"/>
      <c r="B969" s="10"/>
    </row>
    <row r="970" spans="1:2" x14ac:dyDescent="0.25">
      <c r="A970" s="10"/>
      <c r="B970" s="10"/>
    </row>
    <row r="971" spans="1:2" x14ac:dyDescent="0.25">
      <c r="A971" s="10"/>
      <c r="B971" s="10"/>
    </row>
    <row r="972" spans="1:2" x14ac:dyDescent="0.25">
      <c r="A972" s="10"/>
      <c r="B972" s="10"/>
    </row>
    <row r="973" spans="1:2" x14ac:dyDescent="0.25">
      <c r="A973" s="10"/>
      <c r="B973" s="10"/>
    </row>
    <row r="974" spans="1:2" x14ac:dyDescent="0.25">
      <c r="A974" s="10"/>
      <c r="B974" s="10"/>
    </row>
    <row r="975" spans="1:2" x14ac:dyDescent="0.25">
      <c r="A975" s="10"/>
      <c r="B975" s="10"/>
    </row>
    <row r="976" spans="1:2" x14ac:dyDescent="0.25">
      <c r="A976" s="10"/>
      <c r="B976" s="10"/>
    </row>
    <row r="977" spans="1:2" x14ac:dyDescent="0.25">
      <c r="A977" s="10"/>
      <c r="B977" s="10"/>
    </row>
    <row r="978" spans="1:2" x14ac:dyDescent="0.25">
      <c r="A978" s="10"/>
      <c r="B978" s="10"/>
    </row>
    <row r="979" spans="1:2" x14ac:dyDescent="0.25">
      <c r="A979" s="10"/>
      <c r="B979" s="10"/>
    </row>
    <row r="980" spans="1:2" x14ac:dyDescent="0.25">
      <c r="A980" s="10"/>
      <c r="B980" s="10"/>
    </row>
    <row r="981" spans="1:2" x14ac:dyDescent="0.25">
      <c r="A981" s="10"/>
      <c r="B981" s="10"/>
    </row>
    <row r="982" spans="1:2" x14ac:dyDescent="0.25">
      <c r="A982" s="10"/>
      <c r="B982" s="10"/>
    </row>
    <row r="983" spans="1:2" x14ac:dyDescent="0.25">
      <c r="A983" s="10"/>
      <c r="B983" s="10"/>
    </row>
    <row r="984" spans="1:2" x14ac:dyDescent="0.25">
      <c r="A984" s="10"/>
      <c r="B984" s="10"/>
    </row>
    <row r="985" spans="1:2" x14ac:dyDescent="0.25">
      <c r="A985" s="10"/>
      <c r="B985" s="10"/>
    </row>
    <row r="986" spans="1:2" x14ac:dyDescent="0.25">
      <c r="A986" s="10"/>
      <c r="B986" s="10"/>
    </row>
    <row r="987" spans="1:2" x14ac:dyDescent="0.25">
      <c r="A987" s="10"/>
      <c r="B987" s="10"/>
    </row>
    <row r="988" spans="1:2" x14ac:dyDescent="0.25">
      <c r="A988" s="10"/>
      <c r="B988" s="10"/>
    </row>
    <row r="989" spans="1:2" x14ac:dyDescent="0.25">
      <c r="A989" s="10"/>
      <c r="B989" s="10"/>
    </row>
    <row r="990" spans="1:2" x14ac:dyDescent="0.25">
      <c r="A990" s="10"/>
      <c r="B990" s="10"/>
    </row>
    <row r="991" spans="1:2" x14ac:dyDescent="0.25">
      <c r="A991" s="10"/>
      <c r="B991" s="10"/>
    </row>
    <row r="992" spans="1:2" x14ac:dyDescent="0.25">
      <c r="A992" s="10"/>
      <c r="B992" s="10"/>
    </row>
    <row r="993" spans="1:2" x14ac:dyDescent="0.25">
      <c r="A993" s="10"/>
      <c r="B993" s="10"/>
    </row>
    <row r="994" spans="1:2" x14ac:dyDescent="0.25">
      <c r="A994" s="10"/>
      <c r="B994" s="10"/>
    </row>
    <row r="995" spans="1:2" x14ac:dyDescent="0.25">
      <c r="A995" s="10"/>
      <c r="B995" s="10"/>
    </row>
    <row r="996" spans="1:2" x14ac:dyDescent="0.25">
      <c r="A996" s="10"/>
      <c r="B996" s="10"/>
    </row>
    <row r="997" spans="1:2" x14ac:dyDescent="0.25">
      <c r="A997" s="10"/>
      <c r="B997" s="10"/>
    </row>
    <row r="998" spans="1:2" x14ac:dyDescent="0.25">
      <c r="A998" s="10"/>
      <c r="B998" s="10"/>
    </row>
    <row r="999" spans="1:2" x14ac:dyDescent="0.25">
      <c r="A999" s="10"/>
      <c r="B999" s="10"/>
    </row>
    <row r="1000" spans="1:2" x14ac:dyDescent="0.25">
      <c r="A1000" s="10"/>
      <c r="B1000" s="10"/>
    </row>
    <row r="1001" spans="1:2" x14ac:dyDescent="0.25">
      <c r="A1001" s="10"/>
      <c r="B1001" s="10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9F7C7-4CFE-4247-8463-BCA56274C202}">
  <sheetPr codeName="Sheet5"/>
  <dimension ref="A1:C1001"/>
  <sheetViews>
    <sheetView workbookViewId="0">
      <selection activeCell="M31" sqref="M31"/>
    </sheetView>
  </sheetViews>
  <sheetFormatPr defaultRowHeight="15" x14ac:dyDescent="0.25"/>
  <cols>
    <col min="1" max="1" width="8" bestFit="1" customWidth="1"/>
    <col min="2" max="2" width="11.7109375" bestFit="1" customWidth="1"/>
    <col min="3" max="3" width="14.42578125" bestFit="1" customWidth="1"/>
  </cols>
  <sheetData>
    <row r="1" spans="1:3" x14ac:dyDescent="0.25">
      <c r="A1" t="s">
        <v>705</v>
      </c>
      <c r="B1" t="s">
        <v>250</v>
      </c>
      <c r="C1" t="s">
        <v>343</v>
      </c>
    </row>
    <row r="2" spans="1:3" x14ac:dyDescent="0.25">
      <c r="A2" s="10" t="s">
        <v>349</v>
      </c>
      <c r="B2" s="10" t="s">
        <v>350</v>
      </c>
      <c r="C2">
        <v>0</v>
      </c>
    </row>
    <row r="3" spans="1:3" x14ac:dyDescent="0.25">
      <c r="A3" s="10" t="s">
        <v>351</v>
      </c>
      <c r="B3" s="10" t="s">
        <v>350</v>
      </c>
      <c r="C3">
        <v>0</v>
      </c>
    </row>
    <row r="4" spans="1:3" x14ac:dyDescent="0.25">
      <c r="A4" s="10" t="s">
        <v>352</v>
      </c>
      <c r="B4" s="10" t="s">
        <v>350</v>
      </c>
      <c r="C4">
        <v>0</v>
      </c>
    </row>
    <row r="5" spans="1:3" x14ac:dyDescent="0.25">
      <c r="A5" s="10" t="s">
        <v>353</v>
      </c>
      <c r="B5" s="10" t="s">
        <v>354</v>
      </c>
      <c r="C5">
        <v>0.42</v>
      </c>
    </row>
    <row r="6" spans="1:3" x14ac:dyDescent="0.25">
      <c r="A6" s="10" t="s">
        <v>355</v>
      </c>
      <c r="B6" s="10" t="s">
        <v>356</v>
      </c>
      <c r="C6">
        <v>0.36</v>
      </c>
    </row>
    <row r="7" spans="1:3" x14ac:dyDescent="0.25">
      <c r="A7" s="10" t="s">
        <v>357</v>
      </c>
      <c r="B7" s="10" t="s">
        <v>358</v>
      </c>
      <c r="C7">
        <v>0.2</v>
      </c>
    </row>
    <row r="8" spans="1:3" x14ac:dyDescent="0.25">
      <c r="A8" s="10" t="s">
        <v>359</v>
      </c>
      <c r="B8" s="10" t="s">
        <v>360</v>
      </c>
      <c r="C8">
        <v>0.2</v>
      </c>
    </row>
    <row r="9" spans="1:3" x14ac:dyDescent="0.25">
      <c r="A9" s="10" t="s">
        <v>361</v>
      </c>
      <c r="B9" s="10" t="s">
        <v>362</v>
      </c>
      <c r="C9">
        <v>0.45</v>
      </c>
    </row>
    <row r="10" spans="1:3" x14ac:dyDescent="0.25">
      <c r="A10" s="10" t="s">
        <v>363</v>
      </c>
      <c r="B10" s="10" t="s">
        <v>467</v>
      </c>
      <c r="C10">
        <v>0.27</v>
      </c>
    </row>
    <row r="11" spans="1:3" x14ac:dyDescent="0.25">
      <c r="A11" s="10" t="s">
        <v>365</v>
      </c>
      <c r="B11" s="10" t="s">
        <v>468</v>
      </c>
      <c r="C11">
        <v>0.31</v>
      </c>
    </row>
    <row r="12" spans="1:3" x14ac:dyDescent="0.25">
      <c r="A12" s="10" t="s">
        <v>367</v>
      </c>
      <c r="B12" s="10" t="s">
        <v>469</v>
      </c>
      <c r="C12">
        <v>0.27</v>
      </c>
    </row>
    <row r="13" spans="1:3" x14ac:dyDescent="0.25">
      <c r="A13" s="10" t="s">
        <v>369</v>
      </c>
      <c r="B13" s="10" t="s">
        <v>470</v>
      </c>
      <c r="C13">
        <v>0.28000000000000003</v>
      </c>
    </row>
    <row r="14" spans="1:3" x14ac:dyDescent="0.25">
      <c r="A14" s="10" t="s">
        <v>371</v>
      </c>
      <c r="B14" s="10" t="s">
        <v>471</v>
      </c>
      <c r="C14">
        <v>0.3</v>
      </c>
    </row>
    <row r="15" spans="1:3" x14ac:dyDescent="0.25">
      <c r="A15" s="10" t="s">
        <v>373</v>
      </c>
      <c r="B15" s="10" t="s">
        <v>356</v>
      </c>
      <c r="C15">
        <v>0.25</v>
      </c>
    </row>
    <row r="16" spans="1:3" x14ac:dyDescent="0.25">
      <c r="A16" s="10" t="s">
        <v>374</v>
      </c>
      <c r="B16" s="10" t="s">
        <v>358</v>
      </c>
      <c r="C16">
        <v>0.27</v>
      </c>
    </row>
    <row r="17" spans="1:3" x14ac:dyDescent="0.25">
      <c r="A17" s="10" t="s">
        <v>375</v>
      </c>
      <c r="B17" s="10" t="s">
        <v>472</v>
      </c>
      <c r="C17">
        <v>0.28000000000000003</v>
      </c>
    </row>
    <row r="18" spans="1:3" x14ac:dyDescent="0.25">
      <c r="A18" s="10" t="s">
        <v>377</v>
      </c>
      <c r="B18" s="10" t="s">
        <v>473</v>
      </c>
      <c r="C18">
        <v>0.3</v>
      </c>
    </row>
    <row r="19" spans="1:3" x14ac:dyDescent="0.25">
      <c r="A19" s="10" t="s">
        <v>379</v>
      </c>
      <c r="B19" s="10" t="s">
        <v>474</v>
      </c>
      <c r="C19">
        <v>0.31</v>
      </c>
    </row>
    <row r="20" spans="1:3" x14ac:dyDescent="0.25">
      <c r="A20" s="10" t="s">
        <v>381</v>
      </c>
      <c r="B20" s="10" t="s">
        <v>475</v>
      </c>
      <c r="C20">
        <v>0.31</v>
      </c>
    </row>
    <row r="21" spans="1:3" x14ac:dyDescent="0.25">
      <c r="A21" s="10" t="s">
        <v>383</v>
      </c>
      <c r="B21" s="10" t="s">
        <v>476</v>
      </c>
      <c r="C21">
        <v>0.27</v>
      </c>
    </row>
    <row r="22" spans="1:3" x14ac:dyDescent="0.25">
      <c r="A22" s="10" t="s">
        <v>385</v>
      </c>
      <c r="B22" s="10" t="s">
        <v>360</v>
      </c>
      <c r="C22">
        <v>0.31</v>
      </c>
    </row>
    <row r="23" spans="1:3" x14ac:dyDescent="0.25">
      <c r="A23" s="10" t="s">
        <v>386</v>
      </c>
      <c r="B23" s="10" t="s">
        <v>362</v>
      </c>
      <c r="C23">
        <v>0.39</v>
      </c>
    </row>
    <row r="24" spans="1:3" x14ac:dyDescent="0.25">
      <c r="A24" s="10" t="s">
        <v>387</v>
      </c>
      <c r="B24" s="10" t="s">
        <v>477</v>
      </c>
      <c r="C24">
        <v>0.28999999999999998</v>
      </c>
    </row>
    <row r="25" spans="1:3" x14ac:dyDescent="0.25">
      <c r="A25" s="10" t="s">
        <v>389</v>
      </c>
      <c r="B25" s="10" t="s">
        <v>478</v>
      </c>
      <c r="C25">
        <v>0.27</v>
      </c>
    </row>
    <row r="26" spans="1:3" x14ac:dyDescent="0.25">
      <c r="A26" s="10" t="s">
        <v>391</v>
      </c>
      <c r="B26" s="10" t="s">
        <v>479</v>
      </c>
      <c r="C26">
        <v>0.28000000000000003</v>
      </c>
    </row>
    <row r="27" spans="1:3" x14ac:dyDescent="0.25">
      <c r="A27" s="10" t="s">
        <v>393</v>
      </c>
      <c r="B27" s="10" t="s">
        <v>480</v>
      </c>
      <c r="C27">
        <v>0.28999999999999998</v>
      </c>
    </row>
    <row r="28" spans="1:3" x14ac:dyDescent="0.25">
      <c r="A28" s="10" t="s">
        <v>395</v>
      </c>
      <c r="B28" s="10" t="s">
        <v>481</v>
      </c>
      <c r="C28">
        <v>0.3</v>
      </c>
    </row>
    <row r="29" spans="1:3" x14ac:dyDescent="0.25">
      <c r="A29" s="10" t="s">
        <v>397</v>
      </c>
      <c r="B29" s="10" t="s">
        <v>354</v>
      </c>
      <c r="C29">
        <v>0.43</v>
      </c>
    </row>
    <row r="30" spans="1:3" x14ac:dyDescent="0.25">
      <c r="A30" s="10" t="s">
        <v>398</v>
      </c>
      <c r="B30" s="10" t="s">
        <v>399</v>
      </c>
      <c r="C30">
        <v>0.39</v>
      </c>
    </row>
    <row r="31" spans="1:3" x14ac:dyDescent="0.25">
      <c r="A31" s="10" t="s">
        <v>400</v>
      </c>
      <c r="B31" s="10" t="s">
        <v>482</v>
      </c>
      <c r="C31">
        <v>0.28000000000000003</v>
      </c>
    </row>
    <row r="32" spans="1:3" x14ac:dyDescent="0.25">
      <c r="A32" s="10" t="s">
        <v>402</v>
      </c>
      <c r="B32" s="10" t="s">
        <v>483</v>
      </c>
      <c r="C32">
        <v>0.28000000000000003</v>
      </c>
    </row>
    <row r="33" spans="1:3" x14ac:dyDescent="0.25">
      <c r="A33" s="10" t="s">
        <v>404</v>
      </c>
      <c r="B33" s="10" t="s">
        <v>484</v>
      </c>
      <c r="C33">
        <v>0.27</v>
      </c>
    </row>
    <row r="34" spans="1:3" x14ac:dyDescent="0.25">
      <c r="A34" s="10" t="s">
        <v>406</v>
      </c>
      <c r="B34" s="10" t="s">
        <v>485</v>
      </c>
      <c r="C34">
        <v>0.28000000000000003</v>
      </c>
    </row>
    <row r="35" spans="1:3" x14ac:dyDescent="0.25">
      <c r="A35" s="10" t="s">
        <v>408</v>
      </c>
      <c r="B35" s="10" t="s">
        <v>486</v>
      </c>
      <c r="C35">
        <v>0.26</v>
      </c>
    </row>
    <row r="36" spans="1:3" x14ac:dyDescent="0.25">
      <c r="A36" s="10" t="s">
        <v>410</v>
      </c>
      <c r="B36" s="10" t="s">
        <v>354</v>
      </c>
      <c r="C36">
        <v>0.25</v>
      </c>
    </row>
    <row r="37" spans="1:3" x14ac:dyDescent="0.25">
      <c r="A37" s="10" t="s">
        <v>411</v>
      </c>
      <c r="B37" s="10" t="s">
        <v>356</v>
      </c>
      <c r="C37">
        <v>0.22</v>
      </c>
    </row>
    <row r="38" spans="1:3" x14ac:dyDescent="0.25">
      <c r="A38" s="10" t="s">
        <v>412</v>
      </c>
      <c r="B38" s="10" t="s">
        <v>358</v>
      </c>
      <c r="C38">
        <v>0.2</v>
      </c>
    </row>
    <row r="39" spans="1:3" x14ac:dyDescent="0.25">
      <c r="A39" s="10" t="s">
        <v>413</v>
      </c>
      <c r="B39" s="10" t="s">
        <v>360</v>
      </c>
      <c r="C39">
        <v>0.23</v>
      </c>
    </row>
    <row r="40" spans="1:3" x14ac:dyDescent="0.25">
      <c r="A40" s="10" t="s">
        <v>414</v>
      </c>
      <c r="B40" s="10" t="s">
        <v>362</v>
      </c>
      <c r="C40">
        <v>0.37</v>
      </c>
    </row>
    <row r="41" spans="1:3" x14ac:dyDescent="0.25">
      <c r="A41" s="10" t="s">
        <v>415</v>
      </c>
      <c r="B41" s="10" t="s">
        <v>487</v>
      </c>
      <c r="C41">
        <v>0.31</v>
      </c>
    </row>
    <row r="42" spans="1:3" x14ac:dyDescent="0.25">
      <c r="A42" s="10" t="s">
        <v>417</v>
      </c>
      <c r="B42" s="10" t="s">
        <v>488</v>
      </c>
      <c r="C42">
        <v>0.3</v>
      </c>
    </row>
    <row r="43" spans="1:3" x14ac:dyDescent="0.25">
      <c r="A43" s="10" t="s">
        <v>419</v>
      </c>
      <c r="B43" s="10" t="s">
        <v>489</v>
      </c>
      <c r="C43">
        <v>0.27</v>
      </c>
    </row>
    <row r="44" spans="1:3" x14ac:dyDescent="0.25">
      <c r="A44" s="10" t="s">
        <v>421</v>
      </c>
      <c r="B44" s="10" t="s">
        <v>490</v>
      </c>
      <c r="C44">
        <v>0.31</v>
      </c>
    </row>
    <row r="45" spans="1:3" x14ac:dyDescent="0.25">
      <c r="A45" s="10" t="s">
        <v>423</v>
      </c>
      <c r="B45" s="10" t="s">
        <v>491</v>
      </c>
      <c r="C45">
        <v>0.27</v>
      </c>
    </row>
    <row r="46" spans="1:3" x14ac:dyDescent="0.25">
      <c r="A46" s="10" t="s">
        <v>425</v>
      </c>
      <c r="B46" s="10" t="s">
        <v>356</v>
      </c>
      <c r="C46">
        <v>0.33</v>
      </c>
    </row>
    <row r="47" spans="1:3" x14ac:dyDescent="0.25">
      <c r="A47" s="10" t="s">
        <v>426</v>
      </c>
      <c r="B47" s="10" t="s">
        <v>358</v>
      </c>
      <c r="C47">
        <v>0.2</v>
      </c>
    </row>
    <row r="48" spans="1:3" x14ac:dyDescent="0.25">
      <c r="A48" s="10" t="s">
        <v>427</v>
      </c>
      <c r="B48" s="10" t="s">
        <v>492</v>
      </c>
      <c r="C48">
        <v>0.28000000000000003</v>
      </c>
    </row>
    <row r="49" spans="1:3" x14ac:dyDescent="0.25">
      <c r="A49" s="10" t="s">
        <v>429</v>
      </c>
      <c r="B49" s="10" t="s">
        <v>493</v>
      </c>
      <c r="C49">
        <v>0.27</v>
      </c>
    </row>
    <row r="50" spans="1:3" x14ac:dyDescent="0.25">
      <c r="A50" s="10" t="s">
        <v>431</v>
      </c>
      <c r="B50" s="10" t="s">
        <v>494</v>
      </c>
      <c r="C50">
        <v>0.28000000000000003</v>
      </c>
    </row>
    <row r="51" spans="1:3" x14ac:dyDescent="0.25">
      <c r="A51" s="10" t="s">
        <v>433</v>
      </c>
      <c r="B51" s="10" t="s">
        <v>495</v>
      </c>
      <c r="C51">
        <v>0.28999999999999998</v>
      </c>
    </row>
    <row r="52" spans="1:3" x14ac:dyDescent="0.25">
      <c r="A52" s="10" t="s">
        <v>435</v>
      </c>
      <c r="B52" s="10" t="s">
        <v>496</v>
      </c>
      <c r="C52">
        <v>0.27</v>
      </c>
    </row>
    <row r="53" spans="1:3" x14ac:dyDescent="0.25">
      <c r="A53" s="10" t="s">
        <v>437</v>
      </c>
      <c r="B53" s="10" t="s">
        <v>360</v>
      </c>
      <c r="C53">
        <v>0.24</v>
      </c>
    </row>
    <row r="54" spans="1:3" x14ac:dyDescent="0.25">
      <c r="A54" s="10" t="s">
        <v>438</v>
      </c>
      <c r="B54" s="10" t="s">
        <v>362</v>
      </c>
      <c r="C54">
        <v>0.31</v>
      </c>
    </row>
    <row r="55" spans="1:3" x14ac:dyDescent="0.25">
      <c r="A55" s="10" t="s">
        <v>439</v>
      </c>
      <c r="B55" s="10" t="s">
        <v>497</v>
      </c>
      <c r="C55">
        <v>0.28000000000000003</v>
      </c>
    </row>
    <row r="56" spans="1:3" x14ac:dyDescent="0.25">
      <c r="A56" s="10" t="s">
        <v>441</v>
      </c>
      <c r="B56" s="10" t="s">
        <v>498</v>
      </c>
      <c r="C56">
        <v>0.21</v>
      </c>
    </row>
    <row r="57" spans="1:3" x14ac:dyDescent="0.25">
      <c r="A57" s="10" t="s">
        <v>443</v>
      </c>
      <c r="B57" s="10" t="s">
        <v>499</v>
      </c>
      <c r="C57">
        <v>0.27</v>
      </c>
    </row>
    <row r="58" spans="1:3" x14ac:dyDescent="0.25">
      <c r="A58" s="10" t="s">
        <v>445</v>
      </c>
      <c r="B58" s="10" t="s">
        <v>500</v>
      </c>
      <c r="C58">
        <v>0.27</v>
      </c>
    </row>
    <row r="59" spans="1:3" x14ac:dyDescent="0.25">
      <c r="A59" s="10" t="s">
        <v>447</v>
      </c>
      <c r="B59" s="10" t="s">
        <v>501</v>
      </c>
      <c r="C59">
        <v>0.3</v>
      </c>
    </row>
    <row r="60" spans="1:3" x14ac:dyDescent="0.25">
      <c r="A60" s="10" t="s">
        <v>449</v>
      </c>
      <c r="B60" s="10" t="s">
        <v>354</v>
      </c>
      <c r="C60">
        <v>0.27</v>
      </c>
    </row>
    <row r="61" spans="1:3" x14ac:dyDescent="0.25">
      <c r="A61" s="10" t="s">
        <v>450</v>
      </c>
      <c r="B61" s="10" t="s">
        <v>451</v>
      </c>
      <c r="C61">
        <v>0.36</v>
      </c>
    </row>
    <row r="62" spans="1:3" x14ac:dyDescent="0.25">
      <c r="A62" s="10" t="s">
        <v>452</v>
      </c>
      <c r="B62" s="10" t="s">
        <v>502</v>
      </c>
      <c r="C62">
        <v>0.34</v>
      </c>
    </row>
    <row r="63" spans="1:3" x14ac:dyDescent="0.25">
      <c r="A63" s="10" t="s">
        <v>454</v>
      </c>
      <c r="B63" s="10" t="s">
        <v>503</v>
      </c>
      <c r="C63">
        <v>0.28999999999999998</v>
      </c>
    </row>
    <row r="64" spans="1:3" x14ac:dyDescent="0.25">
      <c r="A64" s="10" t="s">
        <v>456</v>
      </c>
      <c r="B64" s="10" t="s">
        <v>504</v>
      </c>
      <c r="C64">
        <v>0.28999999999999998</v>
      </c>
    </row>
    <row r="65" spans="1:3" x14ac:dyDescent="0.25">
      <c r="A65" s="10" t="s">
        <v>458</v>
      </c>
      <c r="B65" s="10" t="s">
        <v>505</v>
      </c>
      <c r="C65">
        <v>0.3</v>
      </c>
    </row>
    <row r="66" spans="1:3" x14ac:dyDescent="0.25">
      <c r="A66" s="10" t="s">
        <v>460</v>
      </c>
      <c r="B66" s="10" t="s">
        <v>506</v>
      </c>
      <c r="C66">
        <v>0.27</v>
      </c>
    </row>
    <row r="67" spans="1:3" x14ac:dyDescent="0.25">
      <c r="A67" s="10" t="s">
        <v>462</v>
      </c>
      <c r="B67" s="10" t="s">
        <v>354</v>
      </c>
      <c r="C67">
        <v>0.32</v>
      </c>
    </row>
    <row r="68" spans="1:3" x14ac:dyDescent="0.25">
      <c r="A68" s="10" t="s">
        <v>463</v>
      </c>
      <c r="B68" s="10" t="s">
        <v>356</v>
      </c>
      <c r="C68">
        <v>0.34</v>
      </c>
    </row>
    <row r="69" spans="1:3" x14ac:dyDescent="0.25">
      <c r="A69" s="10" t="s">
        <v>464</v>
      </c>
      <c r="B69" s="10" t="s">
        <v>358</v>
      </c>
      <c r="C69">
        <v>0.2</v>
      </c>
    </row>
    <row r="70" spans="1:3" x14ac:dyDescent="0.25">
      <c r="A70" s="10" t="s">
        <v>465</v>
      </c>
      <c r="B70" s="10" t="s">
        <v>360</v>
      </c>
      <c r="C70">
        <v>0.23</v>
      </c>
    </row>
    <row r="71" spans="1:3" x14ac:dyDescent="0.25">
      <c r="A71" s="10" t="s">
        <v>466</v>
      </c>
      <c r="B71" s="10" t="s">
        <v>362</v>
      </c>
      <c r="C71">
        <v>0.28999999999999998</v>
      </c>
    </row>
    <row r="72" spans="1:3" x14ac:dyDescent="0.25">
      <c r="A72" s="10"/>
      <c r="B72" s="10"/>
    </row>
    <row r="73" spans="1:3" x14ac:dyDescent="0.25">
      <c r="A73" s="10"/>
      <c r="B73" s="10"/>
    </row>
    <row r="74" spans="1:3" x14ac:dyDescent="0.25">
      <c r="A74" s="10"/>
      <c r="B74" s="10"/>
    </row>
    <row r="75" spans="1:3" x14ac:dyDescent="0.25">
      <c r="A75" s="10"/>
      <c r="B75" s="10"/>
    </row>
    <row r="76" spans="1:3" x14ac:dyDescent="0.25">
      <c r="A76" s="10"/>
      <c r="B76" s="10"/>
    </row>
    <row r="77" spans="1:3" x14ac:dyDescent="0.25">
      <c r="A77" s="10"/>
      <c r="B77" s="10"/>
    </row>
    <row r="78" spans="1:3" x14ac:dyDescent="0.25">
      <c r="A78" s="10"/>
      <c r="B78" s="10"/>
    </row>
    <row r="79" spans="1:3" x14ac:dyDescent="0.25">
      <c r="A79" s="10"/>
      <c r="B79" s="10"/>
    </row>
    <row r="80" spans="1:3" x14ac:dyDescent="0.25">
      <c r="A80" s="10"/>
      <c r="B80" s="10"/>
    </row>
    <row r="81" spans="1:2" x14ac:dyDescent="0.25">
      <c r="A81" s="10"/>
      <c r="B81" s="10"/>
    </row>
    <row r="82" spans="1:2" x14ac:dyDescent="0.25">
      <c r="A82" s="10"/>
      <c r="B82" s="10"/>
    </row>
    <row r="83" spans="1:2" x14ac:dyDescent="0.25">
      <c r="A83" s="10"/>
      <c r="B83" s="10"/>
    </row>
    <row r="84" spans="1:2" x14ac:dyDescent="0.25">
      <c r="A84" s="10"/>
      <c r="B84" s="10"/>
    </row>
    <row r="85" spans="1:2" x14ac:dyDescent="0.25">
      <c r="A85" s="10"/>
      <c r="B85" s="10"/>
    </row>
    <row r="86" spans="1:2" x14ac:dyDescent="0.25">
      <c r="A86" s="10"/>
      <c r="B86" s="10"/>
    </row>
    <row r="87" spans="1:2" x14ac:dyDescent="0.25">
      <c r="A87" s="10"/>
      <c r="B87" s="10"/>
    </row>
    <row r="88" spans="1:2" x14ac:dyDescent="0.25">
      <c r="A88" s="10"/>
      <c r="B88" s="10"/>
    </row>
    <row r="89" spans="1:2" x14ac:dyDescent="0.25">
      <c r="A89" s="10"/>
      <c r="B89" s="10"/>
    </row>
    <row r="90" spans="1:2" x14ac:dyDescent="0.25">
      <c r="A90" s="10"/>
      <c r="B90" s="10"/>
    </row>
    <row r="91" spans="1:2" x14ac:dyDescent="0.25">
      <c r="A91" s="10"/>
      <c r="B91" s="10"/>
    </row>
    <row r="92" spans="1:2" x14ac:dyDescent="0.25">
      <c r="A92" s="10"/>
      <c r="B92" s="10"/>
    </row>
    <row r="93" spans="1:2" x14ac:dyDescent="0.25">
      <c r="A93" s="10"/>
      <c r="B93" s="10"/>
    </row>
    <row r="94" spans="1:2" x14ac:dyDescent="0.25">
      <c r="A94" s="10"/>
      <c r="B94" s="10"/>
    </row>
    <row r="95" spans="1:2" x14ac:dyDescent="0.25">
      <c r="A95" s="10"/>
      <c r="B95" s="10"/>
    </row>
    <row r="96" spans="1:2" x14ac:dyDescent="0.25">
      <c r="A96" s="10"/>
      <c r="B96" s="10"/>
    </row>
    <row r="97" spans="1:2" x14ac:dyDescent="0.25">
      <c r="A97" s="10"/>
      <c r="B97" s="10"/>
    </row>
    <row r="98" spans="1:2" x14ac:dyDescent="0.25">
      <c r="A98" s="10"/>
      <c r="B98" s="10"/>
    </row>
    <row r="99" spans="1:2" x14ac:dyDescent="0.25">
      <c r="A99" s="10"/>
      <c r="B99" s="10"/>
    </row>
    <row r="100" spans="1:2" x14ac:dyDescent="0.25">
      <c r="A100" s="10"/>
      <c r="B100" s="10"/>
    </row>
    <row r="101" spans="1:2" x14ac:dyDescent="0.25">
      <c r="A101" s="10"/>
      <c r="B101" s="10"/>
    </row>
    <row r="102" spans="1:2" x14ac:dyDescent="0.25">
      <c r="A102" s="10"/>
      <c r="B102" s="10"/>
    </row>
    <row r="103" spans="1:2" x14ac:dyDescent="0.25">
      <c r="A103" s="10"/>
      <c r="B103" s="10"/>
    </row>
    <row r="104" spans="1:2" x14ac:dyDescent="0.25">
      <c r="A104" s="10"/>
      <c r="B104" s="10"/>
    </row>
    <row r="105" spans="1:2" x14ac:dyDescent="0.25">
      <c r="A105" s="10"/>
      <c r="B105" s="10"/>
    </row>
    <row r="106" spans="1:2" x14ac:dyDescent="0.25">
      <c r="A106" s="10"/>
      <c r="B106" s="10"/>
    </row>
    <row r="107" spans="1:2" x14ac:dyDescent="0.25">
      <c r="A107" s="10"/>
      <c r="B107" s="10"/>
    </row>
    <row r="108" spans="1:2" x14ac:dyDescent="0.25">
      <c r="A108" s="10"/>
      <c r="B108" s="10"/>
    </row>
    <row r="109" spans="1:2" x14ac:dyDescent="0.25">
      <c r="A109" s="10"/>
      <c r="B109" s="10"/>
    </row>
    <row r="110" spans="1:2" x14ac:dyDescent="0.25">
      <c r="A110" s="10"/>
      <c r="B110" s="10"/>
    </row>
    <row r="111" spans="1:2" x14ac:dyDescent="0.25">
      <c r="A111" s="10"/>
      <c r="B111" s="10"/>
    </row>
    <row r="112" spans="1:2" x14ac:dyDescent="0.25">
      <c r="A112" s="10"/>
      <c r="B112" s="10"/>
    </row>
    <row r="113" spans="1:2" x14ac:dyDescent="0.25">
      <c r="A113" s="10"/>
      <c r="B113" s="10"/>
    </row>
    <row r="114" spans="1:2" x14ac:dyDescent="0.25">
      <c r="A114" s="10"/>
      <c r="B114" s="10"/>
    </row>
    <row r="115" spans="1:2" x14ac:dyDescent="0.25">
      <c r="A115" s="10"/>
      <c r="B115" s="10"/>
    </row>
    <row r="116" spans="1:2" x14ac:dyDescent="0.25">
      <c r="A116" s="10"/>
      <c r="B116" s="10"/>
    </row>
    <row r="117" spans="1:2" x14ac:dyDescent="0.25">
      <c r="A117" s="10"/>
      <c r="B117" s="10"/>
    </row>
    <row r="118" spans="1:2" x14ac:dyDescent="0.25">
      <c r="A118" s="10"/>
      <c r="B118" s="10"/>
    </row>
    <row r="119" spans="1:2" x14ac:dyDescent="0.25">
      <c r="A119" s="10"/>
      <c r="B119" s="10"/>
    </row>
    <row r="120" spans="1:2" x14ac:dyDescent="0.25">
      <c r="A120" s="10"/>
      <c r="B120" s="10"/>
    </row>
    <row r="121" spans="1:2" x14ac:dyDescent="0.25">
      <c r="A121" s="10"/>
      <c r="B121" s="10"/>
    </row>
    <row r="122" spans="1:2" x14ac:dyDescent="0.25">
      <c r="A122" s="10"/>
      <c r="B122" s="10"/>
    </row>
    <row r="123" spans="1:2" x14ac:dyDescent="0.25">
      <c r="A123" s="10"/>
      <c r="B123" s="10"/>
    </row>
    <row r="124" spans="1:2" x14ac:dyDescent="0.25">
      <c r="A124" s="10"/>
      <c r="B124" s="10"/>
    </row>
    <row r="125" spans="1:2" x14ac:dyDescent="0.25">
      <c r="A125" s="10"/>
      <c r="B125" s="10"/>
    </row>
    <row r="126" spans="1:2" x14ac:dyDescent="0.25">
      <c r="A126" s="10"/>
      <c r="B126" s="10"/>
    </row>
    <row r="127" spans="1:2" x14ac:dyDescent="0.25">
      <c r="A127" s="10"/>
      <c r="B127" s="10"/>
    </row>
    <row r="128" spans="1:2" x14ac:dyDescent="0.25">
      <c r="A128" s="10"/>
      <c r="B128" s="10"/>
    </row>
    <row r="129" spans="1:2" x14ac:dyDescent="0.25">
      <c r="A129" s="10"/>
      <c r="B129" s="10"/>
    </row>
    <row r="130" spans="1:2" x14ac:dyDescent="0.25">
      <c r="A130" s="10"/>
      <c r="B130" s="10"/>
    </row>
    <row r="131" spans="1:2" x14ac:dyDescent="0.25">
      <c r="A131" s="10"/>
      <c r="B131" s="10"/>
    </row>
    <row r="132" spans="1:2" x14ac:dyDescent="0.25">
      <c r="A132" s="10"/>
      <c r="B132" s="10"/>
    </row>
    <row r="133" spans="1:2" x14ac:dyDescent="0.25">
      <c r="A133" s="10"/>
      <c r="B133" s="10"/>
    </row>
    <row r="134" spans="1:2" x14ac:dyDescent="0.25">
      <c r="A134" s="10"/>
      <c r="B134" s="10"/>
    </row>
    <row r="135" spans="1:2" x14ac:dyDescent="0.25">
      <c r="A135" s="10"/>
      <c r="B135" s="10"/>
    </row>
    <row r="136" spans="1:2" x14ac:dyDescent="0.25">
      <c r="A136" s="10"/>
      <c r="B136" s="10"/>
    </row>
    <row r="137" spans="1:2" x14ac:dyDescent="0.25">
      <c r="A137" s="10"/>
      <c r="B137" s="10"/>
    </row>
    <row r="138" spans="1:2" x14ac:dyDescent="0.25">
      <c r="A138" s="10"/>
      <c r="B138" s="10"/>
    </row>
    <row r="139" spans="1:2" x14ac:dyDescent="0.25">
      <c r="A139" s="10"/>
      <c r="B139" s="10"/>
    </row>
    <row r="140" spans="1:2" x14ac:dyDescent="0.25">
      <c r="A140" s="10"/>
      <c r="B140" s="10"/>
    </row>
    <row r="141" spans="1:2" x14ac:dyDescent="0.25">
      <c r="A141" s="10"/>
      <c r="B141" s="10"/>
    </row>
    <row r="142" spans="1:2" x14ac:dyDescent="0.25">
      <c r="A142" s="10"/>
      <c r="B142" s="10"/>
    </row>
    <row r="143" spans="1:2" x14ac:dyDescent="0.25">
      <c r="A143" s="10"/>
      <c r="B143" s="10"/>
    </row>
    <row r="144" spans="1:2" x14ac:dyDescent="0.25">
      <c r="A144" s="10"/>
      <c r="B144" s="10"/>
    </row>
    <row r="145" spans="1:2" x14ac:dyDescent="0.25">
      <c r="A145" s="10"/>
      <c r="B145" s="10"/>
    </row>
    <row r="146" spans="1:2" x14ac:dyDescent="0.25">
      <c r="A146" s="10"/>
      <c r="B146" s="10"/>
    </row>
    <row r="147" spans="1:2" x14ac:dyDescent="0.25">
      <c r="A147" s="10"/>
      <c r="B147" s="10"/>
    </row>
    <row r="148" spans="1:2" x14ac:dyDescent="0.25">
      <c r="A148" s="10"/>
      <c r="B148" s="10"/>
    </row>
    <row r="149" spans="1:2" x14ac:dyDescent="0.25">
      <c r="A149" s="10"/>
      <c r="B149" s="10"/>
    </row>
    <row r="150" spans="1:2" x14ac:dyDescent="0.25">
      <c r="A150" s="10"/>
      <c r="B150" s="10"/>
    </row>
    <row r="151" spans="1:2" x14ac:dyDescent="0.25">
      <c r="A151" s="10"/>
      <c r="B151" s="10"/>
    </row>
    <row r="152" spans="1:2" x14ac:dyDescent="0.25">
      <c r="A152" s="10"/>
      <c r="B152" s="10"/>
    </row>
    <row r="153" spans="1:2" x14ac:dyDescent="0.25">
      <c r="A153" s="10"/>
      <c r="B153" s="10"/>
    </row>
    <row r="154" spans="1:2" x14ac:dyDescent="0.25">
      <c r="A154" s="10"/>
      <c r="B154" s="10"/>
    </row>
    <row r="155" spans="1:2" x14ac:dyDescent="0.25">
      <c r="A155" s="10"/>
      <c r="B155" s="10"/>
    </row>
    <row r="156" spans="1:2" x14ac:dyDescent="0.25">
      <c r="A156" s="10"/>
      <c r="B156" s="10"/>
    </row>
    <row r="157" spans="1:2" x14ac:dyDescent="0.25">
      <c r="A157" s="10"/>
      <c r="B157" s="10"/>
    </row>
    <row r="158" spans="1:2" x14ac:dyDescent="0.25">
      <c r="A158" s="10"/>
      <c r="B158" s="10"/>
    </row>
    <row r="159" spans="1:2" x14ac:dyDescent="0.25">
      <c r="A159" s="10"/>
      <c r="B159" s="10"/>
    </row>
    <row r="160" spans="1:2" x14ac:dyDescent="0.25">
      <c r="A160" s="10"/>
      <c r="B160" s="10"/>
    </row>
    <row r="161" spans="1:2" x14ac:dyDescent="0.25">
      <c r="A161" s="10"/>
      <c r="B161" s="10"/>
    </row>
    <row r="162" spans="1:2" x14ac:dyDescent="0.25">
      <c r="A162" s="10"/>
      <c r="B162" s="10"/>
    </row>
    <row r="163" spans="1:2" x14ac:dyDescent="0.25">
      <c r="A163" s="10"/>
      <c r="B163" s="10"/>
    </row>
    <row r="164" spans="1:2" x14ac:dyDescent="0.25">
      <c r="A164" s="10"/>
      <c r="B164" s="10"/>
    </row>
    <row r="165" spans="1:2" x14ac:dyDescent="0.25">
      <c r="A165" s="10"/>
      <c r="B165" s="10"/>
    </row>
    <row r="166" spans="1:2" x14ac:dyDescent="0.25">
      <c r="A166" s="10"/>
      <c r="B166" s="10"/>
    </row>
    <row r="167" spans="1:2" x14ac:dyDescent="0.25">
      <c r="A167" s="10"/>
      <c r="B167" s="10"/>
    </row>
    <row r="168" spans="1:2" x14ac:dyDescent="0.25">
      <c r="A168" s="10"/>
      <c r="B168" s="10"/>
    </row>
    <row r="169" spans="1:2" x14ac:dyDescent="0.25">
      <c r="A169" s="10"/>
      <c r="B169" s="10"/>
    </row>
    <row r="170" spans="1:2" x14ac:dyDescent="0.25">
      <c r="A170" s="10"/>
      <c r="B170" s="10"/>
    </row>
    <row r="171" spans="1:2" x14ac:dyDescent="0.25">
      <c r="A171" s="10"/>
      <c r="B171" s="10"/>
    </row>
    <row r="172" spans="1:2" x14ac:dyDescent="0.25">
      <c r="A172" s="10"/>
      <c r="B172" s="10"/>
    </row>
    <row r="173" spans="1:2" x14ac:dyDescent="0.25">
      <c r="A173" s="10"/>
      <c r="B173" s="10"/>
    </row>
    <row r="174" spans="1:2" x14ac:dyDescent="0.25">
      <c r="A174" s="10"/>
      <c r="B174" s="10"/>
    </row>
    <row r="175" spans="1:2" x14ac:dyDescent="0.25">
      <c r="A175" s="10"/>
      <c r="B175" s="10"/>
    </row>
    <row r="176" spans="1:2" x14ac:dyDescent="0.25">
      <c r="A176" s="10"/>
      <c r="B176" s="10"/>
    </row>
    <row r="177" spans="1:2" x14ac:dyDescent="0.25">
      <c r="A177" s="10"/>
      <c r="B177" s="10"/>
    </row>
    <row r="178" spans="1:2" x14ac:dyDescent="0.25">
      <c r="A178" s="10"/>
      <c r="B178" s="10"/>
    </row>
    <row r="179" spans="1:2" x14ac:dyDescent="0.25">
      <c r="A179" s="10"/>
      <c r="B179" s="10"/>
    </row>
    <row r="180" spans="1:2" x14ac:dyDescent="0.25">
      <c r="A180" s="10"/>
      <c r="B180" s="10"/>
    </row>
    <row r="181" spans="1:2" x14ac:dyDescent="0.25">
      <c r="A181" s="10"/>
      <c r="B181" s="10"/>
    </row>
    <row r="182" spans="1:2" x14ac:dyDescent="0.25">
      <c r="A182" s="10"/>
      <c r="B182" s="10"/>
    </row>
    <row r="183" spans="1:2" x14ac:dyDescent="0.25">
      <c r="A183" s="10"/>
      <c r="B183" s="10"/>
    </row>
    <row r="184" spans="1:2" x14ac:dyDescent="0.25">
      <c r="A184" s="10"/>
      <c r="B184" s="10"/>
    </row>
    <row r="185" spans="1:2" x14ac:dyDescent="0.25">
      <c r="A185" s="10"/>
      <c r="B185" s="10"/>
    </row>
    <row r="186" spans="1:2" x14ac:dyDescent="0.25">
      <c r="A186" s="10"/>
      <c r="B186" s="10"/>
    </row>
    <row r="187" spans="1:2" x14ac:dyDescent="0.25">
      <c r="A187" s="10"/>
      <c r="B187" s="10"/>
    </row>
    <row r="188" spans="1:2" x14ac:dyDescent="0.25">
      <c r="A188" s="10"/>
      <c r="B188" s="10"/>
    </row>
    <row r="189" spans="1:2" x14ac:dyDescent="0.25">
      <c r="A189" s="10"/>
      <c r="B189" s="10"/>
    </row>
    <row r="190" spans="1:2" x14ac:dyDescent="0.25">
      <c r="A190" s="10"/>
      <c r="B190" s="10"/>
    </row>
    <row r="191" spans="1:2" x14ac:dyDescent="0.25">
      <c r="A191" s="10"/>
      <c r="B191" s="10"/>
    </row>
    <row r="192" spans="1:2" x14ac:dyDescent="0.25">
      <c r="A192" s="10"/>
      <c r="B192" s="10"/>
    </row>
    <row r="193" spans="1:2" x14ac:dyDescent="0.25">
      <c r="A193" s="10"/>
      <c r="B193" s="10"/>
    </row>
    <row r="194" spans="1:2" x14ac:dyDescent="0.25">
      <c r="A194" s="10"/>
      <c r="B194" s="10"/>
    </row>
    <row r="195" spans="1:2" x14ac:dyDescent="0.25">
      <c r="A195" s="10"/>
      <c r="B195" s="10"/>
    </row>
    <row r="196" spans="1:2" x14ac:dyDescent="0.25">
      <c r="A196" s="10"/>
      <c r="B196" s="10"/>
    </row>
    <row r="197" spans="1:2" x14ac:dyDescent="0.25">
      <c r="A197" s="10"/>
      <c r="B197" s="10"/>
    </row>
    <row r="198" spans="1:2" x14ac:dyDescent="0.25">
      <c r="A198" s="10"/>
      <c r="B198" s="10"/>
    </row>
    <row r="199" spans="1:2" x14ac:dyDescent="0.25">
      <c r="A199" s="10"/>
      <c r="B199" s="10"/>
    </row>
    <row r="200" spans="1:2" x14ac:dyDescent="0.25">
      <c r="A200" s="10"/>
      <c r="B200" s="10"/>
    </row>
    <row r="201" spans="1:2" x14ac:dyDescent="0.25">
      <c r="A201" s="10"/>
      <c r="B201" s="10"/>
    </row>
    <row r="202" spans="1:2" x14ac:dyDescent="0.25">
      <c r="A202" s="10"/>
      <c r="B202" s="10"/>
    </row>
    <row r="203" spans="1:2" x14ac:dyDescent="0.25">
      <c r="A203" s="10"/>
      <c r="B203" s="10"/>
    </row>
    <row r="204" spans="1:2" x14ac:dyDescent="0.25">
      <c r="A204" s="10"/>
      <c r="B204" s="10"/>
    </row>
    <row r="205" spans="1:2" x14ac:dyDescent="0.25">
      <c r="A205" s="10"/>
      <c r="B205" s="10"/>
    </row>
    <row r="206" spans="1:2" x14ac:dyDescent="0.25">
      <c r="A206" s="10"/>
      <c r="B206" s="10"/>
    </row>
    <row r="207" spans="1:2" x14ac:dyDescent="0.25">
      <c r="A207" s="10"/>
      <c r="B207" s="10"/>
    </row>
    <row r="208" spans="1:2" x14ac:dyDescent="0.25">
      <c r="A208" s="10"/>
      <c r="B208" s="10"/>
    </row>
    <row r="209" spans="1:2" x14ac:dyDescent="0.25">
      <c r="A209" s="10"/>
      <c r="B209" s="10"/>
    </row>
    <row r="210" spans="1:2" x14ac:dyDescent="0.25">
      <c r="A210" s="10"/>
      <c r="B210" s="10"/>
    </row>
    <row r="211" spans="1:2" x14ac:dyDescent="0.25">
      <c r="A211" s="10"/>
      <c r="B211" s="10"/>
    </row>
    <row r="212" spans="1:2" x14ac:dyDescent="0.25">
      <c r="A212" s="10"/>
      <c r="B212" s="10"/>
    </row>
    <row r="213" spans="1:2" x14ac:dyDescent="0.25">
      <c r="A213" s="10"/>
      <c r="B213" s="10"/>
    </row>
    <row r="214" spans="1:2" x14ac:dyDescent="0.25">
      <c r="A214" s="10"/>
      <c r="B214" s="10"/>
    </row>
    <row r="215" spans="1:2" x14ac:dyDescent="0.25">
      <c r="A215" s="10"/>
      <c r="B215" s="10"/>
    </row>
    <row r="216" spans="1:2" x14ac:dyDescent="0.25">
      <c r="A216" s="10"/>
      <c r="B216" s="10"/>
    </row>
    <row r="217" spans="1:2" x14ac:dyDescent="0.25">
      <c r="A217" s="10"/>
      <c r="B217" s="10"/>
    </row>
    <row r="218" spans="1:2" x14ac:dyDescent="0.25">
      <c r="A218" s="10"/>
      <c r="B218" s="10"/>
    </row>
    <row r="219" spans="1:2" x14ac:dyDescent="0.25">
      <c r="A219" s="10"/>
      <c r="B219" s="10"/>
    </row>
    <row r="220" spans="1:2" x14ac:dyDescent="0.25">
      <c r="A220" s="10"/>
      <c r="B220" s="10"/>
    </row>
    <row r="221" spans="1:2" x14ac:dyDescent="0.25">
      <c r="A221" s="10"/>
      <c r="B221" s="10"/>
    </row>
    <row r="222" spans="1:2" x14ac:dyDescent="0.25">
      <c r="A222" s="10"/>
      <c r="B222" s="10"/>
    </row>
    <row r="223" spans="1:2" x14ac:dyDescent="0.25">
      <c r="A223" s="10"/>
      <c r="B223" s="10"/>
    </row>
    <row r="224" spans="1:2" x14ac:dyDescent="0.25">
      <c r="A224" s="10"/>
      <c r="B224" s="10"/>
    </row>
    <row r="225" spans="1:2" x14ac:dyDescent="0.25">
      <c r="A225" s="10"/>
      <c r="B225" s="10"/>
    </row>
    <row r="226" spans="1:2" x14ac:dyDescent="0.25">
      <c r="A226" s="10"/>
      <c r="B226" s="10"/>
    </row>
    <row r="227" spans="1:2" x14ac:dyDescent="0.25">
      <c r="A227" s="10"/>
      <c r="B227" s="10"/>
    </row>
    <row r="228" spans="1:2" x14ac:dyDescent="0.25">
      <c r="A228" s="10"/>
      <c r="B228" s="10"/>
    </row>
    <row r="229" spans="1:2" x14ac:dyDescent="0.25">
      <c r="A229" s="10"/>
      <c r="B229" s="10"/>
    </row>
    <row r="230" spans="1:2" x14ac:dyDescent="0.25">
      <c r="A230" s="10"/>
      <c r="B230" s="10"/>
    </row>
    <row r="231" spans="1:2" x14ac:dyDescent="0.25">
      <c r="A231" s="10"/>
      <c r="B231" s="10"/>
    </row>
    <row r="232" spans="1:2" x14ac:dyDescent="0.25">
      <c r="A232" s="10"/>
      <c r="B232" s="10"/>
    </row>
    <row r="233" spans="1:2" x14ac:dyDescent="0.25">
      <c r="A233" s="10"/>
      <c r="B233" s="10"/>
    </row>
    <row r="234" spans="1:2" x14ac:dyDescent="0.25">
      <c r="A234" s="10"/>
      <c r="B234" s="10"/>
    </row>
    <row r="235" spans="1:2" x14ac:dyDescent="0.25">
      <c r="A235" s="10"/>
      <c r="B235" s="10"/>
    </row>
    <row r="236" spans="1:2" x14ac:dyDescent="0.25">
      <c r="A236" s="10"/>
      <c r="B236" s="10"/>
    </row>
    <row r="237" spans="1:2" x14ac:dyDescent="0.25">
      <c r="A237" s="10"/>
      <c r="B237" s="10"/>
    </row>
    <row r="238" spans="1:2" x14ac:dyDescent="0.25">
      <c r="A238" s="10"/>
      <c r="B238" s="10"/>
    </row>
    <row r="239" spans="1:2" x14ac:dyDescent="0.25">
      <c r="A239" s="10"/>
      <c r="B239" s="10"/>
    </row>
    <row r="240" spans="1:2" x14ac:dyDescent="0.25">
      <c r="A240" s="10"/>
      <c r="B240" s="10"/>
    </row>
    <row r="241" spans="1:2" x14ac:dyDescent="0.25">
      <c r="A241" s="10"/>
      <c r="B241" s="10"/>
    </row>
    <row r="242" spans="1:2" x14ac:dyDescent="0.25">
      <c r="A242" s="10"/>
      <c r="B242" s="10"/>
    </row>
    <row r="243" spans="1:2" x14ac:dyDescent="0.25">
      <c r="A243" s="10"/>
      <c r="B243" s="10"/>
    </row>
    <row r="244" spans="1:2" x14ac:dyDescent="0.25">
      <c r="A244" s="10"/>
      <c r="B244" s="10"/>
    </row>
    <row r="245" spans="1:2" x14ac:dyDescent="0.25">
      <c r="A245" s="10"/>
      <c r="B245" s="10"/>
    </row>
    <row r="246" spans="1:2" x14ac:dyDescent="0.25">
      <c r="A246" s="10"/>
      <c r="B246" s="10"/>
    </row>
    <row r="247" spans="1:2" x14ac:dyDescent="0.25">
      <c r="A247" s="10"/>
      <c r="B247" s="10"/>
    </row>
    <row r="248" spans="1:2" x14ac:dyDescent="0.25">
      <c r="A248" s="10"/>
      <c r="B248" s="10"/>
    </row>
    <row r="249" spans="1:2" x14ac:dyDescent="0.25">
      <c r="A249" s="10"/>
      <c r="B249" s="10"/>
    </row>
    <row r="250" spans="1:2" x14ac:dyDescent="0.25">
      <c r="A250" s="10"/>
      <c r="B250" s="10"/>
    </row>
    <row r="251" spans="1:2" x14ac:dyDescent="0.25">
      <c r="A251" s="10"/>
      <c r="B251" s="10"/>
    </row>
    <row r="252" spans="1:2" x14ac:dyDescent="0.25">
      <c r="A252" s="10"/>
      <c r="B252" s="10"/>
    </row>
    <row r="253" spans="1:2" x14ac:dyDescent="0.25">
      <c r="A253" s="10"/>
      <c r="B253" s="10"/>
    </row>
    <row r="254" spans="1:2" x14ac:dyDescent="0.25">
      <c r="A254" s="10"/>
      <c r="B254" s="10"/>
    </row>
    <row r="255" spans="1:2" x14ac:dyDescent="0.25">
      <c r="A255" s="10"/>
      <c r="B255" s="10"/>
    </row>
    <row r="256" spans="1:2" x14ac:dyDescent="0.25">
      <c r="A256" s="10"/>
      <c r="B256" s="10"/>
    </row>
    <row r="257" spans="1:2" x14ac:dyDescent="0.25">
      <c r="A257" s="10"/>
      <c r="B257" s="10"/>
    </row>
    <row r="258" spans="1:2" x14ac:dyDescent="0.25">
      <c r="A258" s="10"/>
      <c r="B258" s="10"/>
    </row>
    <row r="259" spans="1:2" x14ac:dyDescent="0.25">
      <c r="A259" s="10"/>
      <c r="B259" s="10"/>
    </row>
    <row r="260" spans="1:2" x14ac:dyDescent="0.25">
      <c r="A260" s="10"/>
      <c r="B260" s="10"/>
    </row>
    <row r="261" spans="1:2" x14ac:dyDescent="0.25">
      <c r="A261" s="10"/>
      <c r="B261" s="10"/>
    </row>
    <row r="262" spans="1:2" x14ac:dyDescent="0.25">
      <c r="A262" s="10"/>
      <c r="B262" s="10"/>
    </row>
    <row r="263" spans="1:2" x14ac:dyDescent="0.25">
      <c r="A263" s="10"/>
      <c r="B263" s="10"/>
    </row>
    <row r="264" spans="1:2" x14ac:dyDescent="0.25">
      <c r="A264" s="10"/>
      <c r="B264" s="10"/>
    </row>
    <row r="265" spans="1:2" x14ac:dyDescent="0.25">
      <c r="A265" s="10"/>
      <c r="B265" s="10"/>
    </row>
    <row r="266" spans="1:2" x14ac:dyDescent="0.25">
      <c r="A266" s="10"/>
      <c r="B266" s="10"/>
    </row>
    <row r="267" spans="1:2" x14ac:dyDescent="0.25">
      <c r="A267" s="10"/>
      <c r="B267" s="10"/>
    </row>
    <row r="268" spans="1:2" x14ac:dyDescent="0.25">
      <c r="A268" s="10"/>
      <c r="B268" s="10"/>
    </row>
    <row r="269" spans="1:2" x14ac:dyDescent="0.25">
      <c r="A269" s="10"/>
      <c r="B269" s="10"/>
    </row>
    <row r="270" spans="1:2" x14ac:dyDescent="0.25">
      <c r="A270" s="10"/>
      <c r="B270" s="10"/>
    </row>
    <row r="271" spans="1:2" x14ac:dyDescent="0.25">
      <c r="A271" s="10"/>
      <c r="B271" s="10"/>
    </row>
    <row r="272" spans="1:2" x14ac:dyDescent="0.25">
      <c r="A272" s="10"/>
      <c r="B272" s="10"/>
    </row>
    <row r="273" spans="1:2" x14ac:dyDescent="0.25">
      <c r="A273" s="10"/>
      <c r="B273" s="10"/>
    </row>
    <row r="274" spans="1:2" x14ac:dyDescent="0.25">
      <c r="A274" s="10"/>
      <c r="B274" s="10"/>
    </row>
    <row r="275" spans="1:2" x14ac:dyDescent="0.25">
      <c r="A275" s="10"/>
      <c r="B275" s="10"/>
    </row>
    <row r="276" spans="1:2" x14ac:dyDescent="0.25">
      <c r="A276" s="10"/>
      <c r="B276" s="10"/>
    </row>
    <row r="277" spans="1:2" x14ac:dyDescent="0.25">
      <c r="A277" s="10"/>
      <c r="B277" s="10"/>
    </row>
    <row r="278" spans="1:2" x14ac:dyDescent="0.25">
      <c r="A278" s="10"/>
      <c r="B278" s="10"/>
    </row>
    <row r="279" spans="1:2" x14ac:dyDescent="0.25">
      <c r="A279" s="10"/>
      <c r="B279" s="10"/>
    </row>
    <row r="280" spans="1:2" x14ac:dyDescent="0.25">
      <c r="A280" s="10"/>
      <c r="B280" s="10"/>
    </row>
    <row r="281" spans="1:2" x14ac:dyDescent="0.25">
      <c r="A281" s="10"/>
      <c r="B281" s="10"/>
    </row>
    <row r="282" spans="1:2" x14ac:dyDescent="0.25">
      <c r="A282" s="10"/>
      <c r="B282" s="10"/>
    </row>
    <row r="283" spans="1:2" x14ac:dyDescent="0.25">
      <c r="A283" s="10"/>
      <c r="B283" s="10"/>
    </row>
    <row r="284" spans="1:2" x14ac:dyDescent="0.25">
      <c r="A284" s="10"/>
      <c r="B284" s="10"/>
    </row>
    <row r="285" spans="1:2" x14ac:dyDescent="0.25">
      <c r="A285" s="10"/>
      <c r="B285" s="10"/>
    </row>
    <row r="286" spans="1:2" x14ac:dyDescent="0.25">
      <c r="A286" s="10"/>
      <c r="B286" s="10"/>
    </row>
    <row r="287" spans="1:2" x14ac:dyDescent="0.25">
      <c r="A287" s="10"/>
      <c r="B287" s="10"/>
    </row>
    <row r="288" spans="1:2" x14ac:dyDescent="0.25">
      <c r="A288" s="10"/>
      <c r="B288" s="10"/>
    </row>
    <row r="289" spans="1:2" x14ac:dyDescent="0.25">
      <c r="A289" s="10"/>
      <c r="B289" s="10"/>
    </row>
    <row r="290" spans="1:2" x14ac:dyDescent="0.25">
      <c r="A290" s="10"/>
      <c r="B290" s="10"/>
    </row>
    <row r="291" spans="1:2" x14ac:dyDescent="0.25">
      <c r="A291" s="10"/>
      <c r="B291" s="10"/>
    </row>
    <row r="292" spans="1:2" x14ac:dyDescent="0.25">
      <c r="A292" s="10"/>
      <c r="B292" s="10"/>
    </row>
    <row r="293" spans="1:2" x14ac:dyDescent="0.25">
      <c r="A293" s="10"/>
      <c r="B293" s="10"/>
    </row>
    <row r="294" spans="1:2" x14ac:dyDescent="0.25">
      <c r="A294" s="10"/>
      <c r="B294" s="10"/>
    </row>
    <row r="295" spans="1:2" x14ac:dyDescent="0.25">
      <c r="A295" s="10"/>
      <c r="B295" s="10"/>
    </row>
    <row r="296" spans="1:2" x14ac:dyDescent="0.25">
      <c r="A296" s="10"/>
      <c r="B296" s="10"/>
    </row>
    <row r="297" spans="1:2" x14ac:dyDescent="0.25">
      <c r="A297" s="10"/>
      <c r="B297" s="10"/>
    </row>
    <row r="298" spans="1:2" x14ac:dyDescent="0.25">
      <c r="A298" s="10"/>
      <c r="B298" s="10"/>
    </row>
    <row r="299" spans="1:2" x14ac:dyDescent="0.25">
      <c r="A299" s="10"/>
      <c r="B299" s="10"/>
    </row>
    <row r="300" spans="1:2" x14ac:dyDescent="0.25">
      <c r="A300" s="10"/>
      <c r="B300" s="10"/>
    </row>
    <row r="301" spans="1:2" x14ac:dyDescent="0.25">
      <c r="A301" s="10"/>
      <c r="B301" s="10"/>
    </row>
    <row r="302" spans="1:2" x14ac:dyDescent="0.25">
      <c r="A302" s="10"/>
      <c r="B302" s="10"/>
    </row>
    <row r="303" spans="1:2" x14ac:dyDescent="0.25">
      <c r="A303" s="10"/>
      <c r="B303" s="10"/>
    </row>
    <row r="304" spans="1:2" x14ac:dyDescent="0.25">
      <c r="A304" s="10"/>
      <c r="B304" s="10"/>
    </row>
    <row r="305" spans="1:2" x14ac:dyDescent="0.25">
      <c r="A305" s="10"/>
      <c r="B305" s="10"/>
    </row>
    <row r="306" spans="1:2" x14ac:dyDescent="0.25">
      <c r="A306" s="10"/>
      <c r="B306" s="10"/>
    </row>
    <row r="307" spans="1:2" x14ac:dyDescent="0.25">
      <c r="A307" s="10"/>
      <c r="B307" s="10"/>
    </row>
    <row r="308" spans="1:2" x14ac:dyDescent="0.25">
      <c r="A308" s="10"/>
      <c r="B308" s="10"/>
    </row>
    <row r="309" spans="1:2" x14ac:dyDescent="0.25">
      <c r="A309" s="10"/>
      <c r="B309" s="10"/>
    </row>
    <row r="310" spans="1:2" x14ac:dyDescent="0.25">
      <c r="A310" s="10"/>
      <c r="B310" s="10"/>
    </row>
    <row r="311" spans="1:2" x14ac:dyDescent="0.25">
      <c r="A311" s="10"/>
      <c r="B311" s="10"/>
    </row>
    <row r="312" spans="1:2" x14ac:dyDescent="0.25">
      <c r="A312" s="10"/>
      <c r="B312" s="10"/>
    </row>
    <row r="313" spans="1:2" x14ac:dyDescent="0.25">
      <c r="A313" s="10"/>
      <c r="B313" s="10"/>
    </row>
    <row r="314" spans="1:2" x14ac:dyDescent="0.25">
      <c r="A314" s="10"/>
      <c r="B314" s="10"/>
    </row>
    <row r="315" spans="1:2" x14ac:dyDescent="0.25">
      <c r="A315" s="10"/>
      <c r="B315" s="10"/>
    </row>
    <row r="316" spans="1:2" x14ac:dyDescent="0.25">
      <c r="A316" s="10"/>
      <c r="B316" s="10"/>
    </row>
    <row r="317" spans="1:2" x14ac:dyDescent="0.25">
      <c r="A317" s="10"/>
      <c r="B317" s="10"/>
    </row>
    <row r="318" spans="1:2" x14ac:dyDescent="0.25">
      <c r="A318" s="10"/>
      <c r="B318" s="10"/>
    </row>
    <row r="319" spans="1:2" x14ac:dyDescent="0.25">
      <c r="A319" s="10"/>
      <c r="B319" s="10"/>
    </row>
    <row r="320" spans="1:2" x14ac:dyDescent="0.25">
      <c r="A320" s="10"/>
      <c r="B320" s="10"/>
    </row>
    <row r="321" spans="1:2" x14ac:dyDescent="0.25">
      <c r="A321" s="10"/>
      <c r="B321" s="10"/>
    </row>
    <row r="322" spans="1:2" x14ac:dyDescent="0.25">
      <c r="A322" s="10"/>
      <c r="B322" s="10"/>
    </row>
    <row r="323" spans="1:2" x14ac:dyDescent="0.25">
      <c r="A323" s="10"/>
      <c r="B323" s="10"/>
    </row>
    <row r="324" spans="1:2" x14ac:dyDescent="0.25">
      <c r="A324" s="10"/>
      <c r="B324" s="10"/>
    </row>
    <row r="325" spans="1:2" x14ac:dyDescent="0.25">
      <c r="A325" s="10"/>
      <c r="B325" s="10"/>
    </row>
    <row r="326" spans="1:2" x14ac:dyDescent="0.25">
      <c r="A326" s="10"/>
      <c r="B326" s="10"/>
    </row>
    <row r="327" spans="1:2" x14ac:dyDescent="0.25">
      <c r="A327" s="10"/>
      <c r="B327" s="10"/>
    </row>
    <row r="328" spans="1:2" x14ac:dyDescent="0.25">
      <c r="A328" s="10"/>
      <c r="B328" s="10"/>
    </row>
    <row r="329" spans="1:2" x14ac:dyDescent="0.25">
      <c r="A329" s="10"/>
      <c r="B329" s="10"/>
    </row>
    <row r="330" spans="1:2" x14ac:dyDescent="0.25">
      <c r="A330" s="10"/>
      <c r="B330" s="10"/>
    </row>
    <row r="331" spans="1:2" x14ac:dyDescent="0.25">
      <c r="A331" s="10"/>
      <c r="B331" s="10"/>
    </row>
    <row r="332" spans="1:2" x14ac:dyDescent="0.25">
      <c r="A332" s="10"/>
      <c r="B332" s="10"/>
    </row>
    <row r="333" spans="1:2" x14ac:dyDescent="0.25">
      <c r="A333" s="10"/>
      <c r="B333" s="10"/>
    </row>
    <row r="334" spans="1:2" x14ac:dyDescent="0.25">
      <c r="A334" s="10"/>
      <c r="B334" s="10"/>
    </row>
    <row r="335" spans="1:2" x14ac:dyDescent="0.25">
      <c r="A335" s="10"/>
      <c r="B335" s="10"/>
    </row>
    <row r="336" spans="1:2" x14ac:dyDescent="0.25">
      <c r="A336" s="10"/>
      <c r="B336" s="10"/>
    </row>
    <row r="337" spans="1:2" x14ac:dyDescent="0.25">
      <c r="A337" s="10"/>
      <c r="B337" s="10"/>
    </row>
    <row r="338" spans="1:2" x14ac:dyDescent="0.25">
      <c r="A338" s="10"/>
      <c r="B338" s="10"/>
    </row>
    <row r="339" spans="1:2" x14ac:dyDescent="0.25">
      <c r="A339" s="10"/>
      <c r="B339" s="10"/>
    </row>
    <row r="340" spans="1:2" x14ac:dyDescent="0.25">
      <c r="A340" s="10"/>
      <c r="B340" s="10"/>
    </row>
    <row r="341" spans="1:2" x14ac:dyDescent="0.25">
      <c r="A341" s="10"/>
      <c r="B341" s="10"/>
    </row>
    <row r="342" spans="1:2" x14ac:dyDescent="0.25">
      <c r="A342" s="10"/>
      <c r="B342" s="10"/>
    </row>
    <row r="343" spans="1:2" x14ac:dyDescent="0.25">
      <c r="A343" s="10"/>
      <c r="B343" s="10"/>
    </row>
    <row r="344" spans="1:2" x14ac:dyDescent="0.25">
      <c r="A344" s="10"/>
      <c r="B344" s="10"/>
    </row>
    <row r="345" spans="1:2" x14ac:dyDescent="0.25">
      <c r="A345" s="10"/>
      <c r="B345" s="10"/>
    </row>
    <row r="346" spans="1:2" x14ac:dyDescent="0.25">
      <c r="A346" s="10"/>
      <c r="B346" s="10"/>
    </row>
    <row r="347" spans="1:2" x14ac:dyDescent="0.25">
      <c r="A347" s="10"/>
      <c r="B347" s="10"/>
    </row>
    <row r="348" spans="1:2" x14ac:dyDescent="0.25">
      <c r="A348" s="10"/>
      <c r="B348" s="10"/>
    </row>
    <row r="349" spans="1:2" x14ac:dyDescent="0.25">
      <c r="A349" s="10"/>
      <c r="B349" s="10"/>
    </row>
    <row r="350" spans="1:2" x14ac:dyDescent="0.25">
      <c r="A350" s="10"/>
      <c r="B350" s="10"/>
    </row>
    <row r="351" spans="1:2" x14ac:dyDescent="0.25">
      <c r="A351" s="10"/>
      <c r="B351" s="10"/>
    </row>
    <row r="352" spans="1:2" x14ac:dyDescent="0.25">
      <c r="A352" s="10"/>
      <c r="B352" s="10"/>
    </row>
    <row r="353" spans="1:2" x14ac:dyDescent="0.25">
      <c r="A353" s="10"/>
      <c r="B353" s="10"/>
    </row>
    <row r="354" spans="1:2" x14ac:dyDescent="0.25">
      <c r="A354" s="10"/>
      <c r="B354" s="10"/>
    </row>
    <row r="355" spans="1:2" x14ac:dyDescent="0.25">
      <c r="A355" s="10"/>
      <c r="B355" s="10"/>
    </row>
    <row r="356" spans="1:2" x14ac:dyDescent="0.25">
      <c r="A356" s="10"/>
      <c r="B356" s="10"/>
    </row>
    <row r="357" spans="1:2" x14ac:dyDescent="0.25">
      <c r="A357" s="10"/>
      <c r="B357" s="10"/>
    </row>
    <row r="358" spans="1:2" x14ac:dyDescent="0.25">
      <c r="A358" s="10"/>
      <c r="B358" s="10"/>
    </row>
    <row r="359" spans="1:2" x14ac:dyDescent="0.25">
      <c r="A359" s="10"/>
      <c r="B359" s="10"/>
    </row>
    <row r="360" spans="1:2" x14ac:dyDescent="0.25">
      <c r="A360" s="10"/>
      <c r="B360" s="10"/>
    </row>
    <row r="361" spans="1:2" x14ac:dyDescent="0.25">
      <c r="A361" s="10"/>
      <c r="B361" s="10"/>
    </row>
    <row r="362" spans="1:2" x14ac:dyDescent="0.25">
      <c r="A362" s="10"/>
      <c r="B362" s="10"/>
    </row>
    <row r="363" spans="1:2" x14ac:dyDescent="0.25">
      <c r="A363" s="10"/>
      <c r="B363" s="10"/>
    </row>
    <row r="364" spans="1:2" x14ac:dyDescent="0.25">
      <c r="A364" s="10"/>
      <c r="B364" s="10"/>
    </row>
    <row r="365" spans="1:2" x14ac:dyDescent="0.25">
      <c r="A365" s="10"/>
      <c r="B365" s="10"/>
    </row>
    <row r="366" spans="1:2" x14ac:dyDescent="0.25">
      <c r="A366" s="10"/>
      <c r="B366" s="10"/>
    </row>
    <row r="367" spans="1:2" x14ac:dyDescent="0.25">
      <c r="A367" s="10"/>
      <c r="B367" s="10"/>
    </row>
    <row r="368" spans="1:2" x14ac:dyDescent="0.25">
      <c r="A368" s="10"/>
      <c r="B368" s="10"/>
    </row>
    <row r="369" spans="1:2" x14ac:dyDescent="0.25">
      <c r="A369" s="10"/>
      <c r="B369" s="10"/>
    </row>
    <row r="370" spans="1:2" x14ac:dyDescent="0.25">
      <c r="A370" s="10"/>
      <c r="B370" s="10"/>
    </row>
    <row r="371" spans="1:2" x14ac:dyDescent="0.25">
      <c r="A371" s="10"/>
      <c r="B371" s="10"/>
    </row>
    <row r="372" spans="1:2" x14ac:dyDescent="0.25">
      <c r="A372" s="10"/>
      <c r="B372" s="10"/>
    </row>
    <row r="373" spans="1:2" x14ac:dyDescent="0.25">
      <c r="A373" s="10"/>
      <c r="B373" s="10"/>
    </row>
    <row r="374" spans="1:2" x14ac:dyDescent="0.25">
      <c r="A374" s="10"/>
      <c r="B374" s="10"/>
    </row>
    <row r="375" spans="1:2" x14ac:dyDescent="0.25">
      <c r="A375" s="10"/>
      <c r="B375" s="10"/>
    </row>
    <row r="376" spans="1:2" x14ac:dyDescent="0.25">
      <c r="A376" s="10"/>
      <c r="B376" s="10"/>
    </row>
    <row r="377" spans="1:2" x14ac:dyDescent="0.25">
      <c r="A377" s="10"/>
      <c r="B377" s="10"/>
    </row>
    <row r="378" spans="1:2" x14ac:dyDescent="0.25">
      <c r="A378" s="10"/>
      <c r="B378" s="10"/>
    </row>
    <row r="379" spans="1:2" x14ac:dyDescent="0.25">
      <c r="A379" s="10"/>
      <c r="B379" s="10"/>
    </row>
    <row r="380" spans="1:2" x14ac:dyDescent="0.25">
      <c r="A380" s="10"/>
      <c r="B380" s="10"/>
    </row>
    <row r="381" spans="1:2" x14ac:dyDescent="0.25">
      <c r="A381" s="10"/>
      <c r="B381" s="10"/>
    </row>
    <row r="382" spans="1:2" x14ac:dyDescent="0.25">
      <c r="A382" s="10"/>
      <c r="B382" s="10"/>
    </row>
    <row r="383" spans="1:2" x14ac:dyDescent="0.25">
      <c r="A383" s="10"/>
      <c r="B383" s="10"/>
    </row>
    <row r="384" spans="1:2" x14ac:dyDescent="0.25">
      <c r="A384" s="10"/>
      <c r="B384" s="10"/>
    </row>
    <row r="385" spans="1:2" x14ac:dyDescent="0.25">
      <c r="A385" s="10"/>
      <c r="B385" s="10"/>
    </row>
    <row r="386" spans="1:2" x14ac:dyDescent="0.25">
      <c r="A386" s="10"/>
      <c r="B386" s="10"/>
    </row>
    <row r="387" spans="1:2" x14ac:dyDescent="0.25">
      <c r="A387" s="10"/>
      <c r="B387" s="10"/>
    </row>
    <row r="388" spans="1:2" x14ac:dyDescent="0.25">
      <c r="A388" s="10"/>
      <c r="B388" s="10"/>
    </row>
    <row r="389" spans="1:2" x14ac:dyDescent="0.25">
      <c r="A389" s="10"/>
      <c r="B389" s="10"/>
    </row>
    <row r="390" spans="1:2" x14ac:dyDescent="0.25">
      <c r="A390" s="10"/>
      <c r="B390" s="10"/>
    </row>
    <row r="391" spans="1:2" x14ac:dyDescent="0.25">
      <c r="A391" s="10"/>
      <c r="B391" s="10"/>
    </row>
    <row r="392" spans="1:2" x14ac:dyDescent="0.25">
      <c r="A392" s="10"/>
      <c r="B392" s="10"/>
    </row>
    <row r="393" spans="1:2" x14ac:dyDescent="0.25">
      <c r="A393" s="10"/>
      <c r="B393" s="10"/>
    </row>
    <row r="394" spans="1:2" x14ac:dyDescent="0.25">
      <c r="A394" s="10"/>
      <c r="B394" s="10"/>
    </row>
    <row r="395" spans="1:2" x14ac:dyDescent="0.25">
      <c r="A395" s="10"/>
      <c r="B395" s="10"/>
    </row>
    <row r="396" spans="1:2" x14ac:dyDescent="0.25">
      <c r="A396" s="10"/>
      <c r="B396" s="10"/>
    </row>
    <row r="397" spans="1:2" x14ac:dyDescent="0.25">
      <c r="A397" s="10"/>
      <c r="B397" s="10"/>
    </row>
    <row r="398" spans="1:2" x14ac:dyDescent="0.25">
      <c r="A398" s="10"/>
      <c r="B398" s="10"/>
    </row>
    <row r="399" spans="1:2" x14ac:dyDescent="0.25">
      <c r="A399" s="10"/>
      <c r="B399" s="10"/>
    </row>
    <row r="400" spans="1:2" x14ac:dyDescent="0.25">
      <c r="A400" s="10"/>
      <c r="B400" s="10"/>
    </row>
    <row r="401" spans="1:2" x14ac:dyDescent="0.25">
      <c r="A401" s="10"/>
      <c r="B401" s="10"/>
    </row>
    <row r="402" spans="1:2" x14ac:dyDescent="0.25">
      <c r="A402" s="10"/>
      <c r="B402" s="10"/>
    </row>
    <row r="403" spans="1:2" x14ac:dyDescent="0.25">
      <c r="A403" s="10"/>
      <c r="B403" s="10"/>
    </row>
    <row r="404" spans="1:2" x14ac:dyDescent="0.25">
      <c r="A404" s="10"/>
      <c r="B404" s="10"/>
    </row>
    <row r="405" spans="1:2" x14ac:dyDescent="0.25">
      <c r="A405" s="10"/>
      <c r="B405" s="10"/>
    </row>
    <row r="406" spans="1:2" x14ac:dyDescent="0.25">
      <c r="A406" s="10"/>
      <c r="B406" s="10"/>
    </row>
    <row r="407" spans="1:2" x14ac:dyDescent="0.25">
      <c r="A407" s="10"/>
      <c r="B407" s="10"/>
    </row>
    <row r="408" spans="1:2" x14ac:dyDescent="0.25">
      <c r="A408" s="10"/>
      <c r="B408" s="10"/>
    </row>
    <row r="409" spans="1:2" x14ac:dyDescent="0.25">
      <c r="A409" s="10"/>
      <c r="B409" s="10"/>
    </row>
    <row r="410" spans="1:2" x14ac:dyDescent="0.25">
      <c r="A410" s="10"/>
      <c r="B410" s="10"/>
    </row>
    <row r="411" spans="1:2" x14ac:dyDescent="0.25">
      <c r="A411" s="10"/>
      <c r="B411" s="10"/>
    </row>
    <row r="412" spans="1:2" x14ac:dyDescent="0.25">
      <c r="A412" s="10"/>
      <c r="B412" s="10"/>
    </row>
    <row r="413" spans="1:2" x14ac:dyDescent="0.25">
      <c r="A413" s="10"/>
      <c r="B413" s="10"/>
    </row>
    <row r="414" spans="1:2" x14ac:dyDescent="0.25">
      <c r="A414" s="10"/>
      <c r="B414" s="10"/>
    </row>
    <row r="415" spans="1:2" x14ac:dyDescent="0.25">
      <c r="A415" s="10"/>
      <c r="B415" s="10"/>
    </row>
    <row r="416" spans="1:2" x14ac:dyDescent="0.25">
      <c r="A416" s="10"/>
      <c r="B416" s="10"/>
    </row>
    <row r="417" spans="1:2" x14ac:dyDescent="0.25">
      <c r="A417" s="10"/>
      <c r="B417" s="10"/>
    </row>
    <row r="418" spans="1:2" x14ac:dyDescent="0.25">
      <c r="A418" s="10"/>
      <c r="B418" s="10"/>
    </row>
    <row r="419" spans="1:2" x14ac:dyDescent="0.25">
      <c r="A419" s="10"/>
      <c r="B419" s="10"/>
    </row>
    <row r="420" spans="1:2" x14ac:dyDescent="0.25">
      <c r="A420" s="10"/>
      <c r="B420" s="10"/>
    </row>
    <row r="421" spans="1:2" x14ac:dyDescent="0.25">
      <c r="A421" s="10"/>
      <c r="B421" s="10"/>
    </row>
    <row r="422" spans="1:2" x14ac:dyDescent="0.25">
      <c r="A422" s="10"/>
      <c r="B422" s="10"/>
    </row>
    <row r="423" spans="1:2" x14ac:dyDescent="0.25">
      <c r="A423" s="10"/>
      <c r="B423" s="10"/>
    </row>
    <row r="424" spans="1:2" x14ac:dyDescent="0.25">
      <c r="A424" s="10"/>
      <c r="B424" s="10"/>
    </row>
    <row r="425" spans="1:2" x14ac:dyDescent="0.25">
      <c r="A425" s="10"/>
      <c r="B425" s="10"/>
    </row>
    <row r="426" spans="1:2" x14ac:dyDescent="0.25">
      <c r="A426" s="10"/>
      <c r="B426" s="10"/>
    </row>
    <row r="427" spans="1:2" x14ac:dyDescent="0.25">
      <c r="A427" s="10"/>
      <c r="B427" s="10"/>
    </row>
    <row r="428" spans="1:2" x14ac:dyDescent="0.25">
      <c r="A428" s="10"/>
      <c r="B428" s="10"/>
    </row>
    <row r="429" spans="1:2" x14ac:dyDescent="0.25">
      <c r="A429" s="10"/>
      <c r="B429" s="10"/>
    </row>
    <row r="430" spans="1:2" x14ac:dyDescent="0.25">
      <c r="A430" s="10"/>
      <c r="B430" s="10"/>
    </row>
    <row r="431" spans="1:2" x14ac:dyDescent="0.25">
      <c r="A431" s="10"/>
      <c r="B431" s="10"/>
    </row>
    <row r="432" spans="1:2" x14ac:dyDescent="0.25">
      <c r="A432" s="10"/>
      <c r="B432" s="10"/>
    </row>
    <row r="433" spans="1:2" x14ac:dyDescent="0.25">
      <c r="A433" s="10"/>
      <c r="B433" s="10"/>
    </row>
    <row r="434" spans="1:2" x14ac:dyDescent="0.25">
      <c r="A434" s="10"/>
      <c r="B434" s="10"/>
    </row>
    <row r="435" spans="1:2" x14ac:dyDescent="0.25">
      <c r="A435" s="10"/>
      <c r="B435" s="10"/>
    </row>
    <row r="436" spans="1:2" x14ac:dyDescent="0.25">
      <c r="A436" s="10"/>
      <c r="B436" s="10"/>
    </row>
    <row r="437" spans="1:2" x14ac:dyDescent="0.25">
      <c r="A437" s="10"/>
      <c r="B437" s="10"/>
    </row>
    <row r="438" spans="1:2" x14ac:dyDescent="0.25">
      <c r="A438" s="10"/>
      <c r="B438" s="10"/>
    </row>
    <row r="439" spans="1:2" x14ac:dyDescent="0.25">
      <c r="A439" s="10"/>
      <c r="B439" s="10"/>
    </row>
    <row r="440" spans="1:2" x14ac:dyDescent="0.25">
      <c r="A440" s="10"/>
      <c r="B440" s="10"/>
    </row>
    <row r="441" spans="1:2" x14ac:dyDescent="0.25">
      <c r="A441" s="10"/>
      <c r="B441" s="10"/>
    </row>
    <row r="442" spans="1:2" x14ac:dyDescent="0.25">
      <c r="A442" s="10"/>
      <c r="B442" s="10"/>
    </row>
    <row r="443" spans="1:2" x14ac:dyDescent="0.25">
      <c r="A443" s="10"/>
      <c r="B443" s="10"/>
    </row>
    <row r="444" spans="1:2" x14ac:dyDescent="0.25">
      <c r="A444" s="10"/>
      <c r="B444" s="10"/>
    </row>
    <row r="445" spans="1:2" x14ac:dyDescent="0.25">
      <c r="A445" s="10"/>
      <c r="B445" s="10"/>
    </row>
    <row r="446" spans="1:2" x14ac:dyDescent="0.25">
      <c r="A446" s="10"/>
      <c r="B446" s="10"/>
    </row>
    <row r="447" spans="1:2" x14ac:dyDescent="0.25">
      <c r="A447" s="10"/>
      <c r="B447" s="10"/>
    </row>
    <row r="448" spans="1:2" x14ac:dyDescent="0.25">
      <c r="A448" s="10"/>
      <c r="B448" s="10"/>
    </row>
    <row r="449" spans="1:2" x14ac:dyDescent="0.25">
      <c r="A449" s="10"/>
      <c r="B449" s="10"/>
    </row>
    <row r="450" spans="1:2" x14ac:dyDescent="0.25">
      <c r="A450" s="10"/>
      <c r="B450" s="10"/>
    </row>
    <row r="451" spans="1:2" x14ac:dyDescent="0.25">
      <c r="A451" s="10"/>
      <c r="B451" s="10"/>
    </row>
    <row r="452" spans="1:2" x14ac:dyDescent="0.25">
      <c r="A452" s="10"/>
      <c r="B452" s="10"/>
    </row>
    <row r="453" spans="1:2" x14ac:dyDescent="0.25">
      <c r="A453" s="10"/>
      <c r="B453" s="10"/>
    </row>
    <row r="454" spans="1:2" x14ac:dyDescent="0.25">
      <c r="A454" s="10"/>
      <c r="B454" s="10"/>
    </row>
    <row r="455" spans="1:2" x14ac:dyDescent="0.25">
      <c r="A455" s="10"/>
      <c r="B455" s="10"/>
    </row>
    <row r="456" spans="1:2" x14ac:dyDescent="0.25">
      <c r="A456" s="10"/>
      <c r="B456" s="10"/>
    </row>
    <row r="457" spans="1:2" x14ac:dyDescent="0.25">
      <c r="A457" s="10"/>
      <c r="B457" s="10"/>
    </row>
    <row r="458" spans="1:2" x14ac:dyDescent="0.25">
      <c r="A458" s="10"/>
      <c r="B458" s="10"/>
    </row>
    <row r="459" spans="1:2" x14ac:dyDescent="0.25">
      <c r="A459" s="10"/>
      <c r="B459" s="10"/>
    </row>
    <row r="460" spans="1:2" x14ac:dyDescent="0.25">
      <c r="A460" s="10"/>
      <c r="B460" s="10"/>
    </row>
    <row r="461" spans="1:2" x14ac:dyDescent="0.25">
      <c r="A461" s="10"/>
      <c r="B461" s="10"/>
    </row>
    <row r="462" spans="1:2" x14ac:dyDescent="0.25">
      <c r="A462" s="10"/>
      <c r="B462" s="10"/>
    </row>
    <row r="463" spans="1:2" x14ac:dyDescent="0.25">
      <c r="A463" s="10"/>
      <c r="B463" s="10"/>
    </row>
    <row r="464" spans="1:2" x14ac:dyDescent="0.25">
      <c r="A464" s="10"/>
      <c r="B464" s="10"/>
    </row>
    <row r="465" spans="1:2" x14ac:dyDescent="0.25">
      <c r="A465" s="10"/>
      <c r="B465" s="10"/>
    </row>
    <row r="466" spans="1:2" x14ac:dyDescent="0.25">
      <c r="A466" s="10"/>
      <c r="B466" s="10"/>
    </row>
    <row r="467" spans="1:2" x14ac:dyDescent="0.25">
      <c r="A467" s="10"/>
      <c r="B467" s="10"/>
    </row>
    <row r="468" spans="1:2" x14ac:dyDescent="0.25">
      <c r="A468" s="10"/>
      <c r="B468" s="10"/>
    </row>
    <row r="469" spans="1:2" x14ac:dyDescent="0.25">
      <c r="A469" s="10"/>
      <c r="B469" s="10"/>
    </row>
    <row r="470" spans="1:2" x14ac:dyDescent="0.25">
      <c r="A470" s="10"/>
      <c r="B470" s="10"/>
    </row>
    <row r="471" spans="1:2" x14ac:dyDescent="0.25">
      <c r="A471" s="10"/>
      <c r="B471" s="10"/>
    </row>
    <row r="472" spans="1:2" x14ac:dyDescent="0.25">
      <c r="A472" s="10"/>
      <c r="B472" s="10"/>
    </row>
    <row r="473" spans="1:2" x14ac:dyDescent="0.25">
      <c r="A473" s="10"/>
      <c r="B473" s="10"/>
    </row>
    <row r="474" spans="1:2" x14ac:dyDescent="0.25">
      <c r="A474" s="10"/>
      <c r="B474" s="10"/>
    </row>
    <row r="475" spans="1:2" x14ac:dyDescent="0.25">
      <c r="A475" s="10"/>
      <c r="B475" s="10"/>
    </row>
    <row r="476" spans="1:2" x14ac:dyDescent="0.25">
      <c r="A476" s="10"/>
      <c r="B476" s="10"/>
    </row>
    <row r="477" spans="1:2" x14ac:dyDescent="0.25">
      <c r="A477" s="10"/>
      <c r="B477" s="10"/>
    </row>
    <row r="478" spans="1:2" x14ac:dyDescent="0.25">
      <c r="A478" s="10"/>
      <c r="B478" s="10"/>
    </row>
    <row r="479" spans="1:2" x14ac:dyDescent="0.25">
      <c r="A479" s="10"/>
      <c r="B479" s="10"/>
    </row>
    <row r="480" spans="1:2" x14ac:dyDescent="0.25">
      <c r="A480" s="10"/>
      <c r="B480" s="10"/>
    </row>
    <row r="481" spans="1:2" x14ac:dyDescent="0.25">
      <c r="A481" s="10"/>
      <c r="B481" s="10"/>
    </row>
    <row r="482" spans="1:2" x14ac:dyDescent="0.25">
      <c r="A482" s="10"/>
      <c r="B482" s="10"/>
    </row>
    <row r="483" spans="1:2" x14ac:dyDescent="0.25">
      <c r="A483" s="10"/>
      <c r="B483" s="10"/>
    </row>
    <row r="484" spans="1:2" x14ac:dyDescent="0.25">
      <c r="A484" s="10"/>
      <c r="B484" s="10"/>
    </row>
    <row r="485" spans="1:2" x14ac:dyDescent="0.25">
      <c r="A485" s="10"/>
      <c r="B485" s="10"/>
    </row>
    <row r="486" spans="1:2" x14ac:dyDescent="0.25">
      <c r="A486" s="10"/>
      <c r="B486" s="10"/>
    </row>
    <row r="487" spans="1:2" x14ac:dyDescent="0.25">
      <c r="A487" s="10"/>
      <c r="B487" s="10"/>
    </row>
    <row r="488" spans="1:2" x14ac:dyDescent="0.25">
      <c r="A488" s="10"/>
      <c r="B488" s="10"/>
    </row>
    <row r="489" spans="1:2" x14ac:dyDescent="0.25">
      <c r="A489" s="10"/>
      <c r="B489" s="10"/>
    </row>
    <row r="490" spans="1:2" x14ac:dyDescent="0.25">
      <c r="A490" s="10"/>
      <c r="B490" s="10"/>
    </row>
    <row r="491" spans="1:2" x14ac:dyDescent="0.25">
      <c r="A491" s="10"/>
      <c r="B491" s="10"/>
    </row>
    <row r="492" spans="1:2" x14ac:dyDescent="0.25">
      <c r="A492" s="10"/>
      <c r="B492" s="10"/>
    </row>
    <row r="493" spans="1:2" x14ac:dyDescent="0.25">
      <c r="A493" s="10"/>
      <c r="B493" s="10"/>
    </row>
    <row r="494" spans="1:2" x14ac:dyDescent="0.25">
      <c r="A494" s="10"/>
      <c r="B494" s="10"/>
    </row>
    <row r="495" spans="1:2" x14ac:dyDescent="0.25">
      <c r="A495" s="10"/>
      <c r="B495" s="10"/>
    </row>
    <row r="496" spans="1:2" x14ac:dyDescent="0.25">
      <c r="A496" s="10"/>
      <c r="B496" s="10"/>
    </row>
    <row r="497" spans="1:2" x14ac:dyDescent="0.25">
      <c r="A497" s="10"/>
      <c r="B497" s="10"/>
    </row>
    <row r="498" spans="1:2" x14ac:dyDescent="0.25">
      <c r="A498" s="10"/>
      <c r="B498" s="10"/>
    </row>
    <row r="499" spans="1:2" x14ac:dyDescent="0.25">
      <c r="A499" s="10"/>
      <c r="B499" s="10"/>
    </row>
    <row r="500" spans="1:2" x14ac:dyDescent="0.25">
      <c r="A500" s="10"/>
      <c r="B500" s="10"/>
    </row>
    <row r="501" spans="1:2" x14ac:dyDescent="0.25">
      <c r="A501" s="10"/>
      <c r="B501" s="10"/>
    </row>
    <row r="502" spans="1:2" x14ac:dyDescent="0.25">
      <c r="A502" s="10"/>
      <c r="B502" s="10"/>
    </row>
    <row r="503" spans="1:2" x14ac:dyDescent="0.25">
      <c r="A503" s="10"/>
      <c r="B503" s="10"/>
    </row>
    <row r="504" spans="1:2" x14ac:dyDescent="0.25">
      <c r="A504" s="10"/>
      <c r="B504" s="10"/>
    </row>
    <row r="505" spans="1:2" x14ac:dyDescent="0.25">
      <c r="A505" s="10"/>
      <c r="B505" s="10"/>
    </row>
    <row r="506" spans="1:2" x14ac:dyDescent="0.25">
      <c r="A506" s="10"/>
      <c r="B506" s="10"/>
    </row>
    <row r="507" spans="1:2" x14ac:dyDescent="0.25">
      <c r="A507" s="10"/>
      <c r="B507" s="10"/>
    </row>
    <row r="508" spans="1:2" x14ac:dyDescent="0.25">
      <c r="A508" s="10"/>
      <c r="B508" s="10"/>
    </row>
    <row r="509" spans="1:2" x14ac:dyDescent="0.25">
      <c r="A509" s="10"/>
      <c r="B509" s="10"/>
    </row>
    <row r="510" spans="1:2" x14ac:dyDescent="0.25">
      <c r="A510" s="10"/>
      <c r="B510" s="10"/>
    </row>
    <row r="511" spans="1:2" x14ac:dyDescent="0.25">
      <c r="A511" s="10"/>
      <c r="B511" s="10"/>
    </row>
    <row r="512" spans="1:2" x14ac:dyDescent="0.25">
      <c r="A512" s="10"/>
      <c r="B512" s="10"/>
    </row>
    <row r="513" spans="1:2" x14ac:dyDescent="0.25">
      <c r="A513" s="10"/>
      <c r="B513" s="10"/>
    </row>
    <row r="514" spans="1:2" x14ac:dyDescent="0.25">
      <c r="A514" s="10"/>
      <c r="B514" s="10"/>
    </row>
    <row r="515" spans="1:2" x14ac:dyDescent="0.25">
      <c r="A515" s="10"/>
      <c r="B515" s="10"/>
    </row>
    <row r="516" spans="1:2" x14ac:dyDescent="0.25">
      <c r="A516" s="10"/>
      <c r="B516" s="10"/>
    </row>
    <row r="517" spans="1:2" x14ac:dyDescent="0.25">
      <c r="A517" s="10"/>
      <c r="B517" s="10"/>
    </row>
    <row r="518" spans="1:2" x14ac:dyDescent="0.25">
      <c r="A518" s="10"/>
      <c r="B518" s="10"/>
    </row>
    <row r="519" spans="1:2" x14ac:dyDescent="0.25">
      <c r="A519" s="10"/>
      <c r="B519" s="10"/>
    </row>
    <row r="520" spans="1:2" x14ac:dyDescent="0.25">
      <c r="A520" s="10"/>
      <c r="B520" s="10"/>
    </row>
    <row r="521" spans="1:2" x14ac:dyDescent="0.25">
      <c r="A521" s="10"/>
      <c r="B521" s="10"/>
    </row>
    <row r="522" spans="1:2" x14ac:dyDescent="0.25">
      <c r="A522" s="10"/>
      <c r="B522" s="10"/>
    </row>
    <row r="523" spans="1:2" x14ac:dyDescent="0.25">
      <c r="A523" s="10"/>
      <c r="B523" s="10"/>
    </row>
    <row r="524" spans="1:2" x14ac:dyDescent="0.25">
      <c r="A524" s="10"/>
      <c r="B524" s="10"/>
    </row>
    <row r="525" spans="1:2" x14ac:dyDescent="0.25">
      <c r="A525" s="10"/>
      <c r="B525" s="10"/>
    </row>
    <row r="526" spans="1:2" x14ac:dyDescent="0.25">
      <c r="A526" s="10"/>
      <c r="B526" s="10"/>
    </row>
    <row r="527" spans="1:2" x14ac:dyDescent="0.25">
      <c r="A527" s="10"/>
      <c r="B527" s="10"/>
    </row>
    <row r="528" spans="1:2" x14ac:dyDescent="0.25">
      <c r="A528" s="10"/>
      <c r="B528" s="10"/>
    </row>
    <row r="529" spans="1:2" x14ac:dyDescent="0.25">
      <c r="A529" s="10"/>
      <c r="B529" s="10"/>
    </row>
    <row r="530" spans="1:2" x14ac:dyDescent="0.25">
      <c r="A530" s="10"/>
      <c r="B530" s="10"/>
    </row>
    <row r="531" spans="1:2" x14ac:dyDescent="0.25">
      <c r="A531" s="10"/>
      <c r="B531" s="10"/>
    </row>
    <row r="532" spans="1:2" x14ac:dyDescent="0.25">
      <c r="A532" s="10"/>
      <c r="B532" s="10"/>
    </row>
    <row r="533" spans="1:2" x14ac:dyDescent="0.25">
      <c r="A533" s="10"/>
      <c r="B533" s="10"/>
    </row>
    <row r="534" spans="1:2" x14ac:dyDescent="0.25">
      <c r="A534" s="10"/>
      <c r="B534" s="10"/>
    </row>
    <row r="535" spans="1:2" x14ac:dyDescent="0.25">
      <c r="A535" s="10"/>
      <c r="B535" s="10"/>
    </row>
    <row r="536" spans="1:2" x14ac:dyDescent="0.25">
      <c r="A536" s="10"/>
      <c r="B536" s="10"/>
    </row>
    <row r="537" spans="1:2" x14ac:dyDescent="0.25">
      <c r="A537" s="10"/>
      <c r="B537" s="10"/>
    </row>
    <row r="538" spans="1:2" x14ac:dyDescent="0.25">
      <c r="A538" s="10"/>
      <c r="B538" s="10"/>
    </row>
    <row r="539" spans="1:2" x14ac:dyDescent="0.25">
      <c r="A539" s="10"/>
      <c r="B539" s="10"/>
    </row>
    <row r="540" spans="1:2" x14ac:dyDescent="0.25">
      <c r="A540" s="10"/>
      <c r="B540" s="10"/>
    </row>
    <row r="541" spans="1:2" x14ac:dyDescent="0.25">
      <c r="A541" s="10"/>
      <c r="B541" s="10"/>
    </row>
    <row r="542" spans="1:2" x14ac:dyDescent="0.25">
      <c r="A542" s="10"/>
      <c r="B542" s="10"/>
    </row>
    <row r="543" spans="1:2" x14ac:dyDescent="0.25">
      <c r="A543" s="10"/>
      <c r="B543" s="10"/>
    </row>
    <row r="544" spans="1:2" x14ac:dyDescent="0.25">
      <c r="A544" s="10"/>
      <c r="B544" s="10"/>
    </row>
    <row r="545" spans="1:2" x14ac:dyDescent="0.25">
      <c r="A545" s="10"/>
      <c r="B545" s="10"/>
    </row>
    <row r="546" spans="1:2" x14ac:dyDescent="0.25">
      <c r="A546" s="10"/>
      <c r="B546" s="10"/>
    </row>
    <row r="547" spans="1:2" x14ac:dyDescent="0.25">
      <c r="A547" s="10"/>
      <c r="B547" s="10"/>
    </row>
    <row r="548" spans="1:2" x14ac:dyDescent="0.25">
      <c r="A548" s="10"/>
      <c r="B548" s="10"/>
    </row>
    <row r="549" spans="1:2" x14ac:dyDescent="0.25">
      <c r="A549" s="10"/>
      <c r="B549" s="10"/>
    </row>
    <row r="550" spans="1:2" x14ac:dyDescent="0.25">
      <c r="A550" s="10"/>
      <c r="B550" s="10"/>
    </row>
    <row r="551" spans="1:2" x14ac:dyDescent="0.25">
      <c r="A551" s="10"/>
      <c r="B551" s="10"/>
    </row>
    <row r="552" spans="1:2" x14ac:dyDescent="0.25">
      <c r="A552" s="10"/>
      <c r="B552" s="10"/>
    </row>
    <row r="553" spans="1:2" x14ac:dyDescent="0.25">
      <c r="A553" s="10"/>
      <c r="B553" s="10"/>
    </row>
    <row r="554" spans="1:2" x14ac:dyDescent="0.25">
      <c r="A554" s="10"/>
      <c r="B554" s="10"/>
    </row>
    <row r="555" spans="1:2" x14ac:dyDescent="0.25">
      <c r="A555" s="10"/>
      <c r="B555" s="10"/>
    </row>
    <row r="556" spans="1:2" x14ac:dyDescent="0.25">
      <c r="A556" s="10"/>
      <c r="B556" s="10"/>
    </row>
    <row r="557" spans="1:2" x14ac:dyDescent="0.25">
      <c r="A557" s="10"/>
      <c r="B557" s="10"/>
    </row>
    <row r="558" spans="1:2" x14ac:dyDescent="0.25">
      <c r="A558" s="10"/>
      <c r="B558" s="10"/>
    </row>
    <row r="559" spans="1:2" x14ac:dyDescent="0.25">
      <c r="A559" s="10"/>
      <c r="B559" s="10"/>
    </row>
    <row r="560" spans="1:2" x14ac:dyDescent="0.25">
      <c r="A560" s="10"/>
      <c r="B560" s="10"/>
    </row>
    <row r="561" spans="1:2" x14ac:dyDescent="0.25">
      <c r="A561" s="10"/>
      <c r="B561" s="10"/>
    </row>
    <row r="562" spans="1:2" x14ac:dyDescent="0.25">
      <c r="A562" s="10"/>
      <c r="B562" s="10"/>
    </row>
    <row r="563" spans="1:2" x14ac:dyDescent="0.25">
      <c r="A563" s="10"/>
      <c r="B563" s="10"/>
    </row>
    <row r="564" spans="1:2" x14ac:dyDescent="0.25">
      <c r="A564" s="10"/>
      <c r="B564" s="10"/>
    </row>
    <row r="565" spans="1:2" x14ac:dyDescent="0.25">
      <c r="A565" s="10"/>
      <c r="B565" s="10"/>
    </row>
    <row r="566" spans="1:2" x14ac:dyDescent="0.25">
      <c r="A566" s="10"/>
      <c r="B566" s="10"/>
    </row>
    <row r="567" spans="1:2" x14ac:dyDescent="0.25">
      <c r="A567" s="10"/>
      <c r="B567" s="10"/>
    </row>
    <row r="568" spans="1:2" x14ac:dyDescent="0.25">
      <c r="A568" s="10"/>
      <c r="B568" s="10"/>
    </row>
    <row r="569" spans="1:2" x14ac:dyDescent="0.25">
      <c r="A569" s="10"/>
      <c r="B569" s="10"/>
    </row>
    <row r="570" spans="1:2" x14ac:dyDescent="0.25">
      <c r="A570" s="10"/>
      <c r="B570" s="10"/>
    </row>
    <row r="571" spans="1:2" x14ac:dyDescent="0.25">
      <c r="A571" s="10"/>
      <c r="B571" s="10"/>
    </row>
    <row r="572" spans="1:2" x14ac:dyDescent="0.25">
      <c r="A572" s="10"/>
      <c r="B572" s="10"/>
    </row>
    <row r="573" spans="1:2" x14ac:dyDescent="0.25">
      <c r="A573" s="10"/>
      <c r="B573" s="10"/>
    </row>
    <row r="574" spans="1:2" x14ac:dyDescent="0.25">
      <c r="A574" s="10"/>
      <c r="B574" s="10"/>
    </row>
    <row r="575" spans="1:2" x14ac:dyDescent="0.25">
      <c r="A575" s="10"/>
      <c r="B575" s="10"/>
    </row>
    <row r="576" spans="1:2" x14ac:dyDescent="0.25">
      <c r="A576" s="10"/>
      <c r="B576" s="10"/>
    </row>
    <row r="577" spans="1:2" x14ac:dyDescent="0.25">
      <c r="A577" s="10"/>
      <c r="B577" s="10"/>
    </row>
    <row r="578" spans="1:2" x14ac:dyDescent="0.25">
      <c r="A578" s="10"/>
      <c r="B578" s="10"/>
    </row>
    <row r="579" spans="1:2" x14ac:dyDescent="0.25">
      <c r="A579" s="10"/>
      <c r="B579" s="10"/>
    </row>
    <row r="580" spans="1:2" x14ac:dyDescent="0.25">
      <c r="A580" s="10"/>
      <c r="B580" s="10"/>
    </row>
    <row r="581" spans="1:2" x14ac:dyDescent="0.25">
      <c r="A581" s="10"/>
      <c r="B581" s="10"/>
    </row>
    <row r="582" spans="1:2" x14ac:dyDescent="0.25">
      <c r="A582" s="10"/>
      <c r="B582" s="10"/>
    </row>
    <row r="583" spans="1:2" x14ac:dyDescent="0.25">
      <c r="A583" s="10"/>
      <c r="B583" s="10"/>
    </row>
    <row r="584" spans="1:2" x14ac:dyDescent="0.25">
      <c r="A584" s="10"/>
      <c r="B584" s="10"/>
    </row>
    <row r="585" spans="1:2" x14ac:dyDescent="0.25">
      <c r="A585" s="10"/>
      <c r="B585" s="10"/>
    </row>
    <row r="586" spans="1:2" x14ac:dyDescent="0.25">
      <c r="A586" s="10"/>
      <c r="B586" s="10"/>
    </row>
    <row r="587" spans="1:2" x14ac:dyDescent="0.25">
      <c r="A587" s="10"/>
      <c r="B587" s="10"/>
    </row>
    <row r="588" spans="1:2" x14ac:dyDescent="0.25">
      <c r="A588" s="10"/>
      <c r="B588" s="10"/>
    </row>
    <row r="589" spans="1:2" x14ac:dyDescent="0.25">
      <c r="A589" s="10"/>
      <c r="B589" s="10"/>
    </row>
    <row r="590" spans="1:2" x14ac:dyDescent="0.25">
      <c r="A590" s="10"/>
      <c r="B590" s="10"/>
    </row>
    <row r="591" spans="1:2" x14ac:dyDescent="0.25">
      <c r="A591" s="10"/>
      <c r="B591" s="10"/>
    </row>
    <row r="592" spans="1:2" x14ac:dyDescent="0.25">
      <c r="A592" s="10"/>
      <c r="B592" s="10"/>
    </row>
    <row r="593" spans="1:2" x14ac:dyDescent="0.25">
      <c r="A593" s="10"/>
      <c r="B593" s="10"/>
    </row>
    <row r="594" spans="1:2" x14ac:dyDescent="0.25">
      <c r="A594" s="10"/>
      <c r="B594" s="10"/>
    </row>
    <row r="595" spans="1:2" x14ac:dyDescent="0.25">
      <c r="A595" s="10"/>
      <c r="B595" s="10"/>
    </row>
    <row r="596" spans="1:2" x14ac:dyDescent="0.25">
      <c r="A596" s="10"/>
      <c r="B596" s="10"/>
    </row>
    <row r="597" spans="1:2" x14ac:dyDescent="0.25">
      <c r="A597" s="10"/>
      <c r="B597" s="10"/>
    </row>
    <row r="598" spans="1:2" x14ac:dyDescent="0.25">
      <c r="A598" s="10"/>
      <c r="B598" s="10"/>
    </row>
    <row r="599" spans="1:2" x14ac:dyDescent="0.25">
      <c r="A599" s="10"/>
      <c r="B599" s="10"/>
    </row>
    <row r="600" spans="1:2" x14ac:dyDescent="0.25">
      <c r="A600" s="10"/>
      <c r="B600" s="10"/>
    </row>
    <row r="601" spans="1:2" x14ac:dyDescent="0.25">
      <c r="A601" s="10"/>
      <c r="B601" s="10"/>
    </row>
    <row r="602" spans="1:2" x14ac:dyDescent="0.25">
      <c r="A602" s="10"/>
      <c r="B602" s="10"/>
    </row>
    <row r="603" spans="1:2" x14ac:dyDescent="0.25">
      <c r="A603" s="10"/>
      <c r="B603" s="10"/>
    </row>
    <row r="604" spans="1:2" x14ac:dyDescent="0.25">
      <c r="A604" s="10"/>
      <c r="B604" s="10"/>
    </row>
    <row r="605" spans="1:2" x14ac:dyDescent="0.25">
      <c r="A605" s="10"/>
      <c r="B605" s="10"/>
    </row>
    <row r="606" spans="1:2" x14ac:dyDescent="0.25">
      <c r="A606" s="10"/>
      <c r="B606" s="10"/>
    </row>
    <row r="607" spans="1:2" x14ac:dyDescent="0.25">
      <c r="A607" s="10"/>
      <c r="B607" s="10"/>
    </row>
    <row r="608" spans="1:2" x14ac:dyDescent="0.25">
      <c r="A608" s="10"/>
      <c r="B608" s="10"/>
    </row>
    <row r="609" spans="1:2" x14ac:dyDescent="0.25">
      <c r="A609" s="10"/>
      <c r="B609" s="10"/>
    </row>
    <row r="610" spans="1:2" x14ac:dyDescent="0.25">
      <c r="A610" s="10"/>
      <c r="B610" s="10"/>
    </row>
    <row r="611" spans="1:2" x14ac:dyDescent="0.25">
      <c r="A611" s="10"/>
      <c r="B611" s="10"/>
    </row>
    <row r="612" spans="1:2" x14ac:dyDescent="0.25">
      <c r="A612" s="10"/>
      <c r="B612" s="10"/>
    </row>
    <row r="613" spans="1:2" x14ac:dyDescent="0.25">
      <c r="A613" s="10"/>
      <c r="B613" s="10"/>
    </row>
    <row r="614" spans="1:2" x14ac:dyDescent="0.25">
      <c r="A614" s="10"/>
      <c r="B614" s="10"/>
    </row>
    <row r="615" spans="1:2" x14ac:dyDescent="0.25">
      <c r="A615" s="10"/>
      <c r="B615" s="10"/>
    </row>
    <row r="616" spans="1:2" x14ac:dyDescent="0.25">
      <c r="A616" s="10"/>
      <c r="B616" s="10"/>
    </row>
    <row r="617" spans="1:2" x14ac:dyDescent="0.25">
      <c r="A617" s="10"/>
      <c r="B617" s="10"/>
    </row>
    <row r="618" spans="1:2" x14ac:dyDescent="0.25">
      <c r="A618" s="10"/>
      <c r="B618" s="10"/>
    </row>
    <row r="619" spans="1:2" x14ac:dyDescent="0.25">
      <c r="A619" s="10"/>
      <c r="B619" s="10"/>
    </row>
    <row r="620" spans="1:2" x14ac:dyDescent="0.25">
      <c r="A620" s="10"/>
      <c r="B620" s="10"/>
    </row>
    <row r="621" spans="1:2" x14ac:dyDescent="0.25">
      <c r="A621" s="10"/>
      <c r="B621" s="10"/>
    </row>
    <row r="622" spans="1:2" x14ac:dyDescent="0.25">
      <c r="A622" s="10"/>
      <c r="B622" s="10"/>
    </row>
    <row r="623" spans="1:2" x14ac:dyDescent="0.25">
      <c r="A623" s="10"/>
      <c r="B623" s="10"/>
    </row>
    <row r="624" spans="1:2" x14ac:dyDescent="0.25">
      <c r="A624" s="10"/>
      <c r="B624" s="10"/>
    </row>
    <row r="625" spans="1:2" x14ac:dyDescent="0.25">
      <c r="A625" s="10"/>
      <c r="B625" s="10"/>
    </row>
    <row r="626" spans="1:2" x14ac:dyDescent="0.25">
      <c r="A626" s="10"/>
      <c r="B626" s="10"/>
    </row>
    <row r="627" spans="1:2" x14ac:dyDescent="0.25">
      <c r="A627" s="10"/>
      <c r="B627" s="10"/>
    </row>
    <row r="628" spans="1:2" x14ac:dyDescent="0.25">
      <c r="A628" s="10"/>
      <c r="B628" s="10"/>
    </row>
    <row r="629" spans="1:2" x14ac:dyDescent="0.25">
      <c r="A629" s="10"/>
      <c r="B629" s="10"/>
    </row>
    <row r="630" spans="1:2" x14ac:dyDescent="0.25">
      <c r="A630" s="10"/>
      <c r="B630" s="10"/>
    </row>
    <row r="631" spans="1:2" x14ac:dyDescent="0.25">
      <c r="A631" s="10"/>
      <c r="B631" s="10"/>
    </row>
    <row r="632" spans="1:2" x14ac:dyDescent="0.25">
      <c r="A632" s="10"/>
      <c r="B632" s="10"/>
    </row>
    <row r="633" spans="1:2" x14ac:dyDescent="0.25">
      <c r="A633" s="10"/>
      <c r="B633" s="10"/>
    </row>
    <row r="634" spans="1:2" x14ac:dyDescent="0.25">
      <c r="A634" s="10"/>
      <c r="B634" s="10"/>
    </row>
    <row r="635" spans="1:2" x14ac:dyDescent="0.25">
      <c r="A635" s="10"/>
      <c r="B635" s="10"/>
    </row>
    <row r="636" spans="1:2" x14ac:dyDescent="0.25">
      <c r="A636" s="10"/>
      <c r="B636" s="10"/>
    </row>
    <row r="637" spans="1:2" x14ac:dyDescent="0.25">
      <c r="A637" s="10"/>
      <c r="B637" s="10"/>
    </row>
    <row r="638" spans="1:2" x14ac:dyDescent="0.25">
      <c r="A638" s="10"/>
      <c r="B638" s="10"/>
    </row>
    <row r="639" spans="1:2" x14ac:dyDescent="0.25">
      <c r="A639" s="10"/>
      <c r="B639" s="10"/>
    </row>
    <row r="640" spans="1:2" x14ac:dyDescent="0.25">
      <c r="A640" s="10"/>
      <c r="B640" s="10"/>
    </row>
    <row r="641" spans="1:2" x14ac:dyDescent="0.25">
      <c r="A641" s="10"/>
      <c r="B641" s="10"/>
    </row>
    <row r="642" spans="1:2" x14ac:dyDescent="0.25">
      <c r="A642" s="10"/>
      <c r="B642" s="10"/>
    </row>
    <row r="643" spans="1:2" x14ac:dyDescent="0.25">
      <c r="A643" s="10"/>
      <c r="B643" s="10"/>
    </row>
    <row r="644" spans="1:2" x14ac:dyDescent="0.25">
      <c r="A644" s="10"/>
      <c r="B644" s="10"/>
    </row>
    <row r="645" spans="1:2" x14ac:dyDescent="0.25">
      <c r="A645" s="10"/>
      <c r="B645" s="10"/>
    </row>
    <row r="646" spans="1:2" x14ac:dyDescent="0.25">
      <c r="A646" s="10"/>
      <c r="B646" s="10"/>
    </row>
    <row r="647" spans="1:2" x14ac:dyDescent="0.25">
      <c r="A647" s="10"/>
      <c r="B647" s="10"/>
    </row>
    <row r="648" spans="1:2" x14ac:dyDescent="0.25">
      <c r="A648" s="10"/>
      <c r="B648" s="10"/>
    </row>
    <row r="649" spans="1:2" x14ac:dyDescent="0.25">
      <c r="A649" s="10"/>
      <c r="B649" s="10"/>
    </row>
    <row r="650" spans="1:2" x14ac:dyDescent="0.25">
      <c r="A650" s="10"/>
      <c r="B650" s="10"/>
    </row>
    <row r="651" spans="1:2" x14ac:dyDescent="0.25">
      <c r="A651" s="10"/>
      <c r="B651" s="10"/>
    </row>
    <row r="652" spans="1:2" x14ac:dyDescent="0.25">
      <c r="A652" s="10"/>
      <c r="B652" s="10"/>
    </row>
    <row r="653" spans="1:2" x14ac:dyDescent="0.25">
      <c r="A653" s="10"/>
      <c r="B653" s="10"/>
    </row>
    <row r="654" spans="1:2" x14ac:dyDescent="0.25">
      <c r="A654" s="10"/>
      <c r="B654" s="10"/>
    </row>
    <row r="655" spans="1:2" x14ac:dyDescent="0.25">
      <c r="A655" s="10"/>
      <c r="B655" s="10"/>
    </row>
    <row r="656" spans="1:2" x14ac:dyDescent="0.25">
      <c r="A656" s="10"/>
      <c r="B656" s="10"/>
    </row>
    <row r="657" spans="1:2" x14ac:dyDescent="0.25">
      <c r="A657" s="10"/>
      <c r="B657" s="10"/>
    </row>
    <row r="658" spans="1:2" x14ac:dyDescent="0.25">
      <c r="A658" s="10"/>
      <c r="B658" s="10"/>
    </row>
    <row r="659" spans="1:2" x14ac:dyDescent="0.25">
      <c r="A659" s="10"/>
      <c r="B659" s="10"/>
    </row>
    <row r="660" spans="1:2" x14ac:dyDescent="0.25">
      <c r="A660" s="10"/>
      <c r="B660" s="10"/>
    </row>
    <row r="661" spans="1:2" x14ac:dyDescent="0.25">
      <c r="A661" s="10"/>
      <c r="B661" s="10"/>
    </row>
    <row r="662" spans="1:2" x14ac:dyDescent="0.25">
      <c r="A662" s="10"/>
      <c r="B662" s="10"/>
    </row>
    <row r="663" spans="1:2" x14ac:dyDescent="0.25">
      <c r="A663" s="10"/>
      <c r="B663" s="10"/>
    </row>
    <row r="664" spans="1:2" x14ac:dyDescent="0.25">
      <c r="A664" s="10"/>
      <c r="B664" s="10"/>
    </row>
    <row r="665" spans="1:2" x14ac:dyDescent="0.25">
      <c r="A665" s="10"/>
      <c r="B665" s="10"/>
    </row>
    <row r="666" spans="1:2" x14ac:dyDescent="0.25">
      <c r="A666" s="10"/>
      <c r="B666" s="10"/>
    </row>
    <row r="667" spans="1:2" x14ac:dyDescent="0.25">
      <c r="A667" s="10"/>
      <c r="B667" s="10"/>
    </row>
    <row r="668" spans="1:2" x14ac:dyDescent="0.25">
      <c r="A668" s="10"/>
      <c r="B668" s="10"/>
    </row>
    <row r="669" spans="1:2" x14ac:dyDescent="0.25">
      <c r="A669" s="10"/>
      <c r="B669" s="10"/>
    </row>
    <row r="670" spans="1:2" x14ac:dyDescent="0.25">
      <c r="A670" s="10"/>
      <c r="B670" s="10"/>
    </row>
    <row r="671" spans="1:2" x14ac:dyDescent="0.25">
      <c r="A671" s="10"/>
      <c r="B671" s="10"/>
    </row>
    <row r="672" spans="1:2" x14ac:dyDescent="0.25">
      <c r="A672" s="10"/>
      <c r="B672" s="10"/>
    </row>
    <row r="673" spans="1:2" x14ac:dyDescent="0.25">
      <c r="A673" s="10"/>
      <c r="B673" s="10"/>
    </row>
    <row r="674" spans="1:2" x14ac:dyDescent="0.25">
      <c r="A674" s="10"/>
      <c r="B674" s="10"/>
    </row>
    <row r="675" spans="1:2" x14ac:dyDescent="0.25">
      <c r="A675" s="10"/>
      <c r="B675" s="10"/>
    </row>
    <row r="676" spans="1:2" x14ac:dyDescent="0.25">
      <c r="A676" s="10"/>
      <c r="B676" s="10"/>
    </row>
    <row r="677" spans="1:2" x14ac:dyDescent="0.25">
      <c r="A677" s="10"/>
      <c r="B677" s="10"/>
    </row>
    <row r="678" spans="1:2" x14ac:dyDescent="0.25">
      <c r="A678" s="10"/>
      <c r="B678" s="10"/>
    </row>
    <row r="679" spans="1:2" x14ac:dyDescent="0.25">
      <c r="A679" s="10"/>
      <c r="B679" s="10"/>
    </row>
    <row r="680" spans="1:2" x14ac:dyDescent="0.25">
      <c r="A680" s="10"/>
      <c r="B680" s="10"/>
    </row>
    <row r="681" spans="1:2" x14ac:dyDescent="0.25">
      <c r="A681" s="10"/>
      <c r="B681" s="10"/>
    </row>
    <row r="682" spans="1:2" x14ac:dyDescent="0.25">
      <c r="A682" s="10"/>
      <c r="B682" s="10"/>
    </row>
    <row r="683" spans="1:2" x14ac:dyDescent="0.25">
      <c r="A683" s="10"/>
      <c r="B683" s="10"/>
    </row>
    <row r="684" spans="1:2" x14ac:dyDescent="0.25">
      <c r="A684" s="10"/>
      <c r="B684" s="10"/>
    </row>
    <row r="685" spans="1:2" x14ac:dyDescent="0.25">
      <c r="A685" s="10"/>
      <c r="B685" s="10"/>
    </row>
    <row r="686" spans="1:2" x14ac:dyDescent="0.25">
      <c r="A686" s="10"/>
      <c r="B686" s="10"/>
    </row>
    <row r="687" spans="1:2" x14ac:dyDescent="0.25">
      <c r="A687" s="10"/>
      <c r="B687" s="10"/>
    </row>
    <row r="688" spans="1:2" x14ac:dyDescent="0.25">
      <c r="A688" s="10"/>
      <c r="B688" s="10"/>
    </row>
    <row r="689" spans="1:2" x14ac:dyDescent="0.25">
      <c r="A689" s="10"/>
      <c r="B689" s="10"/>
    </row>
    <row r="690" spans="1:2" x14ac:dyDescent="0.25">
      <c r="A690" s="10"/>
      <c r="B690" s="10"/>
    </row>
    <row r="691" spans="1:2" x14ac:dyDescent="0.25">
      <c r="A691" s="10"/>
      <c r="B691" s="10"/>
    </row>
    <row r="692" spans="1:2" x14ac:dyDescent="0.25">
      <c r="A692" s="10"/>
      <c r="B692" s="10"/>
    </row>
    <row r="693" spans="1:2" x14ac:dyDescent="0.25">
      <c r="A693" s="10"/>
      <c r="B693" s="10"/>
    </row>
    <row r="694" spans="1:2" x14ac:dyDescent="0.25">
      <c r="A694" s="10"/>
      <c r="B694" s="10"/>
    </row>
    <row r="695" spans="1:2" x14ac:dyDescent="0.25">
      <c r="A695" s="10"/>
      <c r="B695" s="10"/>
    </row>
    <row r="696" spans="1:2" x14ac:dyDescent="0.25">
      <c r="A696" s="10"/>
      <c r="B696" s="10"/>
    </row>
    <row r="697" spans="1:2" x14ac:dyDescent="0.25">
      <c r="A697" s="10"/>
      <c r="B697" s="10"/>
    </row>
    <row r="698" spans="1:2" x14ac:dyDescent="0.25">
      <c r="A698" s="10"/>
      <c r="B698" s="10"/>
    </row>
    <row r="699" spans="1:2" x14ac:dyDescent="0.25">
      <c r="A699" s="10"/>
      <c r="B699" s="10"/>
    </row>
    <row r="700" spans="1:2" x14ac:dyDescent="0.25">
      <c r="A700" s="10"/>
      <c r="B700" s="10"/>
    </row>
    <row r="701" spans="1:2" x14ac:dyDescent="0.25">
      <c r="A701" s="10"/>
      <c r="B701" s="10"/>
    </row>
    <row r="702" spans="1:2" x14ac:dyDescent="0.25">
      <c r="A702" s="10"/>
      <c r="B702" s="10"/>
    </row>
    <row r="703" spans="1:2" x14ac:dyDescent="0.25">
      <c r="A703" s="10"/>
      <c r="B703" s="10"/>
    </row>
    <row r="704" spans="1:2" x14ac:dyDescent="0.25">
      <c r="A704" s="10"/>
      <c r="B704" s="10"/>
    </row>
    <row r="705" spans="1:2" x14ac:dyDescent="0.25">
      <c r="A705" s="10"/>
      <c r="B705" s="10"/>
    </row>
    <row r="706" spans="1:2" x14ac:dyDescent="0.25">
      <c r="A706" s="10"/>
      <c r="B706" s="10"/>
    </row>
    <row r="707" spans="1:2" x14ac:dyDescent="0.25">
      <c r="A707" s="10"/>
      <c r="B707" s="10"/>
    </row>
    <row r="708" spans="1:2" x14ac:dyDescent="0.25">
      <c r="A708" s="10"/>
      <c r="B708" s="10"/>
    </row>
    <row r="709" spans="1:2" x14ac:dyDescent="0.25">
      <c r="A709" s="10"/>
      <c r="B709" s="10"/>
    </row>
    <row r="710" spans="1:2" x14ac:dyDescent="0.25">
      <c r="A710" s="10"/>
      <c r="B710" s="10"/>
    </row>
    <row r="711" spans="1:2" x14ac:dyDescent="0.25">
      <c r="A711" s="10"/>
      <c r="B711" s="10"/>
    </row>
    <row r="712" spans="1:2" x14ac:dyDescent="0.25">
      <c r="A712" s="10"/>
      <c r="B712" s="10"/>
    </row>
    <row r="713" spans="1:2" x14ac:dyDescent="0.25">
      <c r="A713" s="10"/>
      <c r="B713" s="10"/>
    </row>
    <row r="714" spans="1:2" x14ac:dyDescent="0.25">
      <c r="A714" s="10"/>
      <c r="B714" s="10"/>
    </row>
    <row r="715" spans="1:2" x14ac:dyDescent="0.25">
      <c r="A715" s="10"/>
      <c r="B715" s="10"/>
    </row>
    <row r="716" spans="1:2" x14ac:dyDescent="0.25">
      <c r="A716" s="10"/>
      <c r="B716" s="10"/>
    </row>
    <row r="717" spans="1:2" x14ac:dyDescent="0.25">
      <c r="A717" s="10"/>
      <c r="B717" s="10"/>
    </row>
    <row r="718" spans="1:2" x14ac:dyDescent="0.25">
      <c r="A718" s="10"/>
      <c r="B718" s="10"/>
    </row>
    <row r="719" spans="1:2" x14ac:dyDescent="0.25">
      <c r="A719" s="10"/>
      <c r="B719" s="10"/>
    </row>
    <row r="720" spans="1:2" x14ac:dyDescent="0.25">
      <c r="A720" s="10"/>
      <c r="B720" s="10"/>
    </row>
    <row r="721" spans="1:2" x14ac:dyDescent="0.25">
      <c r="A721" s="10"/>
      <c r="B721" s="10"/>
    </row>
    <row r="722" spans="1:2" x14ac:dyDescent="0.25">
      <c r="A722" s="10"/>
      <c r="B722" s="10"/>
    </row>
    <row r="723" spans="1:2" x14ac:dyDescent="0.25">
      <c r="A723" s="10"/>
      <c r="B723" s="10"/>
    </row>
    <row r="724" spans="1:2" x14ac:dyDescent="0.25">
      <c r="A724" s="10"/>
      <c r="B724" s="10"/>
    </row>
    <row r="725" spans="1:2" x14ac:dyDescent="0.25">
      <c r="A725" s="10"/>
      <c r="B725" s="10"/>
    </row>
    <row r="726" spans="1:2" x14ac:dyDescent="0.25">
      <c r="A726" s="10"/>
      <c r="B726" s="10"/>
    </row>
    <row r="727" spans="1:2" x14ac:dyDescent="0.25">
      <c r="A727" s="10"/>
      <c r="B727" s="10"/>
    </row>
    <row r="728" spans="1:2" x14ac:dyDescent="0.25">
      <c r="A728" s="10"/>
      <c r="B728" s="10"/>
    </row>
    <row r="729" spans="1:2" x14ac:dyDescent="0.25">
      <c r="A729" s="10"/>
      <c r="B729" s="10"/>
    </row>
    <row r="730" spans="1:2" x14ac:dyDescent="0.25">
      <c r="A730" s="10"/>
      <c r="B730" s="10"/>
    </row>
    <row r="731" spans="1:2" x14ac:dyDescent="0.25">
      <c r="A731" s="10"/>
      <c r="B731" s="10"/>
    </row>
    <row r="732" spans="1:2" x14ac:dyDescent="0.25">
      <c r="A732" s="10"/>
      <c r="B732" s="10"/>
    </row>
    <row r="733" spans="1:2" x14ac:dyDescent="0.25">
      <c r="A733" s="10"/>
      <c r="B733" s="10"/>
    </row>
    <row r="734" spans="1:2" x14ac:dyDescent="0.25">
      <c r="A734" s="10"/>
      <c r="B734" s="10"/>
    </row>
    <row r="735" spans="1:2" x14ac:dyDescent="0.25">
      <c r="A735" s="10"/>
      <c r="B735" s="10"/>
    </row>
    <row r="736" spans="1:2" x14ac:dyDescent="0.25">
      <c r="A736" s="10"/>
      <c r="B736" s="10"/>
    </row>
    <row r="737" spans="1:2" x14ac:dyDescent="0.25">
      <c r="A737" s="10"/>
      <c r="B737" s="10"/>
    </row>
    <row r="738" spans="1:2" x14ac:dyDescent="0.25">
      <c r="A738" s="10"/>
      <c r="B738" s="10"/>
    </row>
    <row r="739" spans="1:2" x14ac:dyDescent="0.25">
      <c r="A739" s="10"/>
      <c r="B739" s="10"/>
    </row>
    <row r="740" spans="1:2" x14ac:dyDescent="0.25">
      <c r="A740" s="10"/>
      <c r="B740" s="10"/>
    </row>
    <row r="741" spans="1:2" x14ac:dyDescent="0.25">
      <c r="A741" s="10"/>
      <c r="B741" s="10"/>
    </row>
    <row r="742" spans="1:2" x14ac:dyDescent="0.25">
      <c r="A742" s="10"/>
      <c r="B742" s="10"/>
    </row>
    <row r="743" spans="1:2" x14ac:dyDescent="0.25">
      <c r="A743" s="10"/>
      <c r="B743" s="10"/>
    </row>
    <row r="744" spans="1:2" x14ac:dyDescent="0.25">
      <c r="A744" s="10"/>
      <c r="B744" s="10"/>
    </row>
    <row r="745" spans="1:2" x14ac:dyDescent="0.25">
      <c r="A745" s="10"/>
      <c r="B745" s="10"/>
    </row>
    <row r="746" spans="1:2" x14ac:dyDescent="0.25">
      <c r="A746" s="10"/>
      <c r="B746" s="10"/>
    </row>
    <row r="747" spans="1:2" x14ac:dyDescent="0.25">
      <c r="A747" s="10"/>
      <c r="B747" s="10"/>
    </row>
    <row r="748" spans="1:2" x14ac:dyDescent="0.25">
      <c r="A748" s="10"/>
      <c r="B748" s="10"/>
    </row>
    <row r="749" spans="1:2" x14ac:dyDescent="0.25">
      <c r="A749" s="10"/>
      <c r="B749" s="10"/>
    </row>
    <row r="750" spans="1:2" x14ac:dyDescent="0.25">
      <c r="A750" s="10"/>
      <c r="B750" s="10"/>
    </row>
    <row r="751" spans="1:2" x14ac:dyDescent="0.25">
      <c r="A751" s="10"/>
      <c r="B751" s="10"/>
    </row>
    <row r="752" spans="1:2" x14ac:dyDescent="0.25">
      <c r="A752" s="10"/>
      <c r="B752" s="10"/>
    </row>
    <row r="753" spans="1:2" x14ac:dyDescent="0.25">
      <c r="A753" s="10"/>
      <c r="B753" s="10"/>
    </row>
    <row r="754" spans="1:2" x14ac:dyDescent="0.25">
      <c r="A754" s="10"/>
      <c r="B754" s="10"/>
    </row>
    <row r="755" spans="1:2" x14ac:dyDescent="0.25">
      <c r="A755" s="10"/>
      <c r="B755" s="10"/>
    </row>
    <row r="756" spans="1:2" x14ac:dyDescent="0.25">
      <c r="A756" s="10"/>
      <c r="B756" s="10"/>
    </row>
    <row r="757" spans="1:2" x14ac:dyDescent="0.25">
      <c r="A757" s="10"/>
      <c r="B757" s="10"/>
    </row>
    <row r="758" spans="1:2" x14ac:dyDescent="0.25">
      <c r="A758" s="10"/>
      <c r="B758" s="10"/>
    </row>
    <row r="759" spans="1:2" x14ac:dyDescent="0.25">
      <c r="A759" s="10"/>
      <c r="B759" s="10"/>
    </row>
    <row r="760" spans="1:2" x14ac:dyDescent="0.25">
      <c r="A760" s="10"/>
      <c r="B760" s="10"/>
    </row>
    <row r="761" spans="1:2" x14ac:dyDescent="0.25">
      <c r="A761" s="10"/>
      <c r="B761" s="10"/>
    </row>
    <row r="762" spans="1:2" x14ac:dyDescent="0.25">
      <c r="A762" s="10"/>
      <c r="B762" s="10"/>
    </row>
    <row r="763" spans="1:2" x14ac:dyDescent="0.25">
      <c r="A763" s="10"/>
      <c r="B763" s="10"/>
    </row>
    <row r="764" spans="1:2" x14ac:dyDescent="0.25">
      <c r="A764" s="10"/>
      <c r="B764" s="10"/>
    </row>
    <row r="765" spans="1:2" x14ac:dyDescent="0.25">
      <c r="A765" s="10"/>
      <c r="B765" s="10"/>
    </row>
    <row r="766" spans="1:2" x14ac:dyDescent="0.25">
      <c r="A766" s="10"/>
      <c r="B766" s="10"/>
    </row>
    <row r="767" spans="1:2" x14ac:dyDescent="0.25">
      <c r="A767" s="10"/>
      <c r="B767" s="10"/>
    </row>
    <row r="768" spans="1:2" x14ac:dyDescent="0.25">
      <c r="A768" s="10"/>
      <c r="B768" s="10"/>
    </row>
    <row r="769" spans="1:2" x14ac:dyDescent="0.25">
      <c r="A769" s="10"/>
      <c r="B769" s="10"/>
    </row>
    <row r="770" spans="1:2" x14ac:dyDescent="0.25">
      <c r="A770" s="10"/>
      <c r="B770" s="10"/>
    </row>
    <row r="771" spans="1:2" x14ac:dyDescent="0.25">
      <c r="A771" s="10"/>
      <c r="B771" s="10"/>
    </row>
    <row r="772" spans="1:2" x14ac:dyDescent="0.25">
      <c r="A772" s="10"/>
      <c r="B772" s="10"/>
    </row>
    <row r="773" spans="1:2" x14ac:dyDescent="0.25">
      <c r="A773" s="10"/>
      <c r="B773" s="10"/>
    </row>
    <row r="774" spans="1:2" x14ac:dyDescent="0.25">
      <c r="A774" s="10"/>
      <c r="B774" s="10"/>
    </row>
    <row r="775" spans="1:2" x14ac:dyDescent="0.25">
      <c r="A775" s="10"/>
      <c r="B775" s="10"/>
    </row>
    <row r="776" spans="1:2" x14ac:dyDescent="0.25">
      <c r="A776" s="10"/>
      <c r="B776" s="10"/>
    </row>
    <row r="777" spans="1:2" x14ac:dyDescent="0.25">
      <c r="A777" s="10"/>
      <c r="B777" s="10"/>
    </row>
    <row r="778" spans="1:2" x14ac:dyDescent="0.25">
      <c r="A778" s="10"/>
      <c r="B778" s="10"/>
    </row>
    <row r="779" spans="1:2" x14ac:dyDescent="0.25">
      <c r="A779" s="10"/>
      <c r="B779" s="10"/>
    </row>
    <row r="780" spans="1:2" x14ac:dyDescent="0.25">
      <c r="A780" s="10"/>
      <c r="B780" s="10"/>
    </row>
    <row r="781" spans="1:2" x14ac:dyDescent="0.25">
      <c r="A781" s="10"/>
      <c r="B781" s="10"/>
    </row>
    <row r="782" spans="1:2" x14ac:dyDescent="0.25">
      <c r="A782" s="10"/>
      <c r="B782" s="10"/>
    </row>
    <row r="783" spans="1:2" x14ac:dyDescent="0.25">
      <c r="A783" s="10"/>
      <c r="B783" s="10"/>
    </row>
    <row r="784" spans="1:2" x14ac:dyDescent="0.25">
      <c r="A784" s="10"/>
      <c r="B784" s="10"/>
    </row>
    <row r="785" spans="1:2" x14ac:dyDescent="0.25">
      <c r="A785" s="10"/>
      <c r="B785" s="10"/>
    </row>
    <row r="786" spans="1:2" x14ac:dyDescent="0.25">
      <c r="A786" s="10"/>
      <c r="B786" s="10"/>
    </row>
    <row r="787" spans="1:2" x14ac:dyDescent="0.25">
      <c r="A787" s="10"/>
      <c r="B787" s="10"/>
    </row>
    <row r="788" spans="1:2" x14ac:dyDescent="0.25">
      <c r="A788" s="10"/>
      <c r="B788" s="10"/>
    </row>
    <row r="789" spans="1:2" x14ac:dyDescent="0.25">
      <c r="A789" s="10"/>
      <c r="B789" s="10"/>
    </row>
    <row r="790" spans="1:2" x14ac:dyDescent="0.25">
      <c r="A790" s="10"/>
      <c r="B790" s="10"/>
    </row>
    <row r="791" spans="1:2" x14ac:dyDescent="0.25">
      <c r="A791" s="10"/>
      <c r="B791" s="10"/>
    </row>
    <row r="792" spans="1:2" x14ac:dyDescent="0.25">
      <c r="A792" s="10"/>
      <c r="B792" s="10"/>
    </row>
    <row r="793" spans="1:2" x14ac:dyDescent="0.25">
      <c r="A793" s="10"/>
      <c r="B793" s="10"/>
    </row>
    <row r="794" spans="1:2" x14ac:dyDescent="0.25">
      <c r="A794" s="10"/>
      <c r="B794" s="10"/>
    </row>
    <row r="795" spans="1:2" x14ac:dyDescent="0.25">
      <c r="A795" s="10"/>
      <c r="B795" s="10"/>
    </row>
    <row r="796" spans="1:2" x14ac:dyDescent="0.25">
      <c r="A796" s="10"/>
      <c r="B796" s="10"/>
    </row>
    <row r="797" spans="1:2" x14ac:dyDescent="0.25">
      <c r="A797" s="10"/>
      <c r="B797" s="10"/>
    </row>
    <row r="798" spans="1:2" x14ac:dyDescent="0.25">
      <c r="A798" s="10"/>
      <c r="B798" s="10"/>
    </row>
    <row r="799" spans="1:2" x14ac:dyDescent="0.25">
      <c r="A799" s="10"/>
      <c r="B799" s="10"/>
    </row>
    <row r="800" spans="1:2" x14ac:dyDescent="0.25">
      <c r="A800" s="10"/>
      <c r="B800" s="10"/>
    </row>
    <row r="801" spans="1:2" x14ac:dyDescent="0.25">
      <c r="A801" s="10"/>
      <c r="B801" s="10"/>
    </row>
    <row r="802" spans="1:2" x14ac:dyDescent="0.25">
      <c r="A802" s="10"/>
      <c r="B802" s="10"/>
    </row>
    <row r="803" spans="1:2" x14ac:dyDescent="0.25">
      <c r="A803" s="10"/>
      <c r="B803" s="10"/>
    </row>
    <row r="804" spans="1:2" x14ac:dyDescent="0.25">
      <c r="A804" s="10"/>
      <c r="B804" s="10"/>
    </row>
    <row r="805" spans="1:2" x14ac:dyDescent="0.25">
      <c r="A805" s="10"/>
      <c r="B805" s="10"/>
    </row>
    <row r="806" spans="1:2" x14ac:dyDescent="0.25">
      <c r="A806" s="10"/>
      <c r="B806" s="10"/>
    </row>
    <row r="807" spans="1:2" x14ac:dyDescent="0.25">
      <c r="A807" s="10"/>
      <c r="B807" s="10"/>
    </row>
    <row r="808" spans="1:2" x14ac:dyDescent="0.25">
      <c r="A808" s="10"/>
      <c r="B808" s="10"/>
    </row>
    <row r="809" spans="1:2" x14ac:dyDescent="0.25">
      <c r="A809" s="10"/>
      <c r="B809" s="10"/>
    </row>
    <row r="810" spans="1:2" x14ac:dyDescent="0.25">
      <c r="A810" s="10"/>
      <c r="B810" s="10"/>
    </row>
    <row r="811" spans="1:2" x14ac:dyDescent="0.25">
      <c r="A811" s="10"/>
      <c r="B811" s="10"/>
    </row>
    <row r="812" spans="1:2" x14ac:dyDescent="0.25">
      <c r="A812" s="10"/>
      <c r="B812" s="10"/>
    </row>
    <row r="813" spans="1:2" x14ac:dyDescent="0.25">
      <c r="A813" s="10"/>
      <c r="B813" s="10"/>
    </row>
    <row r="814" spans="1:2" x14ac:dyDescent="0.25">
      <c r="A814" s="10"/>
      <c r="B814" s="10"/>
    </row>
    <row r="815" spans="1:2" x14ac:dyDescent="0.25">
      <c r="A815" s="10"/>
      <c r="B815" s="10"/>
    </row>
    <row r="816" spans="1:2" x14ac:dyDescent="0.25">
      <c r="A816" s="10"/>
      <c r="B816" s="10"/>
    </row>
    <row r="817" spans="1:2" x14ac:dyDescent="0.25">
      <c r="A817" s="10"/>
      <c r="B817" s="10"/>
    </row>
    <row r="818" spans="1:2" x14ac:dyDescent="0.25">
      <c r="A818" s="10"/>
      <c r="B818" s="10"/>
    </row>
    <row r="819" spans="1:2" x14ac:dyDescent="0.25">
      <c r="A819" s="10"/>
      <c r="B819" s="10"/>
    </row>
    <row r="820" spans="1:2" x14ac:dyDescent="0.25">
      <c r="A820" s="10"/>
      <c r="B820" s="10"/>
    </row>
    <row r="821" spans="1:2" x14ac:dyDescent="0.25">
      <c r="A821" s="10"/>
      <c r="B821" s="10"/>
    </row>
    <row r="822" spans="1:2" x14ac:dyDescent="0.25">
      <c r="A822" s="10"/>
      <c r="B822" s="10"/>
    </row>
    <row r="823" spans="1:2" x14ac:dyDescent="0.25">
      <c r="A823" s="10"/>
      <c r="B823" s="10"/>
    </row>
    <row r="824" spans="1:2" x14ac:dyDescent="0.25">
      <c r="A824" s="10"/>
      <c r="B824" s="10"/>
    </row>
    <row r="825" spans="1:2" x14ac:dyDescent="0.25">
      <c r="A825" s="10"/>
      <c r="B825" s="10"/>
    </row>
    <row r="826" spans="1:2" x14ac:dyDescent="0.25">
      <c r="A826" s="10"/>
      <c r="B826" s="10"/>
    </row>
    <row r="827" spans="1:2" x14ac:dyDescent="0.25">
      <c r="A827" s="10"/>
      <c r="B827" s="10"/>
    </row>
    <row r="828" spans="1:2" x14ac:dyDescent="0.25">
      <c r="A828" s="10"/>
      <c r="B828" s="10"/>
    </row>
    <row r="829" spans="1:2" x14ac:dyDescent="0.25">
      <c r="A829" s="10"/>
      <c r="B829" s="10"/>
    </row>
    <row r="830" spans="1:2" x14ac:dyDescent="0.25">
      <c r="A830" s="10"/>
      <c r="B830" s="10"/>
    </row>
    <row r="831" spans="1:2" x14ac:dyDescent="0.25">
      <c r="A831" s="10"/>
      <c r="B831" s="10"/>
    </row>
    <row r="832" spans="1:2" x14ac:dyDescent="0.25">
      <c r="A832" s="10"/>
      <c r="B832" s="10"/>
    </row>
    <row r="833" spans="1:2" x14ac:dyDescent="0.25">
      <c r="A833" s="10"/>
      <c r="B833" s="10"/>
    </row>
    <row r="834" spans="1:2" x14ac:dyDescent="0.25">
      <c r="A834" s="10"/>
      <c r="B834" s="10"/>
    </row>
    <row r="835" spans="1:2" x14ac:dyDescent="0.25">
      <c r="A835" s="10"/>
      <c r="B835" s="10"/>
    </row>
    <row r="836" spans="1:2" x14ac:dyDescent="0.25">
      <c r="A836" s="10"/>
      <c r="B836" s="10"/>
    </row>
    <row r="837" spans="1:2" x14ac:dyDescent="0.25">
      <c r="A837" s="10"/>
      <c r="B837" s="10"/>
    </row>
    <row r="838" spans="1:2" x14ac:dyDescent="0.25">
      <c r="A838" s="10"/>
      <c r="B838" s="10"/>
    </row>
    <row r="839" spans="1:2" x14ac:dyDescent="0.25">
      <c r="A839" s="10"/>
      <c r="B839" s="10"/>
    </row>
    <row r="840" spans="1:2" x14ac:dyDescent="0.25">
      <c r="A840" s="10"/>
      <c r="B840" s="10"/>
    </row>
    <row r="841" spans="1:2" x14ac:dyDescent="0.25">
      <c r="A841" s="10"/>
      <c r="B841" s="10"/>
    </row>
    <row r="842" spans="1:2" x14ac:dyDescent="0.25">
      <c r="A842" s="10"/>
      <c r="B842" s="10"/>
    </row>
    <row r="843" spans="1:2" x14ac:dyDescent="0.25">
      <c r="A843" s="10"/>
      <c r="B843" s="10"/>
    </row>
    <row r="844" spans="1:2" x14ac:dyDescent="0.25">
      <c r="A844" s="10"/>
      <c r="B844" s="10"/>
    </row>
    <row r="845" spans="1:2" x14ac:dyDescent="0.25">
      <c r="A845" s="10"/>
      <c r="B845" s="10"/>
    </row>
    <row r="846" spans="1:2" x14ac:dyDescent="0.25">
      <c r="A846" s="10"/>
      <c r="B846" s="10"/>
    </row>
    <row r="847" spans="1:2" x14ac:dyDescent="0.25">
      <c r="A847" s="10"/>
      <c r="B847" s="10"/>
    </row>
    <row r="848" spans="1:2" x14ac:dyDescent="0.25">
      <c r="A848" s="10"/>
      <c r="B848" s="10"/>
    </row>
    <row r="849" spans="1:2" x14ac:dyDescent="0.25">
      <c r="A849" s="10"/>
      <c r="B849" s="10"/>
    </row>
    <row r="850" spans="1:2" x14ac:dyDescent="0.25">
      <c r="A850" s="10"/>
      <c r="B850" s="10"/>
    </row>
    <row r="851" spans="1:2" x14ac:dyDescent="0.25">
      <c r="A851" s="10"/>
      <c r="B851" s="10"/>
    </row>
    <row r="852" spans="1:2" x14ac:dyDescent="0.25">
      <c r="A852" s="10"/>
      <c r="B852" s="10"/>
    </row>
    <row r="853" spans="1:2" x14ac:dyDescent="0.25">
      <c r="A853" s="10"/>
      <c r="B853" s="10"/>
    </row>
    <row r="854" spans="1:2" x14ac:dyDescent="0.25">
      <c r="A854" s="10"/>
      <c r="B854" s="10"/>
    </row>
    <row r="855" spans="1:2" x14ac:dyDescent="0.25">
      <c r="A855" s="10"/>
      <c r="B855" s="10"/>
    </row>
    <row r="856" spans="1:2" x14ac:dyDescent="0.25">
      <c r="A856" s="10"/>
      <c r="B856" s="10"/>
    </row>
    <row r="857" spans="1:2" x14ac:dyDescent="0.25">
      <c r="A857" s="10"/>
      <c r="B857" s="10"/>
    </row>
    <row r="858" spans="1:2" x14ac:dyDescent="0.25">
      <c r="A858" s="10"/>
      <c r="B858" s="10"/>
    </row>
    <row r="859" spans="1:2" x14ac:dyDescent="0.25">
      <c r="A859" s="10"/>
      <c r="B859" s="10"/>
    </row>
    <row r="860" spans="1:2" x14ac:dyDescent="0.25">
      <c r="A860" s="10"/>
      <c r="B860" s="10"/>
    </row>
    <row r="861" spans="1:2" x14ac:dyDescent="0.25">
      <c r="A861" s="10"/>
      <c r="B861" s="10"/>
    </row>
    <row r="862" spans="1:2" x14ac:dyDescent="0.25">
      <c r="A862" s="10"/>
      <c r="B862" s="10"/>
    </row>
    <row r="863" spans="1:2" x14ac:dyDescent="0.25">
      <c r="A863" s="10"/>
      <c r="B863" s="10"/>
    </row>
    <row r="864" spans="1:2" x14ac:dyDescent="0.25">
      <c r="A864" s="10"/>
      <c r="B864" s="10"/>
    </row>
    <row r="865" spans="1:2" x14ac:dyDescent="0.25">
      <c r="A865" s="10"/>
      <c r="B865" s="10"/>
    </row>
    <row r="866" spans="1:2" x14ac:dyDescent="0.25">
      <c r="A866" s="10"/>
      <c r="B866" s="10"/>
    </row>
    <row r="867" spans="1:2" x14ac:dyDescent="0.25">
      <c r="A867" s="10"/>
      <c r="B867" s="10"/>
    </row>
    <row r="868" spans="1:2" x14ac:dyDescent="0.25">
      <c r="A868" s="10"/>
      <c r="B868" s="10"/>
    </row>
    <row r="869" spans="1:2" x14ac:dyDescent="0.25">
      <c r="A869" s="10"/>
      <c r="B869" s="10"/>
    </row>
    <row r="870" spans="1:2" x14ac:dyDescent="0.25">
      <c r="A870" s="10"/>
      <c r="B870" s="10"/>
    </row>
    <row r="871" spans="1:2" x14ac:dyDescent="0.25">
      <c r="A871" s="10"/>
      <c r="B871" s="10"/>
    </row>
    <row r="872" spans="1:2" x14ac:dyDescent="0.25">
      <c r="A872" s="10"/>
      <c r="B872" s="10"/>
    </row>
    <row r="873" spans="1:2" x14ac:dyDescent="0.25">
      <c r="A873" s="10"/>
      <c r="B873" s="10"/>
    </row>
    <row r="874" spans="1:2" x14ac:dyDescent="0.25">
      <c r="A874" s="10"/>
      <c r="B874" s="10"/>
    </row>
    <row r="875" spans="1:2" x14ac:dyDescent="0.25">
      <c r="A875" s="10"/>
      <c r="B875" s="10"/>
    </row>
    <row r="876" spans="1:2" x14ac:dyDescent="0.25">
      <c r="A876" s="10"/>
      <c r="B876" s="10"/>
    </row>
    <row r="877" spans="1:2" x14ac:dyDescent="0.25">
      <c r="A877" s="10"/>
      <c r="B877" s="10"/>
    </row>
    <row r="878" spans="1:2" x14ac:dyDescent="0.25">
      <c r="A878" s="10"/>
      <c r="B878" s="10"/>
    </row>
    <row r="879" spans="1:2" x14ac:dyDescent="0.25">
      <c r="A879" s="10"/>
      <c r="B879" s="10"/>
    </row>
    <row r="880" spans="1:2" x14ac:dyDescent="0.25">
      <c r="A880" s="10"/>
      <c r="B880" s="10"/>
    </row>
    <row r="881" spans="1:2" x14ac:dyDescent="0.25">
      <c r="A881" s="10"/>
      <c r="B881" s="10"/>
    </row>
    <row r="882" spans="1:2" x14ac:dyDescent="0.25">
      <c r="A882" s="10"/>
      <c r="B882" s="10"/>
    </row>
    <row r="883" spans="1:2" x14ac:dyDescent="0.25">
      <c r="A883" s="10"/>
      <c r="B883" s="10"/>
    </row>
    <row r="884" spans="1:2" x14ac:dyDescent="0.25">
      <c r="A884" s="10"/>
      <c r="B884" s="10"/>
    </row>
    <row r="885" spans="1:2" x14ac:dyDescent="0.25">
      <c r="A885" s="10"/>
      <c r="B885" s="10"/>
    </row>
    <row r="886" spans="1:2" x14ac:dyDescent="0.25">
      <c r="A886" s="10"/>
      <c r="B886" s="10"/>
    </row>
    <row r="887" spans="1:2" x14ac:dyDescent="0.25">
      <c r="A887" s="10"/>
      <c r="B887" s="10"/>
    </row>
    <row r="888" spans="1:2" x14ac:dyDescent="0.25">
      <c r="A888" s="10"/>
      <c r="B888" s="10"/>
    </row>
    <row r="889" spans="1:2" x14ac:dyDescent="0.25">
      <c r="A889" s="10"/>
      <c r="B889" s="10"/>
    </row>
    <row r="890" spans="1:2" x14ac:dyDescent="0.25">
      <c r="A890" s="10"/>
      <c r="B890" s="10"/>
    </row>
    <row r="891" spans="1:2" x14ac:dyDescent="0.25">
      <c r="A891" s="10"/>
      <c r="B891" s="10"/>
    </row>
    <row r="892" spans="1:2" x14ac:dyDescent="0.25">
      <c r="A892" s="10"/>
      <c r="B892" s="10"/>
    </row>
    <row r="893" spans="1:2" x14ac:dyDescent="0.25">
      <c r="A893" s="10"/>
      <c r="B893" s="10"/>
    </row>
    <row r="894" spans="1:2" x14ac:dyDescent="0.25">
      <c r="A894" s="10"/>
      <c r="B894" s="10"/>
    </row>
    <row r="895" spans="1:2" x14ac:dyDescent="0.25">
      <c r="A895" s="10"/>
      <c r="B895" s="10"/>
    </row>
    <row r="896" spans="1:2" x14ac:dyDescent="0.25">
      <c r="A896" s="10"/>
      <c r="B896" s="10"/>
    </row>
    <row r="897" spans="1:2" x14ac:dyDescent="0.25">
      <c r="A897" s="10"/>
      <c r="B897" s="10"/>
    </row>
    <row r="898" spans="1:2" x14ac:dyDescent="0.25">
      <c r="A898" s="10"/>
      <c r="B898" s="10"/>
    </row>
    <row r="899" spans="1:2" x14ac:dyDescent="0.25">
      <c r="A899" s="10"/>
      <c r="B899" s="10"/>
    </row>
    <row r="900" spans="1:2" x14ac:dyDescent="0.25">
      <c r="A900" s="10"/>
      <c r="B900" s="10"/>
    </row>
    <row r="901" spans="1:2" x14ac:dyDescent="0.25">
      <c r="A901" s="10"/>
      <c r="B901" s="10"/>
    </row>
    <row r="902" spans="1:2" x14ac:dyDescent="0.25">
      <c r="A902" s="10"/>
      <c r="B902" s="10"/>
    </row>
    <row r="903" spans="1:2" x14ac:dyDescent="0.25">
      <c r="A903" s="10"/>
      <c r="B903" s="10"/>
    </row>
    <row r="904" spans="1:2" x14ac:dyDescent="0.25">
      <c r="A904" s="10"/>
      <c r="B904" s="10"/>
    </row>
    <row r="905" spans="1:2" x14ac:dyDescent="0.25">
      <c r="A905" s="10"/>
      <c r="B905" s="10"/>
    </row>
    <row r="906" spans="1:2" x14ac:dyDescent="0.25">
      <c r="A906" s="10"/>
      <c r="B906" s="10"/>
    </row>
    <row r="907" spans="1:2" x14ac:dyDescent="0.25">
      <c r="A907" s="10"/>
      <c r="B907" s="10"/>
    </row>
    <row r="908" spans="1:2" x14ac:dyDescent="0.25">
      <c r="A908" s="10"/>
      <c r="B908" s="10"/>
    </row>
    <row r="909" spans="1:2" x14ac:dyDescent="0.25">
      <c r="A909" s="10"/>
      <c r="B909" s="10"/>
    </row>
    <row r="910" spans="1:2" x14ac:dyDescent="0.25">
      <c r="A910" s="10"/>
      <c r="B910" s="10"/>
    </row>
    <row r="911" spans="1:2" x14ac:dyDescent="0.25">
      <c r="A911" s="10"/>
      <c r="B911" s="10"/>
    </row>
    <row r="912" spans="1:2" x14ac:dyDescent="0.25">
      <c r="A912" s="10"/>
      <c r="B912" s="10"/>
    </row>
    <row r="913" spans="1:2" x14ac:dyDescent="0.25">
      <c r="A913" s="10"/>
      <c r="B913" s="10"/>
    </row>
    <row r="914" spans="1:2" x14ac:dyDescent="0.25">
      <c r="A914" s="10"/>
      <c r="B914" s="10"/>
    </row>
    <row r="915" spans="1:2" x14ac:dyDescent="0.25">
      <c r="A915" s="10"/>
      <c r="B915" s="10"/>
    </row>
    <row r="916" spans="1:2" x14ac:dyDescent="0.25">
      <c r="A916" s="10"/>
      <c r="B916" s="10"/>
    </row>
    <row r="917" spans="1:2" x14ac:dyDescent="0.25">
      <c r="A917" s="10"/>
      <c r="B917" s="10"/>
    </row>
    <row r="918" spans="1:2" x14ac:dyDescent="0.25">
      <c r="A918" s="10"/>
      <c r="B918" s="10"/>
    </row>
    <row r="919" spans="1:2" x14ac:dyDescent="0.25">
      <c r="A919" s="10"/>
      <c r="B919" s="10"/>
    </row>
    <row r="920" spans="1:2" x14ac:dyDescent="0.25">
      <c r="A920" s="10"/>
      <c r="B920" s="10"/>
    </row>
    <row r="921" spans="1:2" x14ac:dyDescent="0.25">
      <c r="A921" s="10"/>
      <c r="B921" s="10"/>
    </row>
    <row r="922" spans="1:2" x14ac:dyDescent="0.25">
      <c r="A922" s="10"/>
      <c r="B922" s="10"/>
    </row>
    <row r="923" spans="1:2" x14ac:dyDescent="0.25">
      <c r="A923" s="10"/>
      <c r="B923" s="10"/>
    </row>
    <row r="924" spans="1:2" x14ac:dyDescent="0.25">
      <c r="A924" s="10"/>
      <c r="B924" s="10"/>
    </row>
    <row r="925" spans="1:2" x14ac:dyDescent="0.25">
      <c r="A925" s="10"/>
      <c r="B925" s="10"/>
    </row>
    <row r="926" spans="1:2" x14ac:dyDescent="0.25">
      <c r="A926" s="10"/>
      <c r="B926" s="10"/>
    </row>
    <row r="927" spans="1:2" x14ac:dyDescent="0.25">
      <c r="A927" s="10"/>
      <c r="B927" s="10"/>
    </row>
    <row r="928" spans="1:2" x14ac:dyDescent="0.25">
      <c r="A928" s="10"/>
      <c r="B928" s="10"/>
    </row>
    <row r="929" spans="1:2" x14ac:dyDescent="0.25">
      <c r="A929" s="10"/>
      <c r="B929" s="10"/>
    </row>
    <row r="930" spans="1:2" x14ac:dyDescent="0.25">
      <c r="A930" s="10"/>
      <c r="B930" s="10"/>
    </row>
    <row r="931" spans="1:2" x14ac:dyDescent="0.25">
      <c r="A931" s="10"/>
      <c r="B931" s="10"/>
    </row>
    <row r="932" spans="1:2" x14ac:dyDescent="0.25">
      <c r="A932" s="10"/>
      <c r="B932" s="10"/>
    </row>
    <row r="933" spans="1:2" x14ac:dyDescent="0.25">
      <c r="A933" s="10"/>
      <c r="B933" s="10"/>
    </row>
    <row r="934" spans="1:2" x14ac:dyDescent="0.25">
      <c r="A934" s="10"/>
      <c r="B934" s="10"/>
    </row>
    <row r="935" spans="1:2" x14ac:dyDescent="0.25">
      <c r="A935" s="10"/>
      <c r="B935" s="10"/>
    </row>
    <row r="936" spans="1:2" x14ac:dyDescent="0.25">
      <c r="A936" s="10"/>
      <c r="B936" s="10"/>
    </row>
    <row r="937" spans="1:2" x14ac:dyDescent="0.25">
      <c r="A937" s="10"/>
      <c r="B937" s="10"/>
    </row>
    <row r="938" spans="1:2" x14ac:dyDescent="0.25">
      <c r="A938" s="10"/>
      <c r="B938" s="10"/>
    </row>
    <row r="939" spans="1:2" x14ac:dyDescent="0.25">
      <c r="A939" s="10"/>
      <c r="B939" s="10"/>
    </row>
    <row r="940" spans="1:2" x14ac:dyDescent="0.25">
      <c r="A940" s="10"/>
      <c r="B940" s="10"/>
    </row>
    <row r="941" spans="1:2" x14ac:dyDescent="0.25">
      <c r="A941" s="10"/>
      <c r="B941" s="10"/>
    </row>
    <row r="942" spans="1:2" x14ac:dyDescent="0.25">
      <c r="A942" s="10"/>
      <c r="B942" s="10"/>
    </row>
    <row r="943" spans="1:2" x14ac:dyDescent="0.25">
      <c r="A943" s="10"/>
      <c r="B943" s="10"/>
    </row>
    <row r="944" spans="1:2" x14ac:dyDescent="0.25">
      <c r="A944" s="10"/>
      <c r="B944" s="10"/>
    </row>
    <row r="945" spans="1:2" x14ac:dyDescent="0.25">
      <c r="A945" s="10"/>
      <c r="B945" s="10"/>
    </row>
    <row r="946" spans="1:2" x14ac:dyDescent="0.25">
      <c r="A946" s="10"/>
      <c r="B946" s="10"/>
    </row>
    <row r="947" spans="1:2" x14ac:dyDescent="0.25">
      <c r="A947" s="10"/>
      <c r="B947" s="10"/>
    </row>
    <row r="948" spans="1:2" x14ac:dyDescent="0.25">
      <c r="A948" s="10"/>
      <c r="B948" s="10"/>
    </row>
    <row r="949" spans="1:2" x14ac:dyDescent="0.25">
      <c r="A949" s="10"/>
      <c r="B949" s="10"/>
    </row>
    <row r="950" spans="1:2" x14ac:dyDescent="0.25">
      <c r="A950" s="10"/>
      <c r="B950" s="10"/>
    </row>
    <row r="951" spans="1:2" x14ac:dyDescent="0.25">
      <c r="A951" s="10"/>
      <c r="B951" s="10"/>
    </row>
    <row r="952" spans="1:2" x14ac:dyDescent="0.25">
      <c r="A952" s="10"/>
      <c r="B952" s="10"/>
    </row>
    <row r="953" spans="1:2" x14ac:dyDescent="0.25">
      <c r="A953" s="10"/>
      <c r="B953" s="10"/>
    </row>
    <row r="954" spans="1:2" x14ac:dyDescent="0.25">
      <c r="A954" s="10"/>
      <c r="B954" s="10"/>
    </row>
    <row r="955" spans="1:2" x14ac:dyDescent="0.25">
      <c r="A955" s="10"/>
      <c r="B955" s="10"/>
    </row>
    <row r="956" spans="1:2" x14ac:dyDescent="0.25">
      <c r="A956" s="10"/>
      <c r="B956" s="10"/>
    </row>
    <row r="957" spans="1:2" x14ac:dyDescent="0.25">
      <c r="A957" s="10"/>
      <c r="B957" s="10"/>
    </row>
    <row r="958" spans="1:2" x14ac:dyDescent="0.25">
      <c r="A958" s="10"/>
      <c r="B958" s="10"/>
    </row>
    <row r="959" spans="1:2" x14ac:dyDescent="0.25">
      <c r="A959" s="10"/>
      <c r="B959" s="10"/>
    </row>
    <row r="960" spans="1:2" x14ac:dyDescent="0.25">
      <c r="A960" s="10"/>
      <c r="B960" s="10"/>
    </row>
    <row r="961" spans="1:2" x14ac:dyDescent="0.25">
      <c r="A961" s="10"/>
      <c r="B961" s="10"/>
    </row>
    <row r="962" spans="1:2" x14ac:dyDescent="0.25">
      <c r="A962" s="10"/>
      <c r="B962" s="10"/>
    </row>
    <row r="963" spans="1:2" x14ac:dyDescent="0.25">
      <c r="A963" s="10"/>
      <c r="B963" s="10"/>
    </row>
    <row r="964" spans="1:2" x14ac:dyDescent="0.25">
      <c r="A964" s="10"/>
      <c r="B964" s="10"/>
    </row>
    <row r="965" spans="1:2" x14ac:dyDescent="0.25">
      <c r="A965" s="10"/>
      <c r="B965" s="10"/>
    </row>
    <row r="966" spans="1:2" x14ac:dyDescent="0.25">
      <c r="A966" s="10"/>
      <c r="B966" s="10"/>
    </row>
    <row r="967" spans="1:2" x14ac:dyDescent="0.25">
      <c r="A967" s="10"/>
      <c r="B967" s="10"/>
    </row>
    <row r="968" spans="1:2" x14ac:dyDescent="0.25">
      <c r="A968" s="10"/>
      <c r="B968" s="10"/>
    </row>
    <row r="969" spans="1:2" x14ac:dyDescent="0.25">
      <c r="A969" s="10"/>
      <c r="B969" s="10"/>
    </row>
    <row r="970" spans="1:2" x14ac:dyDescent="0.25">
      <c r="A970" s="10"/>
      <c r="B970" s="10"/>
    </row>
    <row r="971" spans="1:2" x14ac:dyDescent="0.25">
      <c r="A971" s="10"/>
      <c r="B971" s="10"/>
    </row>
    <row r="972" spans="1:2" x14ac:dyDescent="0.25">
      <c r="A972" s="10"/>
      <c r="B972" s="10"/>
    </row>
    <row r="973" spans="1:2" x14ac:dyDescent="0.25">
      <c r="A973" s="10"/>
      <c r="B973" s="10"/>
    </row>
    <row r="974" spans="1:2" x14ac:dyDescent="0.25">
      <c r="A974" s="10"/>
      <c r="B974" s="10"/>
    </row>
    <row r="975" spans="1:2" x14ac:dyDescent="0.25">
      <c r="A975" s="10"/>
      <c r="B975" s="10"/>
    </row>
    <row r="976" spans="1:2" x14ac:dyDescent="0.25">
      <c r="A976" s="10"/>
      <c r="B976" s="10"/>
    </row>
    <row r="977" spans="1:2" x14ac:dyDescent="0.25">
      <c r="A977" s="10"/>
      <c r="B977" s="10"/>
    </row>
    <row r="978" spans="1:2" x14ac:dyDescent="0.25">
      <c r="A978" s="10"/>
      <c r="B978" s="10"/>
    </row>
    <row r="979" spans="1:2" x14ac:dyDescent="0.25">
      <c r="A979" s="10"/>
      <c r="B979" s="10"/>
    </row>
    <row r="980" spans="1:2" x14ac:dyDescent="0.25">
      <c r="A980" s="10"/>
      <c r="B980" s="10"/>
    </row>
    <row r="981" spans="1:2" x14ac:dyDescent="0.25">
      <c r="A981" s="10"/>
      <c r="B981" s="10"/>
    </row>
    <row r="982" spans="1:2" x14ac:dyDescent="0.25">
      <c r="A982" s="10"/>
      <c r="B982" s="10"/>
    </row>
    <row r="983" spans="1:2" x14ac:dyDescent="0.25">
      <c r="A983" s="10"/>
      <c r="B983" s="10"/>
    </row>
    <row r="984" spans="1:2" x14ac:dyDescent="0.25">
      <c r="A984" s="10"/>
      <c r="B984" s="10"/>
    </row>
    <row r="985" spans="1:2" x14ac:dyDescent="0.25">
      <c r="A985" s="10"/>
      <c r="B985" s="10"/>
    </row>
    <row r="986" spans="1:2" x14ac:dyDescent="0.25">
      <c r="A986" s="10"/>
      <c r="B986" s="10"/>
    </row>
    <row r="987" spans="1:2" x14ac:dyDescent="0.25">
      <c r="A987" s="10"/>
      <c r="B987" s="10"/>
    </row>
    <row r="988" spans="1:2" x14ac:dyDescent="0.25">
      <c r="A988" s="10"/>
      <c r="B988" s="10"/>
    </row>
    <row r="989" spans="1:2" x14ac:dyDescent="0.25">
      <c r="A989" s="10"/>
      <c r="B989" s="10"/>
    </row>
    <row r="990" spans="1:2" x14ac:dyDescent="0.25">
      <c r="A990" s="10"/>
      <c r="B990" s="10"/>
    </row>
    <row r="991" spans="1:2" x14ac:dyDescent="0.25">
      <c r="A991" s="10"/>
      <c r="B991" s="10"/>
    </row>
    <row r="992" spans="1:2" x14ac:dyDescent="0.25">
      <c r="A992" s="10"/>
      <c r="B992" s="10"/>
    </row>
    <row r="993" spans="1:2" x14ac:dyDescent="0.25">
      <c r="A993" s="10"/>
      <c r="B993" s="10"/>
    </row>
    <row r="994" spans="1:2" x14ac:dyDescent="0.25">
      <c r="A994" s="10"/>
      <c r="B994" s="10"/>
    </row>
    <row r="995" spans="1:2" x14ac:dyDescent="0.25">
      <c r="A995" s="10"/>
      <c r="B995" s="10"/>
    </row>
    <row r="996" spans="1:2" x14ac:dyDescent="0.25">
      <c r="A996" s="10"/>
      <c r="B996" s="10"/>
    </row>
    <row r="997" spans="1:2" x14ac:dyDescent="0.25">
      <c r="A997" s="10"/>
      <c r="B997" s="10"/>
    </row>
    <row r="998" spans="1:2" x14ac:dyDescent="0.25">
      <c r="A998" s="10"/>
      <c r="B998" s="10"/>
    </row>
    <row r="999" spans="1:2" x14ac:dyDescent="0.25">
      <c r="A999" s="10"/>
      <c r="B999" s="10"/>
    </row>
    <row r="1000" spans="1:2" x14ac:dyDescent="0.25">
      <c r="A1000" s="10"/>
      <c r="B1000" s="10"/>
    </row>
    <row r="1001" spans="1:2" x14ac:dyDescent="0.25">
      <c r="A1001" s="10"/>
      <c r="B1001" s="10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9 3 a 1 b 0 d - 5 f 4 5 - 4 f 3 a - 9 7 4 0 - 2 e f b d 2 7 0 3 a 0 b "   x m l n s = " h t t p : / / s c h e m a s . m i c r o s o f t . c o m / D a t a M a s h u p " > A A A A A J o F A A B Q S w M E F A A C A A g A N 1 R i U D L L j / 2 o A A A A + A A A A B I A H A B D b 2 5 m a W c v U G F j a 2 F n Z S 5 4 b W w g o h g A K K A U A A A A A A A A A A A A A A A A A A A A A A A A A A A A h Y + 9 D o I w G E V f h X S n L R h + Q j 5 K o o O L J C Y m x r W p F R q h G F o s 7 + b g I / k K k i j q 5 n h P z n D u 4 3 a H Y m w b 7 y p 7 o z q d o w B T 5 E k t u q P S V Y 4 G e / J T V D D Y c n H m l f Q m W Z t s N M c c 1 d Z e M k K c c 9 g t c N d X J K Q 0 I I d y s x O 1 b D n 6 y O q / 7 C t t L N d C I g b 7 V w w L c R L j K E 5 S H K U B k B l D q f R X C a d i T I H 8 Q F g N j R 1 6 y a T 2 1 0 s g 8 w T y f s G e U E s D B B Q A A g A I A D d U Y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3 V G J Q + g l 4 b J A C A A B M F A A A E w A c A E Z v c m 1 1 b G F z L 1 N l Y 3 R p b 2 4 x L m 0 g o h g A K K A U A A A A A A A A A A A A A A A A A A A A A A A A A A A A 7 Z j f i t p A F M b v B d 9 h y F I w k A r + i 6 W L F y V a u h T c x b j Y o r K M y V l N n c z I Z L J V R O g j 9 a L P 0 Y f o k 3 T y x 1 W b b K B L K F m p N + I 5 k / m + O b / P i 4 k H l n A Y R W b 0 X b s s l 8 o l b 4 E 5 2 O h C M R g h e A 4 U f Q a H 2 J 6 C O o i A K J e Q / J j M 5 x b I S m 9 t A a m O G F / O G F t W 3 j s E q g a j A q j w K o r x d n L r A f c m X 7 C 1 9 C Z d 9 p U S h m 1 v M g J n v n D o H J k L A I F e o w F g O / h t Y I H 2 w t U 1 8 d a K q i H q E 6 I h w X 1 Q t U g / 4 e 4 u 3 C j w G F n b j q 8 E u J 3 E I b S P D r U 7 S r R 6 u h t 3 s c D T x 0 1 v O H O Z k K f / I O 1 I 3 8 F + Q z y T Z 4 o 7 c b 3 y l L 6 G x v H K d 4 S Y F i a Y e 5 3 A + P T I + Q L T u d Q Y b l Z w E B h y T L 1 7 x l 2 5 s e / S o B n I J B x p 2 6 1 i Y n d F Q I o J u Q o J W I u d h r b K K 3 R q a r 8 A 0 8 1 u p 5 Z L D k 2 1 c E y 9 9 + l u c N u v F Q l 1 b C k a c I J v 3 M 2 L 6 4 n Y v 4 E 5 A k J Q g u U T i M N h C l R x 5 + q + R 3 1 3 B j z s R m r N Y + 6 H c i u 9 r K e X 2 + n l N 8 / O V L 1 4 m a p n Z q q e b 6 b q L z B T f w W 4 U T z A j U z A j X w B N 8 4 d c L N 4 g J u Z g J v 5 A m 6 e O + B W 8 Q C 3 M g G 3 8 g X c O n f A e v E A 6 5 m A 9 X w B 6 + c O u F 0 8 w O 1 M w O 1 8 A b f P F / D F / q q D K n W 1 U H f x / x e 0 F 3 5 B C 0 e S d e c 3 f M 5 l i B 6 T p W 7 H f e x C R 4 m e D H D G O Z s + Z + 6 R 2 u H F B u q H E 5 M n u a J C b 1 a D V e E R u 9 c 1 G U g 7 O X X T E S l F s B i 1 M d 8 g K + 2 Z 0 P F a I I f e s 0 T z B r j D 7 E R Z h j Z F Z w W W A 1 6 i 3 i P g y p E k 6 j 9 / 1 B r G r 2 / f U / I h W 6 1 + e q s v c 3 m q s T u E f A A u e 5 D D v h Y L 4 C i a 7 d F / y A Q C l o j L l T / Y a E e n P f Z 2 M H M a o 3 S t y 9 9 Q S w E C L Q A U A A I A C A A 3 V G J Q M s u P / a g A A A D 4 A A A A E g A A A A A A A A A A A A A A A A A A A A A A Q 2 9 u Z m l n L 1 B h Y 2 t h Z 2 U u e G 1 s U E s B A i 0 A F A A C A A g A N 1 R i U A / K 6 a u k A A A A 6 Q A A A B M A A A A A A A A A A A A A A A A A 9 A A A A F t D b 2 5 0 Z W 5 0 X 1 R 5 c G V z X S 5 4 b W x Q S w E C L Q A U A A I A C A A 3 V G J Q + g l 4 b J A C A A B M F A A A E w A A A A A A A A A A A A A A A A D l A Q A A R m 9 y b X V s Y X M v U 2 V j d G l v b j E u b V B L B Q Y A A A A A A w A D A M I A A A D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W g A A A A A A A J 9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2 x s Y W d l b i U y M F l l a W x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D b 2 x s Y W d l b l 9 Z Z W l s Z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y N 1 Q x M D o x M j o w M i 4 0 N D Q 4 M j M w W i I g L z 4 8 R W 5 0 c n k g V H l w Z T 0 i R m l s b E N v b H V t b l R 5 c G V z I i B W Y W x 1 Z T 0 i c 0 J n Q T 0 i I C 8 + P E V u d H J 5 I F R 5 c G U 9 I k Z p b G x D b 2 x 1 b W 5 O Y W 1 l c y I g V m F s d W U 9 I n N b J n F 1 b 3 Q 7 U 2 F t c G x l J n F 1 b 3 Q 7 L C Z x d W 9 0 O y U g Q 2 9 s b G F n Z W 4 g W W V p b G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x s Y W d l b i B Z Z W l s Z H M v Q 2 h h b m d l Z C B U e X B l L n t T Y W 1 w b G U s M H 0 m c X V v d D s s J n F 1 b 3 Q 7 U 2 V j d G l v b j E v Q 2 9 s b G F n Z W 4 g W W V p b G R z L 0 N o Y W 5 n Z W Q g V H l w Z S 5 7 J S B D b 2 x s Y W d l b i B Z Z W l s Z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b 2 x s Y W d l b i B Z Z W l s Z H M v Q 2 h h b m d l Z C B U e X B l L n t T Y W 1 w b G U s M H 0 m c X V v d D s s J n F 1 b 3 Q 7 U 2 V j d G l v b j E v Q 2 9 s b G F n Z W 4 g W W V p b G R z L 0 N o Y W 5 n Z W Q g V H l w Z S 5 7 J S B D b 2 x s Y W d l b i B Z Z W l s Z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s b G F n Z W 4 l M j B Z Z W l s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F n Z W 4 l M j B Z Z W l s Z H M v Q 2 9 s b G F n Z W 4 l M j B Z Z W l s Z H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Y W d l b i U y M F l l a W x k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Y W d l b i U y M F l l a W x k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X 1 J V T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1 b n Q i I F Z h b H V l P S J s M T A w M C I g L z 4 8 R W 5 0 c n k g V H l w Z T 0 i Q W R k Z W R U b 0 R h d G F N b 2 R l b C I g V m F s d W U 9 I m w x I i A v P j x F b n R y e S B U e X B l P S J G a W x s R X J y b 3 J D b 3 V u d C I g V m F s d W U 9 I m w w I i A v P j x F b n R y e S B U e X B l P S J G a W x s T G F z d F V w Z G F 0 Z W Q i I F Z h b H V l P S J k M j A x O S 0 x M S 0 y N 1 Q x M D o x M z o x N y 4 2 O D A 1 N T E x W i I g L z 4 8 R W 5 0 c n k g V H l w Z T 0 i R m l s b E N v b H V t b l R 5 c G V z I i B W Y W x 1 Z T 0 i c 0 J n W U Z B Q U F B Q U F B P S I g L z 4 8 R W 5 0 c n k g V H l w Z T 0 i R m l s b E N v b H V t b k 5 h b W V z I i B W Y W x 1 Z T 0 i c 1 s m c X V v d D t X Z W x s I C Z x d W 9 0 O y w m c X V v d D t T Y W 1 w b G U m c X V v d D s s J n F 1 b 3 Q 7 V 2 V p Z 2 h 0 I C h t Z y k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h f U l V O M S 9 D a G F u Z 2 V k I F R 5 c G U u e 1 d l b G w g L D B 9 J n F 1 b 3 Q 7 L C Z x d W 9 0 O 1 N l Y 3 R p b 2 4 x L 0 V Y X 1 J V T j E v Q 2 h h b m d l Z C B U e X B l L n t T Y W 1 w b G U s M X 0 m c X V v d D s s J n F 1 b 3 Q 7 U 2 V j d G l v b j E v R V h f U l V O M S 9 D a G F u Z 2 V k I F R 5 c G U u e 1 d l a W d o d C A o b W c p L D J 9 J n F 1 b 3 Q 7 L C Z x d W 9 0 O 1 N l Y 3 R p b 2 4 x L 0 V Y X 1 J V T j E v Q 2 h h b m d l Z C B U e X B l L n t D b 2 x 1 b W 4 0 L D N 9 J n F 1 b 3 Q 7 L C Z x d W 9 0 O 1 N l Y 3 R p b 2 4 x L 0 V Y X 1 J V T j E v Q 2 h h b m d l Z C B U e X B l L n t D b 2 x 1 b W 4 1 L D R 9 J n F 1 b 3 Q 7 L C Z x d W 9 0 O 1 N l Y 3 R p b 2 4 x L 0 V Y X 1 J V T j E v Q 2 h h b m d l Z C B U e X B l L n t D b 2 x 1 b W 4 2 L D V 9 J n F 1 b 3 Q 7 L C Z x d W 9 0 O 1 N l Y 3 R p b 2 4 x L 0 V Y X 1 J V T j E v Q 2 h h b m d l Z C B U e X B l L n t D b 2 x 1 b W 4 3 L D Z 9 J n F 1 b 3 Q 7 L C Z x d W 9 0 O 1 N l Y 3 R p b 2 4 x L 0 V Y X 1 J V T j E v Q 2 h h b m d l Z C B U e X B l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V Y X 1 J V T j E v Q 2 h h b m d l Z C B U e X B l L n t X Z W x s I C w w f S Z x d W 9 0 O y w m c X V v d D t T Z W N 0 a W 9 u M S 9 F W F 9 S V U 4 x L 0 N o Y W 5 n Z W Q g V H l w Z S 5 7 U 2 F t c G x l L D F 9 J n F 1 b 3 Q 7 L C Z x d W 9 0 O 1 N l Y 3 R p b 2 4 x L 0 V Y X 1 J V T j E v Q 2 h h b m d l Z C B U e X B l L n t X Z W l n a H Q g K G 1 n K S w y f S Z x d W 9 0 O y w m c X V v d D t T Z W N 0 a W 9 u M S 9 F W F 9 S V U 4 x L 0 N o Y W 5 n Z W Q g V H l w Z S 5 7 Q 2 9 s d W 1 u N C w z f S Z x d W 9 0 O y w m c X V v d D t T Z W N 0 a W 9 u M S 9 F W F 9 S V U 4 x L 0 N o Y W 5 n Z W Q g V H l w Z S 5 7 Q 2 9 s d W 1 u N S w 0 f S Z x d W 9 0 O y w m c X V v d D t T Z W N 0 a W 9 u M S 9 F W F 9 S V U 4 x L 0 N o Y W 5 n Z W Q g V H l w Z S 5 7 Q 2 9 s d W 1 u N i w 1 f S Z x d W 9 0 O y w m c X V v d D t T Z W N 0 a W 9 u M S 9 F W F 9 S V U 4 x L 0 N o Y W 5 n Z W Q g V H l w Z S 5 7 Q 2 9 s d W 1 u N y w 2 f S Z x d W 9 0 O y w m c X V v d D t T Z W N 0 a W 9 u M S 9 F W F 9 S V U 4 x L 0 N o Y W 5 n Z W Q g V H l w Z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h f U l V O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x L 0 V Y X 1 J V T j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X 1 J V T j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V Y X 1 J V T j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h f U l V O M i 9 D a G F u Z 2 V k I F R 5 c G U u e 1 d l b G w g L D B 9 J n F 1 b 3 Q 7 L C Z x d W 9 0 O 1 N l Y 3 R p b 2 4 x L 0 V Y X 1 J V T j I v Q 2 h h b m d l Z C B U e X B l L n t T Y W 1 w b G U s M X 0 m c X V v d D s s J n F 1 b 3 Q 7 U 2 V j d G l v b j E v R V h f U l V O M i 9 D a G F u Z 2 V k I F R 5 c G U u e 1 d l a W d o d C A o b W c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Y X 1 J V T j I v Q 2 h h b m d l Z C B U e X B l L n t X Z W x s I C w w f S Z x d W 9 0 O y w m c X V v d D t T Z W N 0 a W 9 u M S 9 F W F 9 S V U 4 y L 0 N o Y W 5 n Z W Q g V H l w Z S 5 7 U 2 F t c G x l L D F 9 J n F 1 b 3 Q 7 L C Z x d W 9 0 O 1 N l Y 3 R p b 2 4 x L 0 V Y X 1 J V T j I v Q 2 h h b m d l Z C B U e X B l L n t X Z W l n a H Q g K G 1 n K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2 V s b C A m c X V v d D s s J n F 1 b 3 Q 7 U 2 F t c G x l J n F 1 b 3 Q 7 L C Z x d W 9 0 O 1 d l a W d o d C A o b W c p J n F 1 b 3 Q 7 X S I g L z 4 8 R W 5 0 c n k g V H l w Z T 0 i R m l s b E N v b H V t b l R 5 c G V z I i B W Y W x 1 Z T 0 i c 0 J n W U Y i I C 8 + P E V u d H J 5 I F R 5 c G U 9 I k Z p b G x M Y X N 0 V X B k Y X R l Z C I g V m F s d W U 9 I m Q y M D E 5 L T E x L T I 3 V D E w O j E 3 O j A 4 L j I 0 M z E 0 N z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h f U l V O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y L 0 V Y X 1 J V T j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X 1 J V T j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V Y X 1 J V T j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h f U l V O M y 9 D a G F u Z 2 V k I F R 5 c G U u e 1 d l b G w g L D B 9 J n F 1 b 3 Q 7 L C Z x d W 9 0 O 1 N l Y 3 R p b 2 4 x L 0 V Y X 1 J V T j M v Q 2 h h b m d l Z C B U e X B l L n t T Y W 1 w b G U s M X 0 m c X V v d D s s J n F 1 b 3 Q 7 U 2 V j d G l v b j E v R V h f U l V O M y 9 D a G F u Z 2 V k I F R 5 c G U u e 1 d l a W d o d C A o b W c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Y X 1 J V T j M v Q 2 h h b m d l Z C B U e X B l L n t X Z W x s I C w w f S Z x d W 9 0 O y w m c X V v d D t T Z W N 0 a W 9 u M S 9 F W F 9 S V U 4 z L 0 N o Y W 5 n Z W Q g V H l w Z S 5 7 U 2 F t c G x l L D F 9 J n F 1 b 3 Q 7 L C Z x d W 9 0 O 1 N l Y 3 R p b 2 4 x L 0 V Y X 1 J V T j M v Q 2 h h b m d l Z C B U e X B l L n t X Z W l n a H Q g K G 1 n K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2 V s b C A m c X V v d D s s J n F 1 b 3 Q 7 U 2 F t c G x l J n F 1 b 3 Q 7 L C Z x d W 9 0 O 1 d l a W d o d C A o b W c p J n F 1 b 3 Q 7 X S I g L z 4 8 R W 5 0 c n k g V H l w Z T 0 i R m l s b E N v b H V t b l R 5 c G V z I i B W Y W x 1 Z T 0 i c 0 J n W U Y i I C 8 + P E V u d H J 5 I F R 5 c G U 9 I k Z p b G x M Y X N 0 V X B k Y X R l Z C I g V m F s d W U 9 I m Q y M D E 5 L T E x L T I 3 V D E w O j E 3 O j M 2 L j g 5 M j I 3 M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h f U l V O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z L 0 V Y X 1 J V T j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V Y X 1 J V T j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h f U l V O N C 9 D a G F u Z 2 V k I F R 5 c G U u e 1 d l b G w g L D B 9 J n F 1 b 3 Q 7 L C Z x d W 9 0 O 1 N l Y 3 R p b 2 4 x L 0 V Y X 1 J V T j Q v Q 2 h h b m d l Z C B U e X B l L n t T Y W 1 w b G U s M X 0 m c X V v d D s s J n F 1 b 3 Q 7 U 2 V j d G l v b j E v R V h f U l V O N C 9 D a G F u Z 2 V k I F R 5 c G U u e 1 d l a W d o d C A o b W c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Y X 1 J V T j Q v Q 2 h h b m d l Z C B U e X B l L n t X Z W x s I C w w f S Z x d W 9 0 O y w m c X V v d D t T Z W N 0 a W 9 u M S 9 F W F 9 S V U 4 0 L 0 N o Y W 5 n Z W Q g V H l w Z S 5 7 U 2 F t c G x l L D F 9 J n F 1 b 3 Q 7 L C Z x d W 9 0 O 1 N l Y 3 R p b 2 4 x L 0 V Y X 1 J V T j Q v Q 2 h h b m d l Z C B U e X B l L n t X Z W l n a H Q g K G 1 n K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2 V s b C A m c X V v d D s s J n F 1 b 3 Q 7 U 2 F t c G x l J n F 1 b 3 Q 7 L C Z x d W 9 0 O 1 d l a W d o d C A o b W c p J n F 1 b 3 Q 7 X S I g L z 4 8 R W 5 0 c n k g V H l w Z T 0 i R m l s b E N v b H V t b l R 5 c G V z I i B W Y W x 1 Z T 0 i c 0 J n W U Y i I C 8 + P E V u d H J 5 I F R 5 c G U 9 I k Z p b G x M Y X N 0 V X B k Y X R l Z C I g V m F s d W U 9 I m Q y M D E 5 L T E x L T I 3 V D E w O j E 3 O j U 5 L j E 1 M D k 2 O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h f U l V O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0 L 0 V Y X 1 J V T j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X 1 J V T j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V Y X 1 J V T j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h f U l V O N S 9 D a G F u Z 2 V k I F R 5 c G U u e 1 d l b G w g L D B 9 J n F 1 b 3 Q 7 L C Z x d W 9 0 O 1 N l Y 3 R p b 2 4 x L 0 V Y X 1 J V T j U v Q 2 h h b m d l Z C B U e X B l L n t T Y W 1 w b G U s M X 0 m c X V v d D s s J n F 1 b 3 Q 7 U 2 V j d G l v b j E v R V h f U l V O N S 9 D a G F u Z 2 V k I F R 5 c G U u e 1 d l a W d o d C A o b W c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Y X 1 J V T j U v Q 2 h h b m d l Z C B U e X B l L n t X Z W x s I C w w f S Z x d W 9 0 O y w m c X V v d D t T Z W N 0 a W 9 u M S 9 F W F 9 S V U 4 1 L 0 N o Y W 5 n Z W Q g V H l w Z S 5 7 U 2 F t c G x l L D F 9 J n F 1 b 3 Q 7 L C Z x d W 9 0 O 1 N l Y 3 R p b 2 4 x L 0 V Y X 1 J V T j U v Q 2 h h b m d l Z C B U e X B l L n t X Z W l n a H Q g K G 1 n K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2 V s b C A m c X V v d D s s J n F 1 b 3 Q 7 U 2 F t c G x l J n F 1 b 3 Q 7 L C Z x d W 9 0 O 1 d l a W d o d C A o b W c p J n F 1 b 3 Q 7 X S I g L z 4 8 R W 5 0 c n k g V H l w Z T 0 i R m l s b E N v b H V t b l R 5 c G V z I i B W Y W x 1 Z T 0 i c 0 J n W U Y i I C 8 + P E V u d H J 5 I F R 5 c G U 9 I k Z p b G x M Y X N 0 V X B k Y X R l Z C I g V m F s d W U 9 I m Q y M D E 5 L T E x L T I 3 V D E w O j E 4 O j M x L j U x M T E x N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h f U l V O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1 L 0 V Y X 1 J V T j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X 1 J V T j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V Y X 1 J V T j Y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h f U l V O N i 9 D a G F u Z 2 V k I F R 5 c G U u e 1 d l b G w g L D B 9 J n F 1 b 3 Q 7 L C Z x d W 9 0 O 1 N l Y 3 R p b 2 4 x L 0 V Y X 1 J V T j Y v Q 2 h h b m d l Z C B U e X B l L n t T Y W 1 w b G U s M X 0 m c X V v d D s s J n F 1 b 3 Q 7 U 2 V j d G l v b j E v R V h f U l V O N i 9 D a G F u Z 2 V k I F R 5 c G U u e 1 d l a W d o d C A o b W c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Y X 1 J V T j Y v Q 2 h h b m d l Z C B U e X B l L n t X Z W x s I C w w f S Z x d W 9 0 O y w m c X V v d D t T Z W N 0 a W 9 u M S 9 F W F 9 S V U 4 2 L 0 N o Y W 5 n Z W Q g V H l w Z S 5 7 U 2 F t c G x l L D F 9 J n F 1 b 3 Q 7 L C Z x d W 9 0 O 1 N l Y 3 R p b 2 4 x L 0 V Y X 1 J V T j Y v Q 2 h h b m d l Z C B U e X B l L n t X Z W l n a H Q g K G 1 n K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2 V s b C A m c X V v d D s s J n F 1 b 3 Q 7 U 2 F t c G x l J n F 1 b 3 Q 7 L C Z x d W 9 0 O 1 d l a W d o d C A o b W c p J n F 1 b 3 Q 7 X S I g L z 4 8 R W 5 0 c n k g V H l w Z T 0 i R m l s b E N v b H V t b l R 5 c G V z I i B W Y W x 1 Z T 0 i c 0 J n W U Y i I C 8 + P E V u d H J 5 I F R 5 c G U 9 I k Z p b G x M Y X N 0 V X B k Y X R l Z C I g V m F s d W U 9 I m Q y M D E 5 L T E x L T I 3 V D E w O j E 5 O j I 4 L j c y N D c y M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h f U l V O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2 L 0 V Y X 1 J V T j Z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X 1 J V T j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V Y X 1 J V T j c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h f U l V O N y 9 D a G F u Z 2 V k I F R 5 c G U u e 1 d l b G w g L D B 9 J n F 1 b 3 Q 7 L C Z x d W 9 0 O 1 N l Y 3 R p b 2 4 x L 0 V Y X 1 J V T j c v Q 2 h h b m d l Z C B U e X B l L n t T Y W 1 w b G U s M X 0 m c X V v d D s s J n F 1 b 3 Q 7 U 2 V j d G l v b j E v R V h f U l V O N y 9 D a G F u Z 2 V k I F R 5 c G U u e 1 d l a W d o d C A o b W c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Y X 1 J V T j c v Q 2 h h b m d l Z C B U e X B l L n t X Z W x s I C w w f S Z x d W 9 0 O y w m c X V v d D t T Z W N 0 a W 9 u M S 9 F W F 9 S V U 4 3 L 0 N o Y W 5 n Z W Q g V H l w Z S 5 7 U 2 F t c G x l L D F 9 J n F 1 b 3 Q 7 L C Z x d W 9 0 O 1 N l Y 3 R p b 2 4 x L 0 V Y X 1 J V T j c v Q 2 h h b m d l Z C B U e X B l L n t X Z W l n a H Q g K G 1 n K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2 V s b C A m c X V v d D s s J n F 1 b 3 Q 7 U 2 F t c G x l J n F 1 b 3 Q 7 L C Z x d W 9 0 O 1 d l a W d o d C A o b W c p J n F 1 b 3 Q 7 X S I g L z 4 8 R W 5 0 c n k g V H l w Z T 0 i R m l s b E N v b H V t b l R 5 c G V z I i B W Y W x 1 Z T 0 i c 0 J n W U Y i I C 8 + P E V u d H J 5 I F R 5 c G U 9 I k Z p b G x M Y X N 0 V X B k Y X R l Z C I g V m F s d W U 9 I m Q y M D E 5 L T E x L T I 3 V D E w O j I w O j E x L j U 0 O D A 1 O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h f U l V O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3 L 0 V Y X 1 J V T j d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X 1 J V T j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X 1 J V T j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V Y X 1 J V T j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y N 1 Q x M D o x N j o y M i 4 y N T I 5 O D g x W i I g L z 4 8 R W 5 0 c n k g V H l w Z T 0 i R m l s b E N v b H V t b l R 5 c G V z I i B W Y W x 1 Z T 0 i c 0 J n W U Z B Q U F B Q U F B P S I g L z 4 8 R W 5 0 c n k g V H l w Z T 0 i R m l s b E N v b H V t b k 5 h b W V z I i B W Y W x 1 Z T 0 i c 1 s m c X V v d D t X Z W x s I C Z x d W 9 0 O y w m c X V v d D t T Y W 1 w b G U m c X V v d D s s J n F 1 b 3 Q 7 V 2 V p Z 2 h 0 I C h t Z y k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h f U l V O M S A o M i k v Q 2 h h b m d l Z C B U e X B l L n t X Z W x s I C w w f S Z x d W 9 0 O y w m c X V v d D t T Z W N 0 a W 9 u M S 9 F W F 9 S V U 4 x I C g y K S 9 D a G F u Z 2 V k I F R 5 c G U u e 1 N h b X B s Z S w x f S Z x d W 9 0 O y w m c X V v d D t T Z W N 0 a W 9 u M S 9 F W F 9 S V U 4 x I C g y K S 9 D a G F u Z 2 V k I F R 5 c G U u e 1 d l a W d o d C A o b W c p L D J 9 J n F 1 b 3 Q 7 L C Z x d W 9 0 O 1 N l Y 3 R p b 2 4 x L 0 V Y X 1 J V T j E g K D I p L 0 N o Y W 5 n Z W Q g V H l w Z S 5 7 Q 2 9 s d W 1 u N C w z f S Z x d W 9 0 O y w m c X V v d D t T Z W N 0 a W 9 u M S 9 F W F 9 S V U 4 x I C g y K S 9 D a G F u Z 2 V k I F R 5 c G U u e 0 N v b H V t b j U s N H 0 m c X V v d D s s J n F 1 b 3 Q 7 U 2 V j d G l v b j E v R V h f U l V O M S A o M i k v Q 2 h h b m d l Z C B U e X B l L n t D b 2 x 1 b W 4 2 L D V 9 J n F 1 b 3 Q 7 L C Z x d W 9 0 O 1 N l Y 3 R p b 2 4 x L 0 V Y X 1 J V T j E g K D I p L 0 N o Y W 5 n Z W Q g V H l w Z S 5 7 Q 2 9 s d W 1 u N y w 2 f S Z x d W 9 0 O y w m c X V v d D t T Z W N 0 a W 9 u M S 9 F W F 9 S V U 4 x I C g y K S 9 D a G F u Z 2 V k I F R 5 c G U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V h f U l V O M S A o M i k v Q 2 h h b m d l Z C B U e X B l L n t X Z W x s I C w w f S Z x d W 9 0 O y w m c X V v d D t T Z W N 0 a W 9 u M S 9 F W F 9 S V U 4 x I C g y K S 9 D a G F u Z 2 V k I F R 5 c G U u e 1 N h b X B s Z S w x f S Z x d W 9 0 O y w m c X V v d D t T Z W N 0 a W 9 u M S 9 F W F 9 S V U 4 x I C g y K S 9 D a G F u Z 2 V k I F R 5 c G U u e 1 d l a W d o d C A o b W c p L D J 9 J n F 1 b 3 Q 7 L C Z x d W 9 0 O 1 N l Y 3 R p b 2 4 x L 0 V Y X 1 J V T j E g K D I p L 0 N o Y W 5 n Z W Q g V H l w Z S 5 7 Q 2 9 s d W 1 u N C w z f S Z x d W 9 0 O y w m c X V v d D t T Z W N 0 a W 9 u M S 9 F W F 9 S V U 4 x I C g y K S 9 D a G F u Z 2 V k I F R 5 c G U u e 0 N v b H V t b j U s N H 0 m c X V v d D s s J n F 1 b 3 Q 7 U 2 V j d G l v b j E v R V h f U l V O M S A o M i k v Q 2 h h b m d l Z C B U e X B l L n t D b 2 x 1 b W 4 2 L D V 9 J n F 1 b 3 Q 7 L C Z x d W 9 0 O 1 N l Y 3 R p b 2 4 x L 0 V Y X 1 J V T j E g K D I p L 0 N o Y W 5 n Z W Q g V H l w Z S 5 7 Q 2 9 s d W 1 u N y w 2 f S Z x d W 9 0 O y w m c X V v d D t T Z W N 0 a W 9 u M S 9 F W F 9 S V U 4 x I C g y K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Y X 1 J V T j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f U l V O M S U y M C g y K S 9 F W F 9 S V U 4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f U l V O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E 0 V D E 4 O j U z O j I y L j k 4 M z c 3 M T V a I i A v P j x F b n R y e S B U e X B l P S J G a W x s Q 2 9 s d W 1 u V H l w Z X M i I F Z h b H V l P S J z Q m d V R i I g L z 4 8 R W 5 0 c n k g V H l w Z T 0 i R m l s b E N v b H V t b k 5 h b W V z I i B W Y W x 1 Z T 0 i c 1 s m c X V v d D t Q Z X J p b 2 Q m c X V v d D s s J n F 1 b 3 Q 7 z r Q x M 0 P i g L A m c X V v d D s s J n F 1 b 3 Q 7 z r Q x N U 7 i g L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Q Z X J p b 2 Q s N X 0 m c X V v d D s s J n F 1 b 3 Q 7 U 2 V j d G l v b j E v V G F i b G U x L 0 N o Y W 5 n Z W Q g V H l w Z S 5 7 z r Q x M 0 P i g L A s O X 0 m c X V v d D s s J n F 1 b 3 Q 7 U 2 V j d G l v b j E v V G F i b G U x L 0 N o Y W 5 n Z W Q g V H l w Z S 5 7 z r Q x N U 7 i g L A s M T B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S 9 D a G F u Z 2 V k I F R 5 c G U u e 1 B l c m l v Z C w 1 f S Z x d W 9 0 O y w m c X V v d D t T Z W N 0 a W 9 u M S 9 U Y W J s Z T E v Q 2 h h b m d l Z C B U e X B l L n v O t D E z Q + K A s C w 5 f S Z x d W 9 0 O y w m c X V v d D t T Z W N 0 a W 9 u M S 9 U Y W J s Z T E v Q 2 h h b m d l Z C B U e X B l L n v O t D E 1 T u K A s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9 0 a G V y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f 5 X d F C N D N T 6 R C O M 1 x U 9 0 I A A A A A A I A A A A A A B B m A A A A A Q A A I A A A A D g D u l V l n d g p 9 1 Y G A m 6 A D s 6 Q E H q B i i R G 6 s K w j M K d f t W B A A A A A A 6 A A A A A A g A A I A A A A N 3 R S R T / a Y 6 3 8 t + y P U D u u K + 6 k f A 8 h + q g w / 4 v 5 U i 8 3 5 A 1 U A A A A H K r u m H 8 I X C 4 x J E a v 7 B V i 2 C j p U c 5 H w T T I X Y F W V z 2 G r M 2 H 3 l J Q j 2 T 9 i k R x b 6 Q A 4 E + O w c s r n r E Y 2 m O r Q j s y 3 x H u V E m U k Q m O M V Q w V o 1 Q K q O H S I h Q A A A A L p z M D f W u e K d K / E S i 5 F 1 q I d N o N 4 2 x U q S X w / i w 6 K H G 8 E 5 g Y Y + p X l m 9 E 6 y 3 v Y X O Y h 6 y T O M O a r Z V T S b W 3 y w Y 3 d 9 m C o = < / D a t a M a s h u p > 
</file>

<file path=customXml/itemProps1.xml><?xml version="1.0" encoding="utf-8"?>
<ds:datastoreItem xmlns:ds="http://schemas.openxmlformats.org/officeDocument/2006/customXml" ds:itemID="{8BEE86A0-568C-4657-B8B3-3B23396637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Everything</vt:lpstr>
      <vt:lpstr>Masterlist_samples</vt:lpstr>
      <vt:lpstr>Jack_samples</vt:lpstr>
      <vt:lpstr>Foreign examples</vt:lpstr>
      <vt:lpstr>Stuart Black Modern</vt:lpstr>
      <vt:lpstr>Robbie Macdonald Modern</vt:lpstr>
      <vt:lpstr>Collagen Yeild sheet</vt:lpstr>
      <vt:lpstr>EX_Run1</vt:lpstr>
      <vt:lpstr>EX_Run2</vt:lpstr>
      <vt:lpstr>EX_Run3</vt:lpstr>
      <vt:lpstr>EX_Run4</vt:lpstr>
      <vt:lpstr>EX_Run5</vt:lpstr>
      <vt:lpstr>EX_Run6</vt:lpstr>
      <vt:lpstr>EX_Run7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 Sudds</cp:lastModifiedBy>
  <dcterms:created xsi:type="dcterms:W3CDTF">2019-07-11T10:04:36Z</dcterms:created>
  <dcterms:modified xsi:type="dcterms:W3CDTF">2020-08-09T12:58:55Z</dcterms:modified>
</cp:coreProperties>
</file>