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04F360-C3B8-46BA-9F5E-211F311EAF7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0" i="1" l="1"/>
  <c r="AF20" i="1" s="1"/>
  <c r="AB20" i="1"/>
  <c r="AA20" i="1"/>
  <c r="AC21" i="1" s="1"/>
  <c r="AA14" i="1"/>
  <c r="AB14" i="1"/>
  <c r="AC13" i="1"/>
  <c r="AA13" i="1"/>
  <c r="AC12" i="1"/>
  <c r="AB12" i="1"/>
  <c r="AD8" i="1"/>
  <c r="AD14" i="1" s="1"/>
  <c r="AD7" i="1"/>
  <c r="AD13" i="1" s="1"/>
  <c r="AD6" i="1"/>
  <c r="AD12" i="1" s="1"/>
  <c r="Q12" i="1"/>
  <c r="Q13" i="1" s="1"/>
  <c r="Q14" i="1" s="1"/>
  <c r="Q15" i="1" s="1"/>
  <c r="T12" i="1"/>
  <c r="T13" i="1" s="1"/>
  <c r="K12" i="1"/>
  <c r="J12" i="1"/>
  <c r="D14" i="1" s="1"/>
  <c r="C14" i="1"/>
  <c r="C13" i="1"/>
  <c r="C12" i="1"/>
  <c r="D23" i="1" s="1"/>
  <c r="AF21" i="1" l="1"/>
  <c r="AA21" i="1"/>
  <c r="AB22" i="1" s="1"/>
  <c r="AB21" i="1"/>
  <c r="AD20" i="1"/>
  <c r="AE20" i="1"/>
  <c r="T14" i="1"/>
  <c r="T15" i="1" s="1"/>
  <c r="Q19" i="1" s="1"/>
  <c r="Q20" i="1" s="1"/>
  <c r="Q21" i="1" s="1"/>
  <c r="Q22" i="1" s="1"/>
  <c r="D13" i="1"/>
  <c r="K13" i="1" s="1"/>
  <c r="AD21" i="1" l="1"/>
  <c r="AG20" i="1"/>
  <c r="AA22" i="1"/>
  <c r="AC22" i="1"/>
  <c r="AE22" i="1"/>
  <c r="AE21" i="1"/>
  <c r="AG21" i="1" s="1"/>
  <c r="Q28" i="1"/>
  <c r="P28" i="1"/>
  <c r="S28" i="1"/>
  <c r="R28" i="1"/>
  <c r="D24" i="1"/>
  <c r="AF22" i="1" l="1"/>
  <c r="AA23" i="1"/>
  <c r="AD22" i="1"/>
  <c r="AB23" i="1"/>
  <c r="AC23" i="1"/>
  <c r="AF23" i="1" s="1"/>
  <c r="E14" i="1"/>
  <c r="D25" i="1" s="1"/>
  <c r="G25" i="1" s="1"/>
  <c r="G24" i="1" s="1"/>
  <c r="G23" i="1" s="1"/>
  <c r="AG22" i="1" l="1"/>
  <c r="AE23" i="1"/>
  <c r="AA24" i="1"/>
  <c r="AC24" i="1"/>
  <c r="AF24" i="1" s="1"/>
  <c r="AB24" i="1"/>
  <c r="AD23" i="1"/>
  <c r="AG23" i="1" s="1"/>
  <c r="D28" i="1"/>
  <c r="C28" i="1"/>
  <c r="E28" i="1"/>
  <c r="AE24" i="1" l="1"/>
  <c r="AA25" i="1"/>
  <c r="AD24" i="1"/>
  <c r="AB25" i="1"/>
  <c r="AC25" i="1"/>
  <c r="AF25" i="1" s="1"/>
  <c r="AG24" i="1" l="1"/>
  <c r="AA26" i="1"/>
  <c r="AE25" i="1"/>
  <c r="AC26" i="1"/>
  <c r="AF26" i="1" s="1"/>
  <c r="AD25" i="1"/>
  <c r="AG25" i="1" s="1"/>
  <c r="AB26" i="1"/>
  <c r="AE26" i="1" l="1"/>
  <c r="AA27" i="1"/>
  <c r="AD26" i="1"/>
  <c r="AB27" i="1"/>
  <c r="AC27" i="1"/>
  <c r="AF27" i="1" s="1"/>
  <c r="AG26" i="1" l="1"/>
  <c r="AE27" i="1"/>
  <c r="AA28" i="1"/>
  <c r="AD27" i="1"/>
  <c r="AG27" i="1" s="1"/>
  <c r="AB28" i="1"/>
  <c r="AE28" i="1" s="1"/>
  <c r="AC28" i="1"/>
  <c r="AF28" i="1" s="1"/>
  <c r="AD28" i="1" l="1"/>
  <c r="AG28" i="1" s="1"/>
  <c r="AB32" i="1"/>
  <c r="AA32" i="1"/>
  <c r="Z32" i="1"/>
</calcChain>
</file>

<file path=xl/sharedStrings.xml><?xml version="1.0" encoding="utf-8"?>
<sst xmlns="http://schemas.openxmlformats.org/spreadsheetml/2006/main" count="69" uniqueCount="52">
  <si>
    <t>ЧМ ПР4 Каргин Артём</t>
  </si>
  <si>
    <t>x1</t>
  </si>
  <si>
    <t>x2</t>
  </si>
  <si>
    <t>x3</t>
  </si>
  <si>
    <t>r</t>
  </si>
  <si>
    <t>L</t>
  </si>
  <si>
    <t>U</t>
  </si>
  <si>
    <t>U*x = y</t>
  </si>
  <si>
    <t>y1</t>
  </si>
  <si>
    <t>y2</t>
  </si>
  <si>
    <t>y3</t>
  </si>
  <si>
    <t>L*y= r</t>
  </si>
  <si>
    <t>Вариант 10</t>
  </si>
  <si>
    <t xml:space="preserve">Запишем исходную матрицу </t>
  </si>
  <si>
    <t>Выполним разложение</t>
  </si>
  <si>
    <t>А</t>
  </si>
  <si>
    <t>Выразим А через LU</t>
  </si>
  <si>
    <t>A =LU</t>
  </si>
  <si>
    <t>A*x=r</t>
  </si>
  <si>
    <t>LU*x=r</t>
  </si>
  <si>
    <t>И выполним вычисления</t>
  </si>
  <si>
    <t>Решение методом LU разложений</t>
  </si>
  <si>
    <t>Получим ответ</t>
  </si>
  <si>
    <t>Выполняя обратный ход Гаусса найдем сначала значения y , затем x</t>
  </si>
  <si>
    <t xml:space="preserve">Решение методом прогонки </t>
  </si>
  <si>
    <t>p4</t>
  </si>
  <si>
    <t>p3</t>
  </si>
  <si>
    <t>p2</t>
  </si>
  <si>
    <t>p1</t>
  </si>
  <si>
    <t>q4</t>
  </si>
  <si>
    <t>q3</t>
  </si>
  <si>
    <t>q2</t>
  </si>
  <si>
    <t>x4</t>
  </si>
  <si>
    <t>q1</t>
  </si>
  <si>
    <t>Запишем исходную матрицу</t>
  </si>
  <si>
    <t>A</t>
  </si>
  <si>
    <t>Найдем прогоночные коэфициенты</t>
  </si>
  <si>
    <t>Вычислим x</t>
  </si>
  <si>
    <t>Решение методом простых итераций</t>
  </si>
  <si>
    <t>Выполним проверку</t>
  </si>
  <si>
    <t>Так как числа были округлены произошла потеря  точности</t>
  </si>
  <si>
    <t>B</t>
  </si>
  <si>
    <t>e1</t>
  </si>
  <si>
    <t>e2</t>
  </si>
  <si>
    <t>e3</t>
  </si>
  <si>
    <t xml:space="preserve">№ </t>
  </si>
  <si>
    <t>e  = 0,001</t>
  </si>
  <si>
    <t>еще?</t>
  </si>
  <si>
    <t xml:space="preserve">Приведём к виду </t>
  </si>
  <si>
    <t>Выполним итерации</t>
  </si>
  <si>
    <t>x</t>
  </si>
  <si>
    <t>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</si>
</sst>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/>
    <xf numFmtId="0" fontId="0" fillId="5" borderId="4" xfId="0" applyFill="1" applyBorder="1"/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tabSelected="1" topLeftCell="D1" zoomScaleNormal="100" workbookViewId="0">
      <selection activeCell="V36" sqref="V36"/>
    </sheetView>
  </sheetViews>
  <sheetFormatPr defaultRowHeight="15" x14ac:dyDescent="0.25"/>
  <cols>
    <col min="1" max="1" width="27" customWidth="1"/>
    <col min="2" max="3" width="7.7109375" customWidth="1"/>
    <col min="4" max="4" width="7.140625" customWidth="1"/>
    <col min="14" max="14" width="27.7109375" customWidth="1"/>
    <col min="24" max="24" width="28" customWidth="1"/>
    <col min="28" max="28" width="9.140625" customWidth="1"/>
  </cols>
  <sheetData>
    <row r="1" spans="1:43" ht="23.2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17"/>
      <c r="AM1" s="17"/>
      <c r="AN1" s="17"/>
      <c r="AO1" s="17"/>
      <c r="AP1" s="17"/>
      <c r="AQ1" s="17"/>
    </row>
    <row r="2" spans="1:43" ht="18.75" customHeight="1" x14ac:dyDescent="0.25">
      <c r="A2" s="26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8"/>
      <c r="AL2" s="18"/>
      <c r="AM2" s="18"/>
      <c r="AN2" s="18"/>
      <c r="AO2" s="18"/>
      <c r="AP2" s="18"/>
      <c r="AQ2" s="18"/>
    </row>
    <row r="3" spans="1:43" ht="30" x14ac:dyDescent="0.25">
      <c r="A3" s="10" t="s">
        <v>21</v>
      </c>
      <c r="N3" s="10" t="s">
        <v>24</v>
      </c>
      <c r="X3" s="10" t="s">
        <v>38</v>
      </c>
    </row>
    <row r="4" spans="1:43" x14ac:dyDescent="0.25">
      <c r="A4" s="8"/>
      <c r="N4" s="8"/>
      <c r="X4" s="8"/>
    </row>
    <row r="5" spans="1:43" ht="16.5" customHeight="1" x14ac:dyDescent="0.25">
      <c r="A5" s="9" t="s">
        <v>13</v>
      </c>
      <c r="D5" s="19" t="s">
        <v>15</v>
      </c>
      <c r="E5" s="20"/>
      <c r="F5" s="21"/>
      <c r="G5" s="1" t="s">
        <v>4</v>
      </c>
      <c r="N5" s="9" t="s">
        <v>34</v>
      </c>
      <c r="Q5" s="22" t="s">
        <v>35</v>
      </c>
      <c r="R5" s="22"/>
      <c r="S5" s="22"/>
      <c r="T5" s="22"/>
      <c r="U5" s="4" t="s">
        <v>4</v>
      </c>
      <c r="X5" s="9" t="s">
        <v>34</v>
      </c>
      <c r="AA5" s="32" t="s">
        <v>35</v>
      </c>
      <c r="AB5" s="33"/>
      <c r="AC5" s="34"/>
      <c r="AD5" s="4" t="s">
        <v>4</v>
      </c>
    </row>
    <row r="6" spans="1:43" ht="15.75" x14ac:dyDescent="0.25">
      <c r="A6" s="8"/>
      <c r="C6" s="4">
        <v>1</v>
      </c>
      <c r="D6" s="2">
        <v>-9.11</v>
      </c>
      <c r="E6" s="2">
        <v>-1.06</v>
      </c>
      <c r="F6" s="2">
        <v>-0.67</v>
      </c>
      <c r="G6" s="2">
        <v>-1.56</v>
      </c>
      <c r="N6" s="8"/>
      <c r="P6" s="4">
        <v>1</v>
      </c>
      <c r="Q6" s="13">
        <v>30.3</v>
      </c>
      <c r="R6" s="13">
        <v>0.153</v>
      </c>
      <c r="S6" s="14">
        <v>0</v>
      </c>
      <c r="T6" s="14">
        <v>0</v>
      </c>
      <c r="U6" s="13">
        <v>80.168000000000006</v>
      </c>
      <c r="X6" s="8"/>
      <c r="Z6" s="4">
        <v>1</v>
      </c>
      <c r="AA6" s="15">
        <v>5</v>
      </c>
      <c r="AB6" s="15">
        <v>1</v>
      </c>
      <c r="AC6" s="15">
        <v>1</v>
      </c>
      <c r="AD6" s="15">
        <f>11+0.8*10</f>
        <v>19</v>
      </c>
    </row>
    <row r="7" spans="1:43" ht="15.75" x14ac:dyDescent="0.25">
      <c r="A7" s="8"/>
      <c r="C7" s="4">
        <v>2</v>
      </c>
      <c r="D7" s="2">
        <v>7.61</v>
      </c>
      <c r="E7" s="2">
        <v>6.35</v>
      </c>
      <c r="F7" s="2">
        <v>-2.42</v>
      </c>
      <c r="G7" s="2">
        <v>2.33</v>
      </c>
      <c r="N7" s="8"/>
      <c r="P7" s="4">
        <v>2</v>
      </c>
      <c r="Q7" s="13">
        <v>0.97499999999999998</v>
      </c>
      <c r="R7" s="14">
        <v>29.4</v>
      </c>
      <c r="S7" s="13">
        <v>1.0999999999999999E-2</v>
      </c>
      <c r="T7" s="14">
        <v>0</v>
      </c>
      <c r="U7" s="13">
        <v>83.578000000000003</v>
      </c>
      <c r="X7" s="8"/>
      <c r="Z7" s="4">
        <v>2</v>
      </c>
      <c r="AA7" s="15">
        <v>2</v>
      </c>
      <c r="AB7" s="15">
        <v>6</v>
      </c>
      <c r="AC7" s="15">
        <v>-1</v>
      </c>
      <c r="AD7" s="15">
        <f>13+0.9*10</f>
        <v>22</v>
      </c>
    </row>
    <row r="8" spans="1:43" ht="15.75" x14ac:dyDescent="0.25">
      <c r="A8" s="8"/>
      <c r="C8" s="4">
        <v>3</v>
      </c>
      <c r="D8" s="2">
        <v>-4.6399999999999997</v>
      </c>
      <c r="E8" s="2">
        <v>1.23</v>
      </c>
      <c r="F8" s="2">
        <v>-8.8800000000000008</v>
      </c>
      <c r="G8" s="2">
        <v>-3.57</v>
      </c>
      <c r="N8" s="8"/>
      <c r="P8" s="4">
        <v>3</v>
      </c>
      <c r="Q8" s="14">
        <v>0</v>
      </c>
      <c r="R8" s="13">
        <v>0.11700000000000001</v>
      </c>
      <c r="S8" s="13">
        <v>-2.5</v>
      </c>
      <c r="T8" s="13">
        <v>1.66</v>
      </c>
      <c r="U8" s="13">
        <v>86.608999999999995</v>
      </c>
      <c r="X8" s="8"/>
      <c r="Z8" s="4">
        <v>3</v>
      </c>
      <c r="AA8" s="15">
        <v>2</v>
      </c>
      <c r="AB8" s="15">
        <v>3</v>
      </c>
      <c r="AC8" s="15">
        <v>10</v>
      </c>
      <c r="AD8" s="15">
        <f>18-0.5*10</f>
        <v>13</v>
      </c>
    </row>
    <row r="9" spans="1:43" ht="15.75" x14ac:dyDescent="0.25">
      <c r="A9" s="8"/>
      <c r="N9" s="8"/>
      <c r="P9" s="4">
        <v>4</v>
      </c>
      <c r="Q9" s="14">
        <v>0</v>
      </c>
      <c r="R9" s="14">
        <v>0</v>
      </c>
      <c r="S9" s="13">
        <v>10.7</v>
      </c>
      <c r="T9" s="13">
        <v>27.6</v>
      </c>
      <c r="U9" s="13">
        <v>89.278000000000006</v>
      </c>
      <c r="X9" s="8"/>
    </row>
    <row r="10" spans="1:43" x14ac:dyDescent="0.25">
      <c r="A10" s="8"/>
      <c r="N10" s="8"/>
      <c r="X10" s="8"/>
    </row>
    <row r="11" spans="1:43" x14ac:dyDescent="0.25">
      <c r="A11" s="9" t="s">
        <v>14</v>
      </c>
      <c r="C11" s="5" t="s">
        <v>5</v>
      </c>
      <c r="D11" s="6"/>
      <c r="E11" s="7"/>
      <c r="I11" s="5" t="s">
        <v>6</v>
      </c>
      <c r="J11" s="6"/>
      <c r="K11" s="7"/>
      <c r="N11" s="8"/>
      <c r="X11" s="9" t="s">
        <v>48</v>
      </c>
      <c r="AA11" s="32" t="s">
        <v>35</v>
      </c>
      <c r="AB11" s="33"/>
      <c r="AC11" s="34"/>
      <c r="AD11" s="4" t="s">
        <v>4</v>
      </c>
      <c r="AF11" s="4" t="s">
        <v>1</v>
      </c>
      <c r="AG11" s="4" t="s">
        <v>2</v>
      </c>
      <c r="AH11" s="4" t="s">
        <v>3</v>
      </c>
      <c r="AI11" s="4" t="s">
        <v>41</v>
      </c>
    </row>
    <row r="12" spans="1:43" ht="15.75" customHeight="1" x14ac:dyDescent="0.25">
      <c r="A12" s="8"/>
      <c r="C12" s="3">
        <f>D6</f>
        <v>-9.11</v>
      </c>
      <c r="D12" s="3">
        <v>0</v>
      </c>
      <c r="E12" s="3">
        <v>0</v>
      </c>
      <c r="I12" s="3">
        <v>1</v>
      </c>
      <c r="J12" s="3">
        <f>ROUND(E6/D6,2)</f>
        <v>0.12</v>
      </c>
      <c r="K12" s="3">
        <f>ROUND(F6/D6,2)</f>
        <v>7.0000000000000007E-2</v>
      </c>
      <c r="N12" s="35" t="s">
        <v>36</v>
      </c>
      <c r="P12" s="4" t="s">
        <v>28</v>
      </c>
      <c r="Q12" s="3">
        <f>R6/(-Q6-0*0)</f>
        <v>-5.0495049504950497E-3</v>
      </c>
      <c r="S12" s="4" t="s">
        <v>33</v>
      </c>
      <c r="T12" s="3">
        <f>-U6/(-Q6)</f>
        <v>2.6458085808580858</v>
      </c>
      <c r="X12" s="11"/>
      <c r="Z12" s="4">
        <v>1</v>
      </c>
      <c r="AA12" s="3">
        <v>0</v>
      </c>
      <c r="AB12" s="3">
        <f>AB6/AA6</f>
        <v>0.2</v>
      </c>
      <c r="AC12" s="3">
        <f>AC6/AA6</f>
        <v>0.2</v>
      </c>
      <c r="AD12" s="3">
        <f>AD6/AA6</f>
        <v>3.8</v>
      </c>
      <c r="AF12" s="3">
        <v>1</v>
      </c>
      <c r="AG12" s="3">
        <v>0.2</v>
      </c>
      <c r="AH12" s="3">
        <v>0.2</v>
      </c>
      <c r="AI12" s="3">
        <v>3.8</v>
      </c>
    </row>
    <row r="13" spans="1:43" x14ac:dyDescent="0.25">
      <c r="A13" s="8"/>
      <c r="C13" s="3">
        <f>D7</f>
        <v>7.61</v>
      </c>
      <c r="D13" s="3">
        <f>ROUND(E7-(D7*J12),2)</f>
        <v>5.44</v>
      </c>
      <c r="E13" s="3">
        <v>0</v>
      </c>
      <c r="I13" s="3">
        <v>0</v>
      </c>
      <c r="J13" s="3">
        <v>1</v>
      </c>
      <c r="K13" s="3">
        <f>ROUND((F7-C13*K12)/D13,2)</f>
        <v>-0.54</v>
      </c>
      <c r="N13" s="36"/>
      <c r="P13" s="4" t="s">
        <v>27</v>
      </c>
      <c r="Q13" s="3">
        <f>S7/(-R7-Q7*Q12)</f>
        <v>-3.7421232473849132E-4</v>
      </c>
      <c r="S13" s="4" t="s">
        <v>31</v>
      </c>
      <c r="T13" s="3">
        <f>(Q7*T12-U7)/(-R7-Q7*Q12)</f>
        <v>2.7555068956030979</v>
      </c>
      <c r="X13" s="11"/>
      <c r="Z13" s="4">
        <v>2</v>
      </c>
      <c r="AA13" s="3">
        <f>AA7/AB7</f>
        <v>0.33333333333333331</v>
      </c>
      <c r="AB13" s="3">
        <v>0</v>
      </c>
      <c r="AC13" s="3">
        <f>AC7/AB7</f>
        <v>-0.16666666666666666</v>
      </c>
      <c r="AD13" s="3">
        <f>AD7/AB7</f>
        <v>3.6666666666666665</v>
      </c>
      <c r="AF13" s="3">
        <v>0.33333333333333331</v>
      </c>
      <c r="AG13" s="3">
        <v>1</v>
      </c>
      <c r="AH13" s="3">
        <v>-0.16666666666666671</v>
      </c>
      <c r="AI13" s="3">
        <v>3.666666666666667</v>
      </c>
    </row>
    <row r="14" spans="1:43" x14ac:dyDescent="0.25">
      <c r="A14" s="8"/>
      <c r="C14" s="3">
        <f>D8</f>
        <v>-4.6399999999999997</v>
      </c>
      <c r="D14" s="3">
        <f>ROUND(E8 -(D8*J12),2)</f>
        <v>1.79</v>
      </c>
      <c r="E14" s="3">
        <f>ROUND(F8-C14*K12-D14*K13,2)</f>
        <v>-7.59</v>
      </c>
      <c r="I14" s="3">
        <v>0</v>
      </c>
      <c r="J14" s="3">
        <v>0</v>
      </c>
      <c r="K14" s="3">
        <v>1</v>
      </c>
      <c r="N14" s="8"/>
      <c r="P14" s="4" t="s">
        <v>26</v>
      </c>
      <c r="Q14" s="3">
        <f>T8/(-S8-S9*Q13)</f>
        <v>0.66293821908891237</v>
      </c>
      <c r="S14" s="4" t="s">
        <v>30</v>
      </c>
      <c r="T14" s="3">
        <f>(R8*T13-U8)/(-S8-R8*Q13)</f>
        <v>-34.514037828219841</v>
      </c>
      <c r="X14" s="8"/>
      <c r="Z14" s="4">
        <v>3</v>
      </c>
      <c r="AA14" s="3">
        <f>-AA8/AC8</f>
        <v>-0.2</v>
      </c>
      <c r="AB14" s="3">
        <f>-AB8/AC8</f>
        <v>-0.3</v>
      </c>
      <c r="AC14" s="3">
        <v>0</v>
      </c>
      <c r="AD14" s="3">
        <f>AD8/AC8</f>
        <v>1.3</v>
      </c>
      <c r="AF14" s="3">
        <v>0.2</v>
      </c>
      <c r="AG14" s="3">
        <v>0.3</v>
      </c>
      <c r="AH14" s="3">
        <v>1</v>
      </c>
      <c r="AI14" s="3">
        <v>1.3</v>
      </c>
    </row>
    <row r="15" spans="1:43" x14ac:dyDescent="0.25">
      <c r="A15" s="8"/>
      <c r="N15" s="8"/>
      <c r="P15" s="4" t="s">
        <v>25</v>
      </c>
      <c r="Q15" s="3">
        <f>0/(-T9-S9*Q14)</f>
        <v>0</v>
      </c>
      <c r="S15" s="4" t="s">
        <v>29</v>
      </c>
      <c r="T15" s="3">
        <f>(S9*T14-U9)/(-T9-S9*Q14)</f>
        <v>13.218009477205138</v>
      </c>
      <c r="X15" s="8"/>
    </row>
    <row r="16" spans="1:43" x14ac:dyDescent="0.25">
      <c r="A16" s="9" t="s">
        <v>16</v>
      </c>
      <c r="N16" s="8"/>
      <c r="X16" s="8"/>
    </row>
    <row r="17" spans="1:34" x14ac:dyDescent="0.25">
      <c r="A17" s="8" t="s">
        <v>17</v>
      </c>
      <c r="N17" s="8"/>
      <c r="X17" s="9" t="s">
        <v>49</v>
      </c>
      <c r="AA17" s="22" t="s">
        <v>50</v>
      </c>
      <c r="AB17" s="22"/>
      <c r="AC17" s="22"/>
      <c r="AD17" s="22" t="s">
        <v>51</v>
      </c>
      <c r="AE17" s="22"/>
      <c r="AF17" s="22"/>
    </row>
    <row r="18" spans="1:34" x14ac:dyDescent="0.25">
      <c r="A18" s="8" t="s">
        <v>18</v>
      </c>
      <c r="N18" s="8"/>
      <c r="X18" s="8"/>
      <c r="Z18" s="4" t="s">
        <v>45</v>
      </c>
      <c r="AA18" s="4" t="s">
        <v>1</v>
      </c>
      <c r="AB18" s="4" t="s">
        <v>2</v>
      </c>
      <c r="AC18" s="4" t="s">
        <v>3</v>
      </c>
      <c r="AD18" s="4" t="s">
        <v>42</v>
      </c>
      <c r="AE18" s="4" t="s">
        <v>43</v>
      </c>
      <c r="AF18" s="4" t="s">
        <v>44</v>
      </c>
    </row>
    <row r="19" spans="1:34" x14ac:dyDescent="0.25">
      <c r="A19" s="8" t="s">
        <v>19</v>
      </c>
      <c r="N19" s="9" t="s">
        <v>37</v>
      </c>
      <c r="P19" s="4" t="s">
        <v>32</v>
      </c>
      <c r="Q19" s="3">
        <f>T15</f>
        <v>13.218009477205138</v>
      </c>
      <c r="X19" s="8"/>
      <c r="Z19" s="4">
        <v>1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4" t="s">
        <v>47</v>
      </c>
      <c r="AH19" s="7" t="s">
        <v>46</v>
      </c>
    </row>
    <row r="20" spans="1:34" x14ac:dyDescent="0.25">
      <c r="A20" s="8" t="s">
        <v>7</v>
      </c>
      <c r="N20" s="8"/>
      <c r="P20" s="4" t="s">
        <v>3</v>
      </c>
      <c r="Q20" s="3">
        <f>Q14*Q19+T14</f>
        <v>-25.7513141655011</v>
      </c>
      <c r="X20" s="8"/>
      <c r="Z20" s="4">
        <v>2</v>
      </c>
      <c r="AA20" s="12">
        <f t="shared" ref="AA20:AA28" si="0">$AI$12/$AF$12-AB19*$AG$12/$AF$12-AC19*$AH$12/$AF$12</f>
        <v>3.8</v>
      </c>
      <c r="AB20" s="12">
        <f t="shared" ref="AB20:AB31" si="1">$AI$13/$AG$13-AA19*$AF$13/$AG$13-AC19*$AH$13/$AG$13</f>
        <v>3.666666666666667</v>
      </c>
      <c r="AC20" s="12">
        <f t="shared" ref="AC20:AC28" si="2">$AI$14/$AH$14-AA19*$AF$14/$AH$14-AB19*$AG$14/$AH$14</f>
        <v>1.3</v>
      </c>
      <c r="AD20" s="12">
        <f>ABS(AA20)-ABS(AA19)</f>
        <v>3.8</v>
      </c>
      <c r="AE20" s="12">
        <f>ABS(AB20)-ABS(AB19)</f>
        <v>3.666666666666667</v>
      </c>
      <c r="AF20" s="12">
        <f>ABS(AC20)-ABS(AC19)</f>
        <v>1.3</v>
      </c>
      <c r="AG20" s="12" t="str">
        <f t="shared" ref="AG20:AG28" si="3">IF(AND(AND(ABS(AD20)&lt;$AH$20,AE20&lt;$AH$20),AF20&lt;$AH$20),"Хватит","Ещё")</f>
        <v>Ещё</v>
      </c>
      <c r="AH20" s="16">
        <v>1E-3</v>
      </c>
    </row>
    <row r="21" spans="1:34" x14ac:dyDescent="0.25">
      <c r="A21" s="8" t="s">
        <v>11</v>
      </c>
      <c r="N21" s="8"/>
      <c r="P21" s="4" t="s">
        <v>2</v>
      </c>
      <c r="Q21" s="3">
        <f>Q13*Q20+T13</f>
        <v>2.7651433547420412</v>
      </c>
      <c r="X21" s="8"/>
      <c r="Z21" s="4">
        <v>3</v>
      </c>
      <c r="AA21" s="12">
        <f t="shared" si="0"/>
        <v>2.8066666666666666</v>
      </c>
      <c r="AB21" s="12">
        <f t="shared" si="1"/>
        <v>2.6166666666666671</v>
      </c>
      <c r="AC21" s="12">
        <f t="shared" si="2"/>
        <v>-0.56000000000000005</v>
      </c>
      <c r="AD21" s="12">
        <f t="shared" ref="AD21:AD27" si="4">ABS(AA21)-ABS(AA20)</f>
        <v>-0.99333333333333318</v>
      </c>
      <c r="AE21" s="12">
        <f t="shared" ref="AE21:AE27" si="5">ABS(AB21)-ABS(AB20)</f>
        <v>-1.0499999999999998</v>
      </c>
      <c r="AF21" s="12">
        <f t="shared" ref="AF21:AF27" si="6">ABS(AC21)-ABS(AC20)</f>
        <v>-0.74</v>
      </c>
      <c r="AG21" s="12" t="str">
        <f t="shared" si="3"/>
        <v>Ещё</v>
      </c>
    </row>
    <row r="22" spans="1:34" x14ac:dyDescent="0.25">
      <c r="A22" s="9" t="s">
        <v>20</v>
      </c>
      <c r="N22" s="8"/>
      <c r="P22" s="4" t="s">
        <v>1</v>
      </c>
      <c r="Q22" s="3">
        <f>Q12*Q21+T12</f>
        <v>2.6318459757994872</v>
      </c>
      <c r="X22" s="8"/>
      <c r="Z22" s="4">
        <v>4</v>
      </c>
      <c r="AA22" s="12">
        <f t="shared" si="0"/>
        <v>3.3886666666666665</v>
      </c>
      <c r="AB22" s="12">
        <f t="shared" si="1"/>
        <v>2.6377777777777784</v>
      </c>
      <c r="AC22" s="12">
        <f t="shared" si="2"/>
        <v>-4.6333333333333449E-2</v>
      </c>
      <c r="AD22" s="12">
        <f t="shared" si="4"/>
        <v>0.58199999999999985</v>
      </c>
      <c r="AE22" s="12">
        <f t="shared" si="5"/>
        <v>2.1111111111111303E-2</v>
      </c>
      <c r="AF22" s="12">
        <f t="shared" si="6"/>
        <v>-0.5136666666666666</v>
      </c>
      <c r="AG22" s="12" t="str">
        <f t="shared" si="3"/>
        <v>Ещё</v>
      </c>
    </row>
    <row r="23" spans="1:34" ht="16.5" customHeight="1" x14ac:dyDescent="0.25">
      <c r="A23" s="29" t="s">
        <v>23</v>
      </c>
      <c r="C23" s="4" t="s">
        <v>8</v>
      </c>
      <c r="D23" s="3">
        <f>ROUND(G6/C12,2)</f>
        <v>0.17</v>
      </c>
      <c r="F23" s="4" t="s">
        <v>1</v>
      </c>
      <c r="G23" s="3">
        <f>ROUND(D23-J12*G24-K12*G25,2)</f>
        <v>0.09</v>
      </c>
      <c r="N23" s="8"/>
      <c r="X23" s="8"/>
      <c r="Z23" s="4">
        <v>5</v>
      </c>
      <c r="AA23" s="12">
        <f t="shared" si="0"/>
        <v>3.2817111111111106</v>
      </c>
      <c r="AB23" s="12">
        <f t="shared" si="1"/>
        <v>2.5293888888888896</v>
      </c>
      <c r="AC23" s="12">
        <f t="shared" si="2"/>
        <v>-0.16906666666666681</v>
      </c>
      <c r="AD23" s="12">
        <f t="shared" si="4"/>
        <v>-0.10695555555555591</v>
      </c>
      <c r="AE23" s="12">
        <f t="shared" si="5"/>
        <v>-0.10838888888888887</v>
      </c>
      <c r="AF23" s="12">
        <f t="shared" si="6"/>
        <v>0.12273333333333336</v>
      </c>
      <c r="AG23" s="12" t="str">
        <f t="shared" si="3"/>
        <v>Ещё</v>
      </c>
    </row>
    <row r="24" spans="1:34" x14ac:dyDescent="0.25">
      <c r="A24" s="30"/>
      <c r="C24" s="4" t="s">
        <v>9</v>
      </c>
      <c r="D24" s="3">
        <f>ROUND((G7-(C13*D23))/D13,2)</f>
        <v>0.19</v>
      </c>
      <c r="F24" s="4" t="s">
        <v>2</v>
      </c>
      <c r="G24" s="3">
        <f>ROUND(D24-K13*G25,2)</f>
        <v>0.41</v>
      </c>
      <c r="N24" s="8"/>
      <c r="X24" s="8"/>
      <c r="Z24" s="4">
        <v>6</v>
      </c>
      <c r="AA24" s="12">
        <f t="shared" si="0"/>
        <v>3.327935555555555</v>
      </c>
      <c r="AB24" s="12">
        <f t="shared" si="1"/>
        <v>2.5445851851851859</v>
      </c>
      <c r="AC24" s="12">
        <f t="shared" si="2"/>
        <v>-0.11515888888888892</v>
      </c>
      <c r="AD24" s="12">
        <f t="shared" si="4"/>
        <v>4.6224444444444401E-2</v>
      </c>
      <c r="AE24" s="12">
        <f t="shared" si="5"/>
        <v>1.5196296296296374E-2</v>
      </c>
      <c r="AF24" s="12">
        <f t="shared" si="6"/>
        <v>-5.3907777777777888E-2</v>
      </c>
      <c r="AG24" s="12" t="str">
        <f t="shared" si="3"/>
        <v>Ещё</v>
      </c>
    </row>
    <row r="25" spans="1:34" x14ac:dyDescent="0.25">
      <c r="A25" s="31"/>
      <c r="C25" s="4" t="s">
        <v>10</v>
      </c>
      <c r="D25" s="3">
        <f>ROUND((G8-C14*D23-D14*D24)/E14,2)</f>
        <v>0.41</v>
      </c>
      <c r="F25" s="4" t="s">
        <v>3</v>
      </c>
      <c r="G25" s="3">
        <f>D25</f>
        <v>0.41</v>
      </c>
      <c r="N25" s="8"/>
      <c r="X25" s="8"/>
      <c r="Z25" s="4">
        <v>7</v>
      </c>
      <c r="AA25" s="12">
        <f t="shared" si="0"/>
        <v>3.3141147407407403</v>
      </c>
      <c r="AB25" s="12">
        <f t="shared" si="1"/>
        <v>2.5381616666666673</v>
      </c>
      <c r="AC25" s="12">
        <f t="shared" si="2"/>
        <v>-0.12896266666666678</v>
      </c>
      <c r="AD25" s="12">
        <f t="shared" si="4"/>
        <v>-1.3820814814814675E-2</v>
      </c>
      <c r="AE25" s="12">
        <f t="shared" si="5"/>
        <v>-6.4235185185186339E-3</v>
      </c>
      <c r="AF25" s="12">
        <f t="shared" si="6"/>
        <v>1.3803777777777859E-2</v>
      </c>
      <c r="AG25" s="12" t="str">
        <f t="shared" si="3"/>
        <v>Ещё</v>
      </c>
    </row>
    <row r="26" spans="1:34" x14ac:dyDescent="0.25">
      <c r="A26" s="8"/>
      <c r="N26" s="8"/>
      <c r="X26" s="8"/>
      <c r="Z26" s="4">
        <v>8</v>
      </c>
      <c r="AA26" s="12">
        <f t="shared" si="0"/>
        <v>3.3181601999999999</v>
      </c>
      <c r="AB26" s="12">
        <f t="shared" si="1"/>
        <v>2.5404679753086423</v>
      </c>
      <c r="AC26" s="12">
        <f t="shared" si="2"/>
        <v>-0.12427144814814828</v>
      </c>
      <c r="AD26" s="12">
        <f t="shared" si="4"/>
        <v>4.0454592592595873E-3</v>
      </c>
      <c r="AE26" s="12">
        <f t="shared" si="5"/>
        <v>2.3063086419750078E-3</v>
      </c>
      <c r="AF26" s="12">
        <f t="shared" si="6"/>
        <v>-4.6912185185185029E-3</v>
      </c>
      <c r="AG26" s="12" t="str">
        <f t="shared" si="3"/>
        <v>Ещё</v>
      </c>
    </row>
    <row r="27" spans="1:34" x14ac:dyDescent="0.25">
      <c r="A27" s="9" t="s">
        <v>22</v>
      </c>
      <c r="N27" s="9" t="s">
        <v>39</v>
      </c>
      <c r="X27" s="8"/>
      <c r="Z27" s="4">
        <v>9</v>
      </c>
      <c r="AA27" s="12">
        <f t="shared" si="0"/>
        <v>3.3167606945679009</v>
      </c>
      <c r="AB27" s="12">
        <f t="shared" si="1"/>
        <v>2.5399013586419756</v>
      </c>
      <c r="AC27" s="12">
        <f t="shared" si="2"/>
        <v>-0.12577243259259263</v>
      </c>
      <c r="AD27" s="12">
        <f t="shared" si="4"/>
        <v>-1.3995054320989908E-3</v>
      </c>
      <c r="AE27" s="12">
        <f t="shared" si="5"/>
        <v>-5.6661666666668609E-4</v>
      </c>
      <c r="AF27" s="12">
        <f t="shared" si="6"/>
        <v>1.5009844444443532E-3</v>
      </c>
      <c r="AG27" s="12" t="str">
        <f t="shared" si="3"/>
        <v>Ещё</v>
      </c>
    </row>
    <row r="28" spans="1:34" x14ac:dyDescent="0.25">
      <c r="A28" s="8" t="s">
        <v>39</v>
      </c>
      <c r="C28" s="4">
        <f>D6*G23+E6*G24+F6*G25</f>
        <v>-1.5291999999999999</v>
      </c>
      <c r="D28" s="4">
        <f>D7*G23+E7*G24+F7*G25</f>
        <v>2.2961999999999994</v>
      </c>
      <c r="E28" s="4">
        <f>D8*G23+E8*G24+F8*G25</f>
        <v>-3.5541</v>
      </c>
      <c r="N28" s="8"/>
      <c r="P28" s="4">
        <f>Q6*Q22+R6*Q21+S6*Q20+T6*Q19</f>
        <v>80.168000000000006</v>
      </c>
      <c r="Q28" s="4">
        <f>Q7*Q22+R7*Q21+S7*Q20+T7*Q19</f>
        <v>83.577999999999989</v>
      </c>
      <c r="R28" s="4">
        <f>Q8*Q22+R8*Q21+S8*Q20+T8*Q19</f>
        <v>86.6437029184181</v>
      </c>
      <c r="S28" s="4">
        <f>Q9*Q22+R9*Q21+S9*Q20+T9*Q19</f>
        <v>89.278000000000077</v>
      </c>
      <c r="X28" s="8"/>
      <c r="Z28" s="4">
        <v>10</v>
      </c>
      <c r="AA28" s="3">
        <f t="shared" si="0"/>
        <v>3.3171742147901231</v>
      </c>
      <c r="AB28" s="3">
        <f t="shared" si="1"/>
        <v>2.540117696378601</v>
      </c>
      <c r="AC28" s="3">
        <f t="shared" si="2"/>
        <v>-0.12532254650617292</v>
      </c>
      <c r="AD28" s="12">
        <f t="shared" ref="AD28" si="7">ABS(AA28)-ABS(AA27)</f>
        <v>4.1352022222218565E-4</v>
      </c>
      <c r="AE28" s="12">
        <f t="shared" ref="AE28" si="8">ABS(AB28)-ABS(AB27)</f>
        <v>2.1633773662532718E-4</v>
      </c>
      <c r="AF28" s="12">
        <f t="shared" ref="AF28" si="9">ABS(AC28)-ABS(AC27)</f>
        <v>-4.4988608641971517E-4</v>
      </c>
      <c r="AG28" s="4" t="str">
        <f t="shared" si="3"/>
        <v>Хватит</v>
      </c>
    </row>
    <row r="29" spans="1:34" ht="15" customHeight="1" x14ac:dyDescent="0.25">
      <c r="A29" s="29" t="s">
        <v>40</v>
      </c>
      <c r="N29" s="8"/>
      <c r="X29" s="8"/>
    </row>
    <row r="30" spans="1:34" x14ac:dyDescent="0.25">
      <c r="A30" s="30"/>
      <c r="N30" s="8"/>
      <c r="X30" s="8"/>
    </row>
    <row r="31" spans="1:34" x14ac:dyDescent="0.25">
      <c r="A31" s="31"/>
      <c r="N31" s="3"/>
      <c r="X31" s="9" t="s">
        <v>39</v>
      </c>
    </row>
    <row r="32" spans="1:34" x14ac:dyDescent="0.25">
      <c r="X32" s="8"/>
      <c r="Z32" s="4">
        <f>AA6*AA28+AB6*AB28+AC6*AC28</f>
        <v>19.000666223823043</v>
      </c>
      <c r="AA32" s="4">
        <f>AA7*AA28+AB7*AB28+AC7*AC28</f>
        <v>22.000377154358024</v>
      </c>
      <c r="AB32" s="4">
        <f>AA8*AA28+AB8*AB28+AC8*AC28</f>
        <v>13.001476053654319</v>
      </c>
    </row>
    <row r="33" spans="24:24" x14ac:dyDescent="0.25">
      <c r="X33" s="8"/>
    </row>
    <row r="34" spans="24:24" x14ac:dyDescent="0.25">
      <c r="X34" s="8"/>
    </row>
    <row r="35" spans="24:24" x14ac:dyDescent="0.25">
      <c r="X35" s="8"/>
    </row>
    <row r="36" spans="24:24" x14ac:dyDescent="0.25">
      <c r="X36" s="8"/>
    </row>
    <row r="37" spans="24:24" x14ac:dyDescent="0.25">
      <c r="X37" s="3"/>
    </row>
  </sheetData>
  <mergeCells count="11">
    <mergeCell ref="A29:A31"/>
    <mergeCell ref="AA5:AC5"/>
    <mergeCell ref="AA11:AC11"/>
    <mergeCell ref="A23:A25"/>
    <mergeCell ref="Q5:T5"/>
    <mergeCell ref="N12:N13"/>
    <mergeCell ref="D5:F5"/>
    <mergeCell ref="AA17:AC17"/>
    <mergeCell ref="AD17:AF17"/>
    <mergeCell ref="A1:AK1"/>
    <mergeCell ref="A2:A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KoTiK</dc:creator>
  <cp:lastModifiedBy>KoTiK</cp:lastModifiedBy>
  <dcterms:created xsi:type="dcterms:W3CDTF">2015-06-05T18:17:20Z</dcterms:created>
  <dcterms:modified xsi:type="dcterms:W3CDTF">2022-03-18T13:40:20Z</dcterms:modified>
</cp:coreProperties>
</file>