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chool\fall2016\stoch_hydro\hw3\"/>
    </mc:Choice>
  </mc:AlternateContent>
  <bookViews>
    <workbookView xWindow="0" yWindow="0" windowWidth="23028" windowHeight="10236" activeTab="3"/>
  </bookViews>
  <sheets>
    <sheet name="p1_chisq" sheetId="3" r:id="rId1"/>
    <sheet name="p1_ks" sheetId="4" r:id="rId2"/>
    <sheet name="p2_ev1" sheetId="5" r:id="rId3"/>
    <sheet name="p2_lp3" sheetId="7" r:id="rId4"/>
    <sheet name="p3" sheetId="6" r:id="rId5"/>
  </sheets>
  <definedNames>
    <definedName name="_xlnm._FilterDatabase" localSheetId="2" hidden="1">p2_ev1!$A$8:$F$8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G13" i="7"/>
  <c r="E3" i="7"/>
  <c r="E2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B6" i="7"/>
  <c r="B8" i="7" s="1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C95" i="7"/>
  <c r="C96" i="7"/>
  <c r="C97" i="7"/>
  <c r="C98" i="7"/>
  <c r="C99" i="7"/>
  <c r="C100" i="7"/>
  <c r="P28" i="7"/>
  <c r="O30" i="7" s="1"/>
  <c r="N33" i="7" s="1"/>
  <c r="N24" i="5"/>
  <c r="M26" i="5" s="1"/>
  <c r="L29" i="5" s="1"/>
  <c r="I12" i="3"/>
  <c r="B5" i="5"/>
  <c r="D15" i="5" s="1"/>
  <c r="B2" i="5"/>
  <c r="B3" i="5" s="1"/>
  <c r="B1" i="5"/>
  <c r="H20" i="3"/>
  <c r="L18" i="3"/>
  <c r="K21" i="3" s="1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11" i="4"/>
  <c r="D13" i="4"/>
  <c r="F13" i="4" s="1"/>
  <c r="D21" i="4"/>
  <c r="F21" i="4" s="1"/>
  <c r="D29" i="4"/>
  <c r="F29" i="4" s="1"/>
  <c r="D37" i="4"/>
  <c r="F37" i="4" s="1"/>
  <c r="D45" i="4"/>
  <c r="F45" i="4" s="1"/>
  <c r="D53" i="4"/>
  <c r="F53" i="4" s="1"/>
  <c r="D11" i="4"/>
  <c r="F11" i="4" s="1"/>
  <c r="B7" i="4"/>
  <c r="H13" i="4" s="1"/>
  <c r="I19" i="3"/>
  <c r="M13" i="3"/>
  <c r="M14" i="3"/>
  <c r="M15" i="3"/>
  <c r="M16" i="3"/>
  <c r="M17" i="3"/>
  <c r="M12" i="3"/>
  <c r="N12" i="3" s="1"/>
  <c r="J12" i="3"/>
  <c r="G17" i="3"/>
  <c r="G16" i="3"/>
  <c r="G15" i="3"/>
  <c r="G14" i="3"/>
  <c r="G13" i="3"/>
  <c r="H13" i="3" s="1"/>
  <c r="G12" i="3"/>
  <c r="H12" i="3" s="1"/>
  <c r="I14" i="3"/>
  <c r="I17" i="3"/>
  <c r="I15" i="3"/>
  <c r="I16" i="3"/>
  <c r="J16" i="3" s="1"/>
  <c r="I13" i="3"/>
  <c r="J13" i="3" s="1"/>
  <c r="H96" i="5" l="1"/>
  <c r="H92" i="5"/>
  <c r="H88" i="5"/>
  <c r="H84" i="5"/>
  <c r="H80" i="5"/>
  <c r="H76" i="5"/>
  <c r="H72" i="5"/>
  <c r="H68" i="5"/>
  <c r="H64" i="5"/>
  <c r="H60" i="5"/>
  <c r="H56" i="5"/>
  <c r="H52" i="5"/>
  <c r="H48" i="5"/>
  <c r="H44" i="5"/>
  <c r="H40" i="5"/>
  <c r="H36" i="5"/>
  <c r="H32" i="5"/>
  <c r="H28" i="5"/>
  <c r="H24" i="5"/>
  <c r="H20" i="5"/>
  <c r="H16" i="5"/>
  <c r="H12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9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D71" i="5"/>
  <c r="D39" i="5"/>
  <c r="D95" i="5"/>
  <c r="D31" i="5"/>
  <c r="D63" i="5"/>
  <c r="D55" i="5"/>
  <c r="D47" i="5"/>
  <c r="D87" i="5"/>
  <c r="D22" i="5"/>
  <c r="D79" i="5"/>
  <c r="D14" i="5"/>
  <c r="D94" i="5"/>
  <c r="D86" i="5"/>
  <c r="D78" i="5"/>
  <c r="D70" i="5"/>
  <c r="D62" i="5"/>
  <c r="D54" i="5"/>
  <c r="D46" i="5"/>
  <c r="D38" i="5"/>
  <c r="D30" i="5"/>
  <c r="D21" i="5"/>
  <c r="D13" i="5"/>
  <c r="D93" i="5"/>
  <c r="D85" i="5"/>
  <c r="D77" i="5"/>
  <c r="D69" i="5"/>
  <c r="D61" i="5"/>
  <c r="D53" i="5"/>
  <c r="D45" i="5"/>
  <c r="D37" i="5"/>
  <c r="D29" i="5"/>
  <c r="D20" i="5"/>
  <c r="D12" i="5"/>
  <c r="D92" i="5"/>
  <c r="D84" i="5"/>
  <c r="D76" i="5"/>
  <c r="D68" i="5"/>
  <c r="D60" i="5"/>
  <c r="D52" i="5"/>
  <c r="D44" i="5"/>
  <c r="D36" i="5"/>
  <c r="D28" i="5"/>
  <c r="D19" i="5"/>
  <c r="D11" i="5"/>
  <c r="D91" i="5"/>
  <c r="D83" i="5"/>
  <c r="D75" i="5"/>
  <c r="D67" i="5"/>
  <c r="D59" i="5"/>
  <c r="D51" i="5"/>
  <c r="D43" i="5"/>
  <c r="D35" i="5"/>
  <c r="D27" i="5"/>
  <c r="D18" i="5"/>
  <c r="D10" i="5"/>
  <c r="D90" i="5"/>
  <c r="D82" i="5"/>
  <c r="D74" i="5"/>
  <c r="D66" i="5"/>
  <c r="D58" i="5"/>
  <c r="D50" i="5"/>
  <c r="D42" i="5"/>
  <c r="D34" i="5"/>
  <c r="D26" i="5"/>
  <c r="D17" i="5"/>
  <c r="D25" i="5"/>
  <c r="D9" i="5"/>
  <c r="D89" i="5"/>
  <c r="D81" i="5"/>
  <c r="D73" i="5"/>
  <c r="D65" i="5"/>
  <c r="D57" i="5"/>
  <c r="D49" i="5"/>
  <c r="D41" i="5"/>
  <c r="D33" i="5"/>
  <c r="D24" i="5"/>
  <c r="D16" i="5"/>
  <c r="D96" i="5"/>
  <c r="D88" i="5"/>
  <c r="D80" i="5"/>
  <c r="D72" i="5"/>
  <c r="D64" i="5"/>
  <c r="D56" i="5"/>
  <c r="D48" i="5"/>
  <c r="D40" i="5"/>
  <c r="D32" i="5"/>
  <c r="D23" i="5"/>
  <c r="B4" i="5"/>
  <c r="E39" i="5" s="1"/>
  <c r="D60" i="4"/>
  <c r="D52" i="4"/>
  <c r="D44" i="4"/>
  <c r="D36" i="4"/>
  <c r="D28" i="4"/>
  <c r="D20" i="4"/>
  <c r="D12" i="4"/>
  <c r="D59" i="4"/>
  <c r="D51" i="4"/>
  <c r="D43" i="4"/>
  <c r="D35" i="4"/>
  <c r="D27" i="4"/>
  <c r="D19" i="4"/>
  <c r="D58" i="4"/>
  <c r="D50" i="4"/>
  <c r="D42" i="4"/>
  <c r="D34" i="4"/>
  <c r="D26" i="4"/>
  <c r="D18" i="4"/>
  <c r="J11" i="4"/>
  <c r="J53" i="4"/>
  <c r="J45" i="4"/>
  <c r="J37" i="4"/>
  <c r="J29" i="4"/>
  <c r="J21" i="4"/>
  <c r="J13" i="4"/>
  <c r="D57" i="4"/>
  <c r="D49" i="4"/>
  <c r="D41" i="4"/>
  <c r="D33" i="4"/>
  <c r="D25" i="4"/>
  <c r="D17" i="4"/>
  <c r="D56" i="4"/>
  <c r="D48" i="4"/>
  <c r="D40" i="4"/>
  <c r="D32" i="4"/>
  <c r="D24" i="4"/>
  <c r="D16" i="4"/>
  <c r="L13" i="4"/>
  <c r="D55" i="4"/>
  <c r="D47" i="4"/>
  <c r="D39" i="4"/>
  <c r="D31" i="4"/>
  <c r="D23" i="4"/>
  <c r="D15" i="4"/>
  <c r="D54" i="4"/>
  <c r="D46" i="4"/>
  <c r="D38" i="4"/>
  <c r="D30" i="4"/>
  <c r="D22" i="4"/>
  <c r="D14" i="4"/>
  <c r="H14" i="3"/>
  <c r="H15" i="3"/>
  <c r="J14" i="3"/>
  <c r="H16" i="3"/>
  <c r="H17" i="3"/>
  <c r="O12" i="3"/>
  <c r="P12" i="3" s="1"/>
  <c r="J15" i="3"/>
  <c r="N16" i="3"/>
  <c r="O16" i="3" s="1"/>
  <c r="J17" i="3"/>
  <c r="N15" i="3"/>
  <c r="O15" i="3" s="1"/>
  <c r="P15" i="3" s="1"/>
  <c r="N17" i="3"/>
  <c r="O17" i="3" s="1"/>
  <c r="P17" i="3" s="1"/>
  <c r="N14" i="3"/>
  <c r="O14" i="3" s="1"/>
  <c r="N13" i="3"/>
  <c r="O13" i="3" s="1"/>
  <c r="P13" i="3" s="1"/>
  <c r="F91" i="5" l="1"/>
  <c r="F13" i="5"/>
  <c r="F87" i="5"/>
  <c r="F50" i="5"/>
  <c r="F30" i="5"/>
  <c r="F27" i="5"/>
  <c r="F15" i="5"/>
  <c r="F63" i="5"/>
  <c r="F85" i="5"/>
  <c r="F71" i="5"/>
  <c r="F61" i="5"/>
  <c r="F38" i="5"/>
  <c r="F90" i="5"/>
  <c r="F93" i="5"/>
  <c r="G94" i="5" s="1"/>
  <c r="F25" i="5"/>
  <c r="F33" i="5"/>
  <c r="G34" i="5" s="1"/>
  <c r="E40" i="5"/>
  <c r="E55" i="5"/>
  <c r="F96" i="5"/>
  <c r="F83" i="5"/>
  <c r="F21" i="5"/>
  <c r="F48" i="5"/>
  <c r="F67" i="5"/>
  <c r="F84" i="5"/>
  <c r="G84" i="5" s="1"/>
  <c r="F65" i="5"/>
  <c r="F34" i="5"/>
  <c r="F59" i="5"/>
  <c r="F35" i="5"/>
  <c r="F46" i="5"/>
  <c r="F45" i="5"/>
  <c r="G46" i="5" s="1"/>
  <c r="F26" i="5"/>
  <c r="G26" i="5" s="1"/>
  <c r="F37" i="5"/>
  <c r="G38" i="5" s="1"/>
  <c r="F88" i="5"/>
  <c r="F94" i="5"/>
  <c r="F23" i="5"/>
  <c r="G23" i="5" s="1"/>
  <c r="E62" i="5"/>
  <c r="F55" i="5"/>
  <c r="E29" i="5"/>
  <c r="E73" i="5"/>
  <c r="E42" i="5"/>
  <c r="E18" i="5"/>
  <c r="F36" i="5"/>
  <c r="E48" i="5"/>
  <c r="E16" i="5"/>
  <c r="E45" i="5"/>
  <c r="F77" i="5"/>
  <c r="E60" i="5"/>
  <c r="E13" i="5"/>
  <c r="E58" i="5"/>
  <c r="E35" i="5"/>
  <c r="E11" i="5"/>
  <c r="E64" i="5"/>
  <c r="E33" i="5"/>
  <c r="F18" i="5"/>
  <c r="E56" i="5"/>
  <c r="E24" i="5"/>
  <c r="E50" i="5"/>
  <c r="E27" i="5"/>
  <c r="E68" i="5"/>
  <c r="E37" i="5"/>
  <c r="E70" i="5"/>
  <c r="F60" i="5"/>
  <c r="E22" i="5"/>
  <c r="E80" i="5"/>
  <c r="E88" i="5"/>
  <c r="E96" i="5"/>
  <c r="E25" i="5"/>
  <c r="E81" i="5"/>
  <c r="E89" i="5"/>
  <c r="E9" i="5"/>
  <c r="E74" i="5"/>
  <c r="E82" i="5"/>
  <c r="E90" i="5"/>
  <c r="E75" i="5"/>
  <c r="E83" i="5"/>
  <c r="E91" i="5"/>
  <c r="E76" i="5"/>
  <c r="E84" i="5"/>
  <c r="E92" i="5"/>
  <c r="E95" i="5"/>
  <c r="E77" i="5"/>
  <c r="E85" i="5"/>
  <c r="E93" i="5"/>
  <c r="E79" i="5"/>
  <c r="E87" i="5"/>
  <c r="E78" i="5"/>
  <c r="E86" i="5"/>
  <c r="E94" i="5"/>
  <c r="E14" i="5"/>
  <c r="E72" i="5"/>
  <c r="E41" i="5"/>
  <c r="E63" i="5"/>
  <c r="E66" i="5"/>
  <c r="E43" i="5"/>
  <c r="E19" i="5"/>
  <c r="E53" i="5"/>
  <c r="E21" i="5"/>
  <c r="E49" i="5"/>
  <c r="E51" i="5"/>
  <c r="E28" i="5"/>
  <c r="E61" i="5"/>
  <c r="E30" i="5"/>
  <c r="G91" i="5"/>
  <c r="F75" i="5"/>
  <c r="E23" i="5"/>
  <c r="E57" i="5"/>
  <c r="E17" i="5"/>
  <c r="E59" i="5"/>
  <c r="E36" i="5"/>
  <c r="E31" i="5"/>
  <c r="E69" i="5"/>
  <c r="E38" i="5"/>
  <c r="E47" i="5"/>
  <c r="F49" i="5"/>
  <c r="G50" i="5" s="1"/>
  <c r="E32" i="5"/>
  <c r="E65" i="5"/>
  <c r="E26" i="5"/>
  <c r="E67" i="5"/>
  <c r="E44" i="5"/>
  <c r="E12" i="5"/>
  <c r="E46" i="5"/>
  <c r="E71" i="5"/>
  <c r="G61" i="5"/>
  <c r="E34" i="5"/>
  <c r="E10" i="5"/>
  <c r="E52" i="5"/>
  <c r="E20" i="5"/>
  <c r="E54" i="5"/>
  <c r="E15" i="5"/>
  <c r="F20" i="5"/>
  <c r="G21" i="5" s="1"/>
  <c r="F64" i="5"/>
  <c r="G65" i="5" s="1"/>
  <c r="F79" i="5"/>
  <c r="F28" i="5"/>
  <c r="F16" i="5"/>
  <c r="G16" i="5" s="1"/>
  <c r="F62" i="5"/>
  <c r="G63" i="5" s="1"/>
  <c r="F68" i="5"/>
  <c r="G68" i="5" s="1"/>
  <c r="F72" i="5"/>
  <c r="G72" i="5" s="1"/>
  <c r="F70" i="5"/>
  <c r="G71" i="5" s="1"/>
  <c r="F11" i="5"/>
  <c r="F47" i="5"/>
  <c r="F54" i="5"/>
  <c r="G55" i="5" s="1"/>
  <c r="F58" i="5"/>
  <c r="F76" i="5"/>
  <c r="G76" i="5" s="1"/>
  <c r="F12" i="5"/>
  <c r="G13" i="5" s="1"/>
  <c r="F41" i="5"/>
  <c r="F69" i="5"/>
  <c r="F43" i="5"/>
  <c r="F10" i="5"/>
  <c r="F9" i="5"/>
  <c r="G9" i="5" s="1"/>
  <c r="F66" i="5"/>
  <c r="G67" i="5" s="1"/>
  <c r="F24" i="5"/>
  <c r="F40" i="5"/>
  <c r="F52" i="5"/>
  <c r="F73" i="5"/>
  <c r="F80" i="5"/>
  <c r="F81" i="5"/>
  <c r="G36" i="5"/>
  <c r="F19" i="5"/>
  <c r="G19" i="5" s="1"/>
  <c r="F95" i="5"/>
  <c r="G95" i="5" s="1"/>
  <c r="F57" i="5"/>
  <c r="F14" i="5"/>
  <c r="G14" i="5" s="1"/>
  <c r="F31" i="5"/>
  <c r="G31" i="5" s="1"/>
  <c r="F22" i="5"/>
  <c r="G22" i="5" s="1"/>
  <c r="F74" i="5"/>
  <c r="F51" i="5"/>
  <c r="G51" i="5" s="1"/>
  <c r="F78" i="5"/>
  <c r="F29" i="5"/>
  <c r="F92" i="5"/>
  <c r="F32" i="5"/>
  <c r="F44" i="5"/>
  <c r="F56" i="5"/>
  <c r="G56" i="5" s="1"/>
  <c r="F39" i="5"/>
  <c r="G39" i="5" s="1"/>
  <c r="F86" i="5"/>
  <c r="G87" i="5" s="1"/>
  <c r="F53" i="5"/>
  <c r="G49" i="5"/>
  <c r="G35" i="5"/>
  <c r="G32" i="5"/>
  <c r="F82" i="5"/>
  <c r="G88" i="5"/>
  <c r="F17" i="5"/>
  <c r="F89" i="5"/>
  <c r="G89" i="5" s="1"/>
  <c r="F42" i="5"/>
  <c r="F47" i="4"/>
  <c r="J47" i="4"/>
  <c r="F51" i="4"/>
  <c r="J51" i="4"/>
  <c r="F38" i="4"/>
  <c r="J38" i="4"/>
  <c r="F46" i="4"/>
  <c r="J46" i="4"/>
  <c r="F50" i="4"/>
  <c r="J50" i="4"/>
  <c r="F54" i="4"/>
  <c r="J54" i="4"/>
  <c r="F16" i="4"/>
  <c r="J16" i="4"/>
  <c r="J33" i="4"/>
  <c r="F33" i="4"/>
  <c r="F58" i="4"/>
  <c r="J58" i="4"/>
  <c r="F20" i="4"/>
  <c r="J20" i="4"/>
  <c r="J56" i="4"/>
  <c r="F56" i="4"/>
  <c r="F34" i="4"/>
  <c r="J34" i="4"/>
  <c r="F60" i="4"/>
  <c r="J60" i="4"/>
  <c r="F55" i="4"/>
  <c r="J55" i="4"/>
  <c r="J17" i="4"/>
  <c r="F17" i="4"/>
  <c r="F42" i="4"/>
  <c r="J42" i="4"/>
  <c r="F59" i="4"/>
  <c r="J59" i="4"/>
  <c r="J25" i="4"/>
  <c r="F25" i="4"/>
  <c r="F12" i="4"/>
  <c r="J12" i="4"/>
  <c r="F15" i="4"/>
  <c r="J15" i="4"/>
  <c r="J24" i="4"/>
  <c r="F24" i="4"/>
  <c r="J41" i="4"/>
  <c r="F41" i="4"/>
  <c r="F19" i="4"/>
  <c r="J19" i="4"/>
  <c r="F28" i="4"/>
  <c r="J28" i="4"/>
  <c r="F30" i="4"/>
  <c r="J30" i="4"/>
  <c r="F23" i="4"/>
  <c r="J23" i="4"/>
  <c r="J32" i="4"/>
  <c r="F32" i="4"/>
  <c r="J49" i="4"/>
  <c r="F49" i="4"/>
  <c r="F27" i="4"/>
  <c r="J27" i="4"/>
  <c r="F36" i="4"/>
  <c r="J36" i="4"/>
  <c r="F14" i="4"/>
  <c r="J14" i="4"/>
  <c r="F31" i="4"/>
  <c r="J31" i="4"/>
  <c r="J40" i="4"/>
  <c r="F40" i="4"/>
  <c r="J57" i="4"/>
  <c r="F57" i="4"/>
  <c r="F18" i="4"/>
  <c r="J18" i="4"/>
  <c r="F35" i="4"/>
  <c r="J35" i="4"/>
  <c r="F44" i="4"/>
  <c r="J44" i="4"/>
  <c r="F22" i="4"/>
  <c r="J22" i="4"/>
  <c r="F39" i="4"/>
  <c r="J39" i="4"/>
  <c r="J48" i="4"/>
  <c r="F48" i="4"/>
  <c r="F26" i="4"/>
  <c r="J26" i="4"/>
  <c r="F43" i="4"/>
  <c r="J43" i="4"/>
  <c r="F52" i="4"/>
  <c r="J52" i="4"/>
  <c r="P14" i="3"/>
  <c r="P18" i="3" s="1"/>
  <c r="O21" i="3" s="1"/>
  <c r="P16" i="3"/>
  <c r="K14" i="3"/>
  <c r="L14" i="3" s="1"/>
  <c r="G24" i="5" l="1"/>
  <c r="G27" i="5"/>
  <c r="G59" i="5"/>
  <c r="G80" i="5"/>
  <c r="G78" i="5"/>
  <c r="G25" i="5"/>
  <c r="G48" i="5"/>
  <c r="G28" i="5"/>
  <c r="G33" i="5"/>
  <c r="G73" i="5"/>
  <c r="G12" i="5"/>
  <c r="G93" i="5"/>
  <c r="G85" i="5"/>
  <c r="G60" i="5"/>
  <c r="G37" i="5"/>
  <c r="G66" i="5"/>
  <c r="G42" i="5"/>
  <c r="G62" i="5"/>
  <c r="G77" i="5"/>
  <c r="G70" i="5"/>
  <c r="G29" i="5"/>
  <c r="G41" i="5"/>
  <c r="G15" i="5"/>
  <c r="G79" i="5"/>
  <c r="E1" i="5"/>
  <c r="J77" i="5" s="1"/>
  <c r="G53" i="5"/>
  <c r="G74" i="5"/>
  <c r="G64" i="5"/>
  <c r="G44" i="5"/>
  <c r="G86" i="5"/>
  <c r="G30" i="5"/>
  <c r="G43" i="5"/>
  <c r="G47" i="5"/>
  <c r="G92" i="5"/>
  <c r="G82" i="5"/>
  <c r="G10" i="5"/>
  <c r="G17" i="5"/>
  <c r="G52" i="5"/>
  <c r="G75" i="5"/>
  <c r="G54" i="5"/>
  <c r="G58" i="5"/>
  <c r="G96" i="5"/>
  <c r="G45" i="5"/>
  <c r="G40" i="5"/>
  <c r="G81" i="5"/>
  <c r="G69" i="5"/>
  <c r="G57" i="5"/>
  <c r="G11" i="5"/>
  <c r="G20" i="5"/>
  <c r="G83" i="5"/>
  <c r="G18" i="5"/>
  <c r="G90" i="5"/>
  <c r="L10" i="4"/>
  <c r="K15" i="4" s="1"/>
  <c r="H10" i="4"/>
  <c r="G15" i="4" s="1"/>
  <c r="K13" i="3"/>
  <c r="L13" i="3" s="1"/>
  <c r="K12" i="3"/>
  <c r="L12" i="3" s="1"/>
  <c r="K17" i="3"/>
  <c r="L17" i="3" s="1"/>
  <c r="K16" i="3"/>
  <c r="L16" i="3" s="1"/>
  <c r="K15" i="3"/>
  <c r="L15" i="3" s="1"/>
  <c r="I92" i="5" l="1"/>
  <c r="J28" i="5"/>
  <c r="I44" i="5"/>
  <c r="J87" i="5"/>
  <c r="I50" i="5"/>
  <c r="I26" i="5"/>
  <c r="I94" i="5"/>
  <c r="I56" i="5"/>
  <c r="I43" i="5"/>
  <c r="I45" i="5"/>
  <c r="I54" i="5"/>
  <c r="J70" i="5"/>
  <c r="J81" i="5"/>
  <c r="I52" i="5"/>
  <c r="J35" i="5"/>
  <c r="J63" i="5"/>
  <c r="I13" i="5"/>
  <c r="J39" i="5"/>
  <c r="J55" i="5"/>
  <c r="I39" i="5"/>
  <c r="J40" i="5"/>
  <c r="I40" i="5"/>
  <c r="I55" i="5"/>
  <c r="I81" i="5"/>
  <c r="I28" i="5"/>
  <c r="J73" i="5"/>
  <c r="J66" i="5"/>
  <c r="J10" i="5"/>
  <c r="J9" i="5"/>
  <c r="J30" i="5"/>
  <c r="J41" i="5"/>
  <c r="J24" i="5"/>
  <c r="J86" i="5"/>
  <c r="J20" i="5"/>
  <c r="J80" i="5"/>
  <c r="J53" i="5"/>
  <c r="I35" i="5"/>
  <c r="I77" i="5"/>
  <c r="J47" i="5"/>
  <c r="I11" i="5"/>
  <c r="I85" i="5"/>
  <c r="J71" i="5"/>
  <c r="I37" i="5"/>
  <c r="I47" i="5"/>
  <c r="J11" i="5"/>
  <c r="J85" i="5"/>
  <c r="I71" i="5"/>
  <c r="J37" i="5"/>
  <c r="J45" i="5"/>
  <c r="J91" i="5"/>
  <c r="J59" i="5"/>
  <c r="I73" i="5"/>
  <c r="I66" i="5"/>
  <c r="I10" i="5"/>
  <c r="I9" i="5"/>
  <c r="I30" i="5"/>
  <c r="I41" i="5"/>
  <c r="I24" i="5"/>
  <c r="I86" i="5"/>
  <c r="I20" i="5"/>
  <c r="I80" i="5"/>
  <c r="I53" i="5"/>
  <c r="J15" i="5"/>
  <c r="J27" i="5"/>
  <c r="J14" i="5"/>
  <c r="J46" i="5"/>
  <c r="J68" i="5"/>
  <c r="J72" i="5"/>
  <c r="J83" i="5"/>
  <c r="I59" i="5"/>
  <c r="J89" i="5"/>
  <c r="J42" i="5"/>
  <c r="J84" i="5"/>
  <c r="I31" i="5"/>
  <c r="J62" i="5"/>
  <c r="J22" i="5"/>
  <c r="J19" i="5"/>
  <c r="J32" i="5"/>
  <c r="J82" i="5"/>
  <c r="J38" i="5"/>
  <c r="I15" i="5"/>
  <c r="I27" i="5"/>
  <c r="I14" i="5"/>
  <c r="I46" i="5"/>
  <c r="I68" i="5"/>
  <c r="I72" i="5"/>
  <c r="I83" i="5"/>
  <c r="J33" i="5"/>
  <c r="I61" i="5"/>
  <c r="I62" i="5"/>
  <c r="I38" i="5"/>
  <c r="J88" i="5"/>
  <c r="J21" i="5"/>
  <c r="J51" i="5"/>
  <c r="J49" i="5"/>
  <c r="J16" i="5"/>
  <c r="J93" i="5"/>
  <c r="I91" i="5"/>
  <c r="J61" i="5"/>
  <c r="I79" i="5"/>
  <c r="J65" i="5"/>
  <c r="I89" i="5"/>
  <c r="I42" i="5"/>
  <c r="I84" i="5"/>
  <c r="J31" i="5"/>
  <c r="I22" i="5"/>
  <c r="I19" i="5"/>
  <c r="I32" i="5"/>
  <c r="I82" i="5"/>
  <c r="J25" i="5"/>
  <c r="J96" i="5"/>
  <c r="I33" i="5"/>
  <c r="J79" i="5"/>
  <c r="I65" i="5"/>
  <c r="J76" i="5"/>
  <c r="J36" i="5"/>
  <c r="J60" i="5"/>
  <c r="J78" i="5"/>
  <c r="J67" i="5"/>
  <c r="J18" i="5"/>
  <c r="J74" i="5"/>
  <c r="J69" i="5"/>
  <c r="J58" i="5"/>
  <c r="J95" i="5"/>
  <c r="J12" i="5"/>
  <c r="I25" i="5"/>
  <c r="I88" i="5"/>
  <c r="I21" i="5"/>
  <c r="I51" i="5"/>
  <c r="I96" i="5"/>
  <c r="I49" i="5"/>
  <c r="I16" i="5"/>
  <c r="I93" i="5"/>
  <c r="J34" i="5"/>
  <c r="I76" i="5"/>
  <c r="I36" i="5"/>
  <c r="I60" i="5"/>
  <c r="I78" i="5"/>
  <c r="I67" i="5"/>
  <c r="I18" i="5"/>
  <c r="I74" i="5"/>
  <c r="I69" i="5"/>
  <c r="I58" i="5"/>
  <c r="I95" i="5"/>
  <c r="I12" i="5"/>
  <c r="J29" i="5"/>
  <c r="J90" i="5"/>
  <c r="I23" i="5"/>
  <c r="J48" i="5"/>
  <c r="J75" i="5"/>
  <c r="J57" i="5"/>
  <c r="J64" i="5"/>
  <c r="J17" i="5"/>
  <c r="I70" i="5"/>
  <c r="I63" i="5"/>
  <c r="I34" i="5"/>
  <c r="I87" i="5"/>
  <c r="J26" i="5"/>
  <c r="J56" i="5"/>
  <c r="J43" i="5"/>
  <c r="J52" i="5"/>
  <c r="J13" i="5"/>
  <c r="J92" i="5"/>
  <c r="J44" i="5"/>
  <c r="J50" i="5"/>
  <c r="J94" i="5"/>
  <c r="J54" i="5"/>
  <c r="I29" i="5"/>
  <c r="I90" i="5"/>
  <c r="J23" i="5"/>
  <c r="I48" i="5"/>
  <c r="I75" i="5"/>
  <c r="I57" i="5"/>
  <c r="I64" i="5"/>
  <c r="I17" i="5"/>
  <c r="E2" i="5" l="1"/>
  <c r="C86" i="7"/>
  <c r="C82" i="7"/>
  <c r="C44" i="7"/>
  <c r="C52" i="7"/>
  <c r="C30" i="7"/>
  <c r="C14" i="7"/>
  <c r="C25" i="7"/>
  <c r="C80" i="7"/>
  <c r="C40" i="7"/>
  <c r="C47" i="7"/>
  <c r="C69" i="7"/>
  <c r="C83" i="7"/>
  <c r="C51" i="7"/>
  <c r="C19" i="7"/>
  <c r="C74" i="7"/>
  <c r="C42" i="7"/>
  <c r="C17" i="7"/>
  <c r="C72" i="7"/>
  <c r="C62" i="7"/>
  <c r="C93" i="7"/>
  <c r="C87" i="7"/>
  <c r="C27" i="7"/>
  <c r="C59" i="7"/>
  <c r="C92" i="7"/>
  <c r="C28" i="7"/>
  <c r="C76" i="7"/>
  <c r="C18" i="7"/>
  <c r="C50" i="7"/>
  <c r="C20" i="7"/>
  <c r="C36" i="7"/>
  <c r="C60" i="7"/>
  <c r="C84" i="7"/>
  <c r="C91" i="7"/>
  <c r="C41" i="7"/>
  <c r="C56" i="7"/>
  <c r="C57" i="7"/>
  <c r="C32" i="7"/>
  <c r="C16" i="7"/>
  <c r="C63" i="7"/>
  <c r="C31" i="7"/>
  <c r="C67" i="7"/>
  <c r="C90" i="7"/>
  <c r="C26" i="7"/>
  <c r="C29" i="7"/>
  <c r="C73" i="7"/>
  <c r="C78" i="7"/>
  <c r="C23" i="7"/>
  <c r="C65" i="7"/>
  <c r="C88" i="7"/>
  <c r="C94" i="7"/>
  <c r="C46" i="7"/>
  <c r="C85" i="7"/>
  <c r="C70" i="7"/>
  <c r="C49" i="7"/>
  <c r="C64" i="7"/>
  <c r="C15" i="7"/>
  <c r="C45" i="7"/>
  <c r="C22" i="7"/>
  <c r="C43" i="7"/>
  <c r="C53" i="7"/>
  <c r="C66" i="7"/>
  <c r="C61" i="7"/>
  <c r="C79" i="7"/>
  <c r="C68" i="7"/>
  <c r="C35" i="7"/>
  <c r="C58" i="7"/>
  <c r="C54" i="7"/>
  <c r="C21" i="7"/>
  <c r="C39" i="7"/>
  <c r="C33" i="7"/>
  <c r="C77" i="7"/>
  <c r="C71" i="7"/>
  <c r="C48" i="7"/>
  <c r="C24" i="7"/>
  <c r="C89" i="7"/>
  <c r="C34" i="7"/>
  <c r="C37" i="7"/>
  <c r="C38" i="7"/>
  <c r="C81" i="7"/>
  <c r="C75" i="7"/>
  <c r="C55" i="7"/>
  <c r="B1" i="7"/>
  <c r="C13" i="7"/>
  <c r="F31" i="7" l="1"/>
  <c r="F69" i="7"/>
  <c r="F79" i="7"/>
  <c r="F51" i="7"/>
  <c r="F65" i="7"/>
  <c r="F54" i="7"/>
  <c r="F29" i="7"/>
  <c r="F82" i="7"/>
  <c r="F41" i="7"/>
  <c r="F84" i="7"/>
  <c r="F27" i="7"/>
  <c r="F86" i="7"/>
  <c r="F98" i="7"/>
  <c r="F15" i="7"/>
  <c r="F88" i="7"/>
  <c r="F52" i="7"/>
  <c r="F97" i="7"/>
  <c r="F92" i="7"/>
  <c r="F72" i="7"/>
  <c r="F99" i="7"/>
  <c r="F75" i="7"/>
  <c r="F37" i="7"/>
  <c r="F22" i="7"/>
  <c r="F68" i="7"/>
  <c r="F70" i="7"/>
  <c r="F24" i="7"/>
  <c r="F17" i="7"/>
  <c r="F64" i="7"/>
  <c r="F28" i="7"/>
  <c r="F46" i="7"/>
  <c r="F58" i="7"/>
  <c r="F55" i="7"/>
  <c r="F39" i="7"/>
  <c r="F40" i="7"/>
  <c r="F50" i="7"/>
  <c r="F74" i="7"/>
  <c r="F71" i="7"/>
  <c r="F43" i="7"/>
  <c r="F89" i="7"/>
  <c r="F83" i="7"/>
  <c r="F33" i="7"/>
  <c r="F77" i="7"/>
  <c r="F81" i="7"/>
  <c r="F87" i="7"/>
  <c r="F59" i="7"/>
  <c r="F61" i="7"/>
  <c r="F66" i="7"/>
  <c r="F80" i="7"/>
  <c r="F47" i="7"/>
  <c r="F19" i="7"/>
  <c r="F90" i="7"/>
  <c r="F100" i="7"/>
  <c r="F76" i="7"/>
  <c r="F45" i="7"/>
  <c r="F23" i="7"/>
  <c r="F57" i="7"/>
  <c r="F42" i="7"/>
  <c r="F62" i="7"/>
  <c r="F16" i="7"/>
  <c r="F49" i="7"/>
  <c r="F94" i="7"/>
  <c r="F34" i="7"/>
  <c r="F91" i="7"/>
  <c r="F67" i="7"/>
  <c r="F44" i="7"/>
  <c r="F95" i="7"/>
  <c r="F53" i="7"/>
  <c r="F30" i="7"/>
  <c r="F36" i="7"/>
  <c r="F21" i="7"/>
  <c r="F73" i="7"/>
  <c r="F78" i="7"/>
  <c r="F63" i="7"/>
  <c r="F25" i="7"/>
  <c r="F93" i="7"/>
  <c r="F20" i="7"/>
  <c r="F14" i="7"/>
  <c r="F18" i="7"/>
  <c r="F85" i="7"/>
  <c r="F32" i="7"/>
  <c r="F60" i="7"/>
  <c r="F96" i="7"/>
  <c r="F38" i="7"/>
  <c r="F35" i="7"/>
  <c r="F56" i="7"/>
  <c r="B3" i="7"/>
  <c r="F26" i="7"/>
  <c r="F48" i="7"/>
  <c r="B2" i="7"/>
  <c r="J100" i="7" l="1"/>
  <c r="J26" i="7"/>
  <c r="J88" i="7"/>
  <c r="J25" i="7"/>
  <c r="J19" i="7"/>
  <c r="J34" i="7"/>
  <c r="J52" i="7"/>
  <c r="J92" i="7"/>
  <c r="J15" i="7"/>
  <c r="J48" i="7"/>
  <c r="J69" i="7"/>
  <c r="J81" i="7"/>
  <c r="J50" i="7"/>
  <c r="J36" i="7"/>
  <c r="J55" i="7"/>
  <c r="J94" i="7"/>
  <c r="J65" i="7"/>
  <c r="J99" i="7"/>
  <c r="J96" i="7"/>
  <c r="J28" i="7"/>
  <c r="J30" i="7"/>
  <c r="J40" i="7"/>
  <c r="J67" i="7"/>
  <c r="J60" i="7"/>
  <c r="J91" i="7"/>
  <c r="J22" i="7"/>
  <c r="J98" i="7"/>
  <c r="J97" i="7"/>
  <c r="J58" i="7"/>
  <c r="J62" i="7"/>
  <c r="J64" i="7"/>
  <c r="J51" i="7"/>
  <c r="J66" i="7"/>
  <c r="J14" i="7"/>
  <c r="J56" i="7"/>
  <c r="J47" i="7"/>
  <c r="J46" i="7"/>
  <c r="J73" i="7"/>
  <c r="J54" i="7"/>
  <c r="J43" i="7"/>
  <c r="J21" i="7"/>
  <c r="J17" i="7"/>
  <c r="J82" i="7"/>
  <c r="J93" i="7"/>
  <c r="J27" i="7"/>
  <c r="J16" i="7"/>
  <c r="J23" i="7"/>
  <c r="J90" i="7"/>
  <c r="J44" i="7"/>
  <c r="J39" i="7"/>
  <c r="J83" i="7"/>
  <c r="J49" i="7"/>
  <c r="J74" i="7"/>
  <c r="J79" i="7"/>
  <c r="J76" i="7"/>
  <c r="J70" i="7"/>
  <c r="J20" i="7"/>
  <c r="J78" i="7"/>
  <c r="J31" i="7"/>
  <c r="J45" i="7"/>
  <c r="J95" i="7"/>
  <c r="J75" i="7"/>
  <c r="J68" i="7"/>
  <c r="J53" i="7"/>
  <c r="J24" i="7"/>
  <c r="J86" i="7"/>
  <c r="J38" i="7"/>
  <c r="J29" i="7"/>
  <c r="J18" i="7"/>
  <c r="J84" i="7"/>
  <c r="J37" i="7"/>
  <c r="J57" i="7"/>
  <c r="J71" i="7"/>
  <c r="J87" i="7"/>
  <c r="J42" i="7"/>
  <c r="J80" i="7"/>
  <c r="J85" i="7"/>
  <c r="J35" i="7"/>
  <c r="J77" i="7"/>
  <c r="J89" i="7"/>
  <c r="J33" i="7"/>
  <c r="J32" i="7"/>
  <c r="J41" i="7"/>
  <c r="J13" i="7"/>
  <c r="J61" i="7"/>
  <c r="J63" i="7"/>
  <c r="J72" i="7"/>
  <c r="J59" i="7"/>
  <c r="B5" i="7"/>
  <c r="B4" i="7"/>
  <c r="H91" i="7" l="1"/>
  <c r="H85" i="7" l="1"/>
  <c r="H64" i="7"/>
  <c r="H15" i="7"/>
  <c r="H80" i="7"/>
  <c r="H38" i="7"/>
  <c r="H93" i="7"/>
  <c r="H50" i="7"/>
  <c r="H94" i="7"/>
  <c r="H27" i="7"/>
  <c r="H20" i="7"/>
  <c r="H72" i="7"/>
  <c r="H25" i="7"/>
  <c r="H60" i="7"/>
  <c r="H99" i="7"/>
  <c r="H29" i="7"/>
  <c r="H88" i="7"/>
  <c r="H13" i="7"/>
  <c r="I13" i="7" s="1"/>
  <c r="H70" i="7"/>
  <c r="H57" i="7"/>
  <c r="H17" i="7"/>
  <c r="H58" i="7"/>
  <c r="H30" i="7"/>
  <c r="H19" i="7"/>
  <c r="H21" i="7"/>
  <c r="H63" i="7"/>
  <c r="H100" i="7"/>
  <c r="H75" i="7"/>
  <c r="H81" i="7"/>
  <c r="I81" i="7" s="1"/>
  <c r="H86" i="7"/>
  <c r="H23" i="7"/>
  <c r="H73" i="7"/>
  <c r="I73" i="7" s="1"/>
  <c r="H47" i="7"/>
  <c r="H87" i="7"/>
  <c r="H65" i="7"/>
  <c r="I65" i="7" s="1"/>
  <c r="H92" i="7"/>
  <c r="I92" i="7" s="1"/>
  <c r="H90" i="7"/>
  <c r="H37" i="7"/>
  <c r="H82" i="7"/>
  <c r="H68" i="7"/>
  <c r="H77" i="7"/>
  <c r="H42" i="7"/>
  <c r="H32" i="7"/>
  <c r="H48" i="7"/>
  <c r="H45" i="7"/>
  <c r="H97" i="7"/>
  <c r="H28" i="7"/>
  <c r="H61" i="7"/>
  <c r="H95" i="7"/>
  <c r="H16" i="7"/>
  <c r="H51" i="7"/>
  <c r="H98" i="7"/>
  <c r="H89" i="7"/>
  <c r="H52" i="7"/>
  <c r="H74" i="7"/>
  <c r="H39" i="7"/>
  <c r="H71" i="7"/>
  <c r="H55" i="7"/>
  <c r="H54" i="7"/>
  <c r="H24" i="7"/>
  <c r="H53" i="7"/>
  <c r="H66" i="7"/>
  <c r="H78" i="7"/>
  <c r="H18" i="7"/>
  <c r="H62" i="7"/>
  <c r="H44" i="7"/>
  <c r="H69" i="7"/>
  <c r="H76" i="7"/>
  <c r="H79" i="7"/>
  <c r="H31" i="7"/>
  <c r="H67" i="7"/>
  <c r="H22" i="7"/>
  <c r="H34" i="7"/>
  <c r="H96" i="7"/>
  <c r="H43" i="7"/>
  <c r="H35" i="7"/>
  <c r="H84" i="7"/>
  <c r="H36" i="7"/>
  <c r="I36" i="7" s="1"/>
  <c r="H49" i="7"/>
  <c r="I49" i="7" s="1"/>
  <c r="H40" i="7"/>
  <c r="H26" i="7"/>
  <c r="I26" i="7" s="1"/>
  <c r="H83" i="7"/>
  <c r="H46" i="7"/>
  <c r="I46" i="7" s="1"/>
  <c r="H14" i="7"/>
  <c r="H41" i="7"/>
  <c r="H33" i="7"/>
  <c r="I33" i="7" s="1"/>
  <c r="H56" i="7"/>
  <c r="H59" i="7"/>
  <c r="I95" i="7" l="1"/>
  <c r="I31" i="7"/>
  <c r="I59" i="7"/>
  <c r="I22" i="7"/>
  <c r="I18" i="7"/>
  <c r="I39" i="7"/>
  <c r="I61" i="7"/>
  <c r="I28" i="7"/>
  <c r="I14" i="7"/>
  <c r="I87" i="7"/>
  <c r="I64" i="7"/>
  <c r="I56" i="7"/>
  <c r="I86" i="7"/>
  <c r="I43" i="7"/>
  <c r="I24" i="7"/>
  <c r="I83" i="7"/>
  <c r="I100" i="7"/>
  <c r="I40" i="7"/>
  <c r="I62" i="7"/>
  <c r="I71" i="7"/>
  <c r="I77" i="7"/>
  <c r="I47" i="7"/>
  <c r="I21" i="7"/>
  <c r="I88" i="7"/>
  <c r="I94" i="7"/>
  <c r="I74" i="7"/>
  <c r="I30" i="7"/>
  <c r="I79" i="7"/>
  <c r="I66" i="7"/>
  <c r="I58" i="7"/>
  <c r="I35" i="7"/>
  <c r="I76" i="7"/>
  <c r="I53" i="7"/>
  <c r="I69" i="7"/>
  <c r="I51" i="7"/>
  <c r="I20" i="7"/>
  <c r="I44" i="7"/>
  <c r="I16" i="7"/>
  <c r="I67" i="7"/>
  <c r="I68" i="7"/>
  <c r="I19" i="7"/>
  <c r="I29" i="7"/>
  <c r="I50" i="7"/>
  <c r="I78" i="7"/>
  <c r="I82" i="7"/>
  <c r="I23" i="7"/>
  <c r="I99" i="7"/>
  <c r="I93" i="7"/>
  <c r="I84" i="7"/>
  <c r="I52" i="7"/>
  <c r="I97" i="7"/>
  <c r="I37" i="7"/>
  <c r="I60" i="7"/>
  <c r="I38" i="7"/>
  <c r="I41" i="7"/>
  <c r="M6" i="7"/>
  <c r="K66" i="7" s="1"/>
  <c r="I89" i="7"/>
  <c r="I45" i="7"/>
  <c r="I90" i="7"/>
  <c r="I17" i="7"/>
  <c r="I25" i="7"/>
  <c r="I80" i="7"/>
  <c r="I98" i="7"/>
  <c r="I48" i="7"/>
  <c r="I75" i="7"/>
  <c r="I57" i="7"/>
  <c r="I72" i="7"/>
  <c r="I15" i="7"/>
  <c r="I96" i="7"/>
  <c r="I54" i="7"/>
  <c r="I32" i="7"/>
  <c r="I70" i="7"/>
  <c r="I85" i="7"/>
  <c r="I34" i="7"/>
  <c r="I55" i="7"/>
  <c r="I42" i="7"/>
  <c r="I63" i="7"/>
  <c r="I27" i="7"/>
  <c r="I91" i="7"/>
  <c r="K19" i="7" l="1"/>
  <c r="K33" i="7"/>
  <c r="L16" i="7"/>
  <c r="L96" i="7"/>
  <c r="L69" i="7"/>
  <c r="L23" i="7"/>
  <c r="L93" i="7"/>
  <c r="L92" i="7"/>
  <c r="L27" i="7"/>
  <c r="L20" i="7"/>
  <c r="L70" i="7"/>
  <c r="L54" i="7"/>
  <c r="L99" i="7"/>
  <c r="K27" i="7"/>
  <c r="K20" i="7"/>
  <c r="L19" i="7"/>
  <c r="K24" i="7"/>
  <c r="L85" i="7"/>
  <c r="K49" i="7"/>
  <c r="L79" i="7"/>
  <c r="L58" i="7"/>
  <c r="K74" i="7"/>
  <c r="L35" i="7"/>
  <c r="K71" i="7"/>
  <c r="L13" i="7"/>
  <c r="L32" i="7"/>
  <c r="K98" i="7"/>
  <c r="L83" i="7"/>
  <c r="L25" i="7"/>
  <c r="K73" i="7"/>
  <c r="L48" i="7"/>
  <c r="L28" i="7"/>
  <c r="K65" i="7"/>
  <c r="L46" i="7"/>
  <c r="L76" i="7"/>
  <c r="K55" i="7"/>
  <c r="L100" i="7"/>
  <c r="K28" i="7"/>
  <c r="L18" i="7"/>
  <c r="K46" i="7"/>
  <c r="L15" i="7"/>
  <c r="L82" i="7"/>
  <c r="K53" i="7"/>
  <c r="K40" i="7"/>
  <c r="K85" i="7"/>
  <c r="L65" i="7"/>
  <c r="K79" i="7"/>
  <c r="K58" i="7"/>
  <c r="L47" i="7"/>
  <c r="K35" i="7"/>
  <c r="L14" i="7"/>
  <c r="L42" i="7"/>
  <c r="K84" i="7"/>
  <c r="K47" i="7"/>
  <c r="L53" i="7"/>
  <c r="K21" i="7"/>
  <c r="L31" i="7"/>
  <c r="L62" i="7"/>
  <c r="K37" i="7"/>
  <c r="K48" i="7"/>
  <c r="L63" i="7"/>
  <c r="K100" i="7"/>
  <c r="L39" i="7"/>
  <c r="L26" i="7"/>
  <c r="K18" i="7"/>
  <c r="L80" i="7"/>
  <c r="L64" i="7"/>
  <c r="K82" i="7"/>
  <c r="L77" i="7"/>
  <c r="K43" i="7"/>
  <c r="L75" i="7"/>
  <c r="K63" i="7"/>
  <c r="K39" i="7"/>
  <c r="K26" i="7"/>
  <c r="K64" i="7"/>
  <c r="K77" i="7"/>
  <c r="K16" i="7"/>
  <c r="K96" i="7"/>
  <c r="L97" i="7"/>
  <c r="K23" i="7"/>
  <c r="K93" i="7"/>
  <c r="L95" i="7"/>
  <c r="L34" i="7"/>
  <c r="L24" i="7"/>
  <c r="L38" i="7"/>
  <c r="L49" i="7"/>
  <c r="K97" i="7"/>
  <c r="L74" i="7"/>
  <c r="K54" i="7"/>
  <c r="L71" i="7"/>
  <c r="K99" i="7"/>
  <c r="L36" i="7"/>
  <c r="L88" i="7"/>
  <c r="K34" i="7"/>
  <c r="K25" i="7"/>
  <c r="K31" i="7"/>
  <c r="L56" i="7"/>
  <c r="L17" i="7"/>
  <c r="L29" i="7"/>
  <c r="K83" i="7"/>
  <c r="K42" i="7"/>
  <c r="K62" i="7"/>
  <c r="L30" i="7"/>
  <c r="K13" i="7"/>
  <c r="L51" i="7"/>
  <c r="L68" i="7"/>
  <c r="L81" i="7"/>
  <c r="L67" i="7"/>
  <c r="K56" i="7"/>
  <c r="K17" i="7"/>
  <c r="K29" i="7"/>
  <c r="L50" i="7"/>
  <c r="L87" i="7"/>
  <c r="L91" i="7"/>
  <c r="K30" i="7"/>
  <c r="L21" i="7"/>
  <c r="K51" i="7"/>
  <c r="K68" i="7"/>
  <c r="K81" i="7"/>
  <c r="K67" i="7"/>
  <c r="L86" i="7"/>
  <c r="L60" i="7"/>
  <c r="L94" i="7"/>
  <c r="K50" i="7"/>
  <c r="K87" i="7"/>
  <c r="K91" i="7"/>
  <c r="L72" i="7"/>
  <c r="K86" i="7"/>
  <c r="K60" i="7"/>
  <c r="K94" i="7"/>
  <c r="L78" i="7"/>
  <c r="L89" i="7"/>
  <c r="L44" i="7"/>
  <c r="L52" i="7"/>
  <c r="L37" i="7"/>
  <c r="L84" i="7"/>
  <c r="L33" i="7"/>
  <c r="K38" i="7"/>
  <c r="K70" i="7"/>
  <c r="K69" i="7"/>
  <c r="K80" i="7"/>
  <c r="K15" i="7"/>
  <c r="K76" i="7"/>
  <c r="K14" i="7"/>
  <c r="K95" i="7"/>
  <c r="L40" i="7"/>
  <c r="K75" i="7"/>
  <c r="K88" i="7"/>
  <c r="K72" i="7"/>
  <c r="L45" i="7"/>
  <c r="L61" i="7"/>
  <c r="L57" i="7"/>
  <c r="K78" i="7"/>
  <c r="K89" i="7"/>
  <c r="K44" i="7"/>
  <c r="K52" i="7"/>
  <c r="L59" i="7"/>
  <c r="K45" i="7"/>
  <c r="K61" i="7"/>
  <c r="K57" i="7"/>
  <c r="L90" i="7"/>
  <c r="L22" i="7"/>
  <c r="L41" i="7"/>
  <c r="L66" i="7"/>
  <c r="K36" i="7"/>
  <c r="L43" i="7"/>
  <c r="K92" i="7"/>
  <c r="K32" i="7"/>
  <c r="K59" i="7"/>
  <c r="L98" i="7"/>
  <c r="L73" i="7"/>
  <c r="L55" i="7"/>
  <c r="K90" i="7"/>
  <c r="K22" i="7"/>
  <c r="K41" i="7"/>
  <c r="M8" i="7" l="1"/>
</calcChain>
</file>

<file path=xl/sharedStrings.xml><?xml version="1.0" encoding="utf-8"?>
<sst xmlns="http://schemas.openxmlformats.org/spreadsheetml/2006/main" count="126" uniqueCount="74">
  <si>
    <t>Year</t>
  </si>
  <si>
    <t>Precipitation [in]</t>
  </si>
  <si>
    <t>Peak Streamflow (cfs)</t>
  </si>
  <si>
    <t>January precipitation at Ithaca, New York, 1933-1982, inches</t>
  </si>
  <si>
    <t>Group</t>
  </si>
  <si>
    <t xml:space="preserve">k = </t>
  </si>
  <si>
    <t>in^-1</t>
  </si>
  <si>
    <t xml:space="preserve">mu = </t>
  </si>
  <si>
    <t xml:space="preserve">stdev = </t>
  </si>
  <si>
    <t>in</t>
  </si>
  <si>
    <t>Obs Freq</t>
  </si>
  <si>
    <t>Exp Freq</t>
  </si>
  <si>
    <t>P(x&lt;=b)</t>
  </si>
  <si>
    <t>P(a&lt;x&lt;=b)</t>
  </si>
  <si>
    <t>Criteria</t>
  </si>
  <si>
    <r>
      <t>(O-E)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/E</t>
    </r>
  </si>
  <si>
    <t>Obs Cumul</t>
  </si>
  <si>
    <t>NORMAL DIST</t>
  </si>
  <si>
    <t>GAMMA DIST</t>
  </si>
  <si>
    <t>CHI-SQUARE TEST</t>
  </si>
  <si>
    <t>KOLMOGOROV-SMIRNOV TEST</t>
  </si>
  <si>
    <t xml:space="preserve">df = </t>
  </si>
  <si>
    <t>k-1-p =</t>
  </si>
  <si>
    <t>kappa =</t>
  </si>
  <si>
    <t xml:space="preserve">lambda = </t>
  </si>
  <si>
    <t xml:space="preserve">p = </t>
  </si>
  <si>
    <t xml:space="preserve">alpha = </t>
  </si>
  <si>
    <t xml:space="preserve">a = </t>
  </si>
  <si>
    <t>Result:</t>
  </si>
  <si>
    <t>Rank</t>
  </si>
  <si>
    <t>Ref: http://www.real-statistics.com/tests-normality-and-symmetry/statistical-tests-normality-symmetry/chi-square-test-for-normality/</t>
  </si>
  <si>
    <t xml:space="preserve">n = 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</si>
  <si>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(x)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</si>
  <si>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(x)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</si>
  <si>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n,x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</si>
  <si>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</si>
  <si>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= 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</si>
  <si>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= </t>
    </r>
  </si>
  <si>
    <t xml:space="preserve">Result: 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</si>
  <si>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0.95,3</t>
    </r>
    <r>
      <rPr>
        <b/>
        <sz val="11"/>
        <color theme="1"/>
        <rFont val="Calibri"/>
        <family val="2"/>
        <scheme val="minor"/>
      </rPr>
      <t xml:space="preserve"> = </t>
    </r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</si>
  <si>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crit</t>
    </r>
    <r>
      <rPr>
        <b/>
        <sz val="11"/>
        <color theme="1"/>
        <rFont val="Calibri"/>
        <family val="2"/>
        <scheme val="minor"/>
      </rPr>
      <t xml:space="preserve"> = </t>
    </r>
  </si>
  <si>
    <t xml:space="preserve">1-a = </t>
  </si>
  <si>
    <t>xbar =</t>
  </si>
  <si>
    <t>α =</t>
  </si>
  <si>
    <t xml:space="preserve">β = </t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</si>
  <si>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</si>
  <si>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(x)</t>
    </r>
  </si>
  <si>
    <t xml:space="preserve">N = 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</si>
  <si>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</si>
  <si>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(Exp)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</si>
  <si>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cdf</t>
    </r>
  </si>
  <si>
    <t xml:space="preserve">Fit looks pretty good. </t>
  </si>
  <si>
    <t xml:space="preserve">wbar = 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</si>
  <si>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(Exp)</t>
    </r>
  </si>
  <si>
    <t xml:space="preserve">PPCC = </t>
  </si>
  <si>
    <t>(xi-xbar)*(wi-wbar)</t>
  </si>
  <si>
    <t>(xi-xbar)^2</t>
  </si>
  <si>
    <t>(wi-wbar)^2</t>
  </si>
  <si>
    <t xml:space="preserve">PPCCreq = </t>
  </si>
  <si>
    <t>n</t>
  </si>
  <si>
    <t>a = 0.05</t>
  </si>
  <si>
    <r>
      <t>y = log(x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(Exp)</t>
    </r>
  </si>
  <si>
    <t>ybar =</t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</si>
  <si>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</si>
  <si>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C</t>
    </r>
    <r>
      <rPr>
        <vertAlign val="subscript"/>
        <sz val="11"/>
        <color theme="1"/>
        <rFont val="Calibri"/>
        <family val="2"/>
        <scheme val="minor"/>
      </rPr>
      <t>sy</t>
    </r>
    <r>
      <rPr>
        <sz val="11"/>
        <color theme="1"/>
        <rFont val="Calibri"/>
        <family val="2"/>
        <scheme val="minor"/>
      </rPr>
      <t xml:space="preserve"> = </t>
    </r>
  </si>
  <si>
    <t>(yi-ybar)^3</t>
  </si>
  <si>
    <t>n =</t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</si>
  <si>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</si>
  <si>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</si>
  <si>
    <r>
      <t>K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</t>
    </r>
  </si>
  <si>
    <r>
      <t>Z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</t>
    </r>
  </si>
  <si>
    <t xml:space="preserve">xbar = </t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</si>
  <si>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</si>
  <si>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t>*** INCLUDE P-VALUE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</si>
</sst>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77" formatCode="0.00000"/>
    <numFmt numFmtId="179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" fontId="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9" fontId="0" fillId="0" borderId="0" xfId="0" applyNumberFormat="1"/>
    <xf numFmtId="0" fontId="6" fillId="0" borderId="0" xfId="0" applyFont="1"/>
    <xf numFmtId="0" fontId="0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9" fontId="0" fillId="0" borderId="0" xfId="0" applyNumberFormat="1" applyFill="1"/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" fontId="0" fillId="0" borderId="0" xfId="0" applyNumberFormat="1" applyFill="1" applyAlignment="1">
      <alignment horizontal="center"/>
    </xf>
    <xf numFmtId="164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" fontId="1" fillId="0" borderId="0" xfId="0" applyNumberFormat="1" applyFont="1" applyFill="1" applyAlignment="1"/>
    <xf numFmtId="179" fontId="1" fillId="0" borderId="0" xfId="0" applyNumberFormat="1" applyFont="1" applyFill="1" applyAlignment="1"/>
    <xf numFmtId="164" fontId="1" fillId="0" borderId="0" xfId="0" applyNumberFormat="1" applyFont="1" applyFill="1" applyAlignment="1"/>
    <xf numFmtId="2" fontId="1" fillId="0" borderId="0" xfId="0" applyNumberFormat="1" applyFont="1" applyAlignment="1"/>
    <xf numFmtId="11" fontId="0" fillId="0" borderId="0" xfId="0" applyNumberFormat="1" applyFill="1" applyAlignment="1">
      <alignment horizontal="left"/>
    </xf>
    <xf numFmtId="1" fontId="1" fillId="2" borderId="0" xfId="0" applyNumberFormat="1" applyFont="1" applyFill="1" applyAlignment="1"/>
    <xf numFmtId="1" fontId="1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/>
    <xf numFmtId="179" fontId="0" fillId="0" borderId="0" xfId="0" applyNumberFormat="1" applyFont="1" applyFill="1"/>
    <xf numFmtId="0" fontId="1" fillId="0" borderId="0" xfId="0" applyFont="1" applyFill="1" applyBorder="1"/>
    <xf numFmtId="177" fontId="0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vertical="center" wrapText="1"/>
    </xf>
    <xf numFmtId="164" fontId="0" fillId="0" borderId="0" xfId="0" applyNumberFormat="1" applyFont="1" applyFill="1"/>
    <xf numFmtId="164" fontId="2" fillId="0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Plot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p2_ev1!$B$8</c:f>
              <c:strCache>
                <c:ptCount val="1"/>
                <c:pt idx="0">
                  <c:v>xi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p2_ev1!$B$9:$B$96</c:f>
              <c:numCache>
                <c:formatCode>0</c:formatCode>
                <c:ptCount val="88"/>
                <c:pt idx="0">
                  <c:v>706000</c:v>
                </c:pt>
                <c:pt idx="1">
                  <c:v>711000</c:v>
                </c:pt>
                <c:pt idx="2">
                  <c:v>787000</c:v>
                </c:pt>
                <c:pt idx="3">
                  <c:v>814000</c:v>
                </c:pt>
                <c:pt idx="4">
                  <c:v>877000</c:v>
                </c:pt>
                <c:pt idx="5">
                  <c:v>956000</c:v>
                </c:pt>
                <c:pt idx="6">
                  <c:v>956000</c:v>
                </c:pt>
                <c:pt idx="7">
                  <c:v>977000</c:v>
                </c:pt>
                <c:pt idx="8">
                  <c:v>980000</c:v>
                </c:pt>
                <c:pt idx="9">
                  <c:v>983000</c:v>
                </c:pt>
                <c:pt idx="10">
                  <c:v>1020000</c:v>
                </c:pt>
                <c:pt idx="11">
                  <c:v>1040000</c:v>
                </c:pt>
                <c:pt idx="12">
                  <c:v>1040000</c:v>
                </c:pt>
                <c:pt idx="13">
                  <c:v>1075000</c:v>
                </c:pt>
                <c:pt idx="14">
                  <c:v>1100000</c:v>
                </c:pt>
                <c:pt idx="15">
                  <c:v>1100000</c:v>
                </c:pt>
                <c:pt idx="16">
                  <c:v>1110000</c:v>
                </c:pt>
                <c:pt idx="17">
                  <c:v>1110000</c:v>
                </c:pt>
                <c:pt idx="18">
                  <c:v>1140000</c:v>
                </c:pt>
                <c:pt idx="19">
                  <c:v>1147000</c:v>
                </c:pt>
                <c:pt idx="20">
                  <c:v>1148000</c:v>
                </c:pt>
                <c:pt idx="21">
                  <c:v>1150000</c:v>
                </c:pt>
                <c:pt idx="22">
                  <c:v>1153000</c:v>
                </c:pt>
                <c:pt idx="23">
                  <c:v>1160000</c:v>
                </c:pt>
                <c:pt idx="24">
                  <c:v>1178000</c:v>
                </c:pt>
                <c:pt idx="25">
                  <c:v>1182000</c:v>
                </c:pt>
                <c:pt idx="26">
                  <c:v>1187000</c:v>
                </c:pt>
                <c:pt idx="27">
                  <c:v>1190000</c:v>
                </c:pt>
                <c:pt idx="28">
                  <c:v>1190000</c:v>
                </c:pt>
                <c:pt idx="29">
                  <c:v>1191000</c:v>
                </c:pt>
                <c:pt idx="30">
                  <c:v>1221000</c:v>
                </c:pt>
                <c:pt idx="31">
                  <c:v>1230000</c:v>
                </c:pt>
                <c:pt idx="32">
                  <c:v>1270000</c:v>
                </c:pt>
                <c:pt idx="33">
                  <c:v>1280000</c:v>
                </c:pt>
                <c:pt idx="34">
                  <c:v>1280000</c:v>
                </c:pt>
                <c:pt idx="35">
                  <c:v>1282000</c:v>
                </c:pt>
                <c:pt idx="36">
                  <c:v>1284000</c:v>
                </c:pt>
                <c:pt idx="37">
                  <c:v>1301000</c:v>
                </c:pt>
                <c:pt idx="38">
                  <c:v>1304000</c:v>
                </c:pt>
                <c:pt idx="39">
                  <c:v>1312000</c:v>
                </c:pt>
                <c:pt idx="40">
                  <c:v>1312000</c:v>
                </c:pt>
                <c:pt idx="41">
                  <c:v>1315000</c:v>
                </c:pt>
                <c:pt idx="42">
                  <c:v>1320000</c:v>
                </c:pt>
                <c:pt idx="43">
                  <c:v>1320000</c:v>
                </c:pt>
                <c:pt idx="44">
                  <c:v>1325000</c:v>
                </c:pt>
                <c:pt idx="45">
                  <c:v>1333000</c:v>
                </c:pt>
                <c:pt idx="46">
                  <c:v>1334000</c:v>
                </c:pt>
                <c:pt idx="47">
                  <c:v>1350000</c:v>
                </c:pt>
                <c:pt idx="48">
                  <c:v>1350000</c:v>
                </c:pt>
                <c:pt idx="49">
                  <c:v>1356000</c:v>
                </c:pt>
                <c:pt idx="50">
                  <c:v>1360000</c:v>
                </c:pt>
                <c:pt idx="51">
                  <c:v>1368000</c:v>
                </c:pt>
                <c:pt idx="52">
                  <c:v>1370000</c:v>
                </c:pt>
                <c:pt idx="53">
                  <c:v>1370000</c:v>
                </c:pt>
                <c:pt idx="54">
                  <c:v>1380000</c:v>
                </c:pt>
                <c:pt idx="55">
                  <c:v>1380000</c:v>
                </c:pt>
                <c:pt idx="56">
                  <c:v>1401000</c:v>
                </c:pt>
                <c:pt idx="57">
                  <c:v>1404000</c:v>
                </c:pt>
                <c:pt idx="58">
                  <c:v>1410000</c:v>
                </c:pt>
                <c:pt idx="59">
                  <c:v>1410000</c:v>
                </c:pt>
                <c:pt idx="60">
                  <c:v>1420000</c:v>
                </c:pt>
                <c:pt idx="61">
                  <c:v>1430000</c:v>
                </c:pt>
                <c:pt idx="62">
                  <c:v>1430000</c:v>
                </c:pt>
                <c:pt idx="63">
                  <c:v>1440000</c:v>
                </c:pt>
                <c:pt idx="64">
                  <c:v>1481000</c:v>
                </c:pt>
                <c:pt idx="65">
                  <c:v>1530000</c:v>
                </c:pt>
                <c:pt idx="66">
                  <c:v>1537000</c:v>
                </c:pt>
                <c:pt idx="67">
                  <c:v>1542000</c:v>
                </c:pt>
                <c:pt idx="68">
                  <c:v>1550000</c:v>
                </c:pt>
                <c:pt idx="69">
                  <c:v>1560000</c:v>
                </c:pt>
                <c:pt idx="70">
                  <c:v>1574000</c:v>
                </c:pt>
                <c:pt idx="71">
                  <c:v>1580000</c:v>
                </c:pt>
                <c:pt idx="72">
                  <c:v>1600000</c:v>
                </c:pt>
                <c:pt idx="73">
                  <c:v>1610000</c:v>
                </c:pt>
                <c:pt idx="74">
                  <c:v>1648000</c:v>
                </c:pt>
                <c:pt idx="75">
                  <c:v>1690000</c:v>
                </c:pt>
                <c:pt idx="76">
                  <c:v>1690000</c:v>
                </c:pt>
                <c:pt idx="77">
                  <c:v>1730000</c:v>
                </c:pt>
                <c:pt idx="78">
                  <c:v>1780000</c:v>
                </c:pt>
                <c:pt idx="79">
                  <c:v>1790000</c:v>
                </c:pt>
                <c:pt idx="80">
                  <c:v>1820000</c:v>
                </c:pt>
                <c:pt idx="81">
                  <c:v>1840000</c:v>
                </c:pt>
                <c:pt idx="82">
                  <c:v>1880000</c:v>
                </c:pt>
                <c:pt idx="83">
                  <c:v>1922000</c:v>
                </c:pt>
                <c:pt idx="84">
                  <c:v>1962000</c:v>
                </c:pt>
                <c:pt idx="85">
                  <c:v>2080000</c:v>
                </c:pt>
                <c:pt idx="86">
                  <c:v>2278000</c:v>
                </c:pt>
                <c:pt idx="87">
                  <c:v>2310000</c:v>
                </c:pt>
              </c:numCache>
            </c:numRef>
          </c:xVal>
          <c:yVal>
            <c:numRef>
              <c:f>p2_ev1!$E$9:$E$96</c:f>
              <c:numCache>
                <c:formatCode>General</c:formatCode>
                <c:ptCount val="88"/>
                <c:pt idx="0">
                  <c:v>815173.07092373958</c:v>
                </c:pt>
                <c:pt idx="1">
                  <c:v>870460.32924692892</c:v>
                </c:pt>
                <c:pt idx="2">
                  <c:v>902464.34896369372</c:v>
                </c:pt>
                <c:pt idx="3">
                  <c:v>926360.71604877489</c:v>
                </c:pt>
                <c:pt idx="4">
                  <c:v>945974.34331478109</c:v>
                </c:pt>
                <c:pt idx="5">
                  <c:v>970638.90390192089</c:v>
                </c:pt>
                <c:pt idx="6">
                  <c:v>970638.90390192089</c:v>
                </c:pt>
                <c:pt idx="7">
                  <c:v>991704.33834724443</c:v>
                </c:pt>
                <c:pt idx="8">
                  <c:v>1004385.7111361661</c:v>
                </c:pt>
                <c:pt idx="9">
                  <c:v>1016245.4869343013</c:v>
                </c:pt>
                <c:pt idx="10">
                  <c:v>1027440.3907555939</c:v>
                </c:pt>
                <c:pt idx="11">
                  <c:v>1043233.8862399335</c:v>
                </c:pt>
                <c:pt idx="12">
                  <c:v>1043233.8862399335</c:v>
                </c:pt>
                <c:pt idx="13">
                  <c:v>1058075.8215526312</c:v>
                </c:pt>
                <c:pt idx="14">
                  <c:v>1072169.6094347334</c:v>
                </c:pt>
                <c:pt idx="15">
                  <c:v>1072169.6094347334</c:v>
                </c:pt>
                <c:pt idx="16">
                  <c:v>1090051.3541056546</c:v>
                </c:pt>
                <c:pt idx="17">
                  <c:v>1090051.3541056546</c:v>
                </c:pt>
                <c:pt idx="18">
                  <c:v>1102922.8706602217</c:v>
                </c:pt>
                <c:pt idx="19">
                  <c:v>1111294.9612915989</c:v>
                </c:pt>
                <c:pt idx="20">
                  <c:v>1119524.4623820544</c:v>
                </c:pt>
                <c:pt idx="21">
                  <c:v>1127629.5479055026</c:v>
                </c:pt>
                <c:pt idx="22">
                  <c:v>1135626.346787804</c:v>
                </c:pt>
                <c:pt idx="23">
                  <c:v>1143529.2973597753</c:v>
                </c:pt>
                <c:pt idx="24">
                  <c:v>1151351.4319276647</c:v>
                </c:pt>
                <c:pt idx="25">
                  <c:v>1159104.6078395164</c:v>
                </c:pt>
                <c:pt idx="26">
                  <c:v>1166799.6971383768</c:v>
                </c:pt>
                <c:pt idx="27">
                  <c:v>1178255.1964499156</c:v>
                </c:pt>
                <c:pt idx="28">
                  <c:v>1178255.1964499156</c:v>
                </c:pt>
                <c:pt idx="29">
                  <c:v>1189633.5159882938</c:v>
                </c:pt>
                <c:pt idx="30">
                  <c:v>1197190.2782806866</c:v>
                </c:pt>
                <c:pt idx="31">
                  <c:v>1204733.2495121546</c:v>
                </c:pt>
                <c:pt idx="32">
                  <c:v>1212269.9616426053</c:v>
                </c:pt>
                <c:pt idx="33">
                  <c:v>1223579.1167035932</c:v>
                </c:pt>
                <c:pt idx="34">
                  <c:v>1223579.1167035932</c:v>
                </c:pt>
                <c:pt idx="35">
                  <c:v>1234914.129937863</c:v>
                </c:pt>
                <c:pt idx="36">
                  <c:v>1242496.5223486896</c:v>
                </c:pt>
                <c:pt idx="37">
                  <c:v>1250107.3108572355</c:v>
                </c:pt>
                <c:pt idx="38">
                  <c:v>1257753.1624691291</c:v>
                </c:pt>
                <c:pt idx="39">
                  <c:v>1269302.3023685096</c:v>
                </c:pt>
                <c:pt idx="40">
                  <c:v>1269302.3023685096</c:v>
                </c:pt>
                <c:pt idx="41">
                  <c:v>1280968.1549572004</c:v>
                </c:pt>
                <c:pt idx="42">
                  <c:v>1292774.0492254484</c:v>
                </c:pt>
                <c:pt idx="43">
                  <c:v>1292774.0492254484</c:v>
                </c:pt>
                <c:pt idx="44">
                  <c:v>1304744.1580012022</c:v>
                </c:pt>
                <c:pt idx="45">
                  <c:v>1312827.9126817072</c:v>
                </c:pt>
                <c:pt idx="46">
                  <c:v>1321003.740759263</c:v>
                </c:pt>
                <c:pt idx="47">
                  <c:v>1333458.1777479104</c:v>
                </c:pt>
                <c:pt idx="48">
                  <c:v>1333458.1777479104</c:v>
                </c:pt>
                <c:pt idx="49">
                  <c:v>1346167.7677273278</c:v>
                </c:pt>
                <c:pt idx="50">
                  <c:v>1354798.215532264</c:v>
                </c:pt>
                <c:pt idx="51">
                  <c:v>1363566.3476569129</c:v>
                </c:pt>
                <c:pt idx="52">
                  <c:v>1377000.611047314</c:v>
                </c:pt>
                <c:pt idx="53">
                  <c:v>1377000.611047314</c:v>
                </c:pt>
                <c:pt idx="54">
                  <c:v>1395502.6273958399</c:v>
                </c:pt>
                <c:pt idx="55">
                  <c:v>1395502.6273958399</c:v>
                </c:pt>
                <c:pt idx="56">
                  <c:v>1409880.2695923431</c:v>
                </c:pt>
                <c:pt idx="57">
                  <c:v>1419732.4406100234</c:v>
                </c:pt>
                <c:pt idx="58">
                  <c:v>1434954.4333968866</c:v>
                </c:pt>
                <c:pt idx="59">
                  <c:v>1434954.4333968866</c:v>
                </c:pt>
                <c:pt idx="60">
                  <c:v>1450767.6471842767</c:v>
                </c:pt>
                <c:pt idx="61">
                  <c:v>1467247.7309395855</c:v>
                </c:pt>
                <c:pt idx="62">
                  <c:v>1467247.7309395855</c:v>
                </c:pt>
                <c:pt idx="63">
                  <c:v>1484483.1463771563</c:v>
                </c:pt>
                <c:pt idx="64">
                  <c:v>1496443.9045888605</c:v>
                </c:pt>
                <c:pt idx="65">
                  <c:v>1508822.2453575199</c:v>
                </c:pt>
                <c:pt idx="66">
                  <c:v>1521658.7500583786</c:v>
                </c:pt>
                <c:pt idx="67">
                  <c:v>1534999.670038142</c:v>
                </c:pt>
                <c:pt idx="68">
                  <c:v>1548898.0649169786</c:v>
                </c:pt>
                <c:pt idx="69">
                  <c:v>1563415.2393861851</c:v>
                </c:pt>
                <c:pt idx="70">
                  <c:v>1578622.5778647645</c:v>
                </c:pt>
                <c:pt idx="71">
                  <c:v>1594603.917222816</c:v>
                </c:pt>
                <c:pt idx="72">
                  <c:v>1611458.6590189675</c:v>
                </c:pt>
                <c:pt idx="73">
                  <c:v>1629305.9165563297</c:v>
                </c:pt>
                <c:pt idx="74">
                  <c:v>1648290.1394840106</c:v>
                </c:pt>
                <c:pt idx="75">
                  <c:v>1679298.3919094119</c:v>
                </c:pt>
                <c:pt idx="76">
                  <c:v>1679298.3919094119</c:v>
                </c:pt>
                <c:pt idx="77">
                  <c:v>1714076.9950899123</c:v>
                </c:pt>
                <c:pt idx="78">
                  <c:v>1739914.2204604433</c:v>
                </c:pt>
                <c:pt idx="79">
                  <c:v>1768423.0794235053</c:v>
                </c:pt>
                <c:pt idx="80">
                  <c:v>1800273.180310504</c:v>
                </c:pt>
                <c:pt idx="81">
                  <c:v>1836420.1044018653</c:v>
                </c:pt>
                <c:pt idx="82">
                  <c:v>1878295.8479531724</c:v>
                </c:pt>
                <c:pt idx="83">
                  <c:v>1928190.0643226313</c:v>
                </c:pt>
                <c:pt idx="84">
                  <c:v>1990110.4193591967</c:v>
                </c:pt>
                <c:pt idx="85">
                  <c:v>2072095.7145525501</c:v>
                </c:pt>
                <c:pt idx="86">
                  <c:v>2194514.9764328627</c:v>
                </c:pt>
                <c:pt idx="87">
                  <c:v>2446198.4517612187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58168"/>
        <c:axId val="605850776"/>
      </c:scatterChart>
      <c:valAx>
        <c:axId val="47425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0776"/>
        <c:crosses val="autoZero"/>
        <c:crossBetween val="midCat"/>
      </c:valAx>
      <c:valAx>
        <c:axId val="6058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Plot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p2_lp3!$B$12</c:f>
              <c:strCache>
                <c:ptCount val="1"/>
                <c:pt idx="0">
                  <c:v>xi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p2_lp3!$B$13:$B$100</c:f>
              <c:numCache>
                <c:formatCode>0</c:formatCode>
                <c:ptCount val="88"/>
                <c:pt idx="0">
                  <c:v>706000</c:v>
                </c:pt>
                <c:pt idx="1">
                  <c:v>711000</c:v>
                </c:pt>
                <c:pt idx="2">
                  <c:v>787000</c:v>
                </c:pt>
                <c:pt idx="3">
                  <c:v>814000</c:v>
                </c:pt>
                <c:pt idx="4">
                  <c:v>877000</c:v>
                </c:pt>
                <c:pt idx="5">
                  <c:v>956000</c:v>
                </c:pt>
                <c:pt idx="6">
                  <c:v>956000</c:v>
                </c:pt>
                <c:pt idx="7">
                  <c:v>977000</c:v>
                </c:pt>
                <c:pt idx="8">
                  <c:v>980000</c:v>
                </c:pt>
                <c:pt idx="9">
                  <c:v>983000</c:v>
                </c:pt>
                <c:pt idx="10">
                  <c:v>1020000</c:v>
                </c:pt>
                <c:pt idx="11">
                  <c:v>1040000</c:v>
                </c:pt>
                <c:pt idx="12">
                  <c:v>1040000</c:v>
                </c:pt>
                <c:pt idx="13">
                  <c:v>1075000</c:v>
                </c:pt>
                <c:pt idx="14">
                  <c:v>1100000</c:v>
                </c:pt>
                <c:pt idx="15">
                  <c:v>1100000</c:v>
                </c:pt>
                <c:pt idx="16">
                  <c:v>1110000</c:v>
                </c:pt>
                <c:pt idx="17">
                  <c:v>1110000</c:v>
                </c:pt>
                <c:pt idx="18">
                  <c:v>1140000</c:v>
                </c:pt>
                <c:pt idx="19">
                  <c:v>1147000</c:v>
                </c:pt>
                <c:pt idx="20">
                  <c:v>1148000</c:v>
                </c:pt>
                <c:pt idx="21">
                  <c:v>1150000</c:v>
                </c:pt>
                <c:pt idx="22">
                  <c:v>1153000</c:v>
                </c:pt>
                <c:pt idx="23">
                  <c:v>1160000</c:v>
                </c:pt>
                <c:pt idx="24">
                  <c:v>1178000</c:v>
                </c:pt>
                <c:pt idx="25">
                  <c:v>1182000</c:v>
                </c:pt>
                <c:pt idx="26">
                  <c:v>1187000</c:v>
                </c:pt>
                <c:pt idx="27">
                  <c:v>1190000</c:v>
                </c:pt>
                <c:pt idx="28">
                  <c:v>1190000</c:v>
                </c:pt>
                <c:pt idx="29">
                  <c:v>1191000</c:v>
                </c:pt>
                <c:pt idx="30">
                  <c:v>1221000</c:v>
                </c:pt>
                <c:pt idx="31">
                  <c:v>1230000</c:v>
                </c:pt>
                <c:pt idx="32">
                  <c:v>1270000</c:v>
                </c:pt>
                <c:pt idx="33">
                  <c:v>1280000</c:v>
                </c:pt>
                <c:pt idx="34">
                  <c:v>1280000</c:v>
                </c:pt>
                <c:pt idx="35">
                  <c:v>1282000</c:v>
                </c:pt>
                <c:pt idx="36">
                  <c:v>1284000</c:v>
                </c:pt>
                <c:pt idx="37">
                  <c:v>1301000</c:v>
                </c:pt>
                <c:pt idx="38">
                  <c:v>1304000</c:v>
                </c:pt>
                <c:pt idx="39">
                  <c:v>1312000</c:v>
                </c:pt>
                <c:pt idx="40">
                  <c:v>1312000</c:v>
                </c:pt>
                <c:pt idx="41">
                  <c:v>1315000</c:v>
                </c:pt>
                <c:pt idx="42">
                  <c:v>1320000</c:v>
                </c:pt>
                <c:pt idx="43">
                  <c:v>1320000</c:v>
                </c:pt>
                <c:pt idx="44">
                  <c:v>1325000</c:v>
                </c:pt>
                <c:pt idx="45">
                  <c:v>1333000</c:v>
                </c:pt>
                <c:pt idx="46">
                  <c:v>1334000</c:v>
                </c:pt>
                <c:pt idx="47">
                  <c:v>1350000</c:v>
                </c:pt>
                <c:pt idx="48">
                  <c:v>1350000</c:v>
                </c:pt>
                <c:pt idx="49">
                  <c:v>1356000</c:v>
                </c:pt>
                <c:pt idx="50">
                  <c:v>1360000</c:v>
                </c:pt>
                <c:pt idx="51">
                  <c:v>1368000</c:v>
                </c:pt>
                <c:pt idx="52">
                  <c:v>1370000</c:v>
                </c:pt>
                <c:pt idx="53">
                  <c:v>1370000</c:v>
                </c:pt>
                <c:pt idx="54">
                  <c:v>1380000</c:v>
                </c:pt>
                <c:pt idx="55">
                  <c:v>1380000</c:v>
                </c:pt>
                <c:pt idx="56">
                  <c:v>1401000</c:v>
                </c:pt>
                <c:pt idx="57">
                  <c:v>1404000</c:v>
                </c:pt>
                <c:pt idx="58">
                  <c:v>1410000</c:v>
                </c:pt>
                <c:pt idx="59">
                  <c:v>1410000</c:v>
                </c:pt>
                <c:pt idx="60">
                  <c:v>1420000</c:v>
                </c:pt>
                <c:pt idx="61">
                  <c:v>1430000</c:v>
                </c:pt>
                <c:pt idx="62">
                  <c:v>1430000</c:v>
                </c:pt>
                <c:pt idx="63">
                  <c:v>1440000</c:v>
                </c:pt>
                <c:pt idx="64">
                  <c:v>1481000</c:v>
                </c:pt>
                <c:pt idx="65">
                  <c:v>1530000</c:v>
                </c:pt>
                <c:pt idx="66">
                  <c:v>1537000</c:v>
                </c:pt>
                <c:pt idx="67">
                  <c:v>1542000</c:v>
                </c:pt>
                <c:pt idx="68">
                  <c:v>1550000</c:v>
                </c:pt>
                <c:pt idx="69">
                  <c:v>1560000</c:v>
                </c:pt>
                <c:pt idx="70">
                  <c:v>1574000</c:v>
                </c:pt>
                <c:pt idx="71">
                  <c:v>1580000</c:v>
                </c:pt>
                <c:pt idx="72">
                  <c:v>1600000</c:v>
                </c:pt>
                <c:pt idx="73">
                  <c:v>1610000</c:v>
                </c:pt>
                <c:pt idx="74">
                  <c:v>1648000</c:v>
                </c:pt>
                <c:pt idx="75">
                  <c:v>1690000</c:v>
                </c:pt>
                <c:pt idx="76">
                  <c:v>1690000</c:v>
                </c:pt>
                <c:pt idx="77">
                  <c:v>1730000</c:v>
                </c:pt>
                <c:pt idx="78">
                  <c:v>1780000</c:v>
                </c:pt>
                <c:pt idx="79">
                  <c:v>1790000</c:v>
                </c:pt>
                <c:pt idx="80">
                  <c:v>1820000</c:v>
                </c:pt>
                <c:pt idx="81">
                  <c:v>1840000</c:v>
                </c:pt>
                <c:pt idx="82">
                  <c:v>1880000</c:v>
                </c:pt>
                <c:pt idx="83">
                  <c:v>1922000</c:v>
                </c:pt>
                <c:pt idx="84">
                  <c:v>1962000</c:v>
                </c:pt>
                <c:pt idx="85">
                  <c:v>2080000</c:v>
                </c:pt>
                <c:pt idx="86">
                  <c:v>2278000</c:v>
                </c:pt>
                <c:pt idx="87">
                  <c:v>2310000</c:v>
                </c:pt>
              </c:numCache>
            </c:numRef>
          </c:xVal>
          <c:yVal>
            <c:numRef>
              <c:f>p2_lp3!$G$13:$G$100</c:f>
              <c:numCache>
                <c:formatCode>0.0000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54304"/>
        <c:axId val="605851952"/>
      </c:scatterChart>
      <c:valAx>
        <c:axId val="6058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1952"/>
        <c:crosses val="autoZero"/>
        <c:crossBetween val="midCat"/>
      </c:valAx>
      <c:valAx>
        <c:axId val="605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91440</xdr:colOff>
      <xdr:row>17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20</xdr:col>
      <xdr:colOff>91440</xdr:colOff>
      <xdr:row>21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7"/>
  <sheetViews>
    <sheetView topLeftCell="B1" workbookViewId="0">
      <selection activeCell="H2" sqref="H2"/>
    </sheetView>
  </sheetViews>
  <sheetFormatPr defaultRowHeight="14.4" x14ac:dyDescent="0.55000000000000004"/>
  <cols>
    <col min="1" max="1" width="8.83984375" style="2"/>
    <col min="2" max="2" width="14.3671875" style="2" bestFit="1" customWidth="1"/>
    <col min="3" max="3" width="12.26171875" style="2" bestFit="1" customWidth="1"/>
    <col min="4" max="4" width="12.26171875" style="2" customWidth="1"/>
    <col min="5" max="5" width="8.1015625" style="2" customWidth="1"/>
    <col min="6" max="6" width="6.68359375" style="2" bestFit="1" customWidth="1"/>
    <col min="7" max="7" width="9.47265625" bestFit="1" customWidth="1"/>
    <col min="8" max="8" width="7.89453125" bestFit="1" customWidth="1"/>
    <col min="9" max="9" width="6.83984375" bestFit="1" customWidth="1"/>
    <col min="10" max="10" width="8.734375" bestFit="1" customWidth="1"/>
    <col min="11" max="11" width="7.62890625" bestFit="1" customWidth="1"/>
    <col min="12" max="12" width="7.26171875" bestFit="1" customWidth="1"/>
    <col min="13" max="13" width="6.83984375" bestFit="1" customWidth="1"/>
    <col min="14" max="14" width="8.734375" bestFit="1" customWidth="1"/>
    <col min="15" max="15" width="7.62890625" bestFit="1" customWidth="1"/>
    <col min="16" max="16" width="7.26171875" bestFit="1" customWidth="1"/>
  </cols>
  <sheetData>
    <row r="1" spans="1:16" x14ac:dyDescent="0.55000000000000004">
      <c r="A1" s="2" t="s">
        <v>3</v>
      </c>
      <c r="G1" s="18"/>
      <c r="O1" s="10"/>
    </row>
    <row r="2" spans="1:16" ht="25.8" x14ac:dyDescent="0.95">
      <c r="H2" s="55" t="s">
        <v>73</v>
      </c>
      <c r="O2" s="9"/>
    </row>
    <row r="3" spans="1:16" x14ac:dyDescent="0.55000000000000004">
      <c r="A3" t="s">
        <v>23</v>
      </c>
      <c r="B3">
        <v>3.76</v>
      </c>
      <c r="C3"/>
      <c r="D3"/>
    </row>
    <row r="4" spans="1:16" x14ac:dyDescent="0.55000000000000004">
      <c r="A4" t="s">
        <v>24</v>
      </c>
      <c r="B4">
        <v>1.923</v>
      </c>
      <c r="C4" t="s">
        <v>6</v>
      </c>
      <c r="D4"/>
    </row>
    <row r="5" spans="1:16" x14ac:dyDescent="0.55000000000000004">
      <c r="A5" t="s">
        <v>7</v>
      </c>
      <c r="B5">
        <v>1.96</v>
      </c>
      <c r="C5" t="s">
        <v>9</v>
      </c>
      <c r="D5"/>
    </row>
    <row r="6" spans="1:16" x14ac:dyDescent="0.55000000000000004">
      <c r="A6" t="s">
        <v>8</v>
      </c>
      <c r="B6">
        <v>1.1200000000000001</v>
      </c>
      <c r="C6" t="s">
        <v>9</v>
      </c>
      <c r="D6"/>
    </row>
    <row r="7" spans="1:16" x14ac:dyDescent="0.55000000000000004">
      <c r="A7"/>
      <c r="B7"/>
      <c r="C7"/>
      <c r="D7"/>
    </row>
    <row r="8" spans="1:16" x14ac:dyDescent="0.55000000000000004">
      <c r="A8"/>
      <c r="B8"/>
      <c r="C8"/>
      <c r="D8"/>
      <c r="E8" s="44" t="s">
        <v>19</v>
      </c>
      <c r="F8" s="44"/>
      <c r="G8" s="44"/>
      <c r="H8" s="9" t="s">
        <v>5</v>
      </c>
      <c r="I8" s="9">
        <v>6</v>
      </c>
      <c r="J8" s="9"/>
      <c r="K8" s="9" t="s">
        <v>25</v>
      </c>
      <c r="L8" s="9">
        <v>0</v>
      </c>
      <c r="M8" s="9" t="s">
        <v>26</v>
      </c>
      <c r="N8" s="42">
        <v>0.05</v>
      </c>
    </row>
    <row r="9" spans="1:16" x14ac:dyDescent="0.55000000000000004">
      <c r="A9"/>
      <c r="B9"/>
      <c r="C9"/>
      <c r="D9"/>
      <c r="E9" s="16" t="s">
        <v>30</v>
      </c>
      <c r="N9" s="17"/>
    </row>
    <row r="10" spans="1:16" x14ac:dyDescent="0.55000000000000004">
      <c r="E10" s="13"/>
      <c r="I10" s="14" t="s">
        <v>17</v>
      </c>
      <c r="J10" s="14"/>
      <c r="K10" s="14"/>
      <c r="L10" s="14"/>
      <c r="M10" s="14" t="s">
        <v>18</v>
      </c>
      <c r="N10" s="14"/>
      <c r="O10" s="14"/>
      <c r="P10" s="14"/>
    </row>
    <row r="11" spans="1:16" ht="16.5" x14ac:dyDescent="0.55000000000000004">
      <c r="A11" s="3" t="s">
        <v>0</v>
      </c>
      <c r="B11" s="3" t="s">
        <v>1</v>
      </c>
      <c r="C11" s="8" t="s">
        <v>29</v>
      </c>
      <c r="D11" s="8"/>
      <c r="E11" s="8" t="s">
        <v>4</v>
      </c>
      <c r="F11" s="8" t="s">
        <v>14</v>
      </c>
      <c r="G11" s="9" t="s">
        <v>16</v>
      </c>
      <c r="H11" s="9" t="s">
        <v>10</v>
      </c>
      <c r="I11" s="9" t="s">
        <v>12</v>
      </c>
      <c r="J11" s="9" t="s">
        <v>13</v>
      </c>
      <c r="K11" s="9" t="s">
        <v>11</v>
      </c>
      <c r="L11" s="9" t="s">
        <v>15</v>
      </c>
      <c r="M11" s="9" t="s">
        <v>12</v>
      </c>
      <c r="N11" s="9" t="s">
        <v>13</v>
      </c>
      <c r="O11" s="9" t="s">
        <v>11</v>
      </c>
      <c r="P11" s="9" t="s">
        <v>15</v>
      </c>
    </row>
    <row r="12" spans="1:16" x14ac:dyDescent="0.55000000000000004">
      <c r="A12" s="1">
        <v>1933</v>
      </c>
      <c r="B12" s="4">
        <v>0.44</v>
      </c>
      <c r="C12" s="2">
        <v>1</v>
      </c>
      <c r="E12" s="2">
        <v>1</v>
      </c>
      <c r="F12" s="2">
        <v>1</v>
      </c>
      <c r="G12" s="12">
        <f>COUNTIF($B$12:$B$61,"&lt;1")</f>
        <v>5</v>
      </c>
      <c r="H12" s="12">
        <f>G12</f>
        <v>5</v>
      </c>
      <c r="I12" s="11">
        <f>NORMDIST(F12,$B$5,$B$6,TRUE)</f>
        <v>0.195682969153776</v>
      </c>
      <c r="J12" s="11">
        <f>I12</f>
        <v>0.195682969153776</v>
      </c>
      <c r="K12" s="11">
        <f>J12*$G$17</f>
        <v>9.7841484576888007</v>
      </c>
      <c r="L12" s="11">
        <f>(H12-K12)^2/K12</f>
        <v>2.3393018374756673</v>
      </c>
      <c r="M12" s="11">
        <f>GAMMADIST(F12,$B$3,1/$B$4,TRUE)</f>
        <v>0.16135451265888309</v>
      </c>
      <c r="N12" s="11">
        <f>M12</f>
        <v>0.16135451265888309</v>
      </c>
      <c r="O12" s="11">
        <f>N12*$G$17</f>
        <v>8.0677256329441551</v>
      </c>
      <c r="P12" s="11">
        <f>(H12-O12)^2/O12</f>
        <v>1.1664923904444036</v>
      </c>
    </row>
    <row r="13" spans="1:16" x14ac:dyDescent="0.55000000000000004">
      <c r="A13" s="1">
        <v>1980</v>
      </c>
      <c r="B13" s="4">
        <v>0.52</v>
      </c>
      <c r="C13" s="2">
        <v>2</v>
      </c>
      <c r="E13" s="2">
        <v>2</v>
      </c>
      <c r="F13" s="2">
        <v>1.5</v>
      </c>
      <c r="G13" s="12">
        <f>COUNTIF($B$12:$B$61,"&lt;1.5")</f>
        <v>21</v>
      </c>
      <c r="H13" s="12">
        <f>G13-G12</f>
        <v>16</v>
      </c>
      <c r="I13" s="11">
        <f>NORMDIST(F13,$B$5,$B$6,TRUE)</f>
        <v>0.34064102525147771</v>
      </c>
      <c r="J13" s="11">
        <f>I13-I12</f>
        <v>0.14495805609770171</v>
      </c>
      <c r="K13" s="11">
        <f t="shared" ref="K13:K17" si="0">J13*$G$17</f>
        <v>7.2479028048850855</v>
      </c>
      <c r="L13" s="11">
        <f t="shared" ref="L13:L17" si="1">(H13-K13)^2/K13</f>
        <v>10.568464751087788</v>
      </c>
      <c r="M13" s="11">
        <f t="shared" ref="M13:M17" si="2">GAMMADIST(F13,$B$3,1/$B$4,TRUE)</f>
        <v>0.37603428748082518</v>
      </c>
      <c r="N13" s="11">
        <f>M13-M12</f>
        <v>0.21467977482194209</v>
      </c>
      <c r="O13" s="11">
        <f t="shared" ref="O13:O17" si="3">N13*$G$17</f>
        <v>10.733988741097104</v>
      </c>
      <c r="P13" s="11">
        <f t="shared" ref="P13:P17" si="4">(H13-O13)^2/O13</f>
        <v>2.5834641015337731</v>
      </c>
    </row>
    <row r="14" spans="1:16" x14ac:dyDescent="0.55000000000000004">
      <c r="A14" s="1">
        <v>1944</v>
      </c>
      <c r="B14" s="4">
        <v>0.54</v>
      </c>
      <c r="C14" s="2">
        <v>3</v>
      </c>
      <c r="E14" s="2">
        <v>3</v>
      </c>
      <c r="F14" s="2">
        <v>2</v>
      </c>
      <c r="G14" s="12">
        <f>COUNTIF($B$12:$B$61,"&lt;2")</f>
        <v>31</v>
      </c>
      <c r="H14" s="12">
        <f t="shared" ref="H14:H17" si="5">G14-G13</f>
        <v>10</v>
      </c>
      <c r="I14" s="11">
        <f>NORMDIST(F14,$B$5,$B$6,TRUE)</f>
        <v>0.51424491026667729</v>
      </c>
      <c r="J14" s="11">
        <f t="shared" ref="J14:J17" si="6">I14-I13</f>
        <v>0.17360388501519958</v>
      </c>
      <c r="K14" s="11">
        <f t="shared" si="0"/>
        <v>8.6801942507599783</v>
      </c>
      <c r="L14" s="11">
        <f t="shared" si="1"/>
        <v>0.2006737597576814</v>
      </c>
      <c r="M14" s="11">
        <f t="shared" si="2"/>
        <v>0.58572531275795092</v>
      </c>
      <c r="N14" s="11">
        <f t="shared" ref="N14:N17" si="7">M14-M13</f>
        <v>0.20969102527712574</v>
      </c>
      <c r="O14" s="11">
        <f t="shared" si="3"/>
        <v>10.484551263856288</v>
      </c>
      <c r="P14" s="11">
        <f t="shared" si="4"/>
        <v>2.2393893777230521E-2</v>
      </c>
    </row>
    <row r="15" spans="1:16" x14ac:dyDescent="0.55000000000000004">
      <c r="A15" s="1">
        <v>1940</v>
      </c>
      <c r="B15" s="4">
        <v>0.72</v>
      </c>
      <c r="C15" s="2">
        <v>4</v>
      </c>
      <c r="E15" s="2">
        <v>4</v>
      </c>
      <c r="F15" s="2">
        <v>2.5</v>
      </c>
      <c r="G15" s="12">
        <f>COUNTIF($B$12:$B$61,"&lt;2.5")</f>
        <v>38</v>
      </c>
      <c r="H15" s="12">
        <f t="shared" si="5"/>
        <v>7</v>
      </c>
      <c r="I15" s="11">
        <f t="shared" ref="I15:I16" si="8">NORMDIST(F15,$B$5,$B$6,TRUE)</f>
        <v>0.68514776664234478</v>
      </c>
      <c r="J15" s="11">
        <f t="shared" si="6"/>
        <v>0.17090285637566749</v>
      </c>
      <c r="K15" s="11">
        <f t="shared" si="0"/>
        <v>8.5451428187833738</v>
      </c>
      <c r="L15" s="11">
        <f t="shared" si="1"/>
        <v>0.27939454975402606</v>
      </c>
      <c r="M15" s="11">
        <f t="shared" si="2"/>
        <v>0.74734958388951989</v>
      </c>
      <c r="N15" s="11">
        <f t="shared" si="7"/>
        <v>0.16162427113156896</v>
      </c>
      <c r="O15" s="11">
        <f t="shared" si="3"/>
        <v>8.0812135565784473</v>
      </c>
      <c r="P15" s="11">
        <f t="shared" si="4"/>
        <v>0.14465930726176413</v>
      </c>
    </row>
    <row r="16" spans="1:16" x14ac:dyDescent="0.55000000000000004">
      <c r="A16" s="1">
        <v>1981</v>
      </c>
      <c r="B16" s="4">
        <v>0.87</v>
      </c>
      <c r="C16" s="2">
        <v>5</v>
      </c>
      <c r="E16" s="2">
        <v>5</v>
      </c>
      <c r="F16" s="2">
        <v>3</v>
      </c>
      <c r="G16" s="12">
        <f>COUNTIF($B$12:$B$61,"&lt;3")</f>
        <v>45</v>
      </c>
      <c r="H16" s="12">
        <f t="shared" si="5"/>
        <v>7</v>
      </c>
      <c r="I16" s="11">
        <f t="shared" si="8"/>
        <v>0.82344438274699727</v>
      </c>
      <c r="J16" s="11">
        <f t="shared" si="6"/>
        <v>0.13829661610465249</v>
      </c>
      <c r="K16" s="11">
        <f t="shared" si="0"/>
        <v>6.9148308052326248</v>
      </c>
      <c r="L16" s="11">
        <f t="shared" si="1"/>
        <v>1.0490194108341683E-3</v>
      </c>
      <c r="M16" s="11">
        <f t="shared" si="2"/>
        <v>0.85547144181681123</v>
      </c>
      <c r="N16" s="11">
        <f t="shared" si="7"/>
        <v>0.10812185792729134</v>
      </c>
      <c r="O16" s="11">
        <f t="shared" si="3"/>
        <v>5.4060928963645676</v>
      </c>
      <c r="P16" s="11">
        <f t="shared" si="4"/>
        <v>0.46994010345769843</v>
      </c>
    </row>
    <row r="17" spans="1:16" x14ac:dyDescent="0.55000000000000004">
      <c r="A17" s="1">
        <v>1970</v>
      </c>
      <c r="B17" s="4">
        <v>1.03</v>
      </c>
      <c r="C17" s="2">
        <v>6</v>
      </c>
      <c r="E17" s="2">
        <v>6</v>
      </c>
      <c r="F17" s="2">
        <v>7</v>
      </c>
      <c r="G17" s="12">
        <f>COUNTIF($B$12:$B$61,"&lt;7")</f>
        <v>50</v>
      </c>
      <c r="H17" s="12">
        <f t="shared" si="5"/>
        <v>5</v>
      </c>
      <c r="I17" s="11">
        <f>NORMDIST(F17,$B$5,$B$6,TRUE)</f>
        <v>0.99999660232687526</v>
      </c>
      <c r="J17" s="11">
        <f t="shared" si="6"/>
        <v>0.17655221957987799</v>
      </c>
      <c r="K17" s="11">
        <f t="shared" si="0"/>
        <v>8.8276109789938992</v>
      </c>
      <c r="L17" s="11">
        <f t="shared" si="1"/>
        <v>1.6596342817300265</v>
      </c>
      <c r="M17" s="11">
        <f t="shared" si="2"/>
        <v>0.999486621278733</v>
      </c>
      <c r="N17" s="11">
        <f t="shared" si="7"/>
        <v>0.14401517946192177</v>
      </c>
      <c r="O17" s="11">
        <f t="shared" si="3"/>
        <v>7.2007589730960886</v>
      </c>
      <c r="P17" s="11">
        <f t="shared" si="4"/>
        <v>0.67261521677908265</v>
      </c>
    </row>
    <row r="18" spans="1:16" ht="17.7" x14ac:dyDescent="0.75">
      <c r="A18" s="1">
        <v>1971</v>
      </c>
      <c r="B18" s="4">
        <v>1.1100000000000001</v>
      </c>
      <c r="C18" s="2">
        <v>7</v>
      </c>
      <c r="E18" s="1"/>
      <c r="F18" s="1"/>
      <c r="K18" s="8" t="s">
        <v>40</v>
      </c>
      <c r="L18" s="11">
        <f>SUM(L12:L17)</f>
        <v>15.048518199216021</v>
      </c>
      <c r="M18" s="4"/>
      <c r="O18" s="8" t="s">
        <v>40</v>
      </c>
      <c r="P18" s="11">
        <f>SUM(P12:P17)</f>
        <v>5.0595650132539518</v>
      </c>
    </row>
    <row r="19" spans="1:16" ht="17.7" x14ac:dyDescent="0.75">
      <c r="A19" s="1">
        <v>1955</v>
      </c>
      <c r="B19" s="4">
        <v>1.1200000000000001</v>
      </c>
      <c r="C19" s="2">
        <v>8</v>
      </c>
      <c r="G19" s="8" t="s">
        <v>21</v>
      </c>
      <c r="H19" s="3" t="s">
        <v>22</v>
      </c>
      <c r="I19" s="9">
        <f>I8-1-L8</f>
        <v>5</v>
      </c>
      <c r="K19" s="8" t="s">
        <v>39</v>
      </c>
      <c r="L19" s="1">
        <v>1.145</v>
      </c>
      <c r="M19" s="4"/>
      <c r="O19" s="8" t="s">
        <v>39</v>
      </c>
      <c r="P19" s="1">
        <v>1.145</v>
      </c>
    </row>
    <row r="20" spans="1:16" x14ac:dyDescent="0.55000000000000004">
      <c r="A20" s="1">
        <v>1946</v>
      </c>
      <c r="B20" s="4">
        <v>1.1299999999999999</v>
      </c>
      <c r="C20" s="2">
        <v>9</v>
      </c>
      <c r="G20" s="8" t="s">
        <v>41</v>
      </c>
      <c r="H20" s="43">
        <f>1-N8</f>
        <v>0.95</v>
      </c>
      <c r="I20" s="9"/>
      <c r="K20" s="9" t="s">
        <v>28</v>
      </c>
      <c r="M20" s="4"/>
      <c r="O20" s="9" t="s">
        <v>28</v>
      </c>
    </row>
    <row r="21" spans="1:16" x14ac:dyDescent="0.55000000000000004">
      <c r="A21" s="1">
        <v>1967</v>
      </c>
      <c r="B21" s="4">
        <v>1.1599999999999999</v>
      </c>
      <c r="C21" s="2">
        <v>10</v>
      </c>
      <c r="K21" s="40" t="str">
        <f>IF(L18&gt;L19,"Reject","Do not reject")</f>
        <v>Reject</v>
      </c>
      <c r="L21" s="40"/>
      <c r="M21" s="4"/>
      <c r="O21" s="41" t="str">
        <f>IF(P18&gt;P19,"Reject","Do not reject")</f>
        <v>Reject</v>
      </c>
      <c r="P21" s="41"/>
    </row>
    <row r="22" spans="1:16" x14ac:dyDescent="0.55000000000000004">
      <c r="A22" s="1">
        <v>1934</v>
      </c>
      <c r="B22" s="4">
        <v>1.18</v>
      </c>
      <c r="C22" s="2">
        <v>11</v>
      </c>
      <c r="E22" s="1"/>
      <c r="F22" s="1"/>
      <c r="M22" s="4"/>
    </row>
    <row r="23" spans="1:16" x14ac:dyDescent="0.55000000000000004">
      <c r="A23" s="1">
        <v>1942</v>
      </c>
      <c r="B23" s="4">
        <v>1.3</v>
      </c>
      <c r="C23" s="2">
        <v>12</v>
      </c>
      <c r="E23" s="13"/>
      <c r="F23" s="1"/>
      <c r="M23" s="4"/>
    </row>
    <row r="24" spans="1:16" x14ac:dyDescent="0.55000000000000004">
      <c r="A24" s="1">
        <v>1963</v>
      </c>
      <c r="B24" s="4">
        <v>1.31</v>
      </c>
      <c r="C24" s="2">
        <v>13</v>
      </c>
      <c r="E24" s="13"/>
      <c r="I24" s="15"/>
      <c r="J24" s="15"/>
      <c r="K24" s="15"/>
      <c r="L24" s="15"/>
      <c r="O24" s="15"/>
      <c r="P24" s="15"/>
    </row>
    <row r="25" spans="1:16" x14ac:dyDescent="0.55000000000000004">
      <c r="A25" s="1">
        <v>1943</v>
      </c>
      <c r="B25" s="4">
        <v>1.35</v>
      </c>
      <c r="C25" s="2">
        <v>14.5</v>
      </c>
      <c r="E25" s="8"/>
      <c r="F25" s="8"/>
      <c r="G25" s="9"/>
      <c r="H25" s="9"/>
      <c r="I25" s="9"/>
      <c r="J25" s="9"/>
      <c r="K25" s="9"/>
      <c r="L25" s="9"/>
      <c r="O25" s="9"/>
      <c r="P25" s="9"/>
    </row>
    <row r="26" spans="1:16" x14ac:dyDescent="0.55000000000000004">
      <c r="A26" s="1">
        <v>1972</v>
      </c>
      <c r="B26" s="4">
        <v>1.35</v>
      </c>
      <c r="C26" s="2">
        <v>14.5</v>
      </c>
      <c r="G26" s="12"/>
      <c r="H26" s="12"/>
      <c r="I26" s="11"/>
      <c r="J26" s="11"/>
      <c r="K26" s="11"/>
      <c r="L26" s="11"/>
      <c r="O26" s="11"/>
      <c r="P26" s="11"/>
    </row>
    <row r="27" spans="1:16" x14ac:dyDescent="0.55000000000000004">
      <c r="A27" s="1">
        <v>1957</v>
      </c>
      <c r="B27" s="4">
        <v>1.36</v>
      </c>
      <c r="C27" s="2">
        <v>17</v>
      </c>
      <c r="G27" s="12"/>
      <c r="H27" s="12"/>
      <c r="I27" s="11"/>
      <c r="J27" s="11"/>
      <c r="K27" s="11"/>
      <c r="L27" s="11"/>
      <c r="O27" s="11"/>
      <c r="P27" s="11"/>
    </row>
    <row r="28" spans="1:16" x14ac:dyDescent="0.55000000000000004">
      <c r="A28" s="1">
        <v>1969</v>
      </c>
      <c r="B28" s="4">
        <v>1.36</v>
      </c>
      <c r="C28" s="2">
        <v>17</v>
      </c>
      <c r="G28" s="12"/>
      <c r="H28" s="12"/>
      <c r="I28" s="11"/>
      <c r="J28" s="11"/>
      <c r="K28" s="11"/>
      <c r="L28" s="11"/>
      <c r="O28" s="11"/>
      <c r="P28" s="11"/>
    </row>
    <row r="29" spans="1:16" x14ac:dyDescent="0.55000000000000004">
      <c r="A29" s="1">
        <v>1977</v>
      </c>
      <c r="B29" s="4">
        <v>1.36</v>
      </c>
      <c r="C29" s="2">
        <v>17</v>
      </c>
      <c r="G29" s="12"/>
      <c r="H29" s="12"/>
      <c r="I29" s="11"/>
      <c r="J29" s="11"/>
      <c r="K29" s="11"/>
      <c r="L29" s="11"/>
      <c r="O29" s="11"/>
      <c r="P29" s="11"/>
    </row>
    <row r="30" spans="1:16" x14ac:dyDescent="0.55000000000000004">
      <c r="A30" s="1">
        <v>1968</v>
      </c>
      <c r="B30" s="4">
        <v>1.39</v>
      </c>
      <c r="C30" s="2">
        <v>19</v>
      </c>
      <c r="G30" s="12"/>
      <c r="H30" s="12"/>
      <c r="I30" s="11"/>
      <c r="J30" s="11"/>
      <c r="K30" s="11"/>
      <c r="L30" s="11"/>
      <c r="O30" s="11"/>
      <c r="P30" s="11"/>
    </row>
    <row r="31" spans="1:16" x14ac:dyDescent="0.55000000000000004">
      <c r="A31" s="1">
        <v>1973</v>
      </c>
      <c r="B31" s="4">
        <v>1.44</v>
      </c>
      <c r="C31" s="2">
        <v>20</v>
      </c>
      <c r="G31" s="12"/>
      <c r="H31" s="12"/>
      <c r="I31" s="11"/>
      <c r="J31" s="11"/>
      <c r="K31" s="11"/>
      <c r="L31" s="11"/>
      <c r="O31" s="11"/>
      <c r="P31" s="11"/>
    </row>
    <row r="32" spans="1:16" x14ac:dyDescent="0.55000000000000004">
      <c r="A32" s="1">
        <v>1941</v>
      </c>
      <c r="B32" s="4">
        <v>1.46</v>
      </c>
      <c r="C32" s="2">
        <v>21</v>
      </c>
      <c r="E32" s="1"/>
      <c r="F32" s="1"/>
      <c r="M32" s="4"/>
    </row>
    <row r="33" spans="1:14" x14ac:dyDescent="0.55000000000000004">
      <c r="A33" s="1">
        <v>1982</v>
      </c>
      <c r="B33" s="4">
        <v>1.51</v>
      </c>
      <c r="C33" s="2">
        <v>22</v>
      </c>
      <c r="E33" s="1"/>
      <c r="F33" s="1"/>
      <c r="M33" s="4"/>
    </row>
    <row r="34" spans="1:14" x14ac:dyDescent="0.55000000000000004">
      <c r="A34" s="1">
        <v>1961</v>
      </c>
      <c r="B34" s="4">
        <v>1.69</v>
      </c>
      <c r="C34" s="2">
        <v>23.5</v>
      </c>
      <c r="E34" s="1"/>
      <c r="F34" s="1"/>
      <c r="M34" s="5"/>
    </row>
    <row r="35" spans="1:14" x14ac:dyDescent="0.55000000000000004">
      <c r="A35" s="1">
        <v>1975</v>
      </c>
      <c r="B35" s="4">
        <v>1.69</v>
      </c>
      <c r="C35" s="2">
        <v>23.5</v>
      </c>
      <c r="E35" s="1"/>
      <c r="F35" s="1"/>
      <c r="M35" s="4"/>
    </row>
    <row r="36" spans="1:14" x14ac:dyDescent="0.55000000000000004">
      <c r="A36" s="1">
        <v>1938</v>
      </c>
      <c r="B36" s="4">
        <v>1.72</v>
      </c>
      <c r="C36" s="2">
        <v>25.5</v>
      </c>
      <c r="E36" s="1"/>
      <c r="F36" s="1"/>
      <c r="M36" s="4"/>
      <c r="N36" s="6"/>
    </row>
    <row r="37" spans="1:14" x14ac:dyDescent="0.55000000000000004">
      <c r="A37" s="1">
        <v>1948</v>
      </c>
      <c r="B37" s="4">
        <v>1.72</v>
      </c>
      <c r="C37" s="2">
        <v>25.5</v>
      </c>
      <c r="E37" s="1"/>
      <c r="F37" s="1"/>
      <c r="M37" s="4"/>
    </row>
    <row r="38" spans="1:14" x14ac:dyDescent="0.55000000000000004">
      <c r="A38" s="1">
        <v>1960</v>
      </c>
      <c r="B38" s="4">
        <v>1.75</v>
      </c>
      <c r="C38" s="2">
        <v>27</v>
      </c>
      <c r="E38" s="1"/>
      <c r="F38" s="1"/>
      <c r="M38" s="4"/>
    </row>
    <row r="39" spans="1:14" x14ac:dyDescent="0.55000000000000004">
      <c r="A39" s="1">
        <v>1964</v>
      </c>
      <c r="B39" s="4">
        <v>1.76</v>
      </c>
      <c r="C39" s="2">
        <v>28</v>
      </c>
      <c r="E39" s="1"/>
      <c r="F39" s="1"/>
      <c r="M39" s="4"/>
    </row>
    <row r="40" spans="1:14" x14ac:dyDescent="0.55000000000000004">
      <c r="A40" s="1">
        <v>1974</v>
      </c>
      <c r="B40" s="4">
        <v>1.84</v>
      </c>
      <c r="C40" s="2">
        <v>29</v>
      </c>
      <c r="E40" s="1"/>
      <c r="F40" s="1"/>
      <c r="M40" s="4"/>
    </row>
    <row r="41" spans="1:14" x14ac:dyDescent="0.55000000000000004">
      <c r="A41" s="1">
        <v>1962</v>
      </c>
      <c r="B41" s="4">
        <v>1.88</v>
      </c>
      <c r="C41" s="2">
        <v>30</v>
      </c>
      <c r="E41" s="1"/>
      <c r="F41" s="1"/>
      <c r="M41" s="4"/>
    </row>
    <row r="42" spans="1:14" x14ac:dyDescent="0.55000000000000004">
      <c r="A42" s="1">
        <v>1951</v>
      </c>
      <c r="B42" s="4">
        <v>1.98</v>
      </c>
      <c r="C42" s="2">
        <v>31</v>
      </c>
      <c r="E42" s="1"/>
      <c r="F42" s="1"/>
      <c r="M42" s="4"/>
    </row>
    <row r="43" spans="1:14" x14ac:dyDescent="0.55000000000000004">
      <c r="A43" s="1">
        <v>1954</v>
      </c>
      <c r="B43" s="4">
        <v>2</v>
      </c>
      <c r="C43" s="2">
        <v>32</v>
      </c>
      <c r="E43" s="1"/>
      <c r="F43" s="1"/>
      <c r="M43" s="4"/>
    </row>
    <row r="44" spans="1:14" x14ac:dyDescent="0.55000000000000004">
      <c r="A44" s="1">
        <v>1936</v>
      </c>
      <c r="B44" s="4">
        <v>2.08</v>
      </c>
      <c r="C44" s="2">
        <v>33</v>
      </c>
      <c r="E44" s="1"/>
      <c r="F44" s="1"/>
      <c r="M44" s="4"/>
    </row>
    <row r="45" spans="1:14" x14ac:dyDescent="0.55000000000000004">
      <c r="A45" s="1">
        <v>1956</v>
      </c>
      <c r="B45" s="4">
        <v>2.13</v>
      </c>
      <c r="C45" s="2">
        <v>34</v>
      </c>
      <c r="E45" s="1"/>
      <c r="F45" s="1"/>
      <c r="M45" s="4"/>
    </row>
    <row r="46" spans="1:14" x14ac:dyDescent="0.55000000000000004">
      <c r="A46" s="1">
        <v>1965</v>
      </c>
      <c r="B46" s="4">
        <v>2.17</v>
      </c>
      <c r="C46" s="2">
        <v>35</v>
      </c>
      <c r="E46" s="1"/>
      <c r="F46" s="1"/>
      <c r="M46" s="4"/>
    </row>
    <row r="47" spans="1:14" x14ac:dyDescent="0.55000000000000004">
      <c r="A47" s="1">
        <v>1949</v>
      </c>
      <c r="B47" s="4">
        <v>2.27</v>
      </c>
      <c r="C47" s="2">
        <v>36</v>
      </c>
      <c r="E47" s="1"/>
      <c r="F47" s="1"/>
      <c r="M47" s="4"/>
    </row>
    <row r="48" spans="1:14" x14ac:dyDescent="0.55000000000000004">
      <c r="A48" s="1">
        <v>1966</v>
      </c>
      <c r="B48" s="4">
        <v>2.38</v>
      </c>
      <c r="C48" s="2">
        <v>37</v>
      </c>
      <c r="E48" s="1"/>
      <c r="F48" s="1"/>
      <c r="M48" s="4"/>
    </row>
    <row r="49" spans="1:13" x14ac:dyDescent="0.55000000000000004">
      <c r="A49" s="1">
        <v>1952</v>
      </c>
      <c r="B49" s="4">
        <v>2.44</v>
      </c>
      <c r="C49" s="2">
        <v>38</v>
      </c>
      <c r="E49" s="1"/>
      <c r="F49" s="1"/>
      <c r="M49" s="4"/>
    </row>
    <row r="50" spans="1:13" x14ac:dyDescent="0.55000000000000004">
      <c r="A50" s="1">
        <v>1947</v>
      </c>
      <c r="B50" s="4">
        <v>2.5</v>
      </c>
      <c r="C50" s="2">
        <v>39</v>
      </c>
      <c r="E50" s="1"/>
      <c r="F50" s="1"/>
      <c r="M50" s="4"/>
    </row>
    <row r="51" spans="1:13" x14ac:dyDescent="0.55000000000000004">
      <c r="A51" s="1">
        <v>1953</v>
      </c>
      <c r="B51" s="4">
        <v>2.5299999999999998</v>
      </c>
      <c r="C51" s="2">
        <v>40</v>
      </c>
      <c r="E51" s="1"/>
      <c r="F51" s="1"/>
      <c r="M51" s="4"/>
    </row>
    <row r="52" spans="1:13" x14ac:dyDescent="0.55000000000000004">
      <c r="A52" s="1">
        <v>1935</v>
      </c>
      <c r="B52" s="4">
        <v>2.69</v>
      </c>
      <c r="C52" s="2">
        <v>41</v>
      </c>
      <c r="E52" s="1"/>
      <c r="F52" s="1"/>
      <c r="M52" s="4"/>
    </row>
    <row r="53" spans="1:13" x14ac:dyDescent="0.55000000000000004">
      <c r="A53" s="1">
        <v>1945</v>
      </c>
      <c r="B53" s="4">
        <v>2.74</v>
      </c>
      <c r="C53" s="2">
        <v>42</v>
      </c>
      <c r="E53" s="1"/>
      <c r="F53" s="1"/>
      <c r="M53" s="4"/>
    </row>
    <row r="54" spans="1:13" x14ac:dyDescent="0.55000000000000004">
      <c r="A54" s="1">
        <v>1939</v>
      </c>
      <c r="B54" s="4">
        <v>2.82</v>
      </c>
      <c r="C54" s="2">
        <v>43.5</v>
      </c>
      <c r="E54" s="1"/>
      <c r="F54" s="1"/>
      <c r="M54" s="4"/>
    </row>
    <row r="55" spans="1:13" x14ac:dyDescent="0.55000000000000004">
      <c r="A55" s="1">
        <v>1950</v>
      </c>
      <c r="B55" s="4">
        <v>2.82</v>
      </c>
      <c r="C55" s="2">
        <v>43.5</v>
      </c>
      <c r="E55" s="1"/>
      <c r="F55" s="1"/>
      <c r="M55" s="4"/>
    </row>
    <row r="56" spans="1:13" x14ac:dyDescent="0.55000000000000004">
      <c r="A56" s="1">
        <v>1959</v>
      </c>
      <c r="B56" s="4">
        <v>2.94</v>
      </c>
      <c r="C56" s="2">
        <v>45</v>
      </c>
      <c r="E56" s="1"/>
      <c r="F56" s="1"/>
      <c r="M56" s="4"/>
    </row>
    <row r="57" spans="1:13" x14ac:dyDescent="0.55000000000000004">
      <c r="A57" s="1">
        <v>1976</v>
      </c>
      <c r="B57" s="4">
        <v>3</v>
      </c>
      <c r="C57" s="2">
        <v>46</v>
      </c>
      <c r="E57" s="1"/>
      <c r="F57" s="1"/>
      <c r="M57" s="4"/>
    </row>
    <row r="58" spans="1:13" x14ac:dyDescent="0.55000000000000004">
      <c r="A58" s="1">
        <v>1937</v>
      </c>
      <c r="B58" s="4">
        <v>3.66</v>
      </c>
      <c r="C58" s="2">
        <v>47</v>
      </c>
      <c r="E58" s="1"/>
      <c r="F58" s="1"/>
      <c r="M58" s="4"/>
    </row>
    <row r="59" spans="1:13" x14ac:dyDescent="0.55000000000000004">
      <c r="A59" s="1">
        <v>1979</v>
      </c>
      <c r="B59" s="4">
        <v>4.55</v>
      </c>
      <c r="C59" s="2">
        <v>48</v>
      </c>
      <c r="E59" s="1"/>
      <c r="F59" s="1"/>
      <c r="M59" s="4"/>
    </row>
    <row r="60" spans="1:13" x14ac:dyDescent="0.55000000000000004">
      <c r="A60" s="1">
        <v>1958</v>
      </c>
      <c r="B60" s="4">
        <v>4.9000000000000004</v>
      </c>
      <c r="C60" s="2">
        <v>49</v>
      </c>
      <c r="E60" s="1"/>
      <c r="F60" s="1"/>
      <c r="M60" s="4"/>
    </row>
    <row r="61" spans="1:13" x14ac:dyDescent="0.55000000000000004">
      <c r="A61" s="1">
        <v>1978</v>
      </c>
      <c r="B61" s="4">
        <v>6.37</v>
      </c>
      <c r="C61" s="2">
        <v>50</v>
      </c>
      <c r="E61" s="1"/>
      <c r="F61" s="1"/>
      <c r="M61" s="4"/>
    </row>
    <row r="62" spans="1:13" x14ac:dyDescent="0.55000000000000004">
      <c r="E62" s="1"/>
      <c r="F62" s="1"/>
      <c r="M62" s="4"/>
    </row>
    <row r="63" spans="1:13" x14ac:dyDescent="0.55000000000000004">
      <c r="B63" s="1"/>
      <c r="C63" s="1"/>
      <c r="D63" s="1"/>
      <c r="E63" s="1"/>
      <c r="F63" s="1"/>
    </row>
    <row r="64" spans="1:13" x14ac:dyDescent="0.55000000000000004">
      <c r="B64" s="1"/>
      <c r="C64" s="1"/>
      <c r="D64" s="1"/>
      <c r="E64" s="1"/>
      <c r="F64" s="1"/>
    </row>
    <row r="65" spans="2:6" x14ac:dyDescent="0.55000000000000004">
      <c r="B65" s="1"/>
      <c r="C65" s="1"/>
      <c r="D65" s="1"/>
      <c r="E65" s="1"/>
      <c r="F65" s="1"/>
    </row>
    <row r="66" spans="2:6" x14ac:dyDescent="0.55000000000000004">
      <c r="B66" s="1"/>
      <c r="C66" s="1"/>
      <c r="D66" s="1"/>
      <c r="E66" s="1"/>
      <c r="F66" s="1"/>
    </row>
    <row r="67" spans="2:6" x14ac:dyDescent="0.55000000000000004">
      <c r="B67" s="1"/>
      <c r="C67" s="1"/>
      <c r="D67" s="1"/>
      <c r="E67" s="1"/>
      <c r="F67" s="1"/>
    </row>
    <row r="68" spans="2:6" x14ac:dyDescent="0.55000000000000004">
      <c r="B68" s="1"/>
      <c r="C68" s="1"/>
      <c r="D68" s="1"/>
      <c r="E68" s="1"/>
      <c r="F68" s="1"/>
    </row>
    <row r="69" spans="2:6" x14ac:dyDescent="0.55000000000000004">
      <c r="B69" s="1"/>
      <c r="C69" s="1"/>
      <c r="D69" s="1"/>
      <c r="E69" s="1"/>
      <c r="F69" s="1"/>
    </row>
    <row r="70" spans="2:6" x14ac:dyDescent="0.55000000000000004">
      <c r="B70" s="1"/>
      <c r="C70" s="1"/>
      <c r="D70" s="1"/>
      <c r="E70" s="1"/>
      <c r="F70" s="1"/>
    </row>
    <row r="71" spans="2:6" x14ac:dyDescent="0.55000000000000004">
      <c r="B71" s="1"/>
      <c r="C71" s="1"/>
      <c r="D71" s="1"/>
      <c r="E71" s="1"/>
      <c r="F71" s="1"/>
    </row>
    <row r="72" spans="2:6" x14ac:dyDescent="0.55000000000000004">
      <c r="B72" s="1"/>
      <c r="C72" s="1"/>
      <c r="D72" s="1"/>
      <c r="E72" s="1"/>
      <c r="F72" s="1"/>
    </row>
    <row r="73" spans="2:6" x14ac:dyDescent="0.55000000000000004">
      <c r="B73" s="1"/>
      <c r="C73" s="1"/>
      <c r="D73" s="1"/>
      <c r="E73" s="1"/>
      <c r="F73" s="1"/>
    </row>
    <row r="74" spans="2:6" x14ac:dyDescent="0.55000000000000004">
      <c r="B74" s="1"/>
      <c r="C74" s="1"/>
      <c r="D74" s="1"/>
      <c r="E74" s="1"/>
      <c r="F74" s="1"/>
    </row>
    <row r="75" spans="2:6" x14ac:dyDescent="0.55000000000000004">
      <c r="B75" s="1"/>
      <c r="C75" s="1"/>
      <c r="D75" s="1"/>
      <c r="E75" s="1"/>
      <c r="F75" s="1"/>
    </row>
    <row r="76" spans="2:6" x14ac:dyDescent="0.55000000000000004">
      <c r="B76" s="1"/>
      <c r="C76" s="1"/>
      <c r="D76" s="1"/>
      <c r="E76" s="1"/>
      <c r="F76" s="1"/>
    </row>
    <row r="77" spans="2:6" x14ac:dyDescent="0.55000000000000004">
      <c r="B77" s="1"/>
      <c r="C77" s="1"/>
      <c r="D77" s="1"/>
      <c r="E77" s="1"/>
      <c r="F77" s="1"/>
    </row>
    <row r="78" spans="2:6" x14ac:dyDescent="0.55000000000000004">
      <c r="B78" s="1"/>
      <c r="C78" s="1"/>
      <c r="D78" s="1"/>
      <c r="E78" s="1"/>
      <c r="F78" s="1"/>
    </row>
    <row r="79" spans="2:6" x14ac:dyDescent="0.55000000000000004">
      <c r="B79" s="1"/>
      <c r="C79" s="1"/>
      <c r="D79" s="1"/>
      <c r="E79" s="1"/>
      <c r="F79" s="1"/>
    </row>
    <row r="80" spans="2:6" x14ac:dyDescent="0.55000000000000004">
      <c r="B80" s="1"/>
      <c r="C80" s="1"/>
      <c r="D80" s="1"/>
      <c r="E80" s="1"/>
      <c r="F80" s="1"/>
    </row>
    <row r="81" spans="2:6" x14ac:dyDescent="0.55000000000000004">
      <c r="B81" s="1"/>
      <c r="C81" s="1"/>
      <c r="D81" s="1"/>
      <c r="E81" s="1"/>
      <c r="F81" s="1"/>
    </row>
    <row r="82" spans="2:6" x14ac:dyDescent="0.55000000000000004">
      <c r="B82" s="1"/>
      <c r="C82" s="1"/>
      <c r="D82" s="1"/>
      <c r="E82" s="1"/>
      <c r="F82" s="1"/>
    </row>
    <row r="83" spans="2:6" x14ac:dyDescent="0.55000000000000004">
      <c r="B83" s="1"/>
      <c r="C83" s="1"/>
      <c r="D83" s="1"/>
      <c r="E83" s="1"/>
      <c r="F83" s="1"/>
    </row>
    <row r="84" spans="2:6" x14ac:dyDescent="0.55000000000000004">
      <c r="B84" s="1"/>
      <c r="C84" s="1"/>
      <c r="D84" s="1"/>
      <c r="E84" s="1"/>
      <c r="F84" s="1"/>
    </row>
    <row r="85" spans="2:6" x14ac:dyDescent="0.55000000000000004">
      <c r="B85" s="1"/>
      <c r="C85" s="1"/>
      <c r="D85" s="1"/>
      <c r="E85" s="1"/>
      <c r="F85" s="1"/>
    </row>
    <row r="86" spans="2:6" x14ac:dyDescent="0.55000000000000004">
      <c r="B86" s="1"/>
      <c r="C86" s="1"/>
      <c r="D86" s="1"/>
      <c r="E86" s="1"/>
      <c r="F86" s="1"/>
    </row>
    <row r="87" spans="2:6" x14ac:dyDescent="0.55000000000000004">
      <c r="B87" s="1"/>
      <c r="C87" s="1"/>
      <c r="D87" s="1"/>
      <c r="E87" s="1"/>
      <c r="F87" s="1"/>
    </row>
    <row r="88" spans="2:6" x14ac:dyDescent="0.55000000000000004">
      <c r="B88" s="1"/>
      <c r="C88" s="1"/>
      <c r="D88" s="1"/>
      <c r="E88" s="1"/>
      <c r="F88" s="1"/>
    </row>
    <row r="89" spans="2:6" x14ac:dyDescent="0.55000000000000004">
      <c r="B89" s="1"/>
      <c r="C89" s="1"/>
      <c r="D89" s="1"/>
      <c r="E89" s="1"/>
      <c r="F89" s="1"/>
    </row>
    <row r="90" spans="2:6" x14ac:dyDescent="0.55000000000000004">
      <c r="B90" s="1"/>
      <c r="C90" s="1"/>
      <c r="D90" s="1"/>
      <c r="E90" s="1"/>
      <c r="F90" s="1"/>
    </row>
    <row r="91" spans="2:6" x14ac:dyDescent="0.55000000000000004">
      <c r="B91" s="1"/>
      <c r="C91" s="1"/>
      <c r="D91" s="1"/>
      <c r="E91" s="1"/>
      <c r="F91" s="1"/>
    </row>
    <row r="92" spans="2:6" x14ac:dyDescent="0.55000000000000004">
      <c r="B92" s="1"/>
      <c r="C92" s="1"/>
      <c r="D92" s="1"/>
      <c r="E92" s="1"/>
      <c r="F92" s="1"/>
    </row>
    <row r="93" spans="2:6" x14ac:dyDescent="0.55000000000000004">
      <c r="B93" s="1"/>
      <c r="C93" s="1"/>
      <c r="D93" s="1"/>
      <c r="E93" s="1"/>
      <c r="F93" s="1"/>
    </row>
    <row r="94" spans="2:6" x14ac:dyDescent="0.55000000000000004">
      <c r="B94" s="1"/>
      <c r="C94" s="1"/>
      <c r="D94" s="1"/>
      <c r="E94" s="1"/>
      <c r="F94" s="1"/>
    </row>
    <row r="95" spans="2:6" x14ac:dyDescent="0.55000000000000004">
      <c r="B95" s="1"/>
      <c r="C95" s="1"/>
      <c r="D95" s="1"/>
      <c r="E95" s="1"/>
      <c r="F95" s="1"/>
    </row>
    <row r="96" spans="2:6" x14ac:dyDescent="0.55000000000000004">
      <c r="B96" s="1"/>
      <c r="C96" s="1"/>
      <c r="D96" s="1"/>
      <c r="E96" s="1"/>
      <c r="F96" s="1"/>
    </row>
    <row r="97" spans="2:6" x14ac:dyDescent="0.55000000000000004">
      <c r="B97" s="1"/>
      <c r="C97" s="1"/>
      <c r="D97" s="1"/>
      <c r="E97" s="1"/>
      <c r="F97" s="1"/>
    </row>
    <row r="98" spans="2:6" x14ac:dyDescent="0.55000000000000004">
      <c r="B98" s="1"/>
      <c r="C98" s="1"/>
      <c r="D98" s="1"/>
      <c r="E98" s="1"/>
      <c r="F98" s="1"/>
    </row>
    <row r="99" spans="2:6" x14ac:dyDescent="0.55000000000000004">
      <c r="B99" s="1"/>
      <c r="C99" s="1"/>
      <c r="D99" s="1"/>
      <c r="E99" s="1"/>
      <c r="F99" s="1"/>
    </row>
    <row r="100" spans="2:6" x14ac:dyDescent="0.55000000000000004">
      <c r="B100" s="1"/>
      <c r="C100" s="1"/>
      <c r="D100" s="1"/>
      <c r="E100" s="1"/>
      <c r="F100" s="1"/>
    </row>
    <row r="101" spans="2:6" x14ac:dyDescent="0.55000000000000004">
      <c r="B101" s="1"/>
      <c r="C101" s="1"/>
      <c r="D101" s="1"/>
      <c r="E101" s="1"/>
      <c r="F101" s="1"/>
    </row>
    <row r="102" spans="2:6" x14ac:dyDescent="0.55000000000000004">
      <c r="B102" s="1"/>
      <c r="C102" s="1"/>
      <c r="D102" s="1"/>
      <c r="E102" s="1"/>
      <c r="F102" s="1"/>
    </row>
    <row r="103" spans="2:6" x14ac:dyDescent="0.55000000000000004">
      <c r="B103" s="1"/>
      <c r="C103" s="1"/>
      <c r="D103" s="1"/>
      <c r="E103" s="1"/>
      <c r="F103" s="1"/>
    </row>
    <row r="104" spans="2:6" x14ac:dyDescent="0.55000000000000004">
      <c r="B104" s="1"/>
      <c r="C104" s="1"/>
      <c r="D104" s="1"/>
      <c r="E104" s="1"/>
      <c r="F104" s="1"/>
    </row>
    <row r="105" spans="2:6" x14ac:dyDescent="0.55000000000000004">
      <c r="B105" s="1"/>
      <c r="C105" s="1"/>
      <c r="D105" s="1"/>
      <c r="E105" s="1"/>
      <c r="F105" s="1"/>
    </row>
    <row r="106" spans="2:6" x14ac:dyDescent="0.55000000000000004">
      <c r="B106" s="1"/>
      <c r="C106" s="1"/>
      <c r="D106" s="1"/>
      <c r="E106" s="1"/>
      <c r="F106" s="1"/>
    </row>
    <row r="107" spans="2:6" x14ac:dyDescent="0.55000000000000004">
      <c r="B107" s="1"/>
      <c r="C107" s="1"/>
      <c r="D107" s="1"/>
      <c r="E107" s="1"/>
      <c r="F107" s="1"/>
    </row>
    <row r="108" spans="2:6" x14ac:dyDescent="0.55000000000000004">
      <c r="B108" s="1"/>
      <c r="C108" s="1"/>
      <c r="D108" s="1"/>
      <c r="E108" s="1"/>
      <c r="F108" s="1"/>
    </row>
    <row r="109" spans="2:6" x14ac:dyDescent="0.55000000000000004">
      <c r="B109" s="1"/>
      <c r="C109" s="1"/>
      <c r="D109" s="1"/>
      <c r="E109" s="1"/>
      <c r="F109" s="1"/>
    </row>
    <row r="110" spans="2:6" x14ac:dyDescent="0.55000000000000004">
      <c r="B110" s="1"/>
      <c r="C110" s="1"/>
      <c r="D110" s="1"/>
      <c r="E110" s="1"/>
      <c r="F110" s="1"/>
    </row>
    <row r="111" spans="2:6" x14ac:dyDescent="0.55000000000000004">
      <c r="B111" s="1"/>
      <c r="C111" s="1"/>
      <c r="D111" s="1"/>
      <c r="E111" s="1"/>
      <c r="F111" s="1"/>
    </row>
    <row r="112" spans="2:6" x14ac:dyDescent="0.55000000000000004">
      <c r="B112" s="1"/>
      <c r="C112" s="1"/>
      <c r="D112" s="1"/>
      <c r="E112" s="1"/>
      <c r="F112" s="1"/>
    </row>
    <row r="113" spans="2:6" x14ac:dyDescent="0.55000000000000004">
      <c r="B113" s="1"/>
      <c r="C113" s="1"/>
      <c r="D113" s="1"/>
      <c r="E113" s="1"/>
      <c r="F113" s="1"/>
    </row>
    <row r="114" spans="2:6" x14ac:dyDescent="0.55000000000000004">
      <c r="B114" s="1"/>
      <c r="C114" s="1"/>
      <c r="D114" s="1"/>
      <c r="E114" s="1"/>
      <c r="F114" s="1"/>
    </row>
    <row r="115" spans="2:6" x14ac:dyDescent="0.55000000000000004">
      <c r="B115" s="1"/>
      <c r="C115" s="1"/>
      <c r="D115" s="1"/>
      <c r="E115" s="1"/>
      <c r="F115" s="1"/>
    </row>
    <row r="116" spans="2:6" x14ac:dyDescent="0.55000000000000004">
      <c r="B116" s="1"/>
      <c r="C116" s="1"/>
      <c r="D116" s="1"/>
      <c r="E116" s="1"/>
      <c r="F116" s="1"/>
    </row>
    <row r="117" spans="2:6" x14ac:dyDescent="0.55000000000000004">
      <c r="B117" s="1"/>
      <c r="C117" s="1"/>
      <c r="D117" s="1"/>
      <c r="E117" s="1"/>
      <c r="F117" s="1"/>
    </row>
    <row r="118" spans="2:6" x14ac:dyDescent="0.55000000000000004">
      <c r="B118" s="1"/>
      <c r="C118" s="1"/>
      <c r="D118" s="1"/>
      <c r="E118" s="1"/>
      <c r="F118" s="1"/>
    </row>
    <row r="119" spans="2:6" x14ac:dyDescent="0.55000000000000004">
      <c r="B119" s="1"/>
      <c r="C119" s="1"/>
      <c r="D119" s="1"/>
      <c r="E119" s="1"/>
      <c r="F119" s="1"/>
    </row>
    <row r="120" spans="2:6" x14ac:dyDescent="0.55000000000000004">
      <c r="B120" s="1"/>
      <c r="C120" s="1"/>
      <c r="D120" s="1"/>
      <c r="E120" s="1"/>
      <c r="F120" s="1"/>
    </row>
    <row r="121" spans="2:6" x14ac:dyDescent="0.55000000000000004">
      <c r="B121" s="1"/>
      <c r="C121" s="1"/>
      <c r="D121" s="1"/>
      <c r="E121" s="1"/>
      <c r="F121" s="1"/>
    </row>
    <row r="122" spans="2:6" x14ac:dyDescent="0.55000000000000004">
      <c r="B122" s="1"/>
      <c r="C122" s="1"/>
      <c r="D122" s="1"/>
      <c r="E122" s="1"/>
      <c r="F122" s="1"/>
    </row>
    <row r="123" spans="2:6" x14ac:dyDescent="0.55000000000000004">
      <c r="B123" s="1"/>
      <c r="C123" s="1"/>
      <c r="D123" s="1"/>
      <c r="E123" s="1"/>
      <c r="F123" s="1"/>
    </row>
    <row r="124" spans="2:6" x14ac:dyDescent="0.55000000000000004">
      <c r="B124" s="1"/>
      <c r="C124" s="1"/>
      <c r="D124" s="1"/>
      <c r="E124" s="1"/>
      <c r="F124" s="1"/>
    </row>
    <row r="125" spans="2:6" x14ac:dyDescent="0.55000000000000004">
      <c r="B125" s="1"/>
      <c r="C125" s="1"/>
      <c r="D125" s="1"/>
      <c r="E125" s="1"/>
      <c r="F125" s="1"/>
    </row>
    <row r="126" spans="2:6" x14ac:dyDescent="0.55000000000000004">
      <c r="B126" s="1"/>
      <c r="C126" s="1"/>
      <c r="D126" s="1"/>
      <c r="E126" s="1"/>
      <c r="F126" s="1"/>
    </row>
    <row r="127" spans="2:6" x14ac:dyDescent="0.55000000000000004">
      <c r="B127" s="1"/>
      <c r="C127" s="1"/>
      <c r="D127" s="1"/>
      <c r="E127" s="1"/>
      <c r="F127" s="1"/>
    </row>
    <row r="128" spans="2:6" x14ac:dyDescent="0.55000000000000004">
      <c r="B128" s="1"/>
      <c r="C128" s="1"/>
      <c r="D128" s="1"/>
      <c r="E128" s="1"/>
      <c r="F128" s="1"/>
    </row>
    <row r="129" spans="2:6" x14ac:dyDescent="0.55000000000000004">
      <c r="B129" s="1"/>
      <c r="C129" s="1"/>
      <c r="D129" s="1"/>
      <c r="E129" s="1"/>
      <c r="F129" s="1"/>
    </row>
    <row r="130" spans="2:6" x14ac:dyDescent="0.55000000000000004">
      <c r="B130" s="1"/>
      <c r="C130" s="1"/>
      <c r="D130" s="1"/>
      <c r="E130" s="1"/>
      <c r="F130" s="1"/>
    </row>
    <row r="131" spans="2:6" x14ac:dyDescent="0.55000000000000004">
      <c r="B131" s="1"/>
      <c r="C131" s="1"/>
      <c r="D131" s="1"/>
      <c r="E131" s="1"/>
      <c r="F131" s="1"/>
    </row>
    <row r="132" spans="2:6" x14ac:dyDescent="0.55000000000000004">
      <c r="B132" s="1"/>
      <c r="C132" s="1"/>
      <c r="D132" s="1"/>
      <c r="E132" s="1"/>
      <c r="F132" s="1"/>
    </row>
    <row r="133" spans="2:6" x14ac:dyDescent="0.55000000000000004">
      <c r="B133" s="1"/>
      <c r="C133" s="1"/>
      <c r="D133" s="1"/>
      <c r="E133" s="1"/>
      <c r="F133" s="1"/>
    </row>
    <row r="134" spans="2:6" x14ac:dyDescent="0.55000000000000004">
      <c r="B134" s="1"/>
      <c r="C134" s="1"/>
      <c r="D134" s="1"/>
      <c r="E134" s="1"/>
      <c r="F134" s="1"/>
    </row>
    <row r="135" spans="2:6" x14ac:dyDescent="0.55000000000000004">
      <c r="B135" s="1"/>
      <c r="C135" s="1"/>
      <c r="D135" s="1"/>
      <c r="E135" s="1"/>
      <c r="F135" s="1"/>
    </row>
    <row r="136" spans="2:6" x14ac:dyDescent="0.55000000000000004">
      <c r="B136" s="1"/>
      <c r="C136" s="1"/>
      <c r="D136" s="1"/>
      <c r="E136" s="1"/>
      <c r="F136" s="1"/>
    </row>
    <row r="137" spans="2:6" x14ac:dyDescent="0.55000000000000004">
      <c r="B137" s="1"/>
      <c r="C137" s="1"/>
      <c r="D137" s="1"/>
      <c r="E137" s="1"/>
      <c r="F137" s="1"/>
    </row>
    <row r="138" spans="2:6" x14ac:dyDescent="0.55000000000000004">
      <c r="B138" s="1"/>
      <c r="C138" s="1"/>
      <c r="D138" s="1"/>
      <c r="E138" s="1"/>
      <c r="F138" s="1"/>
    </row>
    <row r="139" spans="2:6" x14ac:dyDescent="0.55000000000000004">
      <c r="B139" s="1"/>
      <c r="C139" s="1"/>
      <c r="D139" s="1"/>
      <c r="E139" s="1"/>
      <c r="F139" s="1"/>
    </row>
    <row r="140" spans="2:6" x14ac:dyDescent="0.55000000000000004">
      <c r="B140" s="1"/>
      <c r="C140" s="1"/>
      <c r="D140" s="1"/>
      <c r="E140" s="1"/>
      <c r="F140" s="1"/>
    </row>
    <row r="141" spans="2:6" x14ac:dyDescent="0.55000000000000004">
      <c r="B141" s="1"/>
      <c r="C141" s="1"/>
      <c r="D141" s="1"/>
      <c r="E141" s="1"/>
      <c r="F141" s="1"/>
    </row>
    <row r="142" spans="2:6" x14ac:dyDescent="0.55000000000000004">
      <c r="B142" s="1"/>
      <c r="C142" s="1"/>
      <c r="D142" s="1"/>
      <c r="E142" s="1"/>
      <c r="F142" s="1"/>
    </row>
    <row r="143" spans="2:6" x14ac:dyDescent="0.55000000000000004">
      <c r="B143" s="1"/>
      <c r="C143" s="1"/>
      <c r="D143" s="1"/>
      <c r="E143" s="1"/>
      <c r="F143" s="1"/>
    </row>
    <row r="144" spans="2:6" x14ac:dyDescent="0.55000000000000004">
      <c r="B144" s="1"/>
      <c r="C144" s="1"/>
      <c r="D144" s="1"/>
      <c r="E144" s="1"/>
      <c r="F144" s="1"/>
    </row>
    <row r="145" spans="2:6" x14ac:dyDescent="0.55000000000000004">
      <c r="B145" s="1"/>
      <c r="C145" s="1"/>
      <c r="D145" s="1"/>
      <c r="E145" s="1"/>
      <c r="F145" s="1"/>
    </row>
    <row r="146" spans="2:6" x14ac:dyDescent="0.55000000000000004">
      <c r="B146" s="1"/>
      <c r="C146" s="1"/>
      <c r="D146" s="1"/>
      <c r="E146" s="1"/>
      <c r="F146" s="1"/>
    </row>
    <row r="147" spans="2:6" x14ac:dyDescent="0.55000000000000004">
      <c r="B147" s="1"/>
      <c r="C147" s="1"/>
      <c r="D147" s="1"/>
      <c r="E147" s="1"/>
      <c r="F147" s="1"/>
    </row>
    <row r="148" spans="2:6" x14ac:dyDescent="0.55000000000000004">
      <c r="B148" s="1"/>
      <c r="C148" s="1"/>
      <c r="D148" s="1"/>
      <c r="E148" s="1"/>
      <c r="F148" s="1"/>
    </row>
    <row r="149" spans="2:6" x14ac:dyDescent="0.55000000000000004">
      <c r="B149" s="1"/>
      <c r="C149" s="1"/>
      <c r="D149" s="1"/>
      <c r="E149" s="1"/>
      <c r="F149" s="1"/>
    </row>
    <row r="150" spans="2:6" x14ac:dyDescent="0.55000000000000004">
      <c r="B150" s="1"/>
      <c r="C150" s="1"/>
      <c r="D150" s="1"/>
      <c r="E150" s="1"/>
      <c r="F150" s="1"/>
    </row>
    <row r="151" spans="2:6" x14ac:dyDescent="0.55000000000000004">
      <c r="B151" s="1"/>
      <c r="C151" s="1"/>
      <c r="D151" s="1"/>
      <c r="E151" s="1"/>
      <c r="F151" s="1"/>
    </row>
    <row r="152" spans="2:6" x14ac:dyDescent="0.55000000000000004">
      <c r="B152" s="1"/>
      <c r="C152" s="1"/>
      <c r="D152" s="1"/>
      <c r="E152" s="1"/>
      <c r="F152" s="1"/>
    </row>
    <row r="153" spans="2:6" x14ac:dyDescent="0.55000000000000004">
      <c r="B153" s="1"/>
      <c r="C153" s="1"/>
      <c r="D153" s="1"/>
      <c r="E153" s="1"/>
      <c r="F153" s="1"/>
    </row>
    <row r="154" spans="2:6" x14ac:dyDescent="0.55000000000000004">
      <c r="B154" s="1"/>
      <c r="C154" s="1"/>
      <c r="D154" s="1"/>
      <c r="E154" s="1"/>
      <c r="F154" s="1"/>
    </row>
    <row r="155" spans="2:6" x14ac:dyDescent="0.55000000000000004">
      <c r="B155" s="1"/>
      <c r="C155" s="1"/>
      <c r="D155" s="1"/>
      <c r="E155" s="1"/>
      <c r="F155" s="1"/>
    </row>
    <row r="156" spans="2:6" x14ac:dyDescent="0.55000000000000004">
      <c r="B156" s="1"/>
      <c r="C156" s="1"/>
      <c r="D156" s="1"/>
      <c r="E156" s="1"/>
      <c r="F156" s="1"/>
    </row>
    <row r="157" spans="2:6" x14ac:dyDescent="0.55000000000000004">
      <c r="B157" s="1"/>
      <c r="C157" s="1"/>
      <c r="D157" s="1"/>
      <c r="E157" s="1"/>
      <c r="F157" s="1"/>
    </row>
    <row r="158" spans="2:6" x14ac:dyDescent="0.55000000000000004">
      <c r="B158" s="1"/>
      <c r="C158" s="1"/>
      <c r="D158" s="1"/>
      <c r="E158" s="1"/>
      <c r="F158" s="1"/>
    </row>
    <row r="159" spans="2:6" x14ac:dyDescent="0.55000000000000004">
      <c r="B159" s="1"/>
      <c r="C159" s="1"/>
      <c r="D159" s="1"/>
      <c r="E159" s="1"/>
      <c r="F159" s="1"/>
    </row>
    <row r="160" spans="2:6" x14ac:dyDescent="0.55000000000000004">
      <c r="B160" s="1"/>
      <c r="C160" s="1"/>
      <c r="D160" s="1"/>
      <c r="E160" s="1"/>
      <c r="F160" s="1"/>
    </row>
    <row r="161" spans="2:6" x14ac:dyDescent="0.55000000000000004">
      <c r="B161" s="1"/>
      <c r="C161" s="1"/>
      <c r="D161" s="1"/>
      <c r="E161" s="1"/>
      <c r="F161" s="1"/>
    </row>
    <row r="162" spans="2:6" x14ac:dyDescent="0.55000000000000004">
      <c r="B162" s="1"/>
      <c r="C162" s="1"/>
      <c r="D162" s="1"/>
      <c r="E162" s="1"/>
      <c r="F162" s="1"/>
    </row>
    <row r="163" spans="2:6" x14ac:dyDescent="0.55000000000000004">
      <c r="B163" s="1"/>
      <c r="C163" s="1"/>
      <c r="D163" s="1"/>
      <c r="E163" s="1"/>
      <c r="F163" s="1"/>
    </row>
    <row r="164" spans="2:6" x14ac:dyDescent="0.55000000000000004">
      <c r="B164" s="1"/>
      <c r="C164" s="1"/>
      <c r="D164" s="1"/>
      <c r="E164" s="1"/>
      <c r="F164" s="1"/>
    </row>
    <row r="165" spans="2:6" x14ac:dyDescent="0.55000000000000004">
      <c r="B165" s="1"/>
      <c r="C165" s="1"/>
      <c r="D165" s="1"/>
      <c r="E165" s="1"/>
      <c r="F165" s="1"/>
    </row>
    <row r="166" spans="2:6" x14ac:dyDescent="0.55000000000000004">
      <c r="B166" s="1"/>
      <c r="C166" s="1"/>
      <c r="D166" s="1"/>
      <c r="E166" s="1"/>
      <c r="F166" s="1"/>
    </row>
    <row r="167" spans="2:6" x14ac:dyDescent="0.55000000000000004">
      <c r="B167" s="1"/>
      <c r="C167" s="1"/>
      <c r="D167" s="1"/>
      <c r="E167" s="1"/>
      <c r="F167" s="1"/>
    </row>
    <row r="168" spans="2:6" x14ac:dyDescent="0.55000000000000004">
      <c r="B168" s="1"/>
      <c r="C168" s="1"/>
      <c r="D168" s="1"/>
      <c r="E168" s="1"/>
      <c r="F168" s="1"/>
    </row>
    <row r="169" spans="2:6" x14ac:dyDescent="0.55000000000000004">
      <c r="B169" s="1"/>
      <c r="C169" s="1"/>
      <c r="D169" s="1"/>
      <c r="E169" s="1"/>
      <c r="F169" s="1"/>
    </row>
    <row r="170" spans="2:6" x14ac:dyDescent="0.55000000000000004">
      <c r="B170" s="1"/>
      <c r="C170" s="1"/>
      <c r="D170" s="1"/>
      <c r="E170" s="1"/>
      <c r="F170" s="1"/>
    </row>
    <row r="171" spans="2:6" x14ac:dyDescent="0.55000000000000004">
      <c r="B171" s="1"/>
      <c r="C171" s="1"/>
      <c r="D171" s="1"/>
      <c r="E171" s="1"/>
      <c r="F171" s="1"/>
    </row>
    <row r="172" spans="2:6" x14ac:dyDescent="0.55000000000000004">
      <c r="B172" s="1"/>
      <c r="C172" s="1"/>
      <c r="D172" s="1"/>
      <c r="E172" s="1"/>
      <c r="F172" s="1"/>
    </row>
    <row r="173" spans="2:6" x14ac:dyDescent="0.55000000000000004">
      <c r="B173" s="1"/>
      <c r="C173" s="1"/>
      <c r="D173" s="1"/>
      <c r="E173" s="1"/>
      <c r="F173" s="1"/>
    </row>
    <row r="174" spans="2:6" x14ac:dyDescent="0.55000000000000004">
      <c r="B174" s="1"/>
      <c r="C174" s="1"/>
      <c r="D174" s="1"/>
      <c r="E174" s="1"/>
      <c r="F174" s="1"/>
    </row>
    <row r="175" spans="2:6" x14ac:dyDescent="0.55000000000000004">
      <c r="B175" s="1"/>
      <c r="C175" s="1"/>
      <c r="D175" s="1"/>
      <c r="E175" s="1"/>
      <c r="F175" s="1"/>
    </row>
    <row r="176" spans="2:6" x14ac:dyDescent="0.55000000000000004">
      <c r="B176" s="1"/>
      <c r="C176" s="1"/>
      <c r="D176" s="1"/>
      <c r="E176" s="1"/>
      <c r="F176" s="1"/>
    </row>
    <row r="177" spans="2:6" x14ac:dyDescent="0.55000000000000004">
      <c r="B177" s="1"/>
      <c r="C177" s="1"/>
      <c r="D177" s="1"/>
      <c r="E177" s="1"/>
      <c r="F177" s="1"/>
    </row>
    <row r="178" spans="2:6" x14ac:dyDescent="0.55000000000000004">
      <c r="B178" s="1"/>
      <c r="C178" s="1"/>
      <c r="D178" s="1"/>
      <c r="E178" s="1"/>
      <c r="F178" s="1"/>
    </row>
    <row r="179" spans="2:6" x14ac:dyDescent="0.55000000000000004">
      <c r="B179" s="1"/>
      <c r="C179" s="1"/>
      <c r="D179" s="1"/>
      <c r="E179" s="1"/>
      <c r="F179" s="1"/>
    </row>
    <row r="180" spans="2:6" x14ac:dyDescent="0.55000000000000004">
      <c r="B180" s="1"/>
      <c r="C180" s="1"/>
      <c r="D180" s="1"/>
      <c r="E180" s="1"/>
      <c r="F180" s="1"/>
    </row>
    <row r="181" spans="2:6" x14ac:dyDescent="0.55000000000000004">
      <c r="B181" s="1"/>
      <c r="C181" s="1"/>
      <c r="D181" s="1"/>
      <c r="E181" s="1"/>
      <c r="F181" s="1"/>
    </row>
    <row r="182" spans="2:6" x14ac:dyDescent="0.55000000000000004">
      <c r="B182" s="1"/>
      <c r="C182" s="1"/>
      <c r="D182" s="1"/>
      <c r="E182" s="1"/>
      <c r="F182" s="1"/>
    </row>
    <row r="183" spans="2:6" x14ac:dyDescent="0.55000000000000004">
      <c r="B183" s="1"/>
      <c r="C183" s="1"/>
      <c r="D183" s="1"/>
      <c r="E183" s="1"/>
      <c r="F183" s="1"/>
    </row>
    <row r="184" spans="2:6" x14ac:dyDescent="0.55000000000000004">
      <c r="B184" s="1"/>
      <c r="C184" s="1"/>
      <c r="D184" s="1"/>
      <c r="E184" s="1"/>
      <c r="F184" s="1"/>
    </row>
    <row r="185" spans="2:6" x14ac:dyDescent="0.55000000000000004">
      <c r="B185" s="1"/>
      <c r="C185" s="1"/>
      <c r="D185" s="1"/>
      <c r="E185" s="1"/>
      <c r="F185" s="1"/>
    </row>
    <row r="186" spans="2:6" x14ac:dyDescent="0.55000000000000004">
      <c r="B186" s="1"/>
      <c r="C186" s="1"/>
      <c r="D186" s="1"/>
      <c r="E186" s="1"/>
      <c r="F186" s="1"/>
    </row>
    <row r="187" spans="2:6" x14ac:dyDescent="0.55000000000000004">
      <c r="B187" s="1"/>
      <c r="C187" s="1"/>
      <c r="D187" s="1"/>
      <c r="E187" s="1"/>
      <c r="F187" s="1"/>
    </row>
    <row r="188" spans="2:6" x14ac:dyDescent="0.55000000000000004">
      <c r="B188" s="1"/>
      <c r="C188" s="1"/>
      <c r="D188" s="1"/>
      <c r="E188" s="1"/>
      <c r="F188" s="1"/>
    </row>
    <row r="189" spans="2:6" x14ac:dyDescent="0.55000000000000004">
      <c r="B189" s="1"/>
      <c r="C189" s="1"/>
      <c r="D189" s="1"/>
      <c r="E189" s="1"/>
      <c r="F189" s="1"/>
    </row>
    <row r="190" spans="2:6" x14ac:dyDescent="0.55000000000000004">
      <c r="B190" s="1"/>
      <c r="C190" s="1"/>
      <c r="D190" s="1"/>
      <c r="E190" s="1"/>
      <c r="F190" s="1"/>
    </row>
    <row r="191" spans="2:6" x14ac:dyDescent="0.55000000000000004">
      <c r="B191" s="1"/>
      <c r="C191" s="1"/>
      <c r="D191" s="1"/>
      <c r="E191" s="1"/>
      <c r="F191" s="1"/>
    </row>
    <row r="192" spans="2:6" x14ac:dyDescent="0.55000000000000004">
      <c r="B192" s="1"/>
      <c r="C192" s="1"/>
      <c r="D192" s="1"/>
      <c r="E192" s="1"/>
      <c r="F192" s="1"/>
    </row>
    <row r="193" spans="2:6" x14ac:dyDescent="0.55000000000000004">
      <c r="B193" s="1"/>
      <c r="C193" s="1"/>
      <c r="D193" s="1"/>
      <c r="E193" s="1"/>
      <c r="F193" s="1"/>
    </row>
    <row r="194" spans="2:6" x14ac:dyDescent="0.55000000000000004">
      <c r="B194" s="1"/>
      <c r="C194" s="1"/>
      <c r="D194" s="1"/>
      <c r="E194" s="1"/>
      <c r="F194" s="1"/>
    </row>
    <row r="195" spans="2:6" x14ac:dyDescent="0.55000000000000004">
      <c r="B195" s="1"/>
      <c r="C195" s="1"/>
      <c r="D195" s="1"/>
      <c r="E195" s="1"/>
      <c r="F195" s="1"/>
    </row>
    <row r="196" spans="2:6" x14ac:dyDescent="0.55000000000000004">
      <c r="B196" s="1"/>
      <c r="C196" s="1"/>
      <c r="D196" s="1"/>
      <c r="E196" s="1"/>
      <c r="F196" s="1"/>
    </row>
    <row r="197" spans="2:6" x14ac:dyDescent="0.55000000000000004">
      <c r="B197" s="1"/>
      <c r="C197" s="1"/>
      <c r="D197" s="1"/>
      <c r="E197" s="1"/>
      <c r="F197" s="1"/>
    </row>
    <row r="198" spans="2:6" x14ac:dyDescent="0.55000000000000004">
      <c r="B198" s="1"/>
      <c r="C198" s="1"/>
      <c r="D198" s="1"/>
      <c r="E198" s="1"/>
      <c r="F198" s="1"/>
    </row>
    <row r="199" spans="2:6" x14ac:dyDescent="0.55000000000000004">
      <c r="B199" s="1"/>
      <c r="C199" s="1"/>
      <c r="D199" s="1"/>
      <c r="E199" s="1"/>
      <c r="F199" s="1"/>
    </row>
    <row r="200" spans="2:6" x14ac:dyDescent="0.55000000000000004">
      <c r="B200" s="1"/>
      <c r="C200" s="1"/>
      <c r="D200" s="1"/>
      <c r="E200" s="1"/>
      <c r="F200" s="1"/>
    </row>
    <row r="201" spans="2:6" x14ac:dyDescent="0.55000000000000004">
      <c r="B201" s="1"/>
      <c r="C201" s="1"/>
      <c r="D201" s="1"/>
      <c r="E201" s="1"/>
      <c r="F201" s="1"/>
    </row>
    <row r="202" spans="2:6" x14ac:dyDescent="0.55000000000000004">
      <c r="B202" s="1"/>
      <c r="C202" s="1"/>
      <c r="D202" s="1"/>
      <c r="E202" s="1"/>
      <c r="F202" s="1"/>
    </row>
    <row r="203" spans="2:6" x14ac:dyDescent="0.55000000000000004">
      <c r="B203" s="1"/>
      <c r="C203" s="1"/>
      <c r="D203" s="1"/>
      <c r="E203" s="1"/>
      <c r="F203" s="1"/>
    </row>
    <row r="204" spans="2:6" x14ac:dyDescent="0.55000000000000004">
      <c r="B204" s="1"/>
      <c r="C204" s="1"/>
      <c r="D204" s="1"/>
      <c r="E204" s="1"/>
      <c r="F204" s="1"/>
    </row>
    <row r="205" spans="2:6" x14ac:dyDescent="0.55000000000000004">
      <c r="B205" s="1"/>
      <c r="C205" s="1"/>
      <c r="D205" s="1"/>
      <c r="E205" s="1"/>
      <c r="F205" s="1"/>
    </row>
    <row r="206" spans="2:6" x14ac:dyDescent="0.55000000000000004">
      <c r="B206" s="1"/>
      <c r="C206" s="1"/>
      <c r="D206" s="1"/>
      <c r="E206" s="1"/>
      <c r="F206" s="1"/>
    </row>
    <row r="207" spans="2:6" x14ac:dyDescent="0.55000000000000004">
      <c r="B207" s="1"/>
      <c r="C207" s="1"/>
      <c r="D207" s="1"/>
      <c r="E207" s="1"/>
      <c r="F207" s="1"/>
    </row>
    <row r="208" spans="2:6" x14ac:dyDescent="0.55000000000000004">
      <c r="B208" s="1"/>
      <c r="C208" s="1"/>
      <c r="D208" s="1"/>
      <c r="E208" s="1"/>
      <c r="F208" s="1"/>
    </row>
    <row r="209" spans="2:6" x14ac:dyDescent="0.55000000000000004">
      <c r="B209" s="1"/>
      <c r="C209" s="1"/>
      <c r="D209" s="1"/>
      <c r="E209" s="1"/>
      <c r="F209" s="1"/>
    </row>
    <row r="210" spans="2:6" x14ac:dyDescent="0.55000000000000004">
      <c r="B210" s="1"/>
      <c r="C210" s="1"/>
      <c r="D210" s="1"/>
      <c r="E210" s="1"/>
      <c r="F210" s="1"/>
    </row>
    <row r="211" spans="2:6" x14ac:dyDescent="0.55000000000000004">
      <c r="B211" s="1"/>
      <c r="C211" s="1"/>
      <c r="D211" s="1"/>
      <c r="E211" s="1"/>
      <c r="F211" s="1"/>
    </row>
    <row r="212" spans="2:6" x14ac:dyDescent="0.55000000000000004">
      <c r="B212" s="1"/>
      <c r="C212" s="1"/>
      <c r="D212" s="1"/>
      <c r="E212" s="1"/>
      <c r="F212" s="1"/>
    </row>
    <row r="213" spans="2:6" x14ac:dyDescent="0.55000000000000004">
      <c r="B213" s="1"/>
      <c r="C213" s="1"/>
      <c r="D213" s="1"/>
      <c r="E213" s="1"/>
      <c r="F213" s="1"/>
    </row>
    <row r="214" spans="2:6" x14ac:dyDescent="0.55000000000000004">
      <c r="B214" s="1"/>
      <c r="C214" s="1"/>
      <c r="D214" s="1"/>
      <c r="E214" s="1"/>
      <c r="F214" s="1"/>
    </row>
    <row r="215" spans="2:6" x14ac:dyDescent="0.55000000000000004">
      <c r="B215" s="1"/>
      <c r="C215" s="1"/>
      <c r="D215" s="1"/>
      <c r="E215" s="1"/>
      <c r="F215" s="1"/>
    </row>
    <row r="216" spans="2:6" x14ac:dyDescent="0.55000000000000004">
      <c r="B216" s="1"/>
      <c r="C216" s="1"/>
      <c r="D216" s="1"/>
      <c r="E216" s="1"/>
      <c r="F216" s="1"/>
    </row>
    <row r="217" spans="2:6" x14ac:dyDescent="0.55000000000000004">
      <c r="B217" s="1"/>
      <c r="C217" s="1"/>
      <c r="D217" s="1"/>
      <c r="E217" s="1"/>
      <c r="F217" s="1"/>
    </row>
    <row r="218" spans="2:6" x14ac:dyDescent="0.55000000000000004">
      <c r="B218" s="1"/>
      <c r="C218" s="1"/>
      <c r="D218" s="1"/>
      <c r="E218" s="1"/>
      <c r="F218" s="1"/>
    </row>
    <row r="219" spans="2:6" x14ac:dyDescent="0.55000000000000004">
      <c r="B219" s="1"/>
      <c r="C219" s="1"/>
      <c r="D219" s="1"/>
      <c r="E219" s="1"/>
      <c r="F219" s="1"/>
    </row>
    <row r="220" spans="2:6" x14ac:dyDescent="0.55000000000000004">
      <c r="B220" s="1"/>
      <c r="C220" s="1"/>
      <c r="D220" s="1"/>
      <c r="E220" s="1"/>
      <c r="F220" s="1"/>
    </row>
    <row r="221" spans="2:6" x14ac:dyDescent="0.55000000000000004">
      <c r="B221" s="1"/>
      <c r="C221" s="1"/>
      <c r="D221" s="1"/>
      <c r="E221" s="1"/>
      <c r="F221" s="1"/>
    </row>
    <row r="222" spans="2:6" x14ac:dyDescent="0.55000000000000004">
      <c r="B222" s="1"/>
      <c r="C222" s="1"/>
      <c r="D222" s="1"/>
      <c r="E222" s="1"/>
      <c r="F222" s="1"/>
    </row>
    <row r="223" spans="2:6" x14ac:dyDescent="0.55000000000000004">
      <c r="B223" s="1"/>
      <c r="C223" s="1"/>
      <c r="D223" s="1"/>
      <c r="E223" s="1"/>
      <c r="F223" s="1"/>
    </row>
    <row r="224" spans="2:6" x14ac:dyDescent="0.55000000000000004">
      <c r="B224" s="1"/>
      <c r="C224" s="1"/>
      <c r="D224" s="1"/>
      <c r="E224" s="1"/>
      <c r="F224" s="1"/>
    </row>
    <row r="225" spans="2:6" x14ac:dyDescent="0.55000000000000004">
      <c r="B225" s="1"/>
      <c r="C225" s="1"/>
      <c r="D225" s="1"/>
      <c r="E225" s="1"/>
      <c r="F225" s="1"/>
    </row>
    <row r="226" spans="2:6" x14ac:dyDescent="0.55000000000000004">
      <c r="B226" s="1"/>
      <c r="C226" s="1"/>
      <c r="D226" s="1"/>
      <c r="E226" s="1"/>
      <c r="F226" s="1"/>
    </row>
    <row r="227" spans="2:6" x14ac:dyDescent="0.55000000000000004">
      <c r="B227" s="1"/>
      <c r="C227" s="1"/>
      <c r="D227" s="1"/>
      <c r="E227" s="1"/>
      <c r="F227" s="1"/>
    </row>
    <row r="228" spans="2:6" x14ac:dyDescent="0.55000000000000004">
      <c r="B228" s="1"/>
      <c r="C228" s="1"/>
      <c r="D228" s="1"/>
      <c r="E228" s="1"/>
      <c r="F228" s="1"/>
    </row>
    <row r="229" spans="2:6" x14ac:dyDescent="0.55000000000000004">
      <c r="B229" s="1"/>
      <c r="C229" s="1"/>
      <c r="D229" s="1"/>
      <c r="E229" s="1"/>
      <c r="F229" s="1"/>
    </row>
    <row r="230" spans="2:6" x14ac:dyDescent="0.55000000000000004">
      <c r="B230" s="1"/>
      <c r="C230" s="1"/>
      <c r="D230" s="1"/>
      <c r="E230" s="1"/>
      <c r="F230" s="1"/>
    </row>
    <row r="231" spans="2:6" x14ac:dyDescent="0.55000000000000004">
      <c r="B231" s="1"/>
      <c r="C231" s="1"/>
      <c r="D231" s="1"/>
      <c r="E231" s="1"/>
      <c r="F231" s="1"/>
    </row>
    <row r="232" spans="2:6" x14ac:dyDescent="0.55000000000000004">
      <c r="B232" s="1"/>
      <c r="C232" s="1"/>
      <c r="D232" s="1"/>
      <c r="E232" s="1"/>
      <c r="F232" s="1"/>
    </row>
    <row r="233" spans="2:6" x14ac:dyDescent="0.55000000000000004">
      <c r="B233" s="1"/>
      <c r="C233" s="1"/>
      <c r="D233" s="1"/>
      <c r="E233" s="1"/>
      <c r="F233" s="1"/>
    </row>
    <row r="234" spans="2:6" x14ac:dyDescent="0.55000000000000004">
      <c r="B234" s="1"/>
      <c r="C234" s="1"/>
      <c r="D234" s="1"/>
      <c r="E234" s="1"/>
      <c r="F234" s="1"/>
    </row>
    <row r="235" spans="2:6" x14ac:dyDescent="0.55000000000000004">
      <c r="B235" s="1"/>
      <c r="C235" s="1"/>
      <c r="D235" s="1"/>
      <c r="E235" s="1"/>
      <c r="F235" s="1"/>
    </row>
    <row r="236" spans="2:6" x14ac:dyDescent="0.55000000000000004">
      <c r="B236" s="1"/>
      <c r="C236" s="1"/>
      <c r="D236" s="1"/>
      <c r="E236" s="1"/>
      <c r="F236" s="1"/>
    </row>
    <row r="237" spans="2:6" x14ac:dyDescent="0.55000000000000004">
      <c r="B237" s="1"/>
      <c r="C237" s="1"/>
      <c r="D237" s="1"/>
      <c r="E237" s="1"/>
      <c r="F237" s="1"/>
    </row>
    <row r="238" spans="2:6" x14ac:dyDescent="0.55000000000000004">
      <c r="B238" s="1"/>
      <c r="C238" s="1"/>
      <c r="D238" s="1"/>
      <c r="E238" s="1"/>
      <c r="F238" s="1"/>
    </row>
    <row r="239" spans="2:6" x14ac:dyDescent="0.55000000000000004">
      <c r="B239" s="1"/>
      <c r="C239" s="1"/>
      <c r="D239" s="1"/>
      <c r="E239" s="1"/>
      <c r="F239" s="1"/>
    </row>
    <row r="240" spans="2:6" x14ac:dyDescent="0.55000000000000004">
      <c r="B240" s="1"/>
      <c r="C240" s="1"/>
      <c r="D240" s="1"/>
      <c r="E240" s="1"/>
      <c r="F240" s="1"/>
    </row>
    <row r="241" spans="2:6" x14ac:dyDescent="0.55000000000000004">
      <c r="B241" s="1"/>
      <c r="C241" s="1"/>
      <c r="D241" s="1"/>
      <c r="E241" s="1"/>
      <c r="F241" s="1"/>
    </row>
    <row r="242" spans="2:6" x14ac:dyDescent="0.55000000000000004">
      <c r="B242" s="1"/>
      <c r="C242" s="1"/>
      <c r="D242" s="1"/>
      <c r="E242" s="1"/>
      <c r="F242" s="1"/>
    </row>
    <row r="243" spans="2:6" x14ac:dyDescent="0.55000000000000004">
      <c r="B243" s="1"/>
      <c r="C243" s="1"/>
      <c r="D243" s="1"/>
      <c r="E243" s="1"/>
      <c r="F243" s="1"/>
    </row>
    <row r="244" spans="2:6" x14ac:dyDescent="0.55000000000000004">
      <c r="B244" s="1"/>
      <c r="C244" s="1"/>
      <c r="D244" s="1"/>
      <c r="E244" s="1"/>
      <c r="F244" s="1"/>
    </row>
    <row r="245" spans="2:6" x14ac:dyDescent="0.55000000000000004">
      <c r="B245" s="1"/>
      <c r="C245" s="1"/>
      <c r="D245" s="1"/>
      <c r="E245" s="1"/>
      <c r="F245" s="1"/>
    </row>
    <row r="246" spans="2:6" x14ac:dyDescent="0.55000000000000004">
      <c r="B246" s="1"/>
      <c r="C246" s="1"/>
      <c r="D246" s="1"/>
      <c r="E246" s="1"/>
      <c r="F246" s="1"/>
    </row>
    <row r="247" spans="2:6" x14ac:dyDescent="0.55000000000000004">
      <c r="B247" s="1"/>
      <c r="C247" s="1"/>
      <c r="D247" s="1"/>
      <c r="E247" s="1"/>
      <c r="F247" s="1"/>
    </row>
    <row r="248" spans="2:6" x14ac:dyDescent="0.55000000000000004">
      <c r="B248" s="1"/>
      <c r="C248" s="1"/>
      <c r="D248" s="1"/>
      <c r="E248" s="1"/>
      <c r="F248" s="1"/>
    </row>
    <row r="249" spans="2:6" x14ac:dyDescent="0.55000000000000004">
      <c r="B249" s="1"/>
      <c r="C249" s="1"/>
      <c r="D249" s="1"/>
      <c r="E249" s="1"/>
      <c r="F249" s="1"/>
    </row>
    <row r="250" spans="2:6" x14ac:dyDescent="0.55000000000000004">
      <c r="B250" s="1"/>
      <c r="C250" s="1"/>
      <c r="D250" s="1"/>
      <c r="E250" s="1"/>
      <c r="F250" s="1"/>
    </row>
    <row r="251" spans="2:6" x14ac:dyDescent="0.55000000000000004">
      <c r="B251" s="1"/>
      <c r="C251" s="1"/>
      <c r="D251" s="1"/>
      <c r="E251" s="1"/>
      <c r="F251" s="1"/>
    </row>
    <row r="252" spans="2:6" x14ac:dyDescent="0.55000000000000004">
      <c r="B252" s="1"/>
      <c r="C252" s="1"/>
      <c r="D252" s="1"/>
      <c r="E252" s="1"/>
      <c r="F252" s="1"/>
    </row>
    <row r="253" spans="2:6" x14ac:dyDescent="0.55000000000000004">
      <c r="B253" s="1"/>
      <c r="C253" s="1"/>
      <c r="D253" s="1"/>
      <c r="E253" s="1"/>
      <c r="F253" s="1"/>
    </row>
    <row r="254" spans="2:6" x14ac:dyDescent="0.55000000000000004">
      <c r="B254" s="1"/>
      <c r="C254" s="1"/>
      <c r="D254" s="1"/>
      <c r="E254" s="1"/>
      <c r="F254" s="1"/>
    </row>
    <row r="255" spans="2:6" x14ac:dyDescent="0.55000000000000004">
      <c r="B255" s="1"/>
      <c r="C255" s="1"/>
      <c r="D255" s="1"/>
      <c r="E255" s="1"/>
      <c r="F255" s="1"/>
    </row>
    <row r="256" spans="2:6" x14ac:dyDescent="0.55000000000000004">
      <c r="B256" s="1"/>
      <c r="C256" s="1"/>
      <c r="D256" s="1"/>
      <c r="E256" s="1"/>
      <c r="F256" s="1"/>
    </row>
    <row r="257" spans="2:6" x14ac:dyDescent="0.55000000000000004">
      <c r="B257" s="1"/>
      <c r="C257" s="1"/>
      <c r="D257" s="1"/>
      <c r="E257" s="1"/>
      <c r="F257" s="1"/>
    </row>
    <row r="258" spans="2:6" x14ac:dyDescent="0.55000000000000004">
      <c r="B258" s="1"/>
      <c r="C258" s="1"/>
      <c r="D258" s="1"/>
      <c r="E258" s="1"/>
      <c r="F258" s="1"/>
    </row>
    <row r="259" spans="2:6" x14ac:dyDescent="0.55000000000000004">
      <c r="B259" s="1"/>
      <c r="C259" s="1"/>
      <c r="D259" s="1"/>
      <c r="E259" s="1"/>
      <c r="F259" s="1"/>
    </row>
    <row r="260" spans="2:6" x14ac:dyDescent="0.55000000000000004">
      <c r="B260" s="1"/>
      <c r="C260" s="1"/>
      <c r="D260" s="1"/>
      <c r="E260" s="1"/>
      <c r="F260" s="1"/>
    </row>
    <row r="261" spans="2:6" x14ac:dyDescent="0.55000000000000004">
      <c r="B261" s="1"/>
      <c r="C261" s="1"/>
      <c r="D261" s="1"/>
      <c r="E261" s="1"/>
      <c r="F261" s="1"/>
    </row>
    <row r="262" spans="2:6" x14ac:dyDescent="0.55000000000000004">
      <c r="B262" s="1"/>
      <c r="C262" s="1"/>
      <c r="D262" s="1"/>
      <c r="E262" s="1"/>
      <c r="F262" s="1"/>
    </row>
    <row r="263" spans="2:6" x14ac:dyDescent="0.55000000000000004">
      <c r="B263" s="1"/>
      <c r="C263" s="1"/>
      <c r="D263" s="1"/>
      <c r="E263" s="1"/>
      <c r="F263" s="1"/>
    </row>
    <row r="264" spans="2:6" x14ac:dyDescent="0.55000000000000004">
      <c r="B264" s="1"/>
      <c r="C264" s="1"/>
      <c r="D264" s="1"/>
      <c r="E264" s="1"/>
      <c r="F264" s="1"/>
    </row>
    <row r="265" spans="2:6" x14ac:dyDescent="0.55000000000000004">
      <c r="B265" s="1"/>
      <c r="C265" s="1"/>
      <c r="D265" s="1"/>
      <c r="E265" s="1"/>
      <c r="F265" s="1"/>
    </row>
    <row r="266" spans="2:6" x14ac:dyDescent="0.55000000000000004">
      <c r="B266" s="1"/>
      <c r="C266" s="1"/>
      <c r="D266" s="1"/>
      <c r="E266" s="1"/>
      <c r="F266" s="1"/>
    </row>
    <row r="267" spans="2:6" x14ac:dyDescent="0.55000000000000004">
      <c r="B267" s="1"/>
      <c r="C267" s="1"/>
      <c r="D267" s="1"/>
      <c r="E267" s="1"/>
      <c r="F267" s="1"/>
    </row>
    <row r="268" spans="2:6" x14ac:dyDescent="0.55000000000000004">
      <c r="B268" s="1"/>
      <c r="C268" s="1"/>
      <c r="D268" s="1"/>
      <c r="E268" s="1"/>
      <c r="F268" s="1"/>
    </row>
    <row r="269" spans="2:6" x14ac:dyDescent="0.55000000000000004">
      <c r="B269" s="1"/>
      <c r="C269" s="1"/>
      <c r="D269" s="1"/>
      <c r="E269" s="1"/>
      <c r="F269" s="1"/>
    </row>
    <row r="270" spans="2:6" x14ac:dyDescent="0.55000000000000004">
      <c r="B270" s="1"/>
      <c r="C270" s="1"/>
      <c r="D270" s="1"/>
      <c r="E270" s="1"/>
      <c r="F270" s="1"/>
    </row>
    <row r="271" spans="2:6" x14ac:dyDescent="0.55000000000000004">
      <c r="B271" s="1"/>
      <c r="C271" s="1"/>
      <c r="D271" s="1"/>
      <c r="E271" s="1"/>
      <c r="F271" s="1"/>
    </row>
    <row r="272" spans="2:6" x14ac:dyDescent="0.55000000000000004">
      <c r="B272" s="1"/>
      <c r="C272" s="1"/>
      <c r="D272" s="1"/>
      <c r="E272" s="1"/>
      <c r="F272" s="1"/>
    </row>
    <row r="273" spans="2:6" x14ac:dyDescent="0.55000000000000004">
      <c r="B273" s="1"/>
      <c r="C273" s="1"/>
      <c r="D273" s="1"/>
      <c r="E273" s="1"/>
      <c r="F273" s="1"/>
    </row>
    <row r="274" spans="2:6" x14ac:dyDescent="0.55000000000000004">
      <c r="B274" s="1"/>
      <c r="C274" s="1"/>
      <c r="D274" s="1"/>
      <c r="E274" s="1"/>
      <c r="F274" s="1"/>
    </row>
    <row r="275" spans="2:6" x14ac:dyDescent="0.55000000000000004">
      <c r="B275" s="1"/>
      <c r="C275" s="1"/>
      <c r="D275" s="1"/>
      <c r="E275" s="1"/>
      <c r="F275" s="1"/>
    </row>
    <row r="276" spans="2:6" x14ac:dyDescent="0.55000000000000004">
      <c r="B276" s="1"/>
      <c r="C276" s="1"/>
      <c r="D276" s="1"/>
      <c r="E276" s="1"/>
      <c r="F276" s="1"/>
    </row>
    <row r="277" spans="2:6" x14ac:dyDescent="0.55000000000000004">
      <c r="B277" s="1"/>
      <c r="C277" s="1"/>
      <c r="D277" s="1"/>
      <c r="E277" s="1"/>
      <c r="F277" s="1"/>
    </row>
    <row r="278" spans="2:6" x14ac:dyDescent="0.55000000000000004">
      <c r="B278" s="1"/>
      <c r="C278" s="1"/>
      <c r="D278" s="1"/>
      <c r="E278" s="1"/>
      <c r="F278" s="1"/>
    </row>
    <row r="279" spans="2:6" x14ac:dyDescent="0.55000000000000004">
      <c r="B279" s="1"/>
      <c r="C279" s="1"/>
      <c r="D279" s="1"/>
      <c r="E279" s="1"/>
      <c r="F279" s="1"/>
    </row>
    <row r="280" spans="2:6" x14ac:dyDescent="0.55000000000000004">
      <c r="B280" s="1"/>
      <c r="C280" s="1"/>
      <c r="D280" s="1"/>
      <c r="E280" s="1"/>
      <c r="F280" s="1"/>
    </row>
    <row r="281" spans="2:6" x14ac:dyDescent="0.55000000000000004">
      <c r="B281" s="1"/>
      <c r="C281" s="1"/>
      <c r="D281" s="1"/>
      <c r="E281" s="1"/>
      <c r="F281" s="1"/>
    </row>
    <row r="282" spans="2:6" x14ac:dyDescent="0.55000000000000004">
      <c r="B282" s="1"/>
      <c r="C282" s="1"/>
      <c r="D282" s="1"/>
      <c r="E282" s="1"/>
      <c r="F282" s="1"/>
    </row>
    <row r="283" spans="2:6" x14ac:dyDescent="0.55000000000000004">
      <c r="B283" s="1"/>
      <c r="C283" s="1"/>
      <c r="D283" s="1"/>
      <c r="E283" s="1"/>
      <c r="F283" s="1"/>
    </row>
    <row r="284" spans="2:6" x14ac:dyDescent="0.55000000000000004">
      <c r="B284" s="1"/>
      <c r="C284" s="1"/>
      <c r="D284" s="1"/>
      <c r="E284" s="1"/>
      <c r="F284" s="1"/>
    </row>
    <row r="285" spans="2:6" x14ac:dyDescent="0.55000000000000004">
      <c r="B285" s="1"/>
      <c r="C285" s="1"/>
      <c r="D285" s="1"/>
      <c r="E285" s="1"/>
      <c r="F285" s="1"/>
    </row>
    <row r="286" spans="2:6" x14ac:dyDescent="0.55000000000000004">
      <c r="B286" s="1"/>
      <c r="C286" s="1"/>
      <c r="D286" s="1"/>
      <c r="E286" s="1"/>
      <c r="F286" s="1"/>
    </row>
    <row r="287" spans="2:6" x14ac:dyDescent="0.55000000000000004">
      <c r="B287" s="1"/>
      <c r="C287" s="1"/>
      <c r="D287" s="1"/>
      <c r="E287" s="1"/>
      <c r="F287" s="1"/>
    </row>
    <row r="288" spans="2:6" x14ac:dyDescent="0.55000000000000004">
      <c r="B288" s="1"/>
      <c r="C288" s="1"/>
      <c r="D288" s="1"/>
      <c r="E288" s="1"/>
      <c r="F288" s="1"/>
    </row>
    <row r="289" spans="2:6" x14ac:dyDescent="0.55000000000000004">
      <c r="B289" s="1"/>
      <c r="C289" s="1"/>
      <c r="D289" s="1"/>
      <c r="E289" s="1"/>
      <c r="F289" s="1"/>
    </row>
    <row r="290" spans="2:6" x14ac:dyDescent="0.55000000000000004">
      <c r="B290" s="1"/>
      <c r="C290" s="1"/>
      <c r="D290" s="1"/>
      <c r="E290" s="1"/>
      <c r="F290" s="1"/>
    </row>
    <row r="291" spans="2:6" x14ac:dyDescent="0.55000000000000004">
      <c r="B291" s="1"/>
      <c r="C291" s="1"/>
      <c r="D291" s="1"/>
      <c r="E291" s="1"/>
      <c r="F291" s="1"/>
    </row>
    <row r="292" spans="2:6" x14ac:dyDescent="0.55000000000000004">
      <c r="B292" s="1"/>
      <c r="C292" s="1"/>
      <c r="D292" s="1"/>
      <c r="E292" s="1"/>
      <c r="F292" s="1"/>
    </row>
    <row r="293" spans="2:6" x14ac:dyDescent="0.55000000000000004">
      <c r="B293" s="1"/>
      <c r="C293" s="1"/>
      <c r="D293" s="1"/>
      <c r="E293" s="1"/>
      <c r="F293" s="1"/>
    </row>
    <row r="294" spans="2:6" x14ac:dyDescent="0.55000000000000004">
      <c r="B294" s="1"/>
      <c r="C294" s="1"/>
      <c r="D294" s="1"/>
      <c r="E294" s="1"/>
      <c r="F294" s="1"/>
    </row>
    <row r="295" spans="2:6" x14ac:dyDescent="0.55000000000000004">
      <c r="B295" s="1"/>
      <c r="C295" s="1"/>
      <c r="D295" s="1"/>
      <c r="E295" s="1"/>
      <c r="F295" s="1"/>
    </row>
    <row r="296" spans="2:6" x14ac:dyDescent="0.55000000000000004">
      <c r="B296" s="1"/>
      <c r="C296" s="1"/>
      <c r="D296" s="1"/>
      <c r="E296" s="1"/>
      <c r="F296" s="1"/>
    </row>
    <row r="297" spans="2:6" x14ac:dyDescent="0.55000000000000004">
      <c r="B297" s="1"/>
      <c r="C297" s="1"/>
      <c r="D297" s="1"/>
      <c r="E297" s="1"/>
      <c r="F297" s="1"/>
    </row>
    <row r="298" spans="2:6" x14ac:dyDescent="0.55000000000000004">
      <c r="B298" s="1"/>
      <c r="C298" s="1"/>
      <c r="D298" s="1"/>
      <c r="E298" s="1"/>
      <c r="F298" s="1"/>
    </row>
    <row r="299" spans="2:6" x14ac:dyDescent="0.55000000000000004">
      <c r="B299" s="1"/>
      <c r="C299" s="1"/>
      <c r="D299" s="1"/>
      <c r="E299" s="1"/>
      <c r="F299" s="1"/>
    </row>
    <row r="300" spans="2:6" x14ac:dyDescent="0.55000000000000004">
      <c r="B300" s="1"/>
      <c r="C300" s="1"/>
      <c r="D300" s="1"/>
      <c r="E300" s="1"/>
      <c r="F300" s="1"/>
    </row>
    <row r="301" spans="2:6" x14ac:dyDescent="0.55000000000000004">
      <c r="B301" s="1"/>
      <c r="C301" s="1"/>
      <c r="D301" s="1"/>
      <c r="E301" s="1"/>
      <c r="F301" s="1"/>
    </row>
    <row r="302" spans="2:6" x14ac:dyDescent="0.55000000000000004">
      <c r="B302" s="1"/>
      <c r="C302" s="1"/>
      <c r="D302" s="1"/>
      <c r="E302" s="1"/>
      <c r="F302" s="1"/>
    </row>
    <row r="303" spans="2:6" x14ac:dyDescent="0.55000000000000004">
      <c r="B303" s="1"/>
      <c r="C303" s="1"/>
      <c r="D303" s="1"/>
      <c r="E303" s="1"/>
      <c r="F303" s="1"/>
    </row>
    <row r="304" spans="2:6" x14ac:dyDescent="0.55000000000000004">
      <c r="B304" s="1"/>
      <c r="C304" s="1"/>
      <c r="D304" s="1"/>
      <c r="E304" s="1"/>
      <c r="F304" s="1"/>
    </row>
    <row r="305" spans="2:6" x14ac:dyDescent="0.55000000000000004">
      <c r="B305" s="1"/>
      <c r="C305" s="1"/>
      <c r="D305" s="1"/>
      <c r="E305" s="1"/>
      <c r="F305" s="1"/>
    </row>
    <row r="306" spans="2:6" x14ac:dyDescent="0.55000000000000004">
      <c r="B306" s="1"/>
      <c r="C306" s="1"/>
      <c r="D306" s="1"/>
      <c r="E306" s="1"/>
      <c r="F306" s="1"/>
    </row>
    <row r="307" spans="2:6" x14ac:dyDescent="0.55000000000000004">
      <c r="B307" s="1"/>
      <c r="C307" s="1"/>
      <c r="D307" s="1"/>
      <c r="E307" s="1"/>
      <c r="F307" s="1"/>
    </row>
    <row r="308" spans="2:6" x14ac:dyDescent="0.55000000000000004">
      <c r="B308" s="1"/>
      <c r="C308" s="1"/>
      <c r="D308" s="1"/>
      <c r="E308" s="1"/>
      <c r="F308" s="1"/>
    </row>
    <row r="309" spans="2:6" x14ac:dyDescent="0.55000000000000004">
      <c r="B309" s="1"/>
      <c r="C309" s="1"/>
      <c r="D309" s="1"/>
      <c r="E309" s="1"/>
      <c r="F309" s="1"/>
    </row>
    <row r="310" spans="2:6" x14ac:dyDescent="0.55000000000000004">
      <c r="B310" s="1"/>
      <c r="C310" s="1"/>
      <c r="D310" s="1"/>
      <c r="E310" s="1"/>
      <c r="F310" s="1"/>
    </row>
    <row r="311" spans="2:6" x14ac:dyDescent="0.55000000000000004">
      <c r="B311" s="1"/>
      <c r="C311" s="1"/>
      <c r="D311" s="1"/>
      <c r="E311" s="1"/>
      <c r="F311" s="1"/>
    </row>
    <row r="312" spans="2:6" x14ac:dyDescent="0.55000000000000004">
      <c r="B312" s="1"/>
      <c r="C312" s="1"/>
      <c r="D312" s="1"/>
      <c r="E312" s="1"/>
      <c r="F312" s="1"/>
    </row>
    <row r="313" spans="2:6" x14ac:dyDescent="0.55000000000000004">
      <c r="B313" s="1"/>
      <c r="C313" s="1"/>
      <c r="D313" s="1"/>
      <c r="E313" s="1"/>
      <c r="F313" s="1"/>
    </row>
    <row r="314" spans="2:6" x14ac:dyDescent="0.55000000000000004">
      <c r="B314" s="1"/>
      <c r="C314" s="1"/>
      <c r="D314" s="1"/>
      <c r="E314" s="1"/>
      <c r="F314" s="1"/>
    </row>
    <row r="315" spans="2:6" x14ac:dyDescent="0.55000000000000004">
      <c r="B315" s="1"/>
      <c r="C315" s="1"/>
      <c r="D315" s="1"/>
      <c r="E315" s="1"/>
      <c r="F315" s="1"/>
    </row>
    <row r="316" spans="2:6" x14ac:dyDescent="0.55000000000000004">
      <c r="B316" s="1"/>
      <c r="C316" s="1"/>
      <c r="D316" s="1"/>
      <c r="E316" s="1"/>
      <c r="F316" s="1"/>
    </row>
    <row r="317" spans="2:6" x14ac:dyDescent="0.55000000000000004">
      <c r="B317" s="1"/>
      <c r="C317" s="1"/>
      <c r="D317" s="1"/>
      <c r="E317" s="1"/>
      <c r="F317" s="1"/>
    </row>
    <row r="318" spans="2:6" x14ac:dyDescent="0.55000000000000004">
      <c r="B318" s="1"/>
      <c r="C318" s="1"/>
      <c r="D318" s="1"/>
      <c r="E318" s="1"/>
      <c r="F318" s="1"/>
    </row>
    <row r="319" spans="2:6" x14ac:dyDescent="0.55000000000000004">
      <c r="B319" s="1"/>
      <c r="C319" s="1"/>
      <c r="D319" s="1"/>
      <c r="E319" s="1"/>
      <c r="F319" s="1"/>
    </row>
    <row r="320" spans="2:6" x14ac:dyDescent="0.55000000000000004">
      <c r="B320" s="1"/>
      <c r="C320" s="1"/>
      <c r="D320" s="1"/>
      <c r="E320" s="1"/>
      <c r="F320" s="1"/>
    </row>
    <row r="321" spans="2:6" x14ac:dyDescent="0.55000000000000004">
      <c r="B321" s="1"/>
      <c r="C321" s="1"/>
      <c r="D321" s="1"/>
      <c r="E321" s="1"/>
      <c r="F321" s="1"/>
    </row>
    <row r="322" spans="2:6" x14ac:dyDescent="0.55000000000000004">
      <c r="B322" s="1"/>
      <c r="C322" s="1"/>
      <c r="D322" s="1"/>
      <c r="E322" s="1"/>
      <c r="F322" s="1"/>
    </row>
    <row r="323" spans="2:6" x14ac:dyDescent="0.55000000000000004">
      <c r="B323" s="1"/>
      <c r="C323" s="1"/>
      <c r="D323" s="1"/>
      <c r="E323" s="1"/>
      <c r="F323" s="1"/>
    </row>
    <row r="324" spans="2:6" x14ac:dyDescent="0.55000000000000004">
      <c r="B324" s="1"/>
      <c r="C324" s="1"/>
      <c r="D324" s="1"/>
      <c r="E324" s="1"/>
      <c r="F324" s="1"/>
    </row>
    <row r="325" spans="2:6" x14ac:dyDescent="0.55000000000000004">
      <c r="B325" s="1"/>
      <c r="C325" s="1"/>
      <c r="D325" s="1"/>
      <c r="E325" s="1"/>
      <c r="F325" s="1"/>
    </row>
    <row r="326" spans="2:6" x14ac:dyDescent="0.55000000000000004">
      <c r="B326" s="1"/>
      <c r="C326" s="1"/>
      <c r="D326" s="1"/>
      <c r="E326" s="1"/>
      <c r="F326" s="1"/>
    </row>
    <row r="327" spans="2:6" x14ac:dyDescent="0.55000000000000004">
      <c r="B327" s="1"/>
      <c r="C327" s="1"/>
      <c r="D327" s="1"/>
      <c r="E327" s="1"/>
      <c r="F327" s="1"/>
    </row>
    <row r="328" spans="2:6" x14ac:dyDescent="0.55000000000000004">
      <c r="B328" s="1"/>
      <c r="C328" s="1"/>
      <c r="D328" s="1"/>
      <c r="E328" s="1"/>
      <c r="F328" s="1"/>
    </row>
    <row r="329" spans="2:6" x14ac:dyDescent="0.55000000000000004">
      <c r="B329" s="1"/>
      <c r="C329" s="1"/>
      <c r="D329" s="1"/>
      <c r="E329" s="1"/>
      <c r="F329" s="1"/>
    </row>
    <row r="330" spans="2:6" x14ac:dyDescent="0.55000000000000004">
      <c r="B330" s="1"/>
      <c r="C330" s="1"/>
      <c r="D330" s="1"/>
      <c r="E330" s="1"/>
      <c r="F330" s="1"/>
    </row>
    <row r="331" spans="2:6" x14ac:dyDescent="0.55000000000000004">
      <c r="B331" s="1"/>
      <c r="C331" s="1"/>
      <c r="D331" s="1"/>
      <c r="E331" s="1"/>
      <c r="F331" s="1"/>
    </row>
    <row r="332" spans="2:6" x14ac:dyDescent="0.55000000000000004">
      <c r="B332" s="1"/>
      <c r="C332" s="1"/>
      <c r="D332" s="1"/>
      <c r="E332" s="1"/>
      <c r="F332" s="1"/>
    </row>
    <row r="333" spans="2:6" x14ac:dyDescent="0.55000000000000004">
      <c r="B333" s="1"/>
      <c r="C333" s="1"/>
      <c r="D333" s="1"/>
      <c r="E333" s="1"/>
      <c r="F333" s="1"/>
    </row>
    <row r="334" spans="2:6" x14ac:dyDescent="0.55000000000000004">
      <c r="B334" s="1"/>
      <c r="C334" s="1"/>
      <c r="D334" s="1"/>
      <c r="E334" s="1"/>
      <c r="F334" s="1"/>
    </row>
    <row r="335" spans="2:6" x14ac:dyDescent="0.55000000000000004">
      <c r="B335" s="1"/>
      <c r="C335" s="1"/>
      <c r="D335" s="1"/>
      <c r="E335" s="1"/>
      <c r="F335" s="1"/>
    </row>
    <row r="336" spans="2:6" x14ac:dyDescent="0.55000000000000004">
      <c r="B336" s="1"/>
      <c r="C336" s="1"/>
      <c r="D336" s="1"/>
      <c r="E336" s="1"/>
      <c r="F336" s="1"/>
    </row>
    <row r="337" spans="2:6" x14ac:dyDescent="0.55000000000000004">
      <c r="B337" s="1"/>
      <c r="C337" s="1"/>
      <c r="D337" s="1"/>
      <c r="E337" s="1"/>
      <c r="F337" s="1"/>
    </row>
    <row r="338" spans="2:6" x14ac:dyDescent="0.55000000000000004">
      <c r="B338" s="1"/>
      <c r="C338" s="1"/>
      <c r="D338" s="1"/>
      <c r="E338" s="1"/>
      <c r="F338" s="1"/>
    </row>
    <row r="339" spans="2:6" x14ac:dyDescent="0.55000000000000004">
      <c r="B339" s="1"/>
      <c r="C339" s="1"/>
      <c r="D339" s="1"/>
      <c r="E339" s="1"/>
      <c r="F339" s="1"/>
    </row>
    <row r="340" spans="2:6" x14ac:dyDescent="0.55000000000000004">
      <c r="B340" s="1"/>
      <c r="C340" s="1"/>
      <c r="D340" s="1"/>
      <c r="E340" s="1"/>
      <c r="F340" s="1"/>
    </row>
    <row r="341" spans="2:6" x14ac:dyDescent="0.55000000000000004">
      <c r="B341" s="1"/>
      <c r="C341" s="1"/>
      <c r="D341" s="1"/>
      <c r="E341" s="1"/>
      <c r="F341" s="1"/>
    </row>
    <row r="342" spans="2:6" x14ac:dyDescent="0.55000000000000004">
      <c r="B342" s="1"/>
      <c r="C342" s="1"/>
      <c r="D342" s="1"/>
      <c r="E342" s="1"/>
      <c r="F342" s="1"/>
    </row>
    <row r="343" spans="2:6" x14ac:dyDescent="0.55000000000000004">
      <c r="B343" s="1"/>
      <c r="C343" s="1"/>
      <c r="D343" s="1"/>
      <c r="E343" s="1"/>
      <c r="F343" s="1"/>
    </row>
    <row r="344" spans="2:6" x14ac:dyDescent="0.55000000000000004">
      <c r="B344" s="1"/>
      <c r="C344" s="1"/>
      <c r="D344" s="1"/>
      <c r="E344" s="1"/>
      <c r="F344" s="1"/>
    </row>
    <row r="345" spans="2:6" x14ac:dyDescent="0.55000000000000004">
      <c r="B345" s="1"/>
      <c r="C345" s="1"/>
      <c r="D345" s="1"/>
      <c r="E345" s="1"/>
      <c r="F345" s="1"/>
    </row>
    <row r="346" spans="2:6" x14ac:dyDescent="0.55000000000000004">
      <c r="B346" s="1"/>
      <c r="C346" s="1"/>
      <c r="D346" s="1"/>
      <c r="E346" s="1"/>
      <c r="F346" s="1"/>
    </row>
    <row r="347" spans="2:6" x14ac:dyDescent="0.55000000000000004">
      <c r="B347" s="1"/>
      <c r="C347" s="1"/>
      <c r="D347" s="1"/>
      <c r="E347" s="1"/>
      <c r="F347" s="1"/>
    </row>
    <row r="348" spans="2:6" x14ac:dyDescent="0.55000000000000004">
      <c r="B348" s="1"/>
      <c r="C348" s="1"/>
      <c r="D348" s="1"/>
      <c r="E348" s="1"/>
      <c r="F348" s="1"/>
    </row>
    <row r="349" spans="2:6" x14ac:dyDescent="0.55000000000000004">
      <c r="B349" s="1"/>
      <c r="C349" s="1"/>
      <c r="D349" s="1"/>
      <c r="E349" s="1"/>
      <c r="F349" s="1"/>
    </row>
    <row r="350" spans="2:6" x14ac:dyDescent="0.55000000000000004">
      <c r="B350" s="1"/>
      <c r="C350" s="1"/>
      <c r="D350" s="1"/>
      <c r="E350" s="1"/>
      <c r="F350" s="1"/>
    </row>
    <row r="351" spans="2:6" x14ac:dyDescent="0.55000000000000004">
      <c r="B351" s="1"/>
      <c r="C351" s="1"/>
      <c r="D351" s="1"/>
      <c r="E351" s="1"/>
      <c r="F351" s="1"/>
    </row>
    <row r="352" spans="2:6" x14ac:dyDescent="0.55000000000000004">
      <c r="B352" s="1"/>
      <c r="C352" s="1"/>
      <c r="D352" s="1"/>
      <c r="E352" s="1"/>
      <c r="F352" s="1"/>
    </row>
    <row r="353" spans="2:6" x14ac:dyDescent="0.55000000000000004">
      <c r="B353" s="1"/>
      <c r="C353" s="1"/>
      <c r="D353" s="1"/>
      <c r="E353" s="1"/>
      <c r="F353" s="1"/>
    </row>
    <row r="354" spans="2:6" x14ac:dyDescent="0.55000000000000004">
      <c r="B354" s="1"/>
      <c r="C354" s="1"/>
      <c r="D354" s="1"/>
      <c r="E354" s="1"/>
      <c r="F354" s="1"/>
    </row>
    <row r="355" spans="2:6" x14ac:dyDescent="0.55000000000000004">
      <c r="B355" s="1"/>
      <c r="C355" s="1"/>
      <c r="D355" s="1"/>
      <c r="E355" s="1"/>
      <c r="F355" s="1"/>
    </row>
    <row r="356" spans="2:6" x14ac:dyDescent="0.55000000000000004">
      <c r="B356" s="1"/>
      <c r="C356" s="1"/>
      <c r="D356" s="1"/>
      <c r="E356" s="1"/>
      <c r="F356" s="1"/>
    </row>
    <row r="357" spans="2:6" x14ac:dyDescent="0.55000000000000004">
      <c r="B357" s="1"/>
      <c r="C357" s="1"/>
      <c r="D357" s="1"/>
      <c r="E357" s="1"/>
      <c r="F357" s="1"/>
    </row>
    <row r="358" spans="2:6" x14ac:dyDescent="0.55000000000000004">
      <c r="B358" s="1"/>
      <c r="C358" s="1"/>
      <c r="D358" s="1"/>
      <c r="E358" s="1"/>
      <c r="F358" s="1"/>
    </row>
    <row r="359" spans="2:6" x14ac:dyDescent="0.55000000000000004">
      <c r="B359" s="1"/>
      <c r="C359" s="1"/>
      <c r="D359" s="1"/>
      <c r="E359" s="1"/>
      <c r="F359" s="1"/>
    </row>
    <row r="360" spans="2:6" x14ac:dyDescent="0.55000000000000004">
      <c r="B360" s="1"/>
      <c r="C360" s="1"/>
      <c r="D360" s="1"/>
      <c r="E360" s="1"/>
      <c r="F360" s="1"/>
    </row>
    <row r="361" spans="2:6" x14ac:dyDescent="0.55000000000000004">
      <c r="B361" s="1"/>
      <c r="C361" s="1"/>
      <c r="D361" s="1"/>
      <c r="E361" s="1"/>
      <c r="F361" s="1"/>
    </row>
    <row r="362" spans="2:6" x14ac:dyDescent="0.55000000000000004">
      <c r="B362" s="1"/>
      <c r="C362" s="1"/>
      <c r="D362" s="1"/>
      <c r="E362" s="1"/>
      <c r="F362" s="1"/>
    </row>
    <row r="363" spans="2:6" x14ac:dyDescent="0.55000000000000004">
      <c r="B363" s="1"/>
      <c r="C363" s="1"/>
      <c r="D363" s="1"/>
      <c r="E363" s="1"/>
      <c r="F363" s="1"/>
    </row>
    <row r="364" spans="2:6" x14ac:dyDescent="0.55000000000000004">
      <c r="B364" s="1"/>
      <c r="C364" s="1"/>
      <c r="D364" s="1"/>
      <c r="E364" s="1"/>
      <c r="F364" s="1"/>
    </row>
    <row r="365" spans="2:6" x14ac:dyDescent="0.55000000000000004">
      <c r="B365" s="1"/>
      <c r="C365" s="1"/>
      <c r="D365" s="1"/>
      <c r="E365" s="1"/>
      <c r="F365" s="1"/>
    </row>
    <row r="366" spans="2:6" x14ac:dyDescent="0.55000000000000004">
      <c r="B366" s="1"/>
      <c r="C366" s="1"/>
      <c r="D366" s="1"/>
      <c r="E366" s="1"/>
      <c r="F366" s="1"/>
    </row>
    <row r="367" spans="2:6" x14ac:dyDescent="0.55000000000000004">
      <c r="B367" s="1"/>
      <c r="C367" s="1"/>
      <c r="D367" s="1"/>
      <c r="E367" s="1"/>
      <c r="F367" s="1"/>
    </row>
    <row r="368" spans="2:6" x14ac:dyDescent="0.55000000000000004">
      <c r="B368" s="1"/>
      <c r="C368" s="1"/>
      <c r="D368" s="1"/>
      <c r="E368" s="1"/>
      <c r="F368" s="1"/>
    </row>
    <row r="369" spans="2:6" x14ac:dyDescent="0.55000000000000004">
      <c r="B369" s="1"/>
      <c r="C369" s="1"/>
      <c r="D369" s="1"/>
      <c r="E369" s="1"/>
      <c r="F369" s="1"/>
    </row>
    <row r="370" spans="2:6" x14ac:dyDescent="0.55000000000000004">
      <c r="B370" s="1"/>
      <c r="C370" s="1"/>
      <c r="D370" s="1"/>
      <c r="E370" s="1"/>
      <c r="F370" s="1"/>
    </row>
    <row r="371" spans="2:6" x14ac:dyDescent="0.55000000000000004">
      <c r="B371" s="1"/>
      <c r="C371" s="1"/>
      <c r="D371" s="1"/>
      <c r="E371" s="1"/>
      <c r="F371" s="1"/>
    </row>
    <row r="372" spans="2:6" x14ac:dyDescent="0.55000000000000004">
      <c r="B372" s="1"/>
      <c r="C372" s="1"/>
      <c r="D372" s="1"/>
      <c r="E372" s="1"/>
      <c r="F372" s="1"/>
    </row>
    <row r="373" spans="2:6" x14ac:dyDescent="0.55000000000000004">
      <c r="B373" s="1"/>
      <c r="C373" s="1"/>
      <c r="D373" s="1"/>
      <c r="E373" s="1"/>
      <c r="F373" s="1"/>
    </row>
    <row r="374" spans="2:6" x14ac:dyDescent="0.55000000000000004">
      <c r="B374" s="1"/>
      <c r="C374" s="1"/>
      <c r="D374" s="1"/>
      <c r="E374" s="1"/>
      <c r="F374" s="1"/>
    </row>
    <row r="375" spans="2:6" x14ac:dyDescent="0.55000000000000004">
      <c r="B375" s="1"/>
      <c r="C375" s="1"/>
      <c r="D375" s="1"/>
      <c r="E375" s="1"/>
      <c r="F375" s="1"/>
    </row>
    <row r="376" spans="2:6" x14ac:dyDescent="0.55000000000000004">
      <c r="B376" s="1"/>
      <c r="C376" s="1"/>
      <c r="D376" s="1"/>
      <c r="E376" s="1"/>
      <c r="F376" s="1"/>
    </row>
    <row r="377" spans="2:6" x14ac:dyDescent="0.55000000000000004">
      <c r="B377" s="1"/>
      <c r="C377" s="1"/>
      <c r="D377" s="1"/>
      <c r="E377" s="1"/>
      <c r="F377" s="1"/>
    </row>
    <row r="378" spans="2:6" x14ac:dyDescent="0.55000000000000004">
      <c r="B378" s="1"/>
      <c r="C378" s="1"/>
      <c r="D378" s="1"/>
      <c r="E378" s="1"/>
      <c r="F378" s="1"/>
    </row>
    <row r="379" spans="2:6" x14ac:dyDescent="0.55000000000000004">
      <c r="B379" s="1"/>
      <c r="C379" s="1"/>
      <c r="D379" s="1"/>
      <c r="E379" s="1"/>
      <c r="F379" s="1"/>
    </row>
    <row r="380" spans="2:6" x14ac:dyDescent="0.55000000000000004">
      <c r="B380" s="1"/>
      <c r="C380" s="1"/>
      <c r="D380" s="1"/>
      <c r="E380" s="1"/>
      <c r="F380" s="1"/>
    </row>
    <row r="381" spans="2:6" x14ac:dyDescent="0.55000000000000004">
      <c r="B381" s="1"/>
      <c r="C381" s="1"/>
      <c r="D381" s="1"/>
      <c r="E381" s="1"/>
      <c r="F381" s="1"/>
    </row>
    <row r="382" spans="2:6" x14ac:dyDescent="0.55000000000000004">
      <c r="B382" s="1"/>
      <c r="C382" s="1"/>
      <c r="D382" s="1"/>
      <c r="E382" s="1"/>
      <c r="F382" s="1"/>
    </row>
    <row r="383" spans="2:6" x14ac:dyDescent="0.55000000000000004">
      <c r="B383" s="1"/>
      <c r="C383" s="1"/>
      <c r="D383" s="1"/>
      <c r="E383" s="1"/>
      <c r="F383" s="1"/>
    </row>
    <row r="384" spans="2:6" x14ac:dyDescent="0.55000000000000004">
      <c r="B384" s="1"/>
      <c r="C384" s="1"/>
      <c r="D384" s="1"/>
      <c r="E384" s="1"/>
      <c r="F384" s="1"/>
    </row>
    <row r="385" spans="2:6" x14ac:dyDescent="0.55000000000000004">
      <c r="B385" s="1"/>
      <c r="C385" s="1"/>
      <c r="D385" s="1"/>
      <c r="E385" s="1"/>
      <c r="F385" s="1"/>
    </row>
    <row r="386" spans="2:6" x14ac:dyDescent="0.55000000000000004">
      <c r="B386" s="1"/>
      <c r="C386" s="1"/>
      <c r="D386" s="1"/>
      <c r="E386" s="1"/>
      <c r="F386" s="1"/>
    </row>
    <row r="387" spans="2:6" x14ac:dyDescent="0.55000000000000004">
      <c r="B387" s="1"/>
      <c r="C387" s="1"/>
      <c r="D387" s="1"/>
      <c r="E387" s="1"/>
      <c r="F387" s="1"/>
    </row>
    <row r="388" spans="2:6" x14ac:dyDescent="0.55000000000000004">
      <c r="B388" s="1"/>
      <c r="C388" s="1"/>
      <c r="D388" s="1"/>
      <c r="E388" s="1"/>
      <c r="F388" s="1"/>
    </row>
    <row r="389" spans="2:6" x14ac:dyDescent="0.55000000000000004">
      <c r="B389" s="1"/>
      <c r="C389" s="1"/>
      <c r="D389" s="1"/>
      <c r="E389" s="1"/>
      <c r="F389" s="1"/>
    </row>
    <row r="390" spans="2:6" x14ac:dyDescent="0.55000000000000004">
      <c r="B390" s="1"/>
      <c r="C390" s="1"/>
      <c r="D390" s="1"/>
      <c r="E390" s="1"/>
      <c r="F390" s="1"/>
    </row>
    <row r="391" spans="2:6" x14ac:dyDescent="0.55000000000000004">
      <c r="B391" s="1"/>
      <c r="C391" s="1"/>
      <c r="D391" s="1"/>
      <c r="E391" s="1"/>
      <c r="F391" s="1"/>
    </row>
    <row r="392" spans="2:6" x14ac:dyDescent="0.55000000000000004">
      <c r="B392" s="1"/>
      <c r="C392" s="1"/>
      <c r="D392" s="1"/>
      <c r="E392" s="1"/>
      <c r="F392" s="1"/>
    </row>
    <row r="393" spans="2:6" x14ac:dyDescent="0.55000000000000004">
      <c r="B393" s="1"/>
      <c r="C393" s="1"/>
      <c r="D393" s="1"/>
      <c r="E393" s="1"/>
      <c r="F393" s="1"/>
    </row>
    <row r="394" spans="2:6" x14ac:dyDescent="0.55000000000000004">
      <c r="B394" s="1"/>
      <c r="C394" s="1"/>
      <c r="D394" s="1"/>
      <c r="E394" s="1"/>
      <c r="F394" s="1"/>
    </row>
    <row r="395" spans="2:6" x14ac:dyDescent="0.55000000000000004">
      <c r="B395" s="1"/>
      <c r="C395" s="1"/>
      <c r="D395" s="1"/>
      <c r="E395" s="1"/>
      <c r="F395" s="1"/>
    </row>
    <row r="396" spans="2:6" x14ac:dyDescent="0.55000000000000004">
      <c r="B396" s="1"/>
      <c r="C396" s="1"/>
      <c r="D396" s="1"/>
      <c r="E396" s="1"/>
      <c r="F396" s="1"/>
    </row>
    <row r="397" spans="2:6" x14ac:dyDescent="0.55000000000000004">
      <c r="B397" s="1"/>
      <c r="C397" s="1"/>
      <c r="D397" s="1"/>
      <c r="E397" s="1"/>
      <c r="F397" s="1"/>
    </row>
    <row r="398" spans="2:6" x14ac:dyDescent="0.55000000000000004">
      <c r="B398" s="1"/>
      <c r="C398" s="1"/>
      <c r="D398" s="1"/>
      <c r="E398" s="1"/>
      <c r="F398" s="1"/>
    </row>
    <row r="399" spans="2:6" x14ac:dyDescent="0.55000000000000004">
      <c r="B399" s="1"/>
      <c r="C399" s="1"/>
      <c r="D399" s="1"/>
      <c r="E399" s="1"/>
      <c r="F399" s="1"/>
    </row>
    <row r="400" spans="2:6" x14ac:dyDescent="0.55000000000000004">
      <c r="B400" s="1"/>
      <c r="C400" s="1"/>
      <c r="D400" s="1"/>
      <c r="E400" s="1"/>
      <c r="F400" s="1"/>
    </row>
    <row r="401" spans="2:6" x14ac:dyDescent="0.55000000000000004">
      <c r="B401" s="1"/>
      <c r="C401" s="1"/>
      <c r="D401" s="1"/>
      <c r="E401" s="1"/>
      <c r="F401" s="1"/>
    </row>
    <row r="402" spans="2:6" x14ac:dyDescent="0.55000000000000004">
      <c r="B402" s="1"/>
      <c r="C402" s="1"/>
      <c r="D402" s="1"/>
      <c r="E402" s="1"/>
      <c r="F402" s="1"/>
    </row>
    <row r="403" spans="2:6" x14ac:dyDescent="0.55000000000000004">
      <c r="B403" s="1"/>
      <c r="C403" s="1"/>
      <c r="D403" s="1"/>
      <c r="E403" s="1"/>
      <c r="F403" s="1"/>
    </row>
    <row r="404" spans="2:6" x14ac:dyDescent="0.55000000000000004">
      <c r="B404" s="1"/>
      <c r="C404" s="1"/>
      <c r="D404" s="1"/>
      <c r="E404" s="1"/>
      <c r="F404" s="1"/>
    </row>
    <row r="405" spans="2:6" x14ac:dyDescent="0.55000000000000004">
      <c r="B405" s="1"/>
      <c r="C405" s="1"/>
      <c r="D405" s="1"/>
      <c r="E405" s="1"/>
      <c r="F405" s="1"/>
    </row>
    <row r="406" spans="2:6" x14ac:dyDescent="0.55000000000000004">
      <c r="B406" s="1"/>
      <c r="C406" s="1"/>
      <c r="D406" s="1"/>
      <c r="E406" s="1"/>
      <c r="F406" s="1"/>
    </row>
    <row r="407" spans="2:6" x14ac:dyDescent="0.55000000000000004">
      <c r="B407" s="1"/>
      <c r="C407" s="1"/>
      <c r="D407" s="1"/>
      <c r="E407" s="1"/>
      <c r="F407" s="1"/>
    </row>
    <row r="408" spans="2:6" x14ac:dyDescent="0.55000000000000004">
      <c r="B408" s="1"/>
      <c r="C408" s="1"/>
      <c r="D408" s="1"/>
      <c r="E408" s="1"/>
      <c r="F408" s="1"/>
    </row>
    <row r="409" spans="2:6" x14ac:dyDescent="0.55000000000000004">
      <c r="B409" s="1"/>
      <c r="C409" s="1"/>
      <c r="D409" s="1"/>
      <c r="E409" s="1"/>
      <c r="F409" s="1"/>
    </row>
    <row r="410" spans="2:6" x14ac:dyDescent="0.55000000000000004">
      <c r="B410" s="1"/>
      <c r="C410" s="1"/>
      <c r="D410" s="1"/>
      <c r="E410" s="1"/>
      <c r="F410" s="1"/>
    </row>
    <row r="411" spans="2:6" x14ac:dyDescent="0.55000000000000004">
      <c r="B411" s="1"/>
      <c r="C411" s="1"/>
      <c r="D411" s="1"/>
      <c r="E411" s="1"/>
      <c r="F411" s="1"/>
    </row>
    <row r="412" spans="2:6" x14ac:dyDescent="0.55000000000000004">
      <c r="B412" s="1"/>
      <c r="C412" s="1"/>
      <c r="D412" s="1"/>
      <c r="E412" s="1"/>
      <c r="F412" s="1"/>
    </row>
    <row r="413" spans="2:6" x14ac:dyDescent="0.55000000000000004">
      <c r="B413" s="1"/>
      <c r="C413" s="1"/>
      <c r="D413" s="1"/>
      <c r="E413" s="1"/>
      <c r="F413" s="1"/>
    </row>
    <row r="414" spans="2:6" x14ac:dyDescent="0.55000000000000004">
      <c r="B414" s="1"/>
      <c r="C414" s="1"/>
      <c r="D414" s="1"/>
      <c r="E414" s="1"/>
      <c r="F414" s="1"/>
    </row>
    <row r="415" spans="2:6" x14ac:dyDescent="0.55000000000000004">
      <c r="B415" s="1"/>
      <c r="C415" s="1"/>
      <c r="D415" s="1"/>
      <c r="E415" s="1"/>
      <c r="F415" s="1"/>
    </row>
    <row r="416" spans="2:6" x14ac:dyDescent="0.55000000000000004">
      <c r="B416" s="1"/>
      <c r="C416" s="1"/>
      <c r="D416" s="1"/>
      <c r="E416" s="1"/>
      <c r="F416" s="1"/>
    </row>
    <row r="417" spans="2:6" x14ac:dyDescent="0.55000000000000004">
      <c r="B417" s="1"/>
      <c r="C417" s="1"/>
      <c r="D417" s="1"/>
      <c r="E417" s="1"/>
      <c r="F417" s="1"/>
    </row>
    <row r="418" spans="2:6" x14ac:dyDescent="0.55000000000000004">
      <c r="B418" s="1"/>
      <c r="C418" s="1"/>
      <c r="D418" s="1"/>
      <c r="E418" s="1"/>
      <c r="F418" s="1"/>
    </row>
    <row r="419" spans="2:6" x14ac:dyDescent="0.55000000000000004">
      <c r="B419" s="1"/>
      <c r="C419" s="1"/>
      <c r="D419" s="1"/>
      <c r="E419" s="1"/>
      <c r="F419" s="1"/>
    </row>
    <row r="420" spans="2:6" x14ac:dyDescent="0.55000000000000004">
      <c r="B420" s="1"/>
      <c r="C420" s="1"/>
      <c r="D420" s="1"/>
      <c r="E420" s="1"/>
      <c r="F420" s="1"/>
    </row>
    <row r="421" spans="2:6" x14ac:dyDescent="0.55000000000000004">
      <c r="B421" s="1"/>
      <c r="C421" s="1"/>
      <c r="D421" s="1"/>
      <c r="E421" s="1"/>
      <c r="F421" s="1"/>
    </row>
    <row r="422" spans="2:6" x14ac:dyDescent="0.55000000000000004">
      <c r="B422" s="1"/>
      <c r="C422" s="1"/>
      <c r="D422" s="1"/>
      <c r="E422" s="1"/>
      <c r="F422" s="1"/>
    </row>
    <row r="423" spans="2:6" x14ac:dyDescent="0.55000000000000004">
      <c r="B423" s="1"/>
      <c r="C423" s="1"/>
      <c r="D423" s="1"/>
      <c r="E423" s="1"/>
      <c r="F423" s="1"/>
    </row>
    <row r="424" spans="2:6" x14ac:dyDescent="0.55000000000000004">
      <c r="B424" s="1"/>
      <c r="C424" s="1"/>
      <c r="D424" s="1"/>
      <c r="E424" s="1"/>
      <c r="F424" s="1"/>
    </row>
    <row r="425" spans="2:6" x14ac:dyDescent="0.55000000000000004">
      <c r="B425" s="1"/>
      <c r="C425" s="1"/>
      <c r="D425" s="1"/>
      <c r="E425" s="1"/>
      <c r="F425" s="1"/>
    </row>
    <row r="426" spans="2:6" x14ac:dyDescent="0.55000000000000004">
      <c r="B426" s="1"/>
      <c r="C426" s="1"/>
      <c r="D426" s="1"/>
      <c r="E426" s="1"/>
      <c r="F426" s="1"/>
    </row>
    <row r="427" spans="2:6" x14ac:dyDescent="0.55000000000000004">
      <c r="B427" s="1"/>
      <c r="C427" s="1"/>
      <c r="D427" s="1"/>
      <c r="E427" s="1"/>
      <c r="F427" s="1"/>
    </row>
    <row r="428" spans="2:6" x14ac:dyDescent="0.55000000000000004">
      <c r="B428" s="1"/>
      <c r="C428" s="1"/>
      <c r="D428" s="1"/>
      <c r="E428" s="1"/>
      <c r="F428" s="1"/>
    </row>
    <row r="429" spans="2:6" x14ac:dyDescent="0.55000000000000004">
      <c r="B429" s="1"/>
      <c r="C429" s="1"/>
      <c r="D429" s="1"/>
      <c r="E429" s="1"/>
      <c r="F429" s="1"/>
    </row>
    <row r="430" spans="2:6" x14ac:dyDescent="0.55000000000000004">
      <c r="B430" s="1"/>
      <c r="C430" s="1"/>
      <c r="D430" s="1"/>
      <c r="E430" s="1"/>
      <c r="F430" s="1"/>
    </row>
    <row r="431" spans="2:6" x14ac:dyDescent="0.55000000000000004">
      <c r="B431" s="1"/>
      <c r="C431" s="1"/>
      <c r="D431" s="1"/>
      <c r="E431" s="1"/>
      <c r="F431" s="1"/>
    </row>
    <row r="432" spans="2:6" x14ac:dyDescent="0.55000000000000004">
      <c r="B432" s="1"/>
      <c r="C432" s="1"/>
      <c r="D432" s="1"/>
      <c r="E432" s="1"/>
      <c r="F432" s="1"/>
    </row>
    <row r="433" spans="2:6" x14ac:dyDescent="0.55000000000000004">
      <c r="B433" s="1"/>
      <c r="C433" s="1"/>
      <c r="D433" s="1"/>
      <c r="E433" s="1"/>
      <c r="F433" s="1"/>
    </row>
    <row r="434" spans="2:6" x14ac:dyDescent="0.55000000000000004">
      <c r="B434" s="1"/>
      <c r="C434" s="1"/>
      <c r="D434" s="1"/>
      <c r="E434" s="1"/>
      <c r="F434" s="1"/>
    </row>
    <row r="435" spans="2:6" x14ac:dyDescent="0.55000000000000004">
      <c r="B435" s="1"/>
      <c r="C435" s="1"/>
      <c r="D435" s="1"/>
      <c r="E435" s="1"/>
      <c r="F435" s="1"/>
    </row>
    <row r="436" spans="2:6" x14ac:dyDescent="0.55000000000000004">
      <c r="B436" s="1"/>
      <c r="C436" s="1"/>
      <c r="D436" s="1"/>
      <c r="E436" s="1"/>
      <c r="F436" s="1"/>
    </row>
    <row r="437" spans="2:6" x14ac:dyDescent="0.55000000000000004">
      <c r="B437" s="1"/>
      <c r="C437" s="1"/>
      <c r="D437" s="1"/>
      <c r="E437" s="1"/>
      <c r="F437" s="1"/>
    </row>
    <row r="438" spans="2:6" x14ac:dyDescent="0.55000000000000004">
      <c r="B438" s="1"/>
      <c r="C438" s="1"/>
      <c r="D438" s="1"/>
      <c r="E438" s="1"/>
      <c r="F438" s="1"/>
    </row>
    <row r="439" spans="2:6" x14ac:dyDescent="0.55000000000000004">
      <c r="B439" s="1"/>
      <c r="C439" s="1"/>
      <c r="D439" s="1"/>
      <c r="E439" s="1"/>
      <c r="F439" s="1"/>
    </row>
    <row r="440" spans="2:6" x14ac:dyDescent="0.55000000000000004">
      <c r="B440" s="1"/>
      <c r="C440" s="1"/>
      <c r="D440" s="1"/>
      <c r="E440" s="1"/>
      <c r="F440" s="1"/>
    </row>
    <row r="441" spans="2:6" x14ac:dyDescent="0.55000000000000004">
      <c r="B441" s="1"/>
      <c r="C441" s="1"/>
      <c r="D441" s="1"/>
      <c r="E441" s="1"/>
      <c r="F441" s="1"/>
    </row>
    <row r="442" spans="2:6" x14ac:dyDescent="0.55000000000000004">
      <c r="B442" s="1"/>
      <c r="C442" s="1"/>
      <c r="D442" s="1"/>
      <c r="E442" s="1"/>
      <c r="F442" s="1"/>
    </row>
    <row r="443" spans="2:6" x14ac:dyDescent="0.55000000000000004">
      <c r="B443" s="1"/>
      <c r="C443" s="1"/>
      <c r="D443" s="1"/>
      <c r="E443" s="1"/>
      <c r="F443" s="1"/>
    </row>
    <row r="444" spans="2:6" x14ac:dyDescent="0.55000000000000004">
      <c r="B444" s="1"/>
      <c r="C444" s="1"/>
      <c r="D444" s="1"/>
      <c r="E444" s="1"/>
      <c r="F444" s="1"/>
    </row>
    <row r="445" spans="2:6" x14ac:dyDescent="0.55000000000000004">
      <c r="B445" s="1"/>
      <c r="C445" s="1"/>
      <c r="D445" s="1"/>
      <c r="E445" s="1"/>
      <c r="F445" s="1"/>
    </row>
    <row r="446" spans="2:6" x14ac:dyDescent="0.55000000000000004">
      <c r="B446" s="1"/>
      <c r="C446" s="1"/>
      <c r="D446" s="1"/>
      <c r="E446" s="1"/>
      <c r="F446" s="1"/>
    </row>
    <row r="447" spans="2:6" x14ac:dyDescent="0.55000000000000004">
      <c r="B447" s="1"/>
      <c r="C447" s="1"/>
      <c r="D447" s="1"/>
      <c r="E447" s="1"/>
      <c r="F447" s="1"/>
    </row>
    <row r="448" spans="2:6" x14ac:dyDescent="0.55000000000000004">
      <c r="B448" s="1"/>
      <c r="C448" s="1"/>
      <c r="D448" s="1"/>
      <c r="E448" s="1"/>
      <c r="F448" s="1"/>
    </row>
    <row r="449" spans="2:6" x14ac:dyDescent="0.55000000000000004">
      <c r="B449" s="1"/>
      <c r="C449" s="1"/>
      <c r="D449" s="1"/>
      <c r="E449" s="1"/>
      <c r="F449" s="1"/>
    </row>
    <row r="450" spans="2:6" x14ac:dyDescent="0.55000000000000004">
      <c r="B450" s="1"/>
      <c r="C450" s="1"/>
      <c r="D450" s="1"/>
      <c r="E450" s="1"/>
      <c r="F450" s="1"/>
    </row>
    <row r="451" spans="2:6" x14ac:dyDescent="0.55000000000000004">
      <c r="B451" s="1"/>
      <c r="C451" s="1"/>
      <c r="D451" s="1"/>
      <c r="E451" s="1"/>
      <c r="F451" s="1"/>
    </row>
    <row r="452" spans="2:6" x14ac:dyDescent="0.55000000000000004">
      <c r="B452" s="1"/>
      <c r="C452" s="1"/>
      <c r="D452" s="1"/>
      <c r="E452" s="1"/>
      <c r="F452" s="1"/>
    </row>
    <row r="453" spans="2:6" x14ac:dyDescent="0.55000000000000004">
      <c r="B453" s="1"/>
      <c r="C453" s="1"/>
      <c r="D453" s="1"/>
      <c r="E453" s="1"/>
      <c r="F453" s="1"/>
    </row>
    <row r="454" spans="2:6" x14ac:dyDescent="0.55000000000000004">
      <c r="B454" s="1"/>
      <c r="C454" s="1"/>
      <c r="D454" s="1"/>
      <c r="E454" s="1"/>
      <c r="F454" s="1"/>
    </row>
    <row r="455" spans="2:6" x14ac:dyDescent="0.55000000000000004">
      <c r="B455" s="1"/>
      <c r="C455" s="1"/>
      <c r="D455" s="1"/>
      <c r="E455" s="1"/>
      <c r="F455" s="1"/>
    </row>
    <row r="456" spans="2:6" x14ac:dyDescent="0.55000000000000004">
      <c r="B456" s="1"/>
      <c r="C456" s="1"/>
      <c r="D456" s="1"/>
      <c r="E456" s="1"/>
      <c r="F456" s="1"/>
    </row>
    <row r="457" spans="2:6" x14ac:dyDescent="0.55000000000000004">
      <c r="B457" s="1"/>
      <c r="C457" s="1"/>
      <c r="D457" s="1"/>
      <c r="E457" s="1"/>
      <c r="F457" s="1"/>
    </row>
    <row r="458" spans="2:6" x14ac:dyDescent="0.55000000000000004">
      <c r="B458" s="1"/>
      <c r="C458" s="1"/>
      <c r="D458" s="1"/>
      <c r="E458" s="1"/>
      <c r="F458" s="1"/>
    </row>
    <row r="459" spans="2:6" x14ac:dyDescent="0.55000000000000004">
      <c r="B459" s="1"/>
      <c r="C459" s="1"/>
      <c r="D459" s="1"/>
      <c r="E459" s="1"/>
      <c r="F459" s="1"/>
    </row>
    <row r="460" spans="2:6" x14ac:dyDescent="0.55000000000000004">
      <c r="B460" s="1"/>
      <c r="C460" s="1"/>
      <c r="D460" s="1"/>
      <c r="E460" s="1"/>
      <c r="F460" s="1"/>
    </row>
    <row r="461" spans="2:6" x14ac:dyDescent="0.55000000000000004">
      <c r="B461" s="1"/>
      <c r="C461" s="1"/>
      <c r="D461" s="1"/>
      <c r="E461" s="1"/>
      <c r="F461" s="1"/>
    </row>
    <row r="462" spans="2:6" x14ac:dyDescent="0.55000000000000004">
      <c r="B462" s="1"/>
      <c r="C462" s="1"/>
      <c r="D462" s="1"/>
      <c r="E462" s="1"/>
      <c r="F462" s="1"/>
    </row>
    <row r="463" spans="2:6" x14ac:dyDescent="0.55000000000000004">
      <c r="B463" s="1"/>
      <c r="C463" s="1"/>
      <c r="D463" s="1"/>
      <c r="E463" s="1"/>
      <c r="F463" s="1"/>
    </row>
    <row r="464" spans="2:6" x14ac:dyDescent="0.55000000000000004">
      <c r="B464" s="1"/>
      <c r="C464" s="1"/>
      <c r="D464" s="1"/>
      <c r="E464" s="1"/>
      <c r="F464" s="1"/>
    </row>
    <row r="465" spans="2:6" x14ac:dyDescent="0.55000000000000004">
      <c r="B465" s="1"/>
      <c r="C465" s="1"/>
      <c r="D465" s="1"/>
      <c r="E465" s="1"/>
      <c r="F465" s="1"/>
    </row>
    <row r="466" spans="2:6" x14ac:dyDescent="0.55000000000000004">
      <c r="B466" s="1"/>
      <c r="C466" s="1"/>
      <c r="D466" s="1"/>
      <c r="E466" s="1"/>
      <c r="F466" s="1"/>
    </row>
    <row r="467" spans="2:6" x14ac:dyDescent="0.55000000000000004">
      <c r="B467" s="1"/>
      <c r="C467" s="1"/>
      <c r="D467" s="1"/>
      <c r="E467" s="1"/>
      <c r="F467" s="1"/>
    </row>
    <row r="468" spans="2:6" x14ac:dyDescent="0.55000000000000004">
      <c r="B468" s="1"/>
      <c r="C468" s="1"/>
      <c r="D468" s="1"/>
      <c r="E468" s="1"/>
      <c r="F468" s="1"/>
    </row>
    <row r="469" spans="2:6" x14ac:dyDescent="0.55000000000000004">
      <c r="B469" s="1"/>
      <c r="C469" s="1"/>
      <c r="D469" s="1"/>
      <c r="E469" s="1"/>
      <c r="F469" s="1"/>
    </row>
    <row r="470" spans="2:6" x14ac:dyDescent="0.55000000000000004">
      <c r="B470" s="1"/>
      <c r="C470" s="1"/>
      <c r="D470" s="1"/>
      <c r="E470" s="1"/>
      <c r="F470" s="1"/>
    </row>
    <row r="471" spans="2:6" x14ac:dyDescent="0.55000000000000004">
      <c r="B471" s="1"/>
      <c r="C471" s="1"/>
      <c r="D471" s="1"/>
      <c r="E471" s="1"/>
      <c r="F471" s="1"/>
    </row>
    <row r="472" spans="2:6" x14ac:dyDescent="0.55000000000000004">
      <c r="B472" s="1"/>
      <c r="C472" s="1"/>
      <c r="D472" s="1"/>
      <c r="E472" s="1"/>
      <c r="F472" s="1"/>
    </row>
    <row r="473" spans="2:6" x14ac:dyDescent="0.55000000000000004">
      <c r="B473" s="1"/>
      <c r="C473" s="1"/>
      <c r="D473" s="1"/>
      <c r="E473" s="1"/>
      <c r="F473" s="1"/>
    </row>
    <row r="474" spans="2:6" x14ac:dyDescent="0.55000000000000004">
      <c r="B474" s="1"/>
      <c r="C474" s="1"/>
      <c r="D474" s="1"/>
      <c r="E474" s="1"/>
      <c r="F474" s="1"/>
    </row>
    <row r="475" spans="2:6" x14ac:dyDescent="0.55000000000000004">
      <c r="B475" s="1"/>
      <c r="C475" s="1"/>
      <c r="D475" s="1"/>
      <c r="E475" s="1"/>
      <c r="F475" s="1"/>
    </row>
    <row r="476" spans="2:6" x14ac:dyDescent="0.55000000000000004">
      <c r="B476" s="1"/>
      <c r="C476" s="1"/>
      <c r="D476" s="1"/>
      <c r="E476" s="1"/>
      <c r="F476" s="1"/>
    </row>
    <row r="477" spans="2:6" x14ac:dyDescent="0.55000000000000004">
      <c r="B477" s="1"/>
      <c r="C477" s="1"/>
      <c r="D477" s="1"/>
      <c r="E477" s="1"/>
      <c r="F477" s="1"/>
    </row>
    <row r="478" spans="2:6" x14ac:dyDescent="0.55000000000000004">
      <c r="B478" s="1"/>
      <c r="C478" s="1"/>
      <c r="D478" s="1"/>
      <c r="E478" s="1"/>
      <c r="F478" s="1"/>
    </row>
    <row r="479" spans="2:6" x14ac:dyDescent="0.55000000000000004">
      <c r="B479" s="1"/>
      <c r="C479" s="1"/>
      <c r="D479" s="1"/>
      <c r="E479" s="1"/>
      <c r="F479" s="1"/>
    </row>
    <row r="480" spans="2:6" x14ac:dyDescent="0.55000000000000004">
      <c r="B480" s="1"/>
      <c r="C480" s="1"/>
      <c r="D480" s="1"/>
      <c r="E480" s="1"/>
      <c r="F480" s="1"/>
    </row>
    <row r="481" spans="2:6" x14ac:dyDescent="0.55000000000000004">
      <c r="B481" s="1"/>
      <c r="C481" s="1"/>
      <c r="D481" s="1"/>
      <c r="E481" s="1"/>
      <c r="F481" s="1"/>
    </row>
    <row r="482" spans="2:6" x14ac:dyDescent="0.55000000000000004">
      <c r="B482" s="1"/>
      <c r="C482" s="1"/>
      <c r="D482" s="1"/>
      <c r="E482" s="1"/>
      <c r="F482" s="1"/>
    </row>
    <row r="483" spans="2:6" x14ac:dyDescent="0.55000000000000004">
      <c r="B483" s="1"/>
      <c r="C483" s="1"/>
      <c r="D483" s="1"/>
      <c r="E483" s="1"/>
      <c r="F483" s="1"/>
    </row>
    <row r="484" spans="2:6" x14ac:dyDescent="0.55000000000000004">
      <c r="B484" s="1"/>
      <c r="C484" s="1"/>
      <c r="D484" s="1"/>
      <c r="E484" s="1"/>
      <c r="F484" s="1"/>
    </row>
    <row r="485" spans="2:6" x14ac:dyDescent="0.55000000000000004">
      <c r="B485" s="1"/>
      <c r="C485" s="1"/>
      <c r="D485" s="1"/>
      <c r="E485" s="1"/>
      <c r="F485" s="1"/>
    </row>
    <row r="486" spans="2:6" x14ac:dyDescent="0.55000000000000004">
      <c r="B486" s="1"/>
      <c r="C486" s="1"/>
      <c r="D486" s="1"/>
      <c r="E486" s="1"/>
      <c r="F486" s="1"/>
    </row>
    <row r="487" spans="2:6" x14ac:dyDescent="0.55000000000000004">
      <c r="B487" s="1"/>
      <c r="C487" s="1"/>
      <c r="D487" s="1"/>
      <c r="E487" s="1"/>
      <c r="F487" s="1"/>
    </row>
    <row r="488" spans="2:6" x14ac:dyDescent="0.55000000000000004">
      <c r="B488" s="1"/>
      <c r="C488" s="1"/>
      <c r="D488" s="1"/>
      <c r="E488" s="1"/>
      <c r="F488" s="1"/>
    </row>
    <row r="489" spans="2:6" x14ac:dyDescent="0.55000000000000004">
      <c r="B489" s="1"/>
      <c r="C489" s="1"/>
      <c r="D489" s="1"/>
      <c r="E489" s="1"/>
      <c r="F489" s="1"/>
    </row>
    <row r="490" spans="2:6" x14ac:dyDescent="0.55000000000000004">
      <c r="B490" s="1"/>
      <c r="C490" s="1"/>
      <c r="D490" s="1"/>
      <c r="E490" s="1"/>
      <c r="F490" s="1"/>
    </row>
    <row r="491" spans="2:6" x14ac:dyDescent="0.55000000000000004">
      <c r="B491" s="1"/>
      <c r="C491" s="1"/>
      <c r="D491" s="1"/>
      <c r="E491" s="1"/>
      <c r="F491" s="1"/>
    </row>
    <row r="492" spans="2:6" x14ac:dyDescent="0.55000000000000004">
      <c r="B492" s="1"/>
      <c r="C492" s="1"/>
      <c r="D492" s="1"/>
      <c r="E492" s="1"/>
      <c r="F492" s="1"/>
    </row>
    <row r="493" spans="2:6" x14ac:dyDescent="0.55000000000000004">
      <c r="B493" s="1"/>
      <c r="C493" s="1"/>
      <c r="D493" s="1"/>
      <c r="E493" s="1"/>
      <c r="F493" s="1"/>
    </row>
    <row r="494" spans="2:6" x14ac:dyDescent="0.55000000000000004">
      <c r="B494" s="1"/>
      <c r="C494" s="1"/>
      <c r="D494" s="1"/>
      <c r="E494" s="1"/>
      <c r="F494" s="1"/>
    </row>
    <row r="495" spans="2:6" x14ac:dyDescent="0.55000000000000004">
      <c r="B495" s="1"/>
      <c r="C495" s="1"/>
      <c r="D495" s="1"/>
      <c r="E495" s="1"/>
      <c r="F495" s="1"/>
    </row>
    <row r="496" spans="2:6" x14ac:dyDescent="0.55000000000000004">
      <c r="B496" s="1"/>
      <c r="C496" s="1"/>
      <c r="D496" s="1"/>
      <c r="E496" s="1"/>
      <c r="F496" s="1"/>
    </row>
    <row r="497" spans="2:6" x14ac:dyDescent="0.55000000000000004">
      <c r="B497" s="1"/>
      <c r="C497" s="1"/>
      <c r="D497" s="1"/>
      <c r="E497" s="1"/>
      <c r="F497" s="1"/>
    </row>
    <row r="498" spans="2:6" x14ac:dyDescent="0.55000000000000004">
      <c r="B498" s="1"/>
      <c r="C498" s="1"/>
      <c r="D498" s="1"/>
      <c r="E498" s="1"/>
      <c r="F498" s="1"/>
    </row>
    <row r="499" spans="2:6" x14ac:dyDescent="0.55000000000000004">
      <c r="B499" s="1"/>
      <c r="C499" s="1"/>
      <c r="D499" s="1"/>
      <c r="E499" s="1"/>
      <c r="F499" s="1"/>
    </row>
    <row r="500" spans="2:6" x14ac:dyDescent="0.55000000000000004">
      <c r="B500" s="1"/>
      <c r="C500" s="1"/>
      <c r="D500" s="1"/>
      <c r="E500" s="1"/>
      <c r="F500" s="1"/>
    </row>
    <row r="501" spans="2:6" x14ac:dyDescent="0.55000000000000004">
      <c r="B501" s="1"/>
      <c r="C501" s="1"/>
      <c r="D501" s="1"/>
      <c r="E501" s="1"/>
      <c r="F501" s="1"/>
    </row>
    <row r="502" spans="2:6" x14ac:dyDescent="0.55000000000000004">
      <c r="B502" s="1"/>
      <c r="C502" s="1"/>
      <c r="D502" s="1"/>
      <c r="E502" s="1"/>
      <c r="F502" s="1"/>
    </row>
    <row r="503" spans="2:6" x14ac:dyDescent="0.55000000000000004">
      <c r="B503" s="1"/>
      <c r="C503" s="1"/>
      <c r="D503" s="1"/>
      <c r="E503" s="1"/>
      <c r="F503" s="1"/>
    </row>
    <row r="504" spans="2:6" x14ac:dyDescent="0.55000000000000004">
      <c r="B504" s="1"/>
      <c r="C504" s="1"/>
      <c r="D504" s="1"/>
      <c r="E504" s="1"/>
      <c r="F504" s="1"/>
    </row>
    <row r="505" spans="2:6" x14ac:dyDescent="0.55000000000000004">
      <c r="B505" s="1"/>
      <c r="C505" s="1"/>
      <c r="D505" s="1"/>
      <c r="E505" s="1"/>
      <c r="F505" s="1"/>
    </row>
    <row r="506" spans="2:6" x14ac:dyDescent="0.55000000000000004">
      <c r="B506" s="1"/>
      <c r="C506" s="1"/>
      <c r="D506" s="1"/>
      <c r="E506" s="1"/>
      <c r="F506" s="1"/>
    </row>
    <row r="507" spans="2:6" x14ac:dyDescent="0.55000000000000004">
      <c r="B507" s="1"/>
      <c r="C507" s="1"/>
      <c r="D507" s="1"/>
      <c r="E507" s="1"/>
      <c r="F507" s="1"/>
    </row>
    <row r="508" spans="2:6" x14ac:dyDescent="0.55000000000000004">
      <c r="B508" s="1"/>
      <c r="C508" s="1"/>
      <c r="D508" s="1"/>
      <c r="E508" s="1"/>
      <c r="F508" s="1"/>
    </row>
    <row r="509" spans="2:6" x14ac:dyDescent="0.55000000000000004">
      <c r="B509" s="1"/>
      <c r="C509" s="1"/>
      <c r="D509" s="1"/>
      <c r="E509" s="1"/>
      <c r="F509" s="1"/>
    </row>
    <row r="510" spans="2:6" x14ac:dyDescent="0.55000000000000004">
      <c r="B510" s="1"/>
      <c r="C510" s="1"/>
      <c r="D510" s="1"/>
      <c r="E510" s="1"/>
      <c r="F510" s="1"/>
    </row>
    <row r="511" spans="2:6" x14ac:dyDescent="0.55000000000000004">
      <c r="B511" s="1"/>
      <c r="C511" s="1"/>
      <c r="D511" s="1"/>
      <c r="E511" s="1"/>
      <c r="F511" s="1"/>
    </row>
    <row r="512" spans="2:6" x14ac:dyDescent="0.55000000000000004">
      <c r="B512" s="1"/>
      <c r="C512" s="1"/>
      <c r="D512" s="1"/>
      <c r="E512" s="1"/>
      <c r="F512" s="1"/>
    </row>
    <row r="513" spans="2:6" x14ac:dyDescent="0.55000000000000004">
      <c r="B513" s="1"/>
      <c r="C513" s="1"/>
      <c r="D513" s="1"/>
      <c r="E513" s="1"/>
      <c r="F513" s="1"/>
    </row>
    <row r="514" spans="2:6" x14ac:dyDescent="0.55000000000000004">
      <c r="B514" s="1"/>
      <c r="C514" s="1"/>
      <c r="D514" s="1"/>
      <c r="E514" s="1"/>
      <c r="F514" s="1"/>
    </row>
    <row r="515" spans="2:6" x14ac:dyDescent="0.55000000000000004">
      <c r="B515" s="1"/>
      <c r="C515" s="1"/>
      <c r="D515" s="1"/>
      <c r="E515" s="1"/>
      <c r="F515" s="1"/>
    </row>
    <row r="516" spans="2:6" x14ac:dyDescent="0.55000000000000004">
      <c r="B516" s="1"/>
      <c r="C516" s="1"/>
      <c r="D516" s="1"/>
      <c r="E516" s="1"/>
      <c r="F516" s="1"/>
    </row>
    <row r="517" spans="2:6" x14ac:dyDescent="0.55000000000000004">
      <c r="B517" s="1"/>
      <c r="C517" s="1"/>
      <c r="D517" s="1"/>
      <c r="E517" s="1"/>
      <c r="F517" s="1"/>
    </row>
    <row r="518" spans="2:6" x14ac:dyDescent="0.55000000000000004">
      <c r="B518" s="1"/>
      <c r="C518" s="1"/>
      <c r="D518" s="1"/>
      <c r="E518" s="1"/>
      <c r="F518" s="1"/>
    </row>
    <row r="519" spans="2:6" x14ac:dyDescent="0.55000000000000004">
      <c r="B519" s="1"/>
      <c r="C519" s="1"/>
      <c r="D519" s="1"/>
      <c r="E519" s="1"/>
      <c r="F519" s="1"/>
    </row>
    <row r="520" spans="2:6" x14ac:dyDescent="0.55000000000000004">
      <c r="B520" s="1"/>
      <c r="C520" s="1"/>
      <c r="D520" s="1"/>
      <c r="E520" s="1"/>
      <c r="F520" s="1"/>
    </row>
    <row r="521" spans="2:6" x14ac:dyDescent="0.55000000000000004">
      <c r="B521" s="1"/>
      <c r="C521" s="1"/>
      <c r="D521" s="1"/>
      <c r="E521" s="1"/>
      <c r="F521" s="1"/>
    </row>
    <row r="522" spans="2:6" x14ac:dyDescent="0.55000000000000004">
      <c r="B522" s="1"/>
      <c r="C522" s="1"/>
      <c r="D522" s="1"/>
      <c r="E522" s="1"/>
      <c r="F522" s="1"/>
    </row>
    <row r="523" spans="2:6" x14ac:dyDescent="0.55000000000000004">
      <c r="B523" s="1"/>
      <c r="C523" s="1"/>
      <c r="D523" s="1"/>
      <c r="E523" s="1"/>
      <c r="F523" s="1"/>
    </row>
    <row r="524" spans="2:6" x14ac:dyDescent="0.55000000000000004">
      <c r="B524" s="1"/>
      <c r="C524" s="1"/>
      <c r="D524" s="1"/>
      <c r="E524" s="1"/>
      <c r="F524" s="1"/>
    </row>
    <row r="525" spans="2:6" x14ac:dyDescent="0.55000000000000004">
      <c r="B525" s="1"/>
      <c r="C525" s="1"/>
      <c r="D525" s="1"/>
      <c r="E525" s="1"/>
      <c r="F525" s="1"/>
    </row>
    <row r="526" spans="2:6" x14ac:dyDescent="0.55000000000000004">
      <c r="B526" s="1"/>
      <c r="C526" s="1"/>
      <c r="D526" s="1"/>
      <c r="E526" s="1"/>
      <c r="F526" s="1"/>
    </row>
    <row r="527" spans="2:6" x14ac:dyDescent="0.55000000000000004">
      <c r="B527" s="1"/>
      <c r="C527" s="1"/>
      <c r="D527" s="1"/>
      <c r="E527" s="1"/>
      <c r="F527" s="1"/>
    </row>
    <row r="528" spans="2:6" x14ac:dyDescent="0.55000000000000004">
      <c r="B528" s="1"/>
      <c r="C528" s="1"/>
      <c r="D528" s="1"/>
      <c r="E528" s="1"/>
      <c r="F528" s="1"/>
    </row>
    <row r="529" spans="2:6" x14ac:dyDescent="0.55000000000000004">
      <c r="B529" s="1"/>
      <c r="C529" s="1"/>
      <c r="D529" s="1"/>
      <c r="E529" s="1"/>
      <c r="F529" s="1"/>
    </row>
    <row r="530" spans="2:6" x14ac:dyDescent="0.55000000000000004">
      <c r="B530" s="1"/>
      <c r="C530" s="1"/>
      <c r="D530" s="1"/>
      <c r="E530" s="1"/>
      <c r="F530" s="1"/>
    </row>
    <row r="531" spans="2:6" x14ac:dyDescent="0.55000000000000004">
      <c r="B531" s="1"/>
      <c r="C531" s="1"/>
      <c r="D531" s="1"/>
      <c r="E531" s="1"/>
      <c r="F531" s="1"/>
    </row>
    <row r="532" spans="2:6" x14ac:dyDescent="0.55000000000000004">
      <c r="B532" s="1"/>
      <c r="C532" s="1"/>
      <c r="D532" s="1"/>
      <c r="E532" s="1"/>
      <c r="F532" s="1"/>
    </row>
    <row r="533" spans="2:6" x14ac:dyDescent="0.55000000000000004">
      <c r="B533" s="1"/>
      <c r="C533" s="1"/>
      <c r="D533" s="1"/>
      <c r="E533" s="1"/>
      <c r="F533" s="1"/>
    </row>
    <row r="534" spans="2:6" x14ac:dyDescent="0.55000000000000004">
      <c r="B534" s="1"/>
      <c r="C534" s="1"/>
      <c r="D534" s="1"/>
      <c r="E534" s="1"/>
      <c r="F534" s="1"/>
    </row>
    <row r="535" spans="2:6" x14ac:dyDescent="0.55000000000000004">
      <c r="B535" s="1"/>
      <c r="C535" s="1"/>
      <c r="D535" s="1"/>
      <c r="E535" s="1"/>
      <c r="F535" s="1"/>
    </row>
    <row r="536" spans="2:6" x14ac:dyDescent="0.55000000000000004">
      <c r="B536" s="1"/>
      <c r="C536" s="1"/>
      <c r="D536" s="1"/>
      <c r="E536" s="1"/>
      <c r="F536" s="1"/>
    </row>
    <row r="537" spans="2:6" x14ac:dyDescent="0.55000000000000004">
      <c r="B537" s="1"/>
      <c r="C537" s="1"/>
      <c r="D537" s="1"/>
      <c r="E537" s="1"/>
      <c r="F537" s="1"/>
    </row>
    <row r="538" spans="2:6" x14ac:dyDescent="0.55000000000000004">
      <c r="B538" s="1"/>
      <c r="C538" s="1"/>
      <c r="D538" s="1"/>
      <c r="E538" s="1"/>
      <c r="F538" s="1"/>
    </row>
    <row r="539" spans="2:6" x14ac:dyDescent="0.55000000000000004">
      <c r="B539" s="1"/>
      <c r="C539" s="1"/>
      <c r="D539" s="1"/>
      <c r="E539" s="1"/>
      <c r="F539" s="1"/>
    </row>
    <row r="540" spans="2:6" x14ac:dyDescent="0.55000000000000004">
      <c r="B540" s="1"/>
      <c r="C540" s="1"/>
      <c r="D540" s="1"/>
      <c r="E540" s="1"/>
      <c r="F540" s="1"/>
    </row>
    <row r="541" spans="2:6" x14ac:dyDescent="0.55000000000000004">
      <c r="B541" s="1"/>
      <c r="C541" s="1"/>
      <c r="D541" s="1"/>
      <c r="E541" s="1"/>
      <c r="F541" s="1"/>
    </row>
    <row r="542" spans="2:6" x14ac:dyDescent="0.55000000000000004">
      <c r="B542" s="1"/>
      <c r="C542" s="1"/>
      <c r="D542" s="1"/>
      <c r="E542" s="1"/>
      <c r="F542" s="1"/>
    </row>
    <row r="543" spans="2:6" x14ac:dyDescent="0.55000000000000004">
      <c r="B543" s="1"/>
      <c r="C543" s="1"/>
      <c r="D543" s="1"/>
      <c r="E543" s="1"/>
      <c r="F543" s="1"/>
    </row>
    <row r="544" spans="2:6" x14ac:dyDescent="0.55000000000000004">
      <c r="B544" s="1"/>
      <c r="C544" s="1"/>
      <c r="D544" s="1"/>
      <c r="E544" s="1"/>
      <c r="F544" s="1"/>
    </row>
    <row r="545" spans="2:6" x14ac:dyDescent="0.55000000000000004">
      <c r="B545" s="1"/>
      <c r="C545" s="1"/>
      <c r="D545" s="1"/>
      <c r="E545" s="1"/>
      <c r="F545" s="1"/>
    </row>
    <row r="546" spans="2:6" x14ac:dyDescent="0.55000000000000004">
      <c r="B546" s="1"/>
      <c r="C546" s="1"/>
      <c r="D546" s="1"/>
      <c r="E546" s="1"/>
      <c r="F546" s="1"/>
    </row>
    <row r="547" spans="2:6" x14ac:dyDescent="0.55000000000000004">
      <c r="B547" s="1"/>
      <c r="C547" s="1"/>
      <c r="D547" s="1"/>
      <c r="E547" s="1"/>
      <c r="F547" s="1"/>
    </row>
    <row r="548" spans="2:6" x14ac:dyDescent="0.55000000000000004">
      <c r="B548" s="1"/>
      <c r="C548" s="1"/>
      <c r="D548" s="1"/>
      <c r="E548" s="1"/>
      <c r="F548" s="1"/>
    </row>
    <row r="549" spans="2:6" x14ac:dyDescent="0.55000000000000004">
      <c r="B549" s="1"/>
      <c r="C549" s="1"/>
      <c r="D549" s="1"/>
      <c r="E549" s="1"/>
      <c r="F549" s="1"/>
    </row>
    <row r="550" spans="2:6" x14ac:dyDescent="0.55000000000000004">
      <c r="B550" s="1"/>
      <c r="C550" s="1"/>
      <c r="D550" s="1"/>
      <c r="E550" s="1"/>
      <c r="F550" s="1"/>
    </row>
    <row r="551" spans="2:6" x14ac:dyDescent="0.55000000000000004">
      <c r="B551" s="1"/>
      <c r="C551" s="1"/>
      <c r="D551" s="1"/>
      <c r="E551" s="1"/>
      <c r="F551" s="1"/>
    </row>
    <row r="552" spans="2:6" x14ac:dyDescent="0.55000000000000004">
      <c r="B552" s="1"/>
      <c r="C552" s="1"/>
      <c r="D552" s="1"/>
      <c r="E552" s="1"/>
      <c r="F552" s="1"/>
    </row>
    <row r="553" spans="2:6" x14ac:dyDescent="0.55000000000000004">
      <c r="B553" s="1"/>
      <c r="C553" s="1"/>
      <c r="D553" s="1"/>
      <c r="E553" s="1"/>
      <c r="F553" s="1"/>
    </row>
    <row r="554" spans="2:6" x14ac:dyDescent="0.55000000000000004">
      <c r="B554" s="1"/>
      <c r="C554" s="1"/>
      <c r="D554" s="1"/>
      <c r="E554" s="1"/>
      <c r="F554" s="1"/>
    </row>
    <row r="555" spans="2:6" x14ac:dyDescent="0.55000000000000004">
      <c r="B555" s="1"/>
      <c r="C555" s="1"/>
      <c r="D555" s="1"/>
      <c r="E555" s="1"/>
      <c r="F555" s="1"/>
    </row>
    <row r="556" spans="2:6" x14ac:dyDescent="0.55000000000000004">
      <c r="B556" s="1"/>
      <c r="C556" s="1"/>
      <c r="D556" s="1"/>
      <c r="E556" s="1"/>
      <c r="F556" s="1"/>
    </row>
    <row r="557" spans="2:6" x14ac:dyDescent="0.55000000000000004">
      <c r="B557" s="1"/>
      <c r="C557" s="1"/>
      <c r="D557" s="1"/>
      <c r="E557" s="1"/>
      <c r="F557" s="1"/>
    </row>
  </sheetData>
  <mergeCells count="5">
    <mergeCell ref="O21:P21"/>
    <mergeCell ref="E8:G8"/>
    <mergeCell ref="I10:L10"/>
    <mergeCell ref="M10:P10"/>
    <mergeCell ref="K21:L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6"/>
  <sheetViews>
    <sheetView workbookViewId="0">
      <selection activeCell="H2" sqref="H2"/>
    </sheetView>
  </sheetViews>
  <sheetFormatPr defaultRowHeight="14.4" x14ac:dyDescent="0.55000000000000004"/>
  <cols>
    <col min="1" max="1" width="8.83984375" style="2"/>
    <col min="2" max="2" width="14.3671875" style="2" bestFit="1" customWidth="1"/>
    <col min="3" max="3" width="12.26171875" style="2" bestFit="1" customWidth="1"/>
    <col min="4" max="4" width="12.26171875" style="2" customWidth="1"/>
    <col min="5" max="5" width="8.1015625" style="2" customWidth="1"/>
    <col min="6" max="6" width="6.68359375" style="2" bestFit="1" customWidth="1"/>
    <col min="7" max="7" width="6.5234375" customWidth="1"/>
    <col min="8" max="8" width="7.89453125" bestFit="1" customWidth="1"/>
    <col min="9" max="9" width="11.578125" bestFit="1" customWidth="1"/>
    <col min="10" max="10" width="8.734375" bestFit="1" customWidth="1"/>
    <col min="11" max="11" width="6.734375" customWidth="1"/>
    <col min="12" max="12" width="7.26171875" bestFit="1" customWidth="1"/>
    <col min="13" max="13" width="6.83984375" bestFit="1" customWidth="1"/>
    <col min="14" max="14" width="8.734375" bestFit="1" customWidth="1"/>
    <col min="15" max="15" width="7.62890625" bestFit="1" customWidth="1"/>
    <col min="16" max="16" width="7.26171875" bestFit="1" customWidth="1"/>
  </cols>
  <sheetData>
    <row r="1" spans="1:18" x14ac:dyDescent="0.55000000000000004">
      <c r="A1" s="2" t="s">
        <v>3</v>
      </c>
      <c r="G1" s="18"/>
      <c r="O1" s="10"/>
    </row>
    <row r="2" spans="1:18" ht="25.8" x14ac:dyDescent="0.95">
      <c r="H2" s="55" t="s">
        <v>73</v>
      </c>
      <c r="O2" s="9"/>
    </row>
    <row r="3" spans="1:18" x14ac:dyDescent="0.55000000000000004">
      <c r="A3" t="s">
        <v>23</v>
      </c>
      <c r="B3">
        <v>3.76</v>
      </c>
      <c r="C3"/>
      <c r="D3"/>
    </row>
    <row r="4" spans="1:18" x14ac:dyDescent="0.55000000000000004">
      <c r="A4" t="s">
        <v>24</v>
      </c>
      <c r="B4">
        <v>1.923</v>
      </c>
      <c r="C4" t="s">
        <v>6</v>
      </c>
      <c r="D4"/>
    </row>
    <row r="5" spans="1:18" x14ac:dyDescent="0.55000000000000004">
      <c r="A5" t="s">
        <v>7</v>
      </c>
      <c r="B5">
        <v>1.96</v>
      </c>
      <c r="C5" t="s">
        <v>9</v>
      </c>
      <c r="D5"/>
    </row>
    <row r="6" spans="1:18" x14ac:dyDescent="0.55000000000000004">
      <c r="A6" t="s">
        <v>8</v>
      </c>
      <c r="B6">
        <v>1.1200000000000001</v>
      </c>
      <c r="C6" t="s">
        <v>9</v>
      </c>
      <c r="D6"/>
      <c r="I6" s="25"/>
    </row>
    <row r="7" spans="1:18" x14ac:dyDescent="0.55000000000000004">
      <c r="A7" t="s">
        <v>31</v>
      </c>
      <c r="B7">
        <f>COUNT(B11:B60)</f>
        <v>50</v>
      </c>
      <c r="C7"/>
      <c r="D7"/>
    </row>
    <row r="8" spans="1:18" x14ac:dyDescent="0.55000000000000004">
      <c r="A8"/>
      <c r="B8"/>
      <c r="C8"/>
      <c r="D8"/>
      <c r="E8" s="44" t="s">
        <v>20</v>
      </c>
      <c r="F8" s="44"/>
      <c r="G8" s="44"/>
      <c r="H8" s="44"/>
      <c r="I8" s="22"/>
      <c r="J8" s="22"/>
      <c r="K8" s="22"/>
      <c r="L8" s="22"/>
      <c r="M8" s="22"/>
      <c r="N8" s="23"/>
      <c r="O8" s="22"/>
      <c r="P8" s="22"/>
      <c r="Q8" s="22"/>
      <c r="R8" s="22"/>
    </row>
    <row r="9" spans="1:18" x14ac:dyDescent="0.55000000000000004">
      <c r="E9" s="20" t="s">
        <v>17</v>
      </c>
      <c r="F9" s="21"/>
      <c r="H9" s="22"/>
      <c r="I9" s="30" t="s">
        <v>18</v>
      </c>
      <c r="J9" s="31"/>
      <c r="K9" s="31"/>
      <c r="L9" s="31"/>
      <c r="M9" s="24"/>
      <c r="N9" s="24"/>
      <c r="O9" s="24"/>
      <c r="P9" s="24"/>
      <c r="Q9" s="22"/>
      <c r="R9" s="22"/>
    </row>
    <row r="10" spans="1:18" ht="16.8" x14ac:dyDescent="0.75">
      <c r="A10" s="3" t="s">
        <v>0</v>
      </c>
      <c r="B10" s="3" t="s">
        <v>1</v>
      </c>
      <c r="C10" s="8" t="s">
        <v>29</v>
      </c>
      <c r="D10" s="8" t="s">
        <v>32</v>
      </c>
      <c r="E10" s="25" t="s">
        <v>33</v>
      </c>
      <c r="F10" s="25" t="s">
        <v>34</v>
      </c>
      <c r="G10" s="9" t="s">
        <v>35</v>
      </c>
      <c r="H10" s="34">
        <f>MAX(F11:F60)</f>
        <v>0.13086288472627178</v>
      </c>
      <c r="I10" s="25" t="s">
        <v>33</v>
      </c>
      <c r="J10" s="25" t="s">
        <v>34</v>
      </c>
      <c r="K10" s="9" t="s">
        <v>35</v>
      </c>
      <c r="L10" s="34">
        <f>MAX(J11:J60)</f>
        <v>0.84805811986834856</v>
      </c>
      <c r="M10" s="26"/>
      <c r="N10" s="26"/>
      <c r="O10" s="26"/>
      <c r="P10" s="26"/>
      <c r="Q10" s="22"/>
      <c r="R10" s="22"/>
    </row>
    <row r="11" spans="1:18" x14ac:dyDescent="0.55000000000000004">
      <c r="A11" s="1">
        <v>1933</v>
      </c>
      <c r="B11" s="4">
        <v>0.44</v>
      </c>
      <c r="C11" s="2">
        <v>1</v>
      </c>
      <c r="D11" s="2">
        <f>C11/$B$7</f>
        <v>0.02</v>
      </c>
      <c r="E11" s="21">
        <f>NORMDIST(B11,$B$5,$B$6,TRUE)</f>
        <v>8.7367911607623583E-2</v>
      </c>
      <c r="F11" s="21">
        <f>ABS(D11-E11)</f>
        <v>6.7367911607623579E-2</v>
      </c>
      <c r="G11" s="9" t="s">
        <v>27</v>
      </c>
      <c r="H11" s="35">
        <v>0.05</v>
      </c>
      <c r="I11" s="36">
        <f>NORMDIST(B11,$B$3,1/$B$4,TRUE)</f>
        <v>8.6057879857037743E-11</v>
      </c>
      <c r="J11" s="21">
        <f>ABS(D11-I11)</f>
        <v>1.9999999913942121E-2</v>
      </c>
      <c r="K11" s="9" t="s">
        <v>27</v>
      </c>
      <c r="L11" s="35">
        <v>0.05</v>
      </c>
      <c r="M11" s="28"/>
      <c r="N11" s="28"/>
      <c r="O11" s="28"/>
      <c r="P11" s="28"/>
      <c r="Q11" s="22"/>
      <c r="R11" s="22"/>
    </row>
    <row r="12" spans="1:18" ht="16.8" x14ac:dyDescent="0.75">
      <c r="A12" s="1">
        <v>1980</v>
      </c>
      <c r="B12" s="4">
        <v>0.52</v>
      </c>
      <c r="C12" s="2">
        <v>2</v>
      </c>
      <c r="D12" s="2">
        <f t="shared" ref="D12:D60" si="0">C12/$B$7</f>
        <v>0.04</v>
      </c>
      <c r="E12" s="21">
        <f t="shared" ref="E12:E60" si="1">NORMDIST(B12,$B$5,$B$6,TRUE)</f>
        <v>9.9271396843331E-2</v>
      </c>
      <c r="F12" s="21">
        <f t="shared" ref="F12:F60" si="2">ABS(D12-E12)</f>
        <v>5.9271396843330999E-2</v>
      </c>
      <c r="G12" s="9" t="s">
        <v>37</v>
      </c>
      <c r="H12" s="33">
        <v>1.3580000000000001</v>
      </c>
      <c r="I12" s="36">
        <f t="shared" ref="I12:I60" si="3">NORMDIST(B12,$B$3,1/$B$4,TRUE)</f>
        <v>2.3244473605205432E-10</v>
      </c>
      <c r="J12" s="21">
        <f t="shared" ref="J12:J60" si="4">ABS(D12-I12)</f>
        <v>3.9999999767555264E-2</v>
      </c>
      <c r="K12" s="9" t="s">
        <v>37</v>
      </c>
      <c r="L12" s="33">
        <v>1.3580000000000001</v>
      </c>
      <c r="M12" s="28"/>
      <c r="N12" s="28"/>
      <c r="O12" s="28"/>
      <c r="P12" s="28"/>
      <c r="Q12" s="22"/>
      <c r="R12" s="22"/>
    </row>
    <row r="13" spans="1:18" ht="16.8" x14ac:dyDescent="0.75">
      <c r="A13" s="1">
        <v>1944</v>
      </c>
      <c r="B13" s="4">
        <v>0.54</v>
      </c>
      <c r="C13" s="2">
        <v>3</v>
      </c>
      <c r="D13" s="2">
        <f t="shared" si="0"/>
        <v>0.06</v>
      </c>
      <c r="E13" s="21">
        <f t="shared" si="1"/>
        <v>0.10242448565536802</v>
      </c>
      <c r="F13" s="21">
        <f t="shared" si="2"/>
        <v>4.2424485655368022E-2</v>
      </c>
      <c r="G13" s="32" t="s">
        <v>36</v>
      </c>
      <c r="H13" s="34">
        <f>H12/(SQRT(B7)+0.12+0.11/SQRT(B7))</f>
        <v>0.18843774417144613</v>
      </c>
      <c r="I13" s="36">
        <f t="shared" si="3"/>
        <v>2.9691468518770852E-10</v>
      </c>
      <c r="J13" s="21">
        <f t="shared" si="4"/>
        <v>5.999999970308531E-2</v>
      </c>
      <c r="K13" s="32" t="s">
        <v>36</v>
      </c>
      <c r="L13" s="34">
        <f>L12/(SQRT(B7)+0.12+0.11/SQRT(B7))</f>
        <v>0.18843774417144613</v>
      </c>
      <c r="M13" s="28"/>
      <c r="N13" s="28"/>
      <c r="O13" s="28"/>
      <c r="P13" s="28"/>
      <c r="Q13" s="22"/>
      <c r="R13" s="22"/>
    </row>
    <row r="14" spans="1:18" x14ac:dyDescent="0.55000000000000004">
      <c r="A14" s="1">
        <v>1940</v>
      </c>
      <c r="B14" s="4">
        <v>0.72</v>
      </c>
      <c r="C14" s="2">
        <v>4</v>
      </c>
      <c r="D14" s="2">
        <f t="shared" si="0"/>
        <v>0.08</v>
      </c>
      <c r="E14" s="21">
        <f t="shared" si="1"/>
        <v>0.13411608434126712</v>
      </c>
      <c r="F14" s="21">
        <f t="shared" si="2"/>
        <v>5.4116084341267121E-2</v>
      </c>
      <c r="G14" s="32" t="s">
        <v>38</v>
      </c>
      <c r="I14" s="36">
        <f t="shared" si="3"/>
        <v>2.5188806415888695E-9</v>
      </c>
      <c r="J14" s="21">
        <f t="shared" si="4"/>
        <v>7.9999997481119356E-2</v>
      </c>
      <c r="K14" s="32" t="s">
        <v>38</v>
      </c>
      <c r="M14" s="28"/>
      <c r="N14" s="28"/>
      <c r="O14" s="28"/>
      <c r="P14" s="28"/>
      <c r="Q14" s="22"/>
      <c r="R14" s="22"/>
    </row>
    <row r="15" spans="1:18" x14ac:dyDescent="0.55000000000000004">
      <c r="A15" s="1">
        <v>1981</v>
      </c>
      <c r="B15" s="4">
        <v>0.87</v>
      </c>
      <c r="C15" s="2">
        <v>5</v>
      </c>
      <c r="D15" s="2">
        <f t="shared" si="0"/>
        <v>0.1</v>
      </c>
      <c r="E15" s="21">
        <f t="shared" si="1"/>
        <v>0.16522340610020764</v>
      </c>
      <c r="F15" s="21">
        <f t="shared" si="2"/>
        <v>6.5223406100207632E-2</v>
      </c>
      <c r="G15" s="37" t="str">
        <f>IF(H10&gt;=H13,"Reject","Do not reject")</f>
        <v>Do not reject</v>
      </c>
      <c r="H15" s="37"/>
      <c r="I15" s="36">
        <f t="shared" si="3"/>
        <v>1.3685650472400375E-8</v>
      </c>
      <c r="J15" s="21">
        <f t="shared" si="4"/>
        <v>9.9999986314349532E-2</v>
      </c>
      <c r="K15" s="38" t="str">
        <f>IF(L10&gt;=L13,"Reject","Do not reject")</f>
        <v>Reject</v>
      </c>
      <c r="L15" s="38"/>
      <c r="M15" s="28"/>
      <c r="N15" s="28"/>
      <c r="O15" s="28"/>
      <c r="P15" s="28"/>
      <c r="Q15" s="22"/>
      <c r="R15" s="22"/>
    </row>
    <row r="16" spans="1:18" x14ac:dyDescent="0.55000000000000004">
      <c r="A16" s="1">
        <v>1970</v>
      </c>
      <c r="B16" s="4">
        <v>1.03</v>
      </c>
      <c r="C16" s="2">
        <v>6</v>
      </c>
      <c r="D16" s="2">
        <f t="shared" si="0"/>
        <v>0.12</v>
      </c>
      <c r="E16" s="21">
        <f t="shared" si="1"/>
        <v>0.20316844447777366</v>
      </c>
      <c r="F16" s="21">
        <f t="shared" si="2"/>
        <v>8.3168444477773662E-2</v>
      </c>
      <c r="G16" s="27"/>
      <c r="H16" s="27"/>
      <c r="I16" s="36">
        <f t="shared" si="3"/>
        <v>7.6136350864791575E-8</v>
      </c>
      <c r="J16" s="21">
        <f t="shared" si="4"/>
        <v>0.11999992386364913</v>
      </c>
      <c r="K16" s="27"/>
      <c r="L16" s="27"/>
      <c r="M16" s="28"/>
      <c r="N16" s="28"/>
      <c r="O16" s="28"/>
      <c r="P16" s="28"/>
      <c r="Q16" s="22"/>
      <c r="R16" s="22"/>
    </row>
    <row r="17" spans="1:18" x14ac:dyDescent="0.55000000000000004">
      <c r="A17" s="1">
        <v>1971</v>
      </c>
      <c r="B17" s="4">
        <v>1.1100000000000001</v>
      </c>
      <c r="C17" s="2">
        <v>7</v>
      </c>
      <c r="D17" s="2">
        <f t="shared" si="0"/>
        <v>0.14000000000000001</v>
      </c>
      <c r="E17" s="21">
        <f t="shared" si="1"/>
        <v>0.22394764322191285</v>
      </c>
      <c r="F17" s="21">
        <f t="shared" si="2"/>
        <v>8.3947643221912838E-2</v>
      </c>
      <c r="G17" s="22"/>
      <c r="H17" s="22"/>
      <c r="I17" s="36">
        <f t="shared" si="3"/>
        <v>1.7349835503325118E-7</v>
      </c>
      <c r="J17" s="21">
        <f t="shared" si="4"/>
        <v>0.13999982650164497</v>
      </c>
      <c r="K17" s="22"/>
      <c r="L17" s="22"/>
      <c r="M17" s="29"/>
      <c r="N17" s="22"/>
      <c r="O17" s="22"/>
      <c r="P17" s="22"/>
      <c r="Q17" s="22"/>
      <c r="R17" s="22"/>
    </row>
    <row r="18" spans="1:18" x14ac:dyDescent="0.55000000000000004">
      <c r="A18" s="1">
        <v>1955</v>
      </c>
      <c r="B18" s="4">
        <v>1.1200000000000001</v>
      </c>
      <c r="C18" s="2">
        <v>8</v>
      </c>
      <c r="D18" s="2">
        <f t="shared" si="0"/>
        <v>0.16</v>
      </c>
      <c r="E18" s="21">
        <f t="shared" si="1"/>
        <v>0.22662735237686826</v>
      </c>
      <c r="F18" s="21">
        <f t="shared" si="2"/>
        <v>6.662735237686826E-2</v>
      </c>
      <c r="G18" s="22"/>
      <c r="H18" s="22"/>
      <c r="I18" s="36">
        <f t="shared" si="3"/>
        <v>1.9200305758801736E-7</v>
      </c>
      <c r="J18" s="21">
        <f t="shared" si="4"/>
        <v>0.15999980799694241</v>
      </c>
      <c r="K18" s="22"/>
      <c r="L18" s="22"/>
      <c r="M18" s="29"/>
      <c r="N18" s="22"/>
      <c r="O18" s="22"/>
      <c r="P18" s="22"/>
      <c r="Q18" s="22"/>
      <c r="R18" s="22"/>
    </row>
    <row r="19" spans="1:18" x14ac:dyDescent="0.55000000000000004">
      <c r="A19" s="1">
        <v>1946</v>
      </c>
      <c r="B19" s="4">
        <v>1.1299999999999999</v>
      </c>
      <c r="C19" s="2">
        <v>9</v>
      </c>
      <c r="D19" s="2">
        <f t="shared" si="0"/>
        <v>0.18</v>
      </c>
      <c r="E19" s="21">
        <f t="shared" si="1"/>
        <v>0.22932506610906489</v>
      </c>
      <c r="F19" s="21">
        <f t="shared" si="2"/>
        <v>4.9325066109064897E-2</v>
      </c>
      <c r="G19" s="22"/>
      <c r="H19" s="22"/>
      <c r="I19" s="36">
        <f t="shared" si="3"/>
        <v>2.1240534881553883E-7</v>
      </c>
      <c r="J19" s="21">
        <f t="shared" si="4"/>
        <v>0.17999978759465118</v>
      </c>
      <c r="K19" s="22"/>
      <c r="L19" s="22"/>
      <c r="M19" s="29"/>
      <c r="N19" s="19"/>
      <c r="O19" s="22"/>
      <c r="P19" s="22"/>
      <c r="Q19" s="22"/>
      <c r="R19" s="22"/>
    </row>
    <row r="20" spans="1:18" x14ac:dyDescent="0.55000000000000004">
      <c r="A20" s="1">
        <v>1967</v>
      </c>
      <c r="B20" s="4">
        <v>1.1599999999999999</v>
      </c>
      <c r="C20" s="2">
        <v>10</v>
      </c>
      <c r="D20" s="2">
        <f t="shared" si="0"/>
        <v>0.2</v>
      </c>
      <c r="E20" s="21">
        <f t="shared" si="1"/>
        <v>0.23752526202697649</v>
      </c>
      <c r="F20" s="21">
        <f t="shared" si="2"/>
        <v>3.752526202697648E-2</v>
      </c>
      <c r="I20" s="36">
        <f t="shared" si="3"/>
        <v>2.8694906450167851E-7</v>
      </c>
      <c r="J20" s="21">
        <f t="shared" si="4"/>
        <v>0.1999997130509355</v>
      </c>
      <c r="M20" s="4"/>
    </row>
    <row r="21" spans="1:18" x14ac:dyDescent="0.55000000000000004">
      <c r="A21" s="1">
        <v>1934</v>
      </c>
      <c r="B21" s="4">
        <v>1.18</v>
      </c>
      <c r="C21" s="2">
        <v>11</v>
      </c>
      <c r="D21" s="2">
        <f t="shared" si="0"/>
        <v>0.22</v>
      </c>
      <c r="E21" s="21">
        <f t="shared" si="1"/>
        <v>0.24308023762022168</v>
      </c>
      <c r="F21" s="21">
        <f t="shared" si="2"/>
        <v>2.3080237620221683E-2</v>
      </c>
      <c r="I21" s="36">
        <f t="shared" si="3"/>
        <v>3.5004262305646916E-7</v>
      </c>
      <c r="J21" s="21">
        <f t="shared" si="4"/>
        <v>0.21999964995737695</v>
      </c>
      <c r="M21" s="4"/>
    </row>
    <row r="22" spans="1:18" x14ac:dyDescent="0.55000000000000004">
      <c r="A22" s="1">
        <v>1942</v>
      </c>
      <c r="B22" s="4">
        <v>1.3</v>
      </c>
      <c r="C22" s="2">
        <v>12</v>
      </c>
      <c r="D22" s="2">
        <f t="shared" si="0"/>
        <v>0.24</v>
      </c>
      <c r="E22" s="21">
        <f t="shared" si="1"/>
        <v>0.27783481319282699</v>
      </c>
      <c r="F22" s="21">
        <f t="shared" si="2"/>
        <v>3.7834813192826999E-2</v>
      </c>
      <c r="I22" s="36">
        <f t="shared" si="3"/>
        <v>1.1193963919068917E-6</v>
      </c>
      <c r="J22" s="21">
        <f t="shared" si="4"/>
        <v>0.23999888060360808</v>
      </c>
      <c r="M22" s="4"/>
    </row>
    <row r="23" spans="1:18" x14ac:dyDescent="0.55000000000000004">
      <c r="A23" s="1">
        <v>1963</v>
      </c>
      <c r="B23" s="4">
        <v>1.31</v>
      </c>
      <c r="C23" s="2">
        <v>13</v>
      </c>
      <c r="D23" s="2">
        <f t="shared" si="0"/>
        <v>0.26</v>
      </c>
      <c r="E23" s="21">
        <f t="shared" si="1"/>
        <v>0.2808368999639721</v>
      </c>
      <c r="F23" s="21">
        <f t="shared" si="2"/>
        <v>2.0836899963972089E-2</v>
      </c>
      <c r="I23" s="36">
        <f t="shared" si="3"/>
        <v>1.2304059481390941E-6</v>
      </c>
      <c r="J23" s="21">
        <f t="shared" si="4"/>
        <v>0.25999876959405188</v>
      </c>
      <c r="O23" s="15"/>
      <c r="P23" s="15"/>
    </row>
    <row r="24" spans="1:18" x14ac:dyDescent="0.55000000000000004">
      <c r="A24" s="1">
        <v>1943</v>
      </c>
      <c r="B24" s="4">
        <v>1.35</v>
      </c>
      <c r="C24" s="2">
        <v>14.5</v>
      </c>
      <c r="D24" s="2">
        <f t="shared" si="0"/>
        <v>0.28999999999999998</v>
      </c>
      <c r="E24" s="21">
        <f t="shared" si="1"/>
        <v>0.29299958645299362</v>
      </c>
      <c r="F24" s="21">
        <f t="shared" si="2"/>
        <v>2.9995864529936411E-3</v>
      </c>
      <c r="G24" s="9"/>
      <c r="H24" s="9"/>
      <c r="I24" s="36">
        <f t="shared" si="3"/>
        <v>1.7896115994986746E-6</v>
      </c>
      <c r="J24" s="21">
        <f t="shared" si="4"/>
        <v>0.28999821038840046</v>
      </c>
      <c r="K24" s="9"/>
      <c r="L24" s="9"/>
      <c r="O24" s="9"/>
      <c r="P24" s="9"/>
    </row>
    <row r="25" spans="1:18" x14ac:dyDescent="0.55000000000000004">
      <c r="A25" s="1">
        <v>1972</v>
      </c>
      <c r="B25" s="4">
        <v>1.35</v>
      </c>
      <c r="C25" s="2">
        <v>14.5</v>
      </c>
      <c r="D25" s="2">
        <f t="shared" si="0"/>
        <v>0.28999999999999998</v>
      </c>
      <c r="E25" s="21">
        <f t="shared" si="1"/>
        <v>0.29299958645299362</v>
      </c>
      <c r="F25" s="21">
        <f t="shared" si="2"/>
        <v>2.9995864529936411E-3</v>
      </c>
      <c r="G25" s="12"/>
      <c r="H25" s="12"/>
      <c r="I25" s="36">
        <f t="shared" si="3"/>
        <v>1.7896115994986746E-6</v>
      </c>
      <c r="J25" s="21">
        <f t="shared" si="4"/>
        <v>0.28999821038840046</v>
      </c>
      <c r="K25" s="12"/>
      <c r="L25" s="12"/>
      <c r="O25" s="11"/>
      <c r="P25" s="11"/>
    </row>
    <row r="26" spans="1:18" x14ac:dyDescent="0.55000000000000004">
      <c r="A26" s="1">
        <v>1957</v>
      </c>
      <c r="B26" s="4">
        <v>1.36</v>
      </c>
      <c r="C26" s="2">
        <v>17</v>
      </c>
      <c r="D26" s="2">
        <f t="shared" si="0"/>
        <v>0.34</v>
      </c>
      <c r="E26" s="21">
        <f t="shared" si="1"/>
        <v>0.29607801445446147</v>
      </c>
      <c r="F26" s="21">
        <f t="shared" si="2"/>
        <v>4.3921985545538555E-2</v>
      </c>
      <c r="G26" s="12"/>
      <c r="H26" s="12"/>
      <c r="I26" s="36">
        <f t="shared" si="3"/>
        <v>1.9635847221409454E-6</v>
      </c>
      <c r="J26" s="21">
        <f t="shared" si="4"/>
        <v>0.33999803641527787</v>
      </c>
      <c r="K26" s="12"/>
      <c r="L26" s="12"/>
      <c r="O26" s="11"/>
      <c r="P26" s="11"/>
    </row>
    <row r="27" spans="1:18" x14ac:dyDescent="0.55000000000000004">
      <c r="A27" s="1">
        <v>1969</v>
      </c>
      <c r="B27" s="4">
        <v>1.36</v>
      </c>
      <c r="C27" s="2">
        <v>17</v>
      </c>
      <c r="D27" s="2">
        <f t="shared" si="0"/>
        <v>0.34</v>
      </c>
      <c r="E27" s="21">
        <f t="shared" si="1"/>
        <v>0.29607801445446147</v>
      </c>
      <c r="F27" s="21">
        <f t="shared" si="2"/>
        <v>4.3921985545538555E-2</v>
      </c>
      <c r="G27" s="12"/>
      <c r="H27" s="12"/>
      <c r="I27" s="36">
        <f t="shared" si="3"/>
        <v>1.9635847221409454E-6</v>
      </c>
      <c r="J27" s="21">
        <f t="shared" si="4"/>
        <v>0.33999803641527787</v>
      </c>
      <c r="K27" s="12"/>
      <c r="L27" s="12"/>
      <c r="O27" s="11"/>
      <c r="P27" s="11"/>
    </row>
    <row r="28" spans="1:18" x14ac:dyDescent="0.55000000000000004">
      <c r="A28" s="1">
        <v>1977</v>
      </c>
      <c r="B28" s="4">
        <v>1.36</v>
      </c>
      <c r="C28" s="2">
        <v>17</v>
      </c>
      <c r="D28" s="2">
        <f t="shared" si="0"/>
        <v>0.34</v>
      </c>
      <c r="E28" s="21">
        <f t="shared" si="1"/>
        <v>0.29607801445446147</v>
      </c>
      <c r="F28" s="21">
        <f t="shared" si="2"/>
        <v>4.3921985545538555E-2</v>
      </c>
      <c r="G28" s="12"/>
      <c r="H28" s="12"/>
      <c r="I28" s="36">
        <f t="shared" si="3"/>
        <v>1.9635847221409454E-6</v>
      </c>
      <c r="J28" s="21">
        <f t="shared" si="4"/>
        <v>0.33999803641527787</v>
      </c>
      <c r="K28" s="12"/>
      <c r="L28" s="12"/>
      <c r="O28" s="11"/>
      <c r="P28" s="11"/>
    </row>
    <row r="29" spans="1:18" x14ac:dyDescent="0.55000000000000004">
      <c r="A29" s="1">
        <v>1968</v>
      </c>
      <c r="B29" s="4">
        <v>1.39</v>
      </c>
      <c r="C29" s="2">
        <v>19</v>
      </c>
      <c r="D29" s="2">
        <f t="shared" si="0"/>
        <v>0.38</v>
      </c>
      <c r="E29" s="21">
        <f t="shared" si="1"/>
        <v>0.30540114611222136</v>
      </c>
      <c r="F29" s="21">
        <f t="shared" si="2"/>
        <v>7.4598853887778649E-2</v>
      </c>
      <c r="G29" s="12"/>
      <c r="H29" s="12"/>
      <c r="I29" s="36">
        <f t="shared" si="3"/>
        <v>2.5881813318594595E-6</v>
      </c>
      <c r="J29" s="21">
        <f t="shared" si="4"/>
        <v>0.37999741181866814</v>
      </c>
      <c r="K29" s="12"/>
      <c r="L29" s="12"/>
      <c r="O29" s="11"/>
      <c r="P29" s="11"/>
    </row>
    <row r="30" spans="1:18" x14ac:dyDescent="0.55000000000000004">
      <c r="A30" s="1">
        <v>1973</v>
      </c>
      <c r="B30" s="4">
        <v>1.44</v>
      </c>
      <c r="C30" s="2">
        <v>20</v>
      </c>
      <c r="D30" s="2">
        <f t="shared" si="0"/>
        <v>0.4</v>
      </c>
      <c r="E30" s="21">
        <f t="shared" si="1"/>
        <v>0.32122152883711519</v>
      </c>
      <c r="F30" s="21">
        <f t="shared" si="2"/>
        <v>7.8778471162884833E-2</v>
      </c>
      <c r="G30" s="12"/>
      <c r="H30" s="12"/>
      <c r="I30" s="36">
        <f t="shared" si="3"/>
        <v>4.0720571956522384E-6</v>
      </c>
      <c r="J30" s="21">
        <f t="shared" si="4"/>
        <v>0.39999592794280436</v>
      </c>
      <c r="K30" s="12"/>
      <c r="L30" s="12"/>
      <c r="O30" s="11"/>
      <c r="P30" s="11"/>
    </row>
    <row r="31" spans="1:18" x14ac:dyDescent="0.55000000000000004">
      <c r="A31" s="1">
        <v>1941</v>
      </c>
      <c r="B31" s="4">
        <v>1.46</v>
      </c>
      <c r="C31" s="2">
        <v>21</v>
      </c>
      <c r="D31" s="2">
        <f t="shared" si="0"/>
        <v>0.42</v>
      </c>
      <c r="E31" s="21">
        <f t="shared" si="1"/>
        <v>0.32764384907199973</v>
      </c>
      <c r="F31" s="21">
        <f t="shared" si="2"/>
        <v>9.2356150928000258E-2</v>
      </c>
      <c r="I31" s="36">
        <f t="shared" si="3"/>
        <v>4.8692411557321128E-6</v>
      </c>
      <c r="J31" s="21">
        <f t="shared" si="4"/>
        <v>0.41999513075884426</v>
      </c>
      <c r="M31" s="4"/>
    </row>
    <row r="32" spans="1:18" x14ac:dyDescent="0.55000000000000004">
      <c r="A32" s="1">
        <v>1982</v>
      </c>
      <c r="B32" s="4">
        <v>1.51</v>
      </c>
      <c r="C32" s="2">
        <v>22</v>
      </c>
      <c r="D32" s="2">
        <f t="shared" si="0"/>
        <v>0.44</v>
      </c>
      <c r="E32" s="21">
        <f t="shared" si="1"/>
        <v>0.34392086829870039</v>
      </c>
      <c r="F32" s="21">
        <f t="shared" si="2"/>
        <v>9.6079131701299614E-2</v>
      </c>
      <c r="I32" s="36">
        <f t="shared" si="3"/>
        <v>7.5662773941989001E-6</v>
      </c>
      <c r="J32" s="21">
        <f t="shared" si="4"/>
        <v>0.43999243372260582</v>
      </c>
      <c r="M32" s="4"/>
    </row>
    <row r="33" spans="1:14" x14ac:dyDescent="0.55000000000000004">
      <c r="A33" s="1">
        <v>1961</v>
      </c>
      <c r="B33" s="4">
        <v>1.69</v>
      </c>
      <c r="C33" s="2">
        <v>23.5</v>
      </c>
      <c r="D33" s="2">
        <f t="shared" si="0"/>
        <v>0.47</v>
      </c>
      <c r="E33" s="21">
        <f t="shared" si="1"/>
        <v>0.40474987825703185</v>
      </c>
      <c r="F33" s="21">
        <f t="shared" si="2"/>
        <v>6.5250121742968126E-2</v>
      </c>
      <c r="I33" s="36">
        <f t="shared" si="3"/>
        <v>3.4369323352486099E-5</v>
      </c>
      <c r="J33" s="21">
        <f t="shared" si="4"/>
        <v>0.46996563067664748</v>
      </c>
      <c r="M33" s="5"/>
    </row>
    <row r="34" spans="1:14" x14ac:dyDescent="0.55000000000000004">
      <c r="A34" s="1">
        <v>1975</v>
      </c>
      <c r="B34" s="4">
        <v>1.69</v>
      </c>
      <c r="C34" s="2">
        <v>23.5</v>
      </c>
      <c r="D34" s="2">
        <f t="shared" si="0"/>
        <v>0.47</v>
      </c>
      <c r="E34" s="21">
        <f t="shared" si="1"/>
        <v>0.40474987825703185</v>
      </c>
      <c r="F34" s="21">
        <f t="shared" si="2"/>
        <v>6.5250121742968126E-2</v>
      </c>
      <c r="I34" s="36">
        <f t="shared" si="3"/>
        <v>3.4369323352486099E-5</v>
      </c>
      <c r="J34" s="21">
        <f t="shared" si="4"/>
        <v>0.46996563067664748</v>
      </c>
      <c r="M34" s="4"/>
    </row>
    <row r="35" spans="1:14" x14ac:dyDescent="0.55000000000000004">
      <c r="A35" s="1">
        <v>1938</v>
      </c>
      <c r="B35" s="4">
        <v>1.72</v>
      </c>
      <c r="C35" s="2">
        <v>25.5</v>
      </c>
      <c r="D35" s="2">
        <f t="shared" si="0"/>
        <v>0.51</v>
      </c>
      <c r="E35" s="21">
        <f t="shared" si="1"/>
        <v>0.41516212882789766</v>
      </c>
      <c r="F35" s="21">
        <f t="shared" si="2"/>
        <v>9.483787117210235E-2</v>
      </c>
      <c r="I35" s="36">
        <f t="shared" si="3"/>
        <v>4.374110304930764E-5</v>
      </c>
      <c r="J35" s="21">
        <f t="shared" si="4"/>
        <v>0.50995625889695073</v>
      </c>
      <c r="M35" s="4"/>
      <c r="N35" s="6"/>
    </row>
    <row r="36" spans="1:14" x14ac:dyDescent="0.55000000000000004">
      <c r="A36" s="1">
        <v>1948</v>
      </c>
      <c r="B36" s="4">
        <v>1.72</v>
      </c>
      <c r="C36" s="2">
        <v>25.5</v>
      </c>
      <c r="D36" s="2">
        <f t="shared" si="0"/>
        <v>0.51</v>
      </c>
      <c r="E36" s="21">
        <f t="shared" si="1"/>
        <v>0.41516212882789766</v>
      </c>
      <c r="F36" s="21">
        <f t="shared" si="2"/>
        <v>9.483787117210235E-2</v>
      </c>
      <c r="I36" s="36">
        <f t="shared" si="3"/>
        <v>4.374110304930764E-5</v>
      </c>
      <c r="J36" s="21">
        <f t="shared" si="4"/>
        <v>0.50995625889695073</v>
      </c>
      <c r="M36" s="4"/>
    </row>
    <row r="37" spans="1:14" x14ac:dyDescent="0.55000000000000004">
      <c r="A37" s="1">
        <v>1960</v>
      </c>
      <c r="B37" s="4">
        <v>1.75</v>
      </c>
      <c r="C37" s="2">
        <v>27</v>
      </c>
      <c r="D37" s="2">
        <f t="shared" si="0"/>
        <v>0.54</v>
      </c>
      <c r="E37" s="21">
        <f t="shared" si="1"/>
        <v>0.42563431184410283</v>
      </c>
      <c r="F37" s="21">
        <f t="shared" si="2"/>
        <v>0.1143656881558972</v>
      </c>
      <c r="I37" s="36">
        <f t="shared" si="3"/>
        <v>5.5492281888863444E-5</v>
      </c>
      <c r="J37" s="21">
        <f t="shared" si="4"/>
        <v>0.5399445077181112</v>
      </c>
      <c r="M37" s="4"/>
    </row>
    <row r="38" spans="1:14" x14ac:dyDescent="0.55000000000000004">
      <c r="A38" s="1">
        <v>1964</v>
      </c>
      <c r="B38" s="4">
        <v>1.76</v>
      </c>
      <c r="C38" s="2">
        <v>28</v>
      </c>
      <c r="D38" s="2">
        <f t="shared" si="0"/>
        <v>0.56000000000000005</v>
      </c>
      <c r="E38" s="21">
        <f t="shared" si="1"/>
        <v>0.42913711527372828</v>
      </c>
      <c r="F38" s="21">
        <f t="shared" si="2"/>
        <v>0.13086288472627178</v>
      </c>
      <c r="I38" s="36">
        <f t="shared" si="3"/>
        <v>6.0030881107545737E-5</v>
      </c>
      <c r="J38" s="21">
        <f t="shared" si="4"/>
        <v>0.55993996911889254</v>
      </c>
      <c r="M38" s="4"/>
    </row>
    <row r="39" spans="1:14" x14ac:dyDescent="0.55000000000000004">
      <c r="A39" s="1">
        <v>1974</v>
      </c>
      <c r="B39" s="4">
        <v>1.84</v>
      </c>
      <c r="C39" s="2">
        <v>29</v>
      </c>
      <c r="D39" s="2">
        <f t="shared" si="0"/>
        <v>0.57999999999999996</v>
      </c>
      <c r="E39" s="21">
        <f t="shared" si="1"/>
        <v>0.45733782387407651</v>
      </c>
      <c r="F39" s="21">
        <f t="shared" si="2"/>
        <v>0.12266217612592345</v>
      </c>
      <c r="I39" s="36">
        <f t="shared" si="3"/>
        <v>1.1117874873218084E-4</v>
      </c>
      <c r="J39" s="21">
        <f t="shared" si="4"/>
        <v>0.57988882125126773</v>
      </c>
      <c r="M39" s="4"/>
    </row>
    <row r="40" spans="1:14" x14ac:dyDescent="0.55000000000000004">
      <c r="A40" s="1">
        <v>1962</v>
      </c>
      <c r="B40" s="4">
        <v>1.88</v>
      </c>
      <c r="C40" s="2">
        <v>30</v>
      </c>
      <c r="D40" s="2">
        <f t="shared" si="0"/>
        <v>0.6</v>
      </c>
      <c r="E40" s="21">
        <f t="shared" si="1"/>
        <v>0.47152833548352147</v>
      </c>
      <c r="F40" s="21">
        <f t="shared" si="2"/>
        <v>0.12847166451647851</v>
      </c>
      <c r="I40" s="36">
        <f t="shared" si="3"/>
        <v>1.5003475029687783E-4</v>
      </c>
      <c r="J40" s="21">
        <f t="shared" si="4"/>
        <v>0.59984996524970313</v>
      </c>
      <c r="M40" s="4"/>
    </row>
    <row r="41" spans="1:14" x14ac:dyDescent="0.55000000000000004">
      <c r="A41" s="1">
        <v>1951</v>
      </c>
      <c r="B41" s="4">
        <v>1.98</v>
      </c>
      <c r="C41" s="2">
        <v>31</v>
      </c>
      <c r="D41" s="2">
        <f t="shared" si="0"/>
        <v>0.62</v>
      </c>
      <c r="E41" s="21">
        <f t="shared" si="1"/>
        <v>0.50712359069867807</v>
      </c>
      <c r="F41" s="21">
        <f t="shared" si="2"/>
        <v>0.11287640930132192</v>
      </c>
      <c r="I41" s="36">
        <f t="shared" si="3"/>
        <v>3.0973874739381242E-4</v>
      </c>
      <c r="J41" s="21">
        <f t="shared" si="4"/>
        <v>0.61969026125260618</v>
      </c>
      <c r="M41" s="4"/>
    </row>
    <row r="42" spans="1:14" x14ac:dyDescent="0.55000000000000004">
      <c r="A42" s="1">
        <v>1954</v>
      </c>
      <c r="B42" s="4">
        <v>2</v>
      </c>
      <c r="C42" s="2">
        <v>32</v>
      </c>
      <c r="D42" s="2">
        <f t="shared" si="0"/>
        <v>0.64</v>
      </c>
      <c r="E42" s="21">
        <f t="shared" si="1"/>
        <v>0.51424491026667729</v>
      </c>
      <c r="F42" s="21">
        <f t="shared" si="2"/>
        <v>0.12575508973332272</v>
      </c>
      <c r="I42" s="36">
        <f t="shared" si="3"/>
        <v>3.5656607049386113E-4</v>
      </c>
      <c r="J42" s="21">
        <f t="shared" si="4"/>
        <v>0.63964343392950618</v>
      </c>
      <c r="M42" s="4"/>
    </row>
    <row r="43" spans="1:14" x14ac:dyDescent="0.55000000000000004">
      <c r="A43" s="1">
        <v>1936</v>
      </c>
      <c r="B43" s="4">
        <v>2.08</v>
      </c>
      <c r="C43" s="2">
        <v>33</v>
      </c>
      <c r="D43" s="2">
        <f t="shared" si="0"/>
        <v>0.66</v>
      </c>
      <c r="E43" s="21">
        <f t="shared" si="1"/>
        <v>0.5426621761259236</v>
      </c>
      <c r="F43" s="21">
        <f t="shared" si="2"/>
        <v>0.11733782387407643</v>
      </c>
      <c r="I43" s="36">
        <f t="shared" si="3"/>
        <v>6.1756699586225231E-4</v>
      </c>
      <c r="J43" s="21">
        <f t="shared" si="4"/>
        <v>0.65938243300413779</v>
      </c>
      <c r="M43" s="4"/>
    </row>
    <row r="44" spans="1:14" x14ac:dyDescent="0.55000000000000004">
      <c r="A44" s="1">
        <v>1956</v>
      </c>
      <c r="B44" s="4">
        <v>2.13</v>
      </c>
      <c r="C44" s="2">
        <v>34</v>
      </c>
      <c r="D44" s="2">
        <f t="shared" si="0"/>
        <v>0.68</v>
      </c>
      <c r="E44" s="21">
        <f t="shared" si="1"/>
        <v>0.56032202503803297</v>
      </c>
      <c r="F44" s="21">
        <f t="shared" si="2"/>
        <v>0.11967797496196708</v>
      </c>
      <c r="I44" s="36">
        <f t="shared" si="3"/>
        <v>8.6076560706531218E-4</v>
      </c>
      <c r="J44" s="21">
        <f t="shared" si="4"/>
        <v>0.67913923439293478</v>
      </c>
      <c r="M44" s="4"/>
    </row>
    <row r="45" spans="1:14" x14ac:dyDescent="0.55000000000000004">
      <c r="A45" s="1">
        <v>1965</v>
      </c>
      <c r="B45" s="4">
        <v>2.17</v>
      </c>
      <c r="C45" s="2">
        <v>35</v>
      </c>
      <c r="D45" s="2">
        <f t="shared" si="0"/>
        <v>0.7</v>
      </c>
      <c r="E45" s="21">
        <f t="shared" si="1"/>
        <v>0.57436568815589717</v>
      </c>
      <c r="F45" s="21">
        <f t="shared" si="2"/>
        <v>0.12563431184410279</v>
      </c>
      <c r="I45" s="36">
        <f t="shared" si="3"/>
        <v>1.1156975900592188E-3</v>
      </c>
      <c r="J45" s="21">
        <f t="shared" si="4"/>
        <v>0.69888430240994071</v>
      </c>
      <c r="M45" s="4"/>
    </row>
    <row r="46" spans="1:14" x14ac:dyDescent="0.55000000000000004">
      <c r="A46" s="1">
        <v>1949</v>
      </c>
      <c r="B46" s="4">
        <v>2.27</v>
      </c>
      <c r="C46" s="2">
        <v>36</v>
      </c>
      <c r="D46" s="2">
        <f t="shared" si="0"/>
        <v>0.72</v>
      </c>
      <c r="E46" s="21">
        <f t="shared" si="1"/>
        <v>0.60902767443003758</v>
      </c>
      <c r="F46" s="21">
        <f t="shared" si="2"/>
        <v>0.11097232556996239</v>
      </c>
      <c r="I46" s="36">
        <f t="shared" si="3"/>
        <v>2.0832691086617619E-3</v>
      </c>
      <c r="J46" s="21">
        <f t="shared" si="4"/>
        <v>0.71791673089133823</v>
      </c>
      <c r="M46" s="4"/>
    </row>
    <row r="47" spans="1:14" x14ac:dyDescent="0.55000000000000004">
      <c r="A47" s="1">
        <v>1966</v>
      </c>
      <c r="B47" s="4">
        <v>2.38</v>
      </c>
      <c r="C47" s="2">
        <v>37</v>
      </c>
      <c r="D47" s="2">
        <f t="shared" si="0"/>
        <v>0.74</v>
      </c>
      <c r="E47" s="21">
        <f t="shared" si="1"/>
        <v>0.64616976667272374</v>
      </c>
      <c r="F47" s="21">
        <f t="shared" si="2"/>
        <v>9.3830233327276247E-2</v>
      </c>
      <c r="I47" s="36">
        <f t="shared" si="3"/>
        <v>3.9802569035915173E-3</v>
      </c>
      <c r="J47" s="21">
        <f t="shared" si="4"/>
        <v>0.7360197430964085</v>
      </c>
      <c r="M47" s="4"/>
    </row>
    <row r="48" spans="1:14" x14ac:dyDescent="0.55000000000000004">
      <c r="A48" s="1">
        <v>1952</v>
      </c>
      <c r="B48" s="4">
        <v>2.44</v>
      </c>
      <c r="C48" s="2">
        <v>38</v>
      </c>
      <c r="D48" s="2">
        <f t="shared" si="0"/>
        <v>0.76</v>
      </c>
      <c r="E48" s="21">
        <f t="shared" si="1"/>
        <v>0.66588242910237527</v>
      </c>
      <c r="F48" s="21">
        <f t="shared" si="2"/>
        <v>9.4117570897624736E-2</v>
      </c>
      <c r="I48" s="36">
        <f t="shared" si="3"/>
        <v>5.5686676682734108E-3</v>
      </c>
      <c r="J48" s="21">
        <f t="shared" si="4"/>
        <v>0.75443133233172655</v>
      </c>
      <c r="M48" s="4"/>
    </row>
    <row r="49" spans="1:13" x14ac:dyDescent="0.55000000000000004">
      <c r="A49" s="1">
        <v>1947</v>
      </c>
      <c r="B49" s="4">
        <v>2.5</v>
      </c>
      <c r="C49" s="2">
        <v>39</v>
      </c>
      <c r="D49" s="2">
        <f t="shared" si="0"/>
        <v>0.78</v>
      </c>
      <c r="E49" s="21">
        <f t="shared" si="1"/>
        <v>0.68514776664234478</v>
      </c>
      <c r="F49" s="21">
        <f t="shared" si="2"/>
        <v>9.4852233357655247E-2</v>
      </c>
      <c r="I49" s="36">
        <f t="shared" si="3"/>
        <v>7.6968870755686376E-3</v>
      </c>
      <c r="J49" s="21">
        <f t="shared" si="4"/>
        <v>0.77230311292443143</v>
      </c>
      <c r="M49" s="4"/>
    </row>
    <row r="50" spans="1:13" x14ac:dyDescent="0.55000000000000004">
      <c r="A50" s="1">
        <v>1953</v>
      </c>
      <c r="B50" s="4">
        <v>2.5299999999999998</v>
      </c>
      <c r="C50" s="2">
        <v>40</v>
      </c>
      <c r="D50" s="2">
        <f t="shared" si="0"/>
        <v>0.8</v>
      </c>
      <c r="E50" s="21">
        <f t="shared" si="1"/>
        <v>0.69459885388777853</v>
      </c>
      <c r="F50" s="21">
        <f t="shared" si="2"/>
        <v>0.10540114611222151</v>
      </c>
      <c r="I50" s="36">
        <f t="shared" si="3"/>
        <v>9.0079786987901748E-3</v>
      </c>
      <c r="J50" s="21">
        <f t="shared" si="4"/>
        <v>0.79099202130120982</v>
      </c>
      <c r="M50" s="4"/>
    </row>
    <row r="51" spans="1:13" x14ac:dyDescent="0.55000000000000004">
      <c r="A51" s="1">
        <v>1935</v>
      </c>
      <c r="B51" s="4">
        <v>2.69</v>
      </c>
      <c r="C51" s="2">
        <v>41</v>
      </c>
      <c r="D51" s="2">
        <f t="shared" si="0"/>
        <v>0.82</v>
      </c>
      <c r="E51" s="21">
        <f t="shared" si="1"/>
        <v>0.74273029066083862</v>
      </c>
      <c r="F51" s="21">
        <f t="shared" si="2"/>
        <v>7.726970933916133E-2</v>
      </c>
      <c r="I51" s="36">
        <f t="shared" si="3"/>
        <v>1.9813792973313388E-2</v>
      </c>
      <c r="J51" s="21">
        <f t="shared" si="4"/>
        <v>0.80018620702668652</v>
      </c>
      <c r="M51" s="4"/>
    </row>
    <row r="52" spans="1:13" x14ac:dyDescent="0.55000000000000004">
      <c r="A52" s="1">
        <v>1945</v>
      </c>
      <c r="B52" s="4">
        <v>2.74</v>
      </c>
      <c r="C52" s="2">
        <v>42</v>
      </c>
      <c r="D52" s="2">
        <f t="shared" si="0"/>
        <v>0.84</v>
      </c>
      <c r="E52" s="21">
        <f t="shared" si="1"/>
        <v>0.75691976237977832</v>
      </c>
      <c r="F52" s="21">
        <f t="shared" si="2"/>
        <v>8.3080237620221653E-2</v>
      </c>
      <c r="I52" s="36">
        <f t="shared" si="3"/>
        <v>2.4912693364637969E-2</v>
      </c>
      <c r="J52" s="21">
        <f t="shared" si="4"/>
        <v>0.815087306635362</v>
      </c>
      <c r="M52" s="4"/>
    </row>
    <row r="53" spans="1:13" x14ac:dyDescent="0.55000000000000004">
      <c r="A53" s="1">
        <v>1939</v>
      </c>
      <c r="B53" s="4">
        <v>2.82</v>
      </c>
      <c r="C53" s="2">
        <v>43.5</v>
      </c>
      <c r="D53" s="2">
        <f t="shared" si="0"/>
        <v>0.87</v>
      </c>
      <c r="E53" s="21">
        <f t="shared" si="1"/>
        <v>0.77871396932941739</v>
      </c>
      <c r="F53" s="21">
        <f t="shared" si="2"/>
        <v>9.1286030670582607E-2</v>
      </c>
      <c r="I53" s="36">
        <f t="shared" si="3"/>
        <v>3.5332831644664983E-2</v>
      </c>
      <c r="J53" s="21">
        <f t="shared" si="4"/>
        <v>0.83466716835533505</v>
      </c>
      <c r="M53" s="4"/>
    </row>
    <row r="54" spans="1:13" x14ac:dyDescent="0.55000000000000004">
      <c r="A54" s="1">
        <v>1950</v>
      </c>
      <c r="B54" s="4">
        <v>2.82</v>
      </c>
      <c r="C54" s="2">
        <v>43.5</v>
      </c>
      <c r="D54" s="2">
        <f t="shared" si="0"/>
        <v>0.87</v>
      </c>
      <c r="E54" s="21">
        <f t="shared" si="1"/>
        <v>0.77871396932941739</v>
      </c>
      <c r="F54" s="21">
        <f t="shared" si="2"/>
        <v>9.1286030670582607E-2</v>
      </c>
      <c r="I54" s="36">
        <f t="shared" si="3"/>
        <v>3.5332831644664983E-2</v>
      </c>
      <c r="J54" s="21">
        <f t="shared" si="4"/>
        <v>0.83466716835533505</v>
      </c>
      <c r="M54" s="4"/>
    </row>
    <row r="55" spans="1:13" x14ac:dyDescent="0.55000000000000004">
      <c r="A55" s="1">
        <v>1959</v>
      </c>
      <c r="B55" s="4">
        <v>2.94</v>
      </c>
      <c r="C55" s="2">
        <v>45</v>
      </c>
      <c r="D55" s="2">
        <f t="shared" si="0"/>
        <v>0.9</v>
      </c>
      <c r="E55" s="21">
        <f t="shared" si="1"/>
        <v>0.80921304714748943</v>
      </c>
      <c r="F55" s="21">
        <f t="shared" si="2"/>
        <v>9.0786952852510594E-2</v>
      </c>
      <c r="I55" s="36">
        <f t="shared" si="3"/>
        <v>5.7413871081821007E-2</v>
      </c>
      <c r="J55" s="21">
        <f t="shared" si="4"/>
        <v>0.84258612891817897</v>
      </c>
      <c r="M55" s="4"/>
    </row>
    <row r="56" spans="1:13" x14ac:dyDescent="0.55000000000000004">
      <c r="A56" s="1">
        <v>1976</v>
      </c>
      <c r="B56" s="4">
        <v>3</v>
      </c>
      <c r="C56" s="2">
        <v>46</v>
      </c>
      <c r="D56" s="2">
        <f t="shared" si="0"/>
        <v>0.92</v>
      </c>
      <c r="E56" s="21">
        <f t="shared" si="1"/>
        <v>0.82344438274699727</v>
      </c>
      <c r="F56" s="21">
        <f t="shared" si="2"/>
        <v>9.6555617253002768E-2</v>
      </c>
      <c r="I56" s="36">
        <f t="shared" si="3"/>
        <v>7.1941880131651481E-2</v>
      </c>
      <c r="J56" s="21">
        <f t="shared" si="4"/>
        <v>0.84805811986834856</v>
      </c>
      <c r="M56" s="4"/>
    </row>
    <row r="57" spans="1:13" x14ac:dyDescent="0.55000000000000004">
      <c r="A57" s="1">
        <v>1937</v>
      </c>
      <c r="B57" s="4">
        <v>3.66</v>
      </c>
      <c r="C57" s="2">
        <v>47</v>
      </c>
      <c r="D57" s="2">
        <f t="shared" si="0"/>
        <v>0.94</v>
      </c>
      <c r="E57" s="21">
        <f t="shared" si="1"/>
        <v>0.93547479200264483</v>
      </c>
      <c r="F57" s="21">
        <f t="shared" si="2"/>
        <v>4.5252079973551185E-3</v>
      </c>
      <c r="I57" s="36">
        <f t="shared" si="3"/>
        <v>0.42375360919915406</v>
      </c>
      <c r="J57" s="21">
        <f t="shared" si="4"/>
        <v>0.51624639080084589</v>
      </c>
      <c r="M57" s="4"/>
    </row>
    <row r="58" spans="1:13" x14ac:dyDescent="0.55000000000000004">
      <c r="A58" s="1">
        <v>1979</v>
      </c>
      <c r="B58" s="4">
        <v>4.55</v>
      </c>
      <c r="C58" s="2">
        <v>48</v>
      </c>
      <c r="D58" s="2">
        <f t="shared" si="0"/>
        <v>0.96</v>
      </c>
      <c r="E58" s="21">
        <f t="shared" si="1"/>
        <v>0.98962492734194196</v>
      </c>
      <c r="F58" s="21">
        <f t="shared" si="2"/>
        <v>2.9624927341941998E-2</v>
      </c>
      <c r="I58" s="36">
        <f t="shared" si="3"/>
        <v>0.93564014472335921</v>
      </c>
      <c r="J58" s="21">
        <f t="shared" si="4"/>
        <v>2.4359855276640752E-2</v>
      </c>
      <c r="M58" s="4"/>
    </row>
    <row r="59" spans="1:13" x14ac:dyDescent="0.55000000000000004">
      <c r="A59" s="1">
        <v>1958</v>
      </c>
      <c r="B59" s="4">
        <v>4.9000000000000004</v>
      </c>
      <c r="C59" s="2">
        <v>49</v>
      </c>
      <c r="D59" s="2">
        <f t="shared" si="0"/>
        <v>0.98</v>
      </c>
      <c r="E59" s="21">
        <f t="shared" si="1"/>
        <v>0.99566755163698739</v>
      </c>
      <c r="F59" s="21">
        <f t="shared" si="2"/>
        <v>1.5667551636987409E-2</v>
      </c>
      <c r="I59" s="36">
        <f t="shared" si="3"/>
        <v>0.98581818749843908</v>
      </c>
      <c r="J59" s="21">
        <f t="shared" si="4"/>
        <v>5.818187498439098E-3</v>
      </c>
      <c r="M59" s="4"/>
    </row>
    <row r="60" spans="1:13" x14ac:dyDescent="0.55000000000000004">
      <c r="A60" s="1">
        <v>1978</v>
      </c>
      <c r="B60" s="4">
        <v>6.37</v>
      </c>
      <c r="C60" s="2">
        <v>50</v>
      </c>
      <c r="D60" s="2">
        <f t="shared" si="0"/>
        <v>1</v>
      </c>
      <c r="E60" s="21">
        <f t="shared" si="1"/>
        <v>0.9999588325340284</v>
      </c>
      <c r="F60" s="21">
        <f t="shared" si="2"/>
        <v>4.1167465971603256E-5</v>
      </c>
      <c r="I60" s="36">
        <f t="shared" si="3"/>
        <v>0.99999974033479977</v>
      </c>
      <c r="J60" s="21">
        <f t="shared" si="4"/>
        <v>2.596652002306854E-7</v>
      </c>
      <c r="M60" s="4"/>
    </row>
    <row r="61" spans="1:13" x14ac:dyDescent="0.55000000000000004">
      <c r="E61" s="1"/>
      <c r="F61" s="1"/>
      <c r="M61" s="4"/>
    </row>
    <row r="62" spans="1:13" x14ac:dyDescent="0.55000000000000004">
      <c r="B62" s="1"/>
      <c r="C62" s="1"/>
      <c r="D62" s="1"/>
      <c r="E62" s="1"/>
      <c r="F62" s="1"/>
    </row>
    <row r="63" spans="1:13" x14ac:dyDescent="0.55000000000000004">
      <c r="B63" s="1"/>
      <c r="C63" s="1"/>
      <c r="D63" s="1"/>
      <c r="E63" s="1"/>
      <c r="F63" s="1"/>
    </row>
    <row r="64" spans="1:13" x14ac:dyDescent="0.55000000000000004">
      <c r="B64" s="1"/>
      <c r="C64" s="1"/>
      <c r="D64" s="1"/>
      <c r="E64" s="1"/>
      <c r="F64" s="1"/>
    </row>
    <row r="65" spans="2:6" x14ac:dyDescent="0.55000000000000004">
      <c r="B65" s="1"/>
      <c r="C65" s="1"/>
      <c r="D65" s="1"/>
      <c r="E65" s="1"/>
      <c r="F65" s="1"/>
    </row>
    <row r="66" spans="2:6" x14ac:dyDescent="0.55000000000000004">
      <c r="B66" s="1"/>
      <c r="C66" s="1"/>
      <c r="D66" s="1"/>
      <c r="E66" s="1"/>
      <c r="F66" s="1"/>
    </row>
    <row r="67" spans="2:6" x14ac:dyDescent="0.55000000000000004">
      <c r="B67" s="1"/>
      <c r="C67" s="1"/>
      <c r="D67" s="1"/>
      <c r="E67" s="1"/>
      <c r="F67" s="1"/>
    </row>
    <row r="68" spans="2:6" x14ac:dyDescent="0.55000000000000004">
      <c r="B68" s="1"/>
      <c r="C68" s="1"/>
      <c r="D68" s="1"/>
      <c r="E68" s="1"/>
      <c r="F68" s="1"/>
    </row>
    <row r="69" spans="2:6" x14ac:dyDescent="0.55000000000000004">
      <c r="B69" s="1"/>
      <c r="C69" s="1"/>
      <c r="D69" s="1"/>
      <c r="E69" s="1"/>
      <c r="F69" s="1"/>
    </row>
    <row r="70" spans="2:6" x14ac:dyDescent="0.55000000000000004">
      <c r="B70" s="1"/>
      <c r="C70" s="1"/>
      <c r="D70" s="1"/>
      <c r="E70" s="1"/>
      <c r="F70" s="1"/>
    </row>
    <row r="71" spans="2:6" x14ac:dyDescent="0.55000000000000004">
      <c r="B71" s="1"/>
      <c r="C71" s="1"/>
      <c r="D71" s="1"/>
      <c r="E71" s="1"/>
      <c r="F71" s="1"/>
    </row>
    <row r="72" spans="2:6" x14ac:dyDescent="0.55000000000000004">
      <c r="B72" s="1"/>
      <c r="C72" s="1"/>
      <c r="D72" s="1"/>
      <c r="E72" s="1"/>
      <c r="F72" s="1"/>
    </row>
    <row r="73" spans="2:6" x14ac:dyDescent="0.55000000000000004">
      <c r="B73" s="1"/>
      <c r="C73" s="1"/>
      <c r="D73" s="1"/>
      <c r="E73" s="1"/>
      <c r="F73" s="1"/>
    </row>
    <row r="74" spans="2:6" x14ac:dyDescent="0.55000000000000004">
      <c r="B74" s="1"/>
      <c r="C74" s="1"/>
      <c r="D74" s="1"/>
      <c r="E74" s="1"/>
      <c r="F74" s="1"/>
    </row>
    <row r="75" spans="2:6" x14ac:dyDescent="0.55000000000000004">
      <c r="B75" s="1"/>
      <c r="C75" s="1"/>
      <c r="D75" s="1"/>
      <c r="E75" s="1"/>
      <c r="F75" s="1"/>
    </row>
    <row r="76" spans="2:6" x14ac:dyDescent="0.55000000000000004">
      <c r="B76" s="1"/>
      <c r="C76" s="1"/>
      <c r="D76" s="1"/>
      <c r="E76" s="1"/>
      <c r="F76" s="1"/>
    </row>
    <row r="77" spans="2:6" x14ac:dyDescent="0.55000000000000004">
      <c r="B77" s="1"/>
      <c r="C77" s="1"/>
      <c r="D77" s="1"/>
      <c r="E77" s="1"/>
      <c r="F77" s="1"/>
    </row>
    <row r="78" spans="2:6" x14ac:dyDescent="0.55000000000000004">
      <c r="B78" s="1"/>
      <c r="C78" s="1"/>
      <c r="D78" s="1"/>
      <c r="E78" s="1"/>
      <c r="F78" s="1"/>
    </row>
    <row r="79" spans="2:6" x14ac:dyDescent="0.55000000000000004">
      <c r="B79" s="1"/>
      <c r="C79" s="1"/>
      <c r="D79" s="1"/>
      <c r="E79" s="1"/>
      <c r="F79" s="1"/>
    </row>
    <row r="80" spans="2:6" x14ac:dyDescent="0.55000000000000004">
      <c r="B80" s="1"/>
      <c r="C80" s="1"/>
      <c r="D80" s="1"/>
      <c r="E80" s="1"/>
      <c r="F80" s="1"/>
    </row>
    <row r="81" spans="2:6" x14ac:dyDescent="0.55000000000000004">
      <c r="B81" s="1"/>
      <c r="C81" s="1"/>
      <c r="D81" s="1"/>
      <c r="E81" s="1"/>
      <c r="F81" s="1"/>
    </row>
    <row r="82" spans="2:6" x14ac:dyDescent="0.55000000000000004">
      <c r="B82" s="1"/>
      <c r="C82" s="1"/>
      <c r="D82" s="1"/>
      <c r="E82" s="1"/>
      <c r="F82" s="1"/>
    </row>
    <row r="83" spans="2:6" x14ac:dyDescent="0.55000000000000004">
      <c r="B83" s="1"/>
      <c r="C83" s="1"/>
      <c r="D83" s="1"/>
      <c r="E83" s="1"/>
      <c r="F83" s="1"/>
    </row>
    <row r="84" spans="2:6" x14ac:dyDescent="0.55000000000000004">
      <c r="B84" s="1"/>
      <c r="C84" s="1"/>
      <c r="D84" s="1"/>
      <c r="E84" s="1"/>
      <c r="F84" s="1"/>
    </row>
    <row r="85" spans="2:6" x14ac:dyDescent="0.55000000000000004">
      <c r="B85" s="1"/>
      <c r="C85" s="1"/>
      <c r="D85" s="1"/>
      <c r="E85" s="1"/>
      <c r="F85" s="1"/>
    </row>
    <row r="86" spans="2:6" x14ac:dyDescent="0.55000000000000004">
      <c r="B86" s="1"/>
      <c r="C86" s="1"/>
      <c r="D86" s="1"/>
      <c r="E86" s="1"/>
      <c r="F86" s="1"/>
    </row>
    <row r="87" spans="2:6" x14ac:dyDescent="0.55000000000000004">
      <c r="B87" s="1"/>
      <c r="C87" s="1"/>
      <c r="D87" s="1"/>
      <c r="E87" s="1"/>
      <c r="F87" s="1"/>
    </row>
    <row r="88" spans="2:6" x14ac:dyDescent="0.55000000000000004">
      <c r="B88" s="1"/>
      <c r="C88" s="1"/>
      <c r="D88" s="1"/>
      <c r="E88" s="1"/>
      <c r="F88" s="1"/>
    </row>
    <row r="89" spans="2:6" x14ac:dyDescent="0.55000000000000004">
      <c r="B89" s="1"/>
      <c r="C89" s="1"/>
      <c r="D89" s="1"/>
      <c r="E89" s="1"/>
      <c r="F89" s="1"/>
    </row>
    <row r="90" spans="2:6" x14ac:dyDescent="0.55000000000000004">
      <c r="B90" s="1"/>
      <c r="C90" s="1"/>
      <c r="D90" s="1"/>
      <c r="E90" s="1"/>
      <c r="F90" s="1"/>
    </row>
    <row r="91" spans="2:6" x14ac:dyDescent="0.55000000000000004">
      <c r="B91" s="1"/>
      <c r="C91" s="1"/>
      <c r="D91" s="1"/>
      <c r="E91" s="1"/>
      <c r="F91" s="1"/>
    </row>
    <row r="92" spans="2:6" x14ac:dyDescent="0.55000000000000004">
      <c r="B92" s="1"/>
      <c r="C92" s="1"/>
      <c r="D92" s="1"/>
      <c r="E92" s="1"/>
      <c r="F92" s="1"/>
    </row>
    <row r="93" spans="2:6" x14ac:dyDescent="0.55000000000000004">
      <c r="B93" s="1"/>
      <c r="C93" s="1"/>
      <c r="D93" s="1"/>
      <c r="E93" s="1"/>
      <c r="F93" s="1"/>
    </row>
    <row r="94" spans="2:6" x14ac:dyDescent="0.55000000000000004">
      <c r="B94" s="1"/>
      <c r="C94" s="1"/>
      <c r="D94" s="1"/>
      <c r="E94" s="1"/>
      <c r="F94" s="1"/>
    </row>
    <row r="95" spans="2:6" x14ac:dyDescent="0.55000000000000004">
      <c r="B95" s="1"/>
      <c r="C95" s="1"/>
      <c r="D95" s="1"/>
      <c r="E95" s="1"/>
      <c r="F95" s="1"/>
    </row>
    <row r="96" spans="2:6" x14ac:dyDescent="0.55000000000000004">
      <c r="B96" s="1"/>
      <c r="C96" s="1"/>
      <c r="D96" s="1"/>
      <c r="E96" s="1"/>
      <c r="F96" s="1"/>
    </row>
    <row r="97" spans="2:6" x14ac:dyDescent="0.55000000000000004">
      <c r="B97" s="1"/>
      <c r="C97" s="1"/>
      <c r="D97" s="1"/>
      <c r="E97" s="1"/>
      <c r="F97" s="1"/>
    </row>
    <row r="98" spans="2:6" x14ac:dyDescent="0.55000000000000004">
      <c r="B98" s="1"/>
      <c r="C98" s="1"/>
      <c r="D98" s="1"/>
      <c r="E98" s="1"/>
      <c r="F98" s="1"/>
    </row>
    <row r="99" spans="2:6" x14ac:dyDescent="0.55000000000000004">
      <c r="B99" s="1"/>
      <c r="C99" s="1"/>
      <c r="D99" s="1"/>
      <c r="E99" s="1"/>
      <c r="F99" s="1"/>
    </row>
    <row r="100" spans="2:6" x14ac:dyDescent="0.55000000000000004">
      <c r="B100" s="1"/>
      <c r="C100" s="1"/>
      <c r="D100" s="1"/>
      <c r="E100" s="1"/>
      <c r="F100" s="1"/>
    </row>
    <row r="101" spans="2:6" x14ac:dyDescent="0.55000000000000004">
      <c r="B101" s="1"/>
      <c r="C101" s="1"/>
      <c r="D101" s="1"/>
      <c r="E101" s="1"/>
      <c r="F101" s="1"/>
    </row>
    <row r="102" spans="2:6" x14ac:dyDescent="0.55000000000000004">
      <c r="B102" s="1"/>
      <c r="C102" s="1"/>
      <c r="D102" s="1"/>
      <c r="E102" s="1"/>
      <c r="F102" s="1"/>
    </row>
    <row r="103" spans="2:6" x14ac:dyDescent="0.55000000000000004">
      <c r="B103" s="1"/>
      <c r="C103" s="1"/>
      <c r="D103" s="1"/>
      <c r="E103" s="1"/>
      <c r="F103" s="1"/>
    </row>
    <row r="104" spans="2:6" x14ac:dyDescent="0.55000000000000004">
      <c r="B104" s="1"/>
      <c r="C104" s="1"/>
      <c r="D104" s="1"/>
      <c r="E104" s="1"/>
      <c r="F104" s="1"/>
    </row>
    <row r="105" spans="2:6" x14ac:dyDescent="0.55000000000000004">
      <c r="B105" s="1"/>
      <c r="C105" s="1"/>
      <c r="D105" s="1"/>
      <c r="E105" s="1"/>
      <c r="F105" s="1"/>
    </row>
    <row r="106" spans="2:6" x14ac:dyDescent="0.55000000000000004">
      <c r="B106" s="1"/>
      <c r="C106" s="1"/>
      <c r="D106" s="1"/>
      <c r="E106" s="1"/>
      <c r="F106" s="1"/>
    </row>
    <row r="107" spans="2:6" x14ac:dyDescent="0.55000000000000004">
      <c r="B107" s="1"/>
      <c r="C107" s="1"/>
      <c r="D107" s="1"/>
      <c r="E107" s="1"/>
      <c r="F107" s="1"/>
    </row>
    <row r="108" spans="2:6" x14ac:dyDescent="0.55000000000000004">
      <c r="B108" s="1"/>
      <c r="C108" s="1"/>
      <c r="D108" s="1"/>
      <c r="E108" s="1"/>
      <c r="F108" s="1"/>
    </row>
    <row r="109" spans="2:6" x14ac:dyDescent="0.55000000000000004">
      <c r="B109" s="1"/>
      <c r="C109" s="1"/>
      <c r="D109" s="1"/>
      <c r="E109" s="1"/>
      <c r="F109" s="1"/>
    </row>
    <row r="110" spans="2:6" x14ac:dyDescent="0.55000000000000004">
      <c r="B110" s="1"/>
      <c r="C110" s="1"/>
      <c r="D110" s="1"/>
      <c r="E110" s="1"/>
      <c r="F110" s="1"/>
    </row>
    <row r="111" spans="2:6" x14ac:dyDescent="0.55000000000000004">
      <c r="B111" s="1"/>
      <c r="C111" s="1"/>
      <c r="D111" s="1"/>
      <c r="E111" s="1"/>
      <c r="F111" s="1"/>
    </row>
    <row r="112" spans="2:6" x14ac:dyDescent="0.55000000000000004">
      <c r="B112" s="1"/>
      <c r="C112" s="1"/>
      <c r="D112" s="1"/>
      <c r="E112" s="1"/>
      <c r="F112" s="1"/>
    </row>
    <row r="113" spans="2:6" x14ac:dyDescent="0.55000000000000004">
      <c r="B113" s="1"/>
      <c r="C113" s="1"/>
      <c r="D113" s="1"/>
      <c r="E113" s="1"/>
      <c r="F113" s="1"/>
    </row>
    <row r="114" spans="2:6" x14ac:dyDescent="0.55000000000000004">
      <c r="B114" s="1"/>
      <c r="C114" s="1"/>
      <c r="D114" s="1"/>
      <c r="E114" s="1"/>
      <c r="F114" s="1"/>
    </row>
    <row r="115" spans="2:6" x14ac:dyDescent="0.55000000000000004">
      <c r="B115" s="1"/>
      <c r="C115" s="1"/>
      <c r="D115" s="1"/>
      <c r="E115" s="1"/>
      <c r="F115" s="1"/>
    </row>
    <row r="116" spans="2:6" x14ac:dyDescent="0.55000000000000004">
      <c r="B116" s="1"/>
      <c r="C116" s="1"/>
      <c r="D116" s="1"/>
      <c r="E116" s="1"/>
      <c r="F116" s="1"/>
    </row>
    <row r="117" spans="2:6" x14ac:dyDescent="0.55000000000000004">
      <c r="B117" s="1"/>
      <c r="C117" s="1"/>
      <c r="D117" s="1"/>
      <c r="E117" s="1"/>
      <c r="F117" s="1"/>
    </row>
    <row r="118" spans="2:6" x14ac:dyDescent="0.55000000000000004">
      <c r="B118" s="1"/>
      <c r="C118" s="1"/>
      <c r="D118" s="1"/>
      <c r="E118" s="1"/>
      <c r="F118" s="1"/>
    </row>
    <row r="119" spans="2:6" x14ac:dyDescent="0.55000000000000004">
      <c r="B119" s="1"/>
      <c r="C119" s="1"/>
      <c r="D119" s="1"/>
      <c r="E119" s="1"/>
      <c r="F119" s="1"/>
    </row>
    <row r="120" spans="2:6" x14ac:dyDescent="0.55000000000000004">
      <c r="B120" s="1"/>
      <c r="C120" s="1"/>
      <c r="D120" s="1"/>
      <c r="E120" s="1"/>
      <c r="F120" s="1"/>
    </row>
    <row r="121" spans="2:6" x14ac:dyDescent="0.55000000000000004">
      <c r="B121" s="1"/>
      <c r="C121" s="1"/>
      <c r="D121" s="1"/>
      <c r="E121" s="1"/>
      <c r="F121" s="1"/>
    </row>
    <row r="122" spans="2:6" x14ac:dyDescent="0.55000000000000004">
      <c r="B122" s="1"/>
      <c r="C122" s="1"/>
      <c r="D122" s="1"/>
      <c r="E122" s="1"/>
      <c r="F122" s="1"/>
    </row>
    <row r="123" spans="2:6" x14ac:dyDescent="0.55000000000000004">
      <c r="B123" s="1"/>
      <c r="C123" s="1"/>
      <c r="D123" s="1"/>
      <c r="E123" s="1"/>
      <c r="F123" s="1"/>
    </row>
    <row r="124" spans="2:6" x14ac:dyDescent="0.55000000000000004">
      <c r="B124" s="1"/>
      <c r="C124" s="1"/>
      <c r="D124" s="1"/>
      <c r="E124" s="1"/>
      <c r="F124" s="1"/>
    </row>
    <row r="125" spans="2:6" x14ac:dyDescent="0.55000000000000004">
      <c r="B125" s="1"/>
      <c r="C125" s="1"/>
      <c r="D125" s="1"/>
      <c r="E125" s="1"/>
      <c r="F125" s="1"/>
    </row>
    <row r="126" spans="2:6" x14ac:dyDescent="0.55000000000000004">
      <c r="B126" s="1"/>
      <c r="C126" s="1"/>
      <c r="D126" s="1"/>
      <c r="E126" s="1"/>
      <c r="F126" s="1"/>
    </row>
    <row r="127" spans="2:6" x14ac:dyDescent="0.55000000000000004">
      <c r="B127" s="1"/>
      <c r="C127" s="1"/>
      <c r="D127" s="1"/>
      <c r="E127" s="1"/>
      <c r="F127" s="1"/>
    </row>
    <row r="128" spans="2:6" x14ac:dyDescent="0.55000000000000004">
      <c r="B128" s="1"/>
      <c r="C128" s="1"/>
      <c r="D128" s="1"/>
      <c r="E128" s="1"/>
      <c r="F128" s="1"/>
    </row>
    <row r="129" spans="2:6" x14ac:dyDescent="0.55000000000000004">
      <c r="B129" s="1"/>
      <c r="C129" s="1"/>
      <c r="D129" s="1"/>
      <c r="E129" s="1"/>
      <c r="F129" s="1"/>
    </row>
    <row r="130" spans="2:6" x14ac:dyDescent="0.55000000000000004">
      <c r="B130" s="1"/>
      <c r="C130" s="1"/>
      <c r="D130" s="1"/>
      <c r="E130" s="1"/>
      <c r="F130" s="1"/>
    </row>
    <row r="131" spans="2:6" x14ac:dyDescent="0.55000000000000004">
      <c r="B131" s="1"/>
      <c r="C131" s="1"/>
      <c r="D131" s="1"/>
      <c r="E131" s="1"/>
      <c r="F131" s="1"/>
    </row>
    <row r="132" spans="2:6" x14ac:dyDescent="0.55000000000000004">
      <c r="B132" s="1"/>
      <c r="C132" s="1"/>
      <c r="D132" s="1"/>
      <c r="E132" s="1"/>
      <c r="F132" s="1"/>
    </row>
    <row r="133" spans="2:6" x14ac:dyDescent="0.55000000000000004">
      <c r="B133" s="1"/>
      <c r="C133" s="1"/>
      <c r="D133" s="1"/>
      <c r="E133" s="1"/>
      <c r="F133" s="1"/>
    </row>
    <row r="134" spans="2:6" x14ac:dyDescent="0.55000000000000004">
      <c r="B134" s="1"/>
      <c r="C134" s="1"/>
      <c r="D134" s="1"/>
      <c r="E134" s="1"/>
      <c r="F134" s="1"/>
    </row>
    <row r="135" spans="2:6" x14ac:dyDescent="0.55000000000000004">
      <c r="B135" s="1"/>
      <c r="C135" s="1"/>
      <c r="D135" s="1"/>
      <c r="E135" s="1"/>
      <c r="F135" s="1"/>
    </row>
    <row r="136" spans="2:6" x14ac:dyDescent="0.55000000000000004">
      <c r="B136" s="1"/>
      <c r="C136" s="1"/>
      <c r="D136" s="1"/>
      <c r="E136" s="1"/>
      <c r="F136" s="1"/>
    </row>
    <row r="137" spans="2:6" x14ac:dyDescent="0.55000000000000004">
      <c r="B137" s="1"/>
      <c r="C137" s="1"/>
      <c r="D137" s="1"/>
      <c r="E137" s="1"/>
      <c r="F137" s="1"/>
    </row>
    <row r="138" spans="2:6" x14ac:dyDescent="0.55000000000000004">
      <c r="B138" s="1"/>
      <c r="C138" s="1"/>
      <c r="D138" s="1"/>
      <c r="E138" s="1"/>
      <c r="F138" s="1"/>
    </row>
    <row r="139" spans="2:6" x14ac:dyDescent="0.55000000000000004">
      <c r="B139" s="1"/>
      <c r="C139" s="1"/>
      <c r="D139" s="1"/>
      <c r="E139" s="1"/>
      <c r="F139" s="1"/>
    </row>
    <row r="140" spans="2:6" x14ac:dyDescent="0.55000000000000004">
      <c r="B140" s="1"/>
      <c r="C140" s="1"/>
      <c r="D140" s="1"/>
      <c r="E140" s="1"/>
      <c r="F140" s="1"/>
    </row>
    <row r="141" spans="2:6" x14ac:dyDescent="0.55000000000000004">
      <c r="B141" s="1"/>
      <c r="C141" s="1"/>
      <c r="D141" s="1"/>
      <c r="E141" s="1"/>
      <c r="F141" s="1"/>
    </row>
    <row r="142" spans="2:6" x14ac:dyDescent="0.55000000000000004">
      <c r="B142" s="1"/>
      <c r="C142" s="1"/>
      <c r="D142" s="1"/>
      <c r="E142" s="1"/>
      <c r="F142" s="1"/>
    </row>
    <row r="143" spans="2:6" x14ac:dyDescent="0.55000000000000004">
      <c r="B143" s="1"/>
      <c r="C143" s="1"/>
      <c r="D143" s="1"/>
      <c r="E143" s="1"/>
      <c r="F143" s="1"/>
    </row>
    <row r="144" spans="2:6" x14ac:dyDescent="0.55000000000000004">
      <c r="B144" s="1"/>
      <c r="C144" s="1"/>
      <c r="D144" s="1"/>
      <c r="E144" s="1"/>
      <c r="F144" s="1"/>
    </row>
    <row r="145" spans="2:6" x14ac:dyDescent="0.55000000000000004">
      <c r="B145" s="1"/>
      <c r="C145" s="1"/>
      <c r="D145" s="1"/>
      <c r="E145" s="1"/>
      <c r="F145" s="1"/>
    </row>
    <row r="146" spans="2:6" x14ac:dyDescent="0.55000000000000004">
      <c r="B146" s="1"/>
      <c r="C146" s="1"/>
      <c r="D146" s="1"/>
      <c r="E146" s="1"/>
      <c r="F146" s="1"/>
    </row>
    <row r="147" spans="2:6" x14ac:dyDescent="0.55000000000000004">
      <c r="B147" s="1"/>
      <c r="C147" s="1"/>
      <c r="D147" s="1"/>
      <c r="E147" s="1"/>
      <c r="F147" s="1"/>
    </row>
    <row r="148" spans="2:6" x14ac:dyDescent="0.55000000000000004">
      <c r="B148" s="1"/>
      <c r="C148" s="1"/>
      <c r="D148" s="1"/>
      <c r="E148" s="1"/>
      <c r="F148" s="1"/>
    </row>
    <row r="149" spans="2:6" x14ac:dyDescent="0.55000000000000004">
      <c r="B149" s="1"/>
      <c r="C149" s="1"/>
      <c r="D149" s="1"/>
      <c r="E149" s="1"/>
      <c r="F149" s="1"/>
    </row>
    <row r="150" spans="2:6" x14ac:dyDescent="0.55000000000000004">
      <c r="B150" s="1"/>
      <c r="C150" s="1"/>
      <c r="D150" s="1"/>
      <c r="E150" s="1"/>
      <c r="F150" s="1"/>
    </row>
    <row r="151" spans="2:6" x14ac:dyDescent="0.55000000000000004">
      <c r="B151" s="1"/>
      <c r="C151" s="1"/>
      <c r="D151" s="1"/>
      <c r="E151" s="1"/>
      <c r="F151" s="1"/>
    </row>
    <row r="152" spans="2:6" x14ac:dyDescent="0.55000000000000004">
      <c r="B152" s="1"/>
      <c r="C152" s="1"/>
      <c r="D152" s="1"/>
      <c r="E152" s="1"/>
      <c r="F152" s="1"/>
    </row>
    <row r="153" spans="2:6" x14ac:dyDescent="0.55000000000000004">
      <c r="B153" s="1"/>
      <c r="C153" s="1"/>
      <c r="D153" s="1"/>
      <c r="E153" s="1"/>
      <c r="F153" s="1"/>
    </row>
    <row r="154" spans="2:6" x14ac:dyDescent="0.55000000000000004">
      <c r="B154" s="1"/>
      <c r="C154" s="1"/>
      <c r="D154" s="1"/>
      <c r="E154" s="1"/>
      <c r="F154" s="1"/>
    </row>
    <row r="155" spans="2:6" x14ac:dyDescent="0.55000000000000004">
      <c r="B155" s="1"/>
      <c r="C155" s="1"/>
      <c r="D155" s="1"/>
      <c r="E155" s="1"/>
      <c r="F155" s="1"/>
    </row>
    <row r="156" spans="2:6" x14ac:dyDescent="0.55000000000000004">
      <c r="B156" s="1"/>
      <c r="C156" s="1"/>
      <c r="D156" s="1"/>
      <c r="E156" s="1"/>
      <c r="F156" s="1"/>
    </row>
    <row r="157" spans="2:6" x14ac:dyDescent="0.55000000000000004">
      <c r="B157" s="1"/>
      <c r="C157" s="1"/>
      <c r="D157" s="1"/>
      <c r="E157" s="1"/>
      <c r="F157" s="1"/>
    </row>
    <row r="158" spans="2:6" x14ac:dyDescent="0.55000000000000004">
      <c r="B158" s="1"/>
      <c r="C158" s="1"/>
      <c r="D158" s="1"/>
      <c r="E158" s="1"/>
      <c r="F158" s="1"/>
    </row>
    <row r="159" spans="2:6" x14ac:dyDescent="0.55000000000000004">
      <c r="B159" s="1"/>
      <c r="C159" s="1"/>
      <c r="D159" s="1"/>
      <c r="E159" s="1"/>
      <c r="F159" s="1"/>
    </row>
    <row r="160" spans="2:6" x14ac:dyDescent="0.55000000000000004">
      <c r="B160" s="1"/>
      <c r="C160" s="1"/>
      <c r="D160" s="1"/>
      <c r="E160" s="1"/>
      <c r="F160" s="1"/>
    </row>
    <row r="161" spans="2:6" x14ac:dyDescent="0.55000000000000004">
      <c r="B161" s="1"/>
      <c r="C161" s="1"/>
      <c r="D161" s="1"/>
      <c r="E161" s="1"/>
      <c r="F161" s="1"/>
    </row>
    <row r="162" spans="2:6" x14ac:dyDescent="0.55000000000000004">
      <c r="B162" s="1"/>
      <c r="C162" s="1"/>
      <c r="D162" s="1"/>
      <c r="E162" s="1"/>
      <c r="F162" s="1"/>
    </row>
    <row r="163" spans="2:6" x14ac:dyDescent="0.55000000000000004">
      <c r="B163" s="1"/>
      <c r="C163" s="1"/>
      <c r="D163" s="1"/>
      <c r="E163" s="1"/>
      <c r="F163" s="1"/>
    </row>
    <row r="164" spans="2:6" x14ac:dyDescent="0.55000000000000004">
      <c r="B164" s="1"/>
      <c r="C164" s="1"/>
      <c r="D164" s="1"/>
      <c r="E164" s="1"/>
      <c r="F164" s="1"/>
    </row>
    <row r="165" spans="2:6" x14ac:dyDescent="0.55000000000000004">
      <c r="B165" s="1"/>
      <c r="C165" s="1"/>
      <c r="D165" s="1"/>
      <c r="E165" s="1"/>
      <c r="F165" s="1"/>
    </row>
    <row r="166" spans="2:6" x14ac:dyDescent="0.55000000000000004">
      <c r="B166" s="1"/>
      <c r="C166" s="1"/>
      <c r="D166" s="1"/>
      <c r="E166" s="1"/>
      <c r="F166" s="1"/>
    </row>
    <row r="167" spans="2:6" x14ac:dyDescent="0.55000000000000004">
      <c r="B167" s="1"/>
      <c r="C167" s="1"/>
      <c r="D167" s="1"/>
      <c r="E167" s="1"/>
      <c r="F167" s="1"/>
    </row>
    <row r="168" spans="2:6" x14ac:dyDescent="0.55000000000000004">
      <c r="B168" s="1"/>
      <c r="C168" s="1"/>
      <c r="D168" s="1"/>
      <c r="E168" s="1"/>
      <c r="F168" s="1"/>
    </row>
    <row r="169" spans="2:6" x14ac:dyDescent="0.55000000000000004">
      <c r="B169" s="1"/>
      <c r="C169" s="1"/>
      <c r="D169" s="1"/>
      <c r="E169" s="1"/>
      <c r="F169" s="1"/>
    </row>
    <row r="170" spans="2:6" x14ac:dyDescent="0.55000000000000004">
      <c r="B170" s="1"/>
      <c r="C170" s="1"/>
      <c r="D170" s="1"/>
      <c r="E170" s="1"/>
      <c r="F170" s="1"/>
    </row>
    <row r="171" spans="2:6" x14ac:dyDescent="0.55000000000000004">
      <c r="B171" s="1"/>
      <c r="C171" s="1"/>
      <c r="D171" s="1"/>
      <c r="E171" s="1"/>
      <c r="F171" s="1"/>
    </row>
    <row r="172" spans="2:6" x14ac:dyDescent="0.55000000000000004">
      <c r="B172" s="1"/>
      <c r="C172" s="1"/>
      <c r="D172" s="1"/>
      <c r="E172" s="1"/>
      <c r="F172" s="1"/>
    </row>
    <row r="173" spans="2:6" x14ac:dyDescent="0.55000000000000004">
      <c r="B173" s="1"/>
      <c r="C173" s="1"/>
      <c r="D173" s="1"/>
      <c r="E173" s="1"/>
      <c r="F173" s="1"/>
    </row>
    <row r="174" spans="2:6" x14ac:dyDescent="0.55000000000000004">
      <c r="B174" s="1"/>
      <c r="C174" s="1"/>
      <c r="D174" s="1"/>
      <c r="E174" s="1"/>
      <c r="F174" s="1"/>
    </row>
    <row r="175" spans="2:6" x14ac:dyDescent="0.55000000000000004">
      <c r="B175" s="1"/>
      <c r="C175" s="1"/>
      <c r="D175" s="1"/>
      <c r="E175" s="1"/>
      <c r="F175" s="1"/>
    </row>
    <row r="176" spans="2:6" x14ac:dyDescent="0.55000000000000004">
      <c r="B176" s="1"/>
      <c r="C176" s="1"/>
      <c r="D176" s="1"/>
      <c r="E176" s="1"/>
      <c r="F176" s="1"/>
    </row>
    <row r="177" spans="2:6" x14ac:dyDescent="0.55000000000000004">
      <c r="B177" s="1"/>
      <c r="C177" s="1"/>
      <c r="D177" s="1"/>
      <c r="E177" s="1"/>
      <c r="F177" s="1"/>
    </row>
    <row r="178" spans="2:6" x14ac:dyDescent="0.55000000000000004">
      <c r="B178" s="1"/>
      <c r="C178" s="1"/>
      <c r="D178" s="1"/>
      <c r="E178" s="1"/>
      <c r="F178" s="1"/>
    </row>
    <row r="179" spans="2:6" x14ac:dyDescent="0.55000000000000004">
      <c r="B179" s="1"/>
      <c r="C179" s="1"/>
      <c r="D179" s="1"/>
      <c r="E179" s="1"/>
      <c r="F179" s="1"/>
    </row>
    <row r="180" spans="2:6" x14ac:dyDescent="0.55000000000000004">
      <c r="B180" s="1"/>
      <c r="C180" s="1"/>
      <c r="D180" s="1"/>
      <c r="E180" s="1"/>
      <c r="F180" s="1"/>
    </row>
    <row r="181" spans="2:6" x14ac:dyDescent="0.55000000000000004">
      <c r="B181" s="1"/>
      <c r="C181" s="1"/>
      <c r="D181" s="1"/>
      <c r="E181" s="1"/>
      <c r="F181" s="1"/>
    </row>
    <row r="182" spans="2:6" x14ac:dyDescent="0.55000000000000004">
      <c r="B182" s="1"/>
      <c r="C182" s="1"/>
      <c r="D182" s="1"/>
      <c r="E182" s="1"/>
      <c r="F182" s="1"/>
    </row>
    <row r="183" spans="2:6" x14ac:dyDescent="0.55000000000000004">
      <c r="B183" s="1"/>
      <c r="C183" s="1"/>
      <c r="D183" s="1"/>
      <c r="E183" s="1"/>
      <c r="F183" s="1"/>
    </row>
    <row r="184" spans="2:6" x14ac:dyDescent="0.55000000000000004">
      <c r="B184" s="1"/>
      <c r="C184" s="1"/>
      <c r="D184" s="1"/>
      <c r="E184" s="1"/>
      <c r="F184" s="1"/>
    </row>
    <row r="185" spans="2:6" x14ac:dyDescent="0.55000000000000004">
      <c r="B185" s="1"/>
      <c r="C185" s="1"/>
      <c r="D185" s="1"/>
      <c r="E185" s="1"/>
      <c r="F185" s="1"/>
    </row>
    <row r="186" spans="2:6" x14ac:dyDescent="0.55000000000000004">
      <c r="B186" s="1"/>
      <c r="C186" s="1"/>
      <c r="D186" s="1"/>
      <c r="E186" s="1"/>
      <c r="F186" s="1"/>
    </row>
    <row r="187" spans="2:6" x14ac:dyDescent="0.55000000000000004">
      <c r="B187" s="1"/>
      <c r="C187" s="1"/>
      <c r="D187" s="1"/>
      <c r="E187" s="1"/>
      <c r="F187" s="1"/>
    </row>
    <row r="188" spans="2:6" x14ac:dyDescent="0.55000000000000004">
      <c r="B188" s="1"/>
      <c r="C188" s="1"/>
      <c r="D188" s="1"/>
      <c r="E188" s="1"/>
      <c r="F188" s="1"/>
    </row>
    <row r="189" spans="2:6" x14ac:dyDescent="0.55000000000000004">
      <c r="B189" s="1"/>
      <c r="C189" s="1"/>
      <c r="D189" s="1"/>
      <c r="E189" s="1"/>
      <c r="F189" s="1"/>
    </row>
    <row r="190" spans="2:6" x14ac:dyDescent="0.55000000000000004">
      <c r="B190" s="1"/>
      <c r="C190" s="1"/>
      <c r="D190" s="1"/>
      <c r="E190" s="1"/>
      <c r="F190" s="1"/>
    </row>
    <row r="191" spans="2:6" x14ac:dyDescent="0.55000000000000004">
      <c r="B191" s="1"/>
      <c r="C191" s="1"/>
      <c r="D191" s="1"/>
      <c r="E191" s="1"/>
      <c r="F191" s="1"/>
    </row>
    <row r="192" spans="2:6" x14ac:dyDescent="0.55000000000000004">
      <c r="B192" s="1"/>
      <c r="C192" s="1"/>
      <c r="D192" s="1"/>
      <c r="E192" s="1"/>
      <c r="F192" s="1"/>
    </row>
    <row r="193" spans="2:6" x14ac:dyDescent="0.55000000000000004">
      <c r="B193" s="1"/>
      <c r="C193" s="1"/>
      <c r="D193" s="1"/>
      <c r="E193" s="1"/>
      <c r="F193" s="1"/>
    </row>
    <row r="194" spans="2:6" x14ac:dyDescent="0.55000000000000004">
      <c r="B194" s="1"/>
      <c r="C194" s="1"/>
      <c r="D194" s="1"/>
      <c r="E194" s="1"/>
      <c r="F194" s="1"/>
    </row>
    <row r="195" spans="2:6" x14ac:dyDescent="0.55000000000000004">
      <c r="B195" s="1"/>
      <c r="C195" s="1"/>
      <c r="D195" s="1"/>
      <c r="E195" s="1"/>
      <c r="F195" s="1"/>
    </row>
    <row r="196" spans="2:6" x14ac:dyDescent="0.55000000000000004">
      <c r="B196" s="1"/>
      <c r="C196" s="1"/>
      <c r="D196" s="1"/>
      <c r="E196" s="1"/>
      <c r="F196" s="1"/>
    </row>
    <row r="197" spans="2:6" x14ac:dyDescent="0.55000000000000004">
      <c r="B197" s="1"/>
      <c r="C197" s="1"/>
      <c r="D197" s="1"/>
      <c r="E197" s="1"/>
      <c r="F197" s="1"/>
    </row>
    <row r="198" spans="2:6" x14ac:dyDescent="0.55000000000000004">
      <c r="B198" s="1"/>
      <c r="C198" s="1"/>
      <c r="D198" s="1"/>
      <c r="E198" s="1"/>
      <c r="F198" s="1"/>
    </row>
    <row r="199" spans="2:6" x14ac:dyDescent="0.55000000000000004">
      <c r="B199" s="1"/>
      <c r="C199" s="1"/>
      <c r="D199" s="1"/>
      <c r="E199" s="1"/>
      <c r="F199" s="1"/>
    </row>
    <row r="200" spans="2:6" x14ac:dyDescent="0.55000000000000004">
      <c r="B200" s="1"/>
      <c r="C200" s="1"/>
      <c r="D200" s="1"/>
      <c r="E200" s="1"/>
      <c r="F200" s="1"/>
    </row>
    <row r="201" spans="2:6" x14ac:dyDescent="0.55000000000000004">
      <c r="B201" s="1"/>
      <c r="C201" s="1"/>
      <c r="D201" s="1"/>
      <c r="E201" s="1"/>
      <c r="F201" s="1"/>
    </row>
    <row r="202" spans="2:6" x14ac:dyDescent="0.55000000000000004">
      <c r="B202" s="1"/>
      <c r="C202" s="1"/>
      <c r="D202" s="1"/>
      <c r="E202" s="1"/>
      <c r="F202" s="1"/>
    </row>
    <row r="203" spans="2:6" x14ac:dyDescent="0.55000000000000004">
      <c r="B203" s="1"/>
      <c r="C203" s="1"/>
      <c r="D203" s="1"/>
      <c r="E203" s="1"/>
      <c r="F203" s="1"/>
    </row>
    <row r="204" spans="2:6" x14ac:dyDescent="0.55000000000000004">
      <c r="B204" s="1"/>
      <c r="C204" s="1"/>
      <c r="D204" s="1"/>
      <c r="E204" s="1"/>
      <c r="F204" s="1"/>
    </row>
    <row r="205" spans="2:6" x14ac:dyDescent="0.55000000000000004">
      <c r="B205" s="1"/>
      <c r="C205" s="1"/>
      <c r="D205" s="1"/>
      <c r="E205" s="1"/>
      <c r="F205" s="1"/>
    </row>
    <row r="206" spans="2:6" x14ac:dyDescent="0.55000000000000004">
      <c r="B206" s="1"/>
      <c r="C206" s="1"/>
      <c r="D206" s="1"/>
      <c r="E206" s="1"/>
      <c r="F206" s="1"/>
    </row>
    <row r="207" spans="2:6" x14ac:dyDescent="0.55000000000000004">
      <c r="B207" s="1"/>
      <c r="C207" s="1"/>
      <c r="D207" s="1"/>
      <c r="E207" s="1"/>
      <c r="F207" s="1"/>
    </row>
    <row r="208" spans="2:6" x14ac:dyDescent="0.55000000000000004">
      <c r="B208" s="1"/>
      <c r="C208" s="1"/>
      <c r="D208" s="1"/>
      <c r="E208" s="1"/>
      <c r="F208" s="1"/>
    </row>
    <row r="209" spans="2:6" x14ac:dyDescent="0.55000000000000004">
      <c r="B209" s="1"/>
      <c r="C209" s="1"/>
      <c r="D209" s="1"/>
      <c r="E209" s="1"/>
      <c r="F209" s="1"/>
    </row>
    <row r="210" spans="2:6" x14ac:dyDescent="0.55000000000000004">
      <c r="B210" s="1"/>
      <c r="C210" s="1"/>
      <c r="D210" s="1"/>
      <c r="E210" s="1"/>
      <c r="F210" s="1"/>
    </row>
    <row r="211" spans="2:6" x14ac:dyDescent="0.55000000000000004">
      <c r="B211" s="1"/>
      <c r="C211" s="1"/>
      <c r="D211" s="1"/>
      <c r="E211" s="1"/>
      <c r="F211" s="1"/>
    </row>
    <row r="212" spans="2:6" x14ac:dyDescent="0.55000000000000004">
      <c r="B212" s="1"/>
      <c r="C212" s="1"/>
      <c r="D212" s="1"/>
      <c r="E212" s="1"/>
      <c r="F212" s="1"/>
    </row>
    <row r="213" spans="2:6" x14ac:dyDescent="0.55000000000000004">
      <c r="B213" s="1"/>
      <c r="C213" s="1"/>
      <c r="D213" s="1"/>
      <c r="E213" s="1"/>
      <c r="F213" s="1"/>
    </row>
    <row r="214" spans="2:6" x14ac:dyDescent="0.55000000000000004">
      <c r="B214" s="1"/>
      <c r="C214" s="1"/>
      <c r="D214" s="1"/>
      <c r="E214" s="1"/>
      <c r="F214" s="1"/>
    </row>
    <row r="215" spans="2:6" x14ac:dyDescent="0.55000000000000004">
      <c r="B215" s="1"/>
      <c r="C215" s="1"/>
      <c r="D215" s="1"/>
      <c r="E215" s="1"/>
      <c r="F215" s="1"/>
    </row>
    <row r="216" spans="2:6" x14ac:dyDescent="0.55000000000000004">
      <c r="B216" s="1"/>
      <c r="C216" s="1"/>
      <c r="D216" s="1"/>
      <c r="E216" s="1"/>
      <c r="F216" s="1"/>
    </row>
    <row r="217" spans="2:6" x14ac:dyDescent="0.55000000000000004">
      <c r="B217" s="1"/>
      <c r="C217" s="1"/>
      <c r="D217" s="1"/>
      <c r="E217" s="1"/>
      <c r="F217" s="1"/>
    </row>
    <row r="218" spans="2:6" x14ac:dyDescent="0.55000000000000004">
      <c r="B218" s="1"/>
      <c r="C218" s="1"/>
      <c r="D218" s="1"/>
      <c r="E218" s="1"/>
      <c r="F218" s="1"/>
    </row>
    <row r="219" spans="2:6" x14ac:dyDescent="0.55000000000000004">
      <c r="B219" s="1"/>
      <c r="C219" s="1"/>
      <c r="D219" s="1"/>
      <c r="E219" s="1"/>
      <c r="F219" s="1"/>
    </row>
    <row r="220" spans="2:6" x14ac:dyDescent="0.55000000000000004">
      <c r="B220" s="1"/>
      <c r="C220" s="1"/>
      <c r="D220" s="1"/>
      <c r="E220" s="1"/>
      <c r="F220" s="1"/>
    </row>
    <row r="221" spans="2:6" x14ac:dyDescent="0.55000000000000004">
      <c r="B221" s="1"/>
      <c r="C221" s="1"/>
      <c r="D221" s="1"/>
      <c r="E221" s="1"/>
      <c r="F221" s="1"/>
    </row>
    <row r="222" spans="2:6" x14ac:dyDescent="0.55000000000000004">
      <c r="B222" s="1"/>
      <c r="C222" s="1"/>
      <c r="D222" s="1"/>
      <c r="E222" s="1"/>
      <c r="F222" s="1"/>
    </row>
    <row r="223" spans="2:6" x14ac:dyDescent="0.55000000000000004">
      <c r="B223" s="1"/>
      <c r="C223" s="1"/>
      <c r="D223" s="1"/>
      <c r="E223" s="1"/>
      <c r="F223" s="1"/>
    </row>
    <row r="224" spans="2:6" x14ac:dyDescent="0.55000000000000004">
      <c r="B224" s="1"/>
      <c r="C224" s="1"/>
      <c r="D224" s="1"/>
      <c r="E224" s="1"/>
      <c r="F224" s="1"/>
    </row>
    <row r="225" spans="2:6" x14ac:dyDescent="0.55000000000000004">
      <c r="B225" s="1"/>
      <c r="C225" s="1"/>
      <c r="D225" s="1"/>
      <c r="E225" s="1"/>
      <c r="F225" s="1"/>
    </row>
    <row r="226" spans="2:6" x14ac:dyDescent="0.55000000000000004">
      <c r="B226" s="1"/>
      <c r="C226" s="1"/>
      <c r="D226" s="1"/>
      <c r="E226" s="1"/>
      <c r="F226" s="1"/>
    </row>
    <row r="227" spans="2:6" x14ac:dyDescent="0.55000000000000004">
      <c r="B227" s="1"/>
      <c r="C227" s="1"/>
      <c r="D227" s="1"/>
      <c r="E227" s="1"/>
      <c r="F227" s="1"/>
    </row>
    <row r="228" spans="2:6" x14ac:dyDescent="0.55000000000000004">
      <c r="B228" s="1"/>
      <c r="C228" s="1"/>
      <c r="D228" s="1"/>
      <c r="E228" s="1"/>
      <c r="F228" s="1"/>
    </row>
    <row r="229" spans="2:6" x14ac:dyDescent="0.55000000000000004">
      <c r="B229" s="1"/>
      <c r="C229" s="1"/>
      <c r="D229" s="1"/>
      <c r="E229" s="1"/>
      <c r="F229" s="1"/>
    </row>
    <row r="230" spans="2:6" x14ac:dyDescent="0.55000000000000004">
      <c r="B230" s="1"/>
      <c r="C230" s="1"/>
      <c r="D230" s="1"/>
      <c r="E230" s="1"/>
      <c r="F230" s="1"/>
    </row>
    <row r="231" spans="2:6" x14ac:dyDescent="0.55000000000000004">
      <c r="B231" s="1"/>
      <c r="C231" s="1"/>
      <c r="D231" s="1"/>
      <c r="E231" s="1"/>
      <c r="F231" s="1"/>
    </row>
    <row r="232" spans="2:6" x14ac:dyDescent="0.55000000000000004">
      <c r="B232" s="1"/>
      <c r="C232" s="1"/>
      <c r="D232" s="1"/>
      <c r="E232" s="1"/>
      <c r="F232" s="1"/>
    </row>
    <row r="233" spans="2:6" x14ac:dyDescent="0.55000000000000004">
      <c r="B233" s="1"/>
      <c r="C233" s="1"/>
      <c r="D233" s="1"/>
      <c r="E233" s="1"/>
      <c r="F233" s="1"/>
    </row>
    <row r="234" spans="2:6" x14ac:dyDescent="0.55000000000000004">
      <c r="B234" s="1"/>
      <c r="C234" s="1"/>
      <c r="D234" s="1"/>
      <c r="E234" s="1"/>
      <c r="F234" s="1"/>
    </row>
    <row r="235" spans="2:6" x14ac:dyDescent="0.55000000000000004">
      <c r="B235" s="1"/>
      <c r="C235" s="1"/>
      <c r="D235" s="1"/>
      <c r="E235" s="1"/>
      <c r="F235" s="1"/>
    </row>
    <row r="236" spans="2:6" x14ac:dyDescent="0.55000000000000004">
      <c r="B236" s="1"/>
      <c r="C236" s="1"/>
      <c r="D236" s="1"/>
      <c r="E236" s="1"/>
      <c r="F236" s="1"/>
    </row>
    <row r="237" spans="2:6" x14ac:dyDescent="0.55000000000000004">
      <c r="B237" s="1"/>
      <c r="C237" s="1"/>
      <c r="D237" s="1"/>
      <c r="E237" s="1"/>
      <c r="F237" s="1"/>
    </row>
    <row r="238" spans="2:6" x14ac:dyDescent="0.55000000000000004">
      <c r="B238" s="1"/>
      <c r="C238" s="1"/>
      <c r="D238" s="1"/>
      <c r="E238" s="1"/>
      <c r="F238" s="1"/>
    </row>
    <row r="239" spans="2:6" x14ac:dyDescent="0.55000000000000004">
      <c r="B239" s="1"/>
      <c r="C239" s="1"/>
      <c r="D239" s="1"/>
      <c r="E239" s="1"/>
      <c r="F239" s="1"/>
    </row>
    <row r="240" spans="2:6" x14ac:dyDescent="0.55000000000000004">
      <c r="B240" s="1"/>
      <c r="C240" s="1"/>
      <c r="D240" s="1"/>
      <c r="E240" s="1"/>
      <c r="F240" s="1"/>
    </row>
    <row r="241" spans="2:6" x14ac:dyDescent="0.55000000000000004">
      <c r="B241" s="1"/>
      <c r="C241" s="1"/>
      <c r="D241" s="1"/>
      <c r="E241" s="1"/>
      <c r="F241" s="1"/>
    </row>
    <row r="242" spans="2:6" x14ac:dyDescent="0.55000000000000004">
      <c r="B242" s="1"/>
      <c r="C242" s="1"/>
      <c r="D242" s="1"/>
      <c r="E242" s="1"/>
      <c r="F242" s="1"/>
    </row>
    <row r="243" spans="2:6" x14ac:dyDescent="0.55000000000000004">
      <c r="B243" s="1"/>
      <c r="C243" s="1"/>
      <c r="D243" s="1"/>
      <c r="E243" s="1"/>
      <c r="F243" s="1"/>
    </row>
    <row r="244" spans="2:6" x14ac:dyDescent="0.55000000000000004">
      <c r="B244" s="1"/>
      <c r="C244" s="1"/>
      <c r="D244" s="1"/>
      <c r="E244" s="1"/>
      <c r="F244" s="1"/>
    </row>
    <row r="245" spans="2:6" x14ac:dyDescent="0.55000000000000004">
      <c r="B245" s="1"/>
      <c r="C245" s="1"/>
      <c r="D245" s="1"/>
      <c r="E245" s="1"/>
      <c r="F245" s="1"/>
    </row>
    <row r="246" spans="2:6" x14ac:dyDescent="0.55000000000000004">
      <c r="B246" s="1"/>
      <c r="C246" s="1"/>
      <c r="D246" s="1"/>
      <c r="E246" s="1"/>
      <c r="F246" s="1"/>
    </row>
    <row r="247" spans="2:6" x14ac:dyDescent="0.55000000000000004">
      <c r="B247" s="1"/>
      <c r="C247" s="1"/>
      <c r="D247" s="1"/>
      <c r="E247" s="1"/>
      <c r="F247" s="1"/>
    </row>
    <row r="248" spans="2:6" x14ac:dyDescent="0.55000000000000004">
      <c r="B248" s="1"/>
      <c r="C248" s="1"/>
      <c r="D248" s="1"/>
      <c r="E248" s="1"/>
      <c r="F248" s="1"/>
    </row>
    <row r="249" spans="2:6" x14ac:dyDescent="0.55000000000000004">
      <c r="B249" s="1"/>
      <c r="C249" s="1"/>
      <c r="D249" s="1"/>
      <c r="E249" s="1"/>
      <c r="F249" s="1"/>
    </row>
    <row r="250" spans="2:6" x14ac:dyDescent="0.55000000000000004">
      <c r="B250" s="1"/>
      <c r="C250" s="1"/>
      <c r="D250" s="1"/>
      <c r="E250" s="1"/>
      <c r="F250" s="1"/>
    </row>
    <row r="251" spans="2:6" x14ac:dyDescent="0.55000000000000004">
      <c r="B251" s="1"/>
      <c r="C251" s="1"/>
      <c r="D251" s="1"/>
      <c r="E251" s="1"/>
      <c r="F251" s="1"/>
    </row>
    <row r="252" spans="2:6" x14ac:dyDescent="0.55000000000000004">
      <c r="B252" s="1"/>
      <c r="C252" s="1"/>
      <c r="D252" s="1"/>
      <c r="E252" s="1"/>
      <c r="F252" s="1"/>
    </row>
    <row r="253" spans="2:6" x14ac:dyDescent="0.55000000000000004">
      <c r="B253" s="1"/>
      <c r="C253" s="1"/>
      <c r="D253" s="1"/>
      <c r="E253" s="1"/>
      <c r="F253" s="1"/>
    </row>
    <row r="254" spans="2:6" x14ac:dyDescent="0.55000000000000004">
      <c r="B254" s="1"/>
      <c r="C254" s="1"/>
      <c r="D254" s="1"/>
      <c r="E254" s="1"/>
      <c r="F254" s="1"/>
    </row>
    <row r="255" spans="2:6" x14ac:dyDescent="0.55000000000000004">
      <c r="B255" s="1"/>
      <c r="C255" s="1"/>
      <c r="D255" s="1"/>
      <c r="E255" s="1"/>
      <c r="F255" s="1"/>
    </row>
    <row r="256" spans="2:6" x14ac:dyDescent="0.55000000000000004">
      <c r="B256" s="1"/>
      <c r="C256" s="1"/>
      <c r="D256" s="1"/>
      <c r="E256" s="1"/>
      <c r="F256" s="1"/>
    </row>
    <row r="257" spans="2:6" x14ac:dyDescent="0.55000000000000004">
      <c r="B257" s="1"/>
      <c r="C257" s="1"/>
      <c r="D257" s="1"/>
      <c r="E257" s="1"/>
      <c r="F257" s="1"/>
    </row>
    <row r="258" spans="2:6" x14ac:dyDescent="0.55000000000000004">
      <c r="B258" s="1"/>
      <c r="C258" s="1"/>
      <c r="D258" s="1"/>
      <c r="E258" s="1"/>
      <c r="F258" s="1"/>
    </row>
    <row r="259" spans="2:6" x14ac:dyDescent="0.55000000000000004">
      <c r="B259" s="1"/>
      <c r="C259" s="1"/>
      <c r="D259" s="1"/>
      <c r="E259" s="1"/>
      <c r="F259" s="1"/>
    </row>
    <row r="260" spans="2:6" x14ac:dyDescent="0.55000000000000004">
      <c r="B260" s="1"/>
      <c r="C260" s="1"/>
      <c r="D260" s="1"/>
      <c r="E260" s="1"/>
      <c r="F260" s="1"/>
    </row>
    <row r="261" spans="2:6" x14ac:dyDescent="0.55000000000000004">
      <c r="B261" s="1"/>
      <c r="C261" s="1"/>
      <c r="D261" s="1"/>
      <c r="E261" s="1"/>
      <c r="F261" s="1"/>
    </row>
    <row r="262" spans="2:6" x14ac:dyDescent="0.55000000000000004">
      <c r="B262" s="1"/>
      <c r="C262" s="1"/>
      <c r="D262" s="1"/>
      <c r="E262" s="1"/>
      <c r="F262" s="1"/>
    </row>
    <row r="263" spans="2:6" x14ac:dyDescent="0.55000000000000004">
      <c r="B263" s="1"/>
      <c r="C263" s="1"/>
      <c r="D263" s="1"/>
      <c r="E263" s="1"/>
      <c r="F263" s="1"/>
    </row>
    <row r="264" spans="2:6" x14ac:dyDescent="0.55000000000000004">
      <c r="B264" s="1"/>
      <c r="C264" s="1"/>
      <c r="D264" s="1"/>
      <c r="E264" s="1"/>
      <c r="F264" s="1"/>
    </row>
    <row r="265" spans="2:6" x14ac:dyDescent="0.55000000000000004">
      <c r="B265" s="1"/>
      <c r="C265" s="1"/>
      <c r="D265" s="1"/>
      <c r="E265" s="1"/>
      <c r="F265" s="1"/>
    </row>
    <row r="266" spans="2:6" x14ac:dyDescent="0.55000000000000004">
      <c r="B266" s="1"/>
      <c r="C266" s="1"/>
      <c r="D266" s="1"/>
      <c r="E266" s="1"/>
      <c r="F266" s="1"/>
    </row>
    <row r="267" spans="2:6" x14ac:dyDescent="0.55000000000000004">
      <c r="B267" s="1"/>
      <c r="C267" s="1"/>
      <c r="D267" s="1"/>
      <c r="E267" s="1"/>
      <c r="F267" s="1"/>
    </row>
    <row r="268" spans="2:6" x14ac:dyDescent="0.55000000000000004">
      <c r="B268" s="1"/>
      <c r="C268" s="1"/>
      <c r="D268" s="1"/>
      <c r="E268" s="1"/>
      <c r="F268" s="1"/>
    </row>
    <row r="269" spans="2:6" x14ac:dyDescent="0.55000000000000004">
      <c r="B269" s="1"/>
      <c r="C269" s="1"/>
      <c r="D269" s="1"/>
      <c r="E269" s="1"/>
      <c r="F269" s="1"/>
    </row>
    <row r="270" spans="2:6" x14ac:dyDescent="0.55000000000000004">
      <c r="B270" s="1"/>
      <c r="C270" s="1"/>
      <c r="D270" s="1"/>
      <c r="E270" s="1"/>
      <c r="F270" s="1"/>
    </row>
    <row r="271" spans="2:6" x14ac:dyDescent="0.55000000000000004">
      <c r="B271" s="1"/>
      <c r="C271" s="1"/>
      <c r="D271" s="1"/>
      <c r="E271" s="1"/>
      <c r="F271" s="1"/>
    </row>
    <row r="272" spans="2:6" x14ac:dyDescent="0.55000000000000004">
      <c r="B272" s="1"/>
      <c r="C272" s="1"/>
      <c r="D272" s="1"/>
      <c r="E272" s="1"/>
      <c r="F272" s="1"/>
    </row>
    <row r="273" spans="2:6" x14ac:dyDescent="0.55000000000000004">
      <c r="B273" s="1"/>
      <c r="C273" s="1"/>
      <c r="D273" s="1"/>
      <c r="E273" s="1"/>
      <c r="F273" s="1"/>
    </row>
    <row r="274" spans="2:6" x14ac:dyDescent="0.55000000000000004">
      <c r="B274" s="1"/>
      <c r="C274" s="1"/>
      <c r="D274" s="1"/>
      <c r="E274" s="1"/>
      <c r="F274" s="1"/>
    </row>
    <row r="275" spans="2:6" x14ac:dyDescent="0.55000000000000004">
      <c r="B275" s="1"/>
      <c r="C275" s="1"/>
      <c r="D275" s="1"/>
      <c r="E275" s="1"/>
      <c r="F275" s="1"/>
    </row>
    <row r="276" spans="2:6" x14ac:dyDescent="0.55000000000000004">
      <c r="B276" s="1"/>
      <c r="C276" s="1"/>
      <c r="D276" s="1"/>
      <c r="E276" s="1"/>
      <c r="F276" s="1"/>
    </row>
    <row r="277" spans="2:6" x14ac:dyDescent="0.55000000000000004">
      <c r="B277" s="1"/>
      <c r="C277" s="1"/>
      <c r="D277" s="1"/>
      <c r="E277" s="1"/>
      <c r="F277" s="1"/>
    </row>
    <row r="278" spans="2:6" x14ac:dyDescent="0.55000000000000004">
      <c r="B278" s="1"/>
      <c r="C278" s="1"/>
      <c r="D278" s="1"/>
      <c r="E278" s="1"/>
      <c r="F278" s="1"/>
    </row>
    <row r="279" spans="2:6" x14ac:dyDescent="0.55000000000000004">
      <c r="B279" s="1"/>
      <c r="C279" s="1"/>
      <c r="D279" s="1"/>
      <c r="E279" s="1"/>
      <c r="F279" s="1"/>
    </row>
    <row r="280" spans="2:6" x14ac:dyDescent="0.55000000000000004">
      <c r="B280" s="1"/>
      <c r="C280" s="1"/>
      <c r="D280" s="1"/>
      <c r="E280" s="1"/>
      <c r="F280" s="1"/>
    </row>
    <row r="281" spans="2:6" x14ac:dyDescent="0.55000000000000004">
      <c r="B281" s="1"/>
      <c r="C281" s="1"/>
      <c r="D281" s="1"/>
      <c r="E281" s="1"/>
      <c r="F281" s="1"/>
    </row>
    <row r="282" spans="2:6" x14ac:dyDescent="0.55000000000000004">
      <c r="B282" s="1"/>
      <c r="C282" s="1"/>
      <c r="D282" s="1"/>
      <c r="E282" s="1"/>
      <c r="F282" s="1"/>
    </row>
    <row r="283" spans="2:6" x14ac:dyDescent="0.55000000000000004">
      <c r="B283" s="1"/>
      <c r="C283" s="1"/>
      <c r="D283" s="1"/>
      <c r="E283" s="1"/>
      <c r="F283" s="1"/>
    </row>
    <row r="284" spans="2:6" x14ac:dyDescent="0.55000000000000004">
      <c r="B284" s="1"/>
      <c r="C284" s="1"/>
      <c r="D284" s="1"/>
      <c r="E284" s="1"/>
      <c r="F284" s="1"/>
    </row>
    <row r="285" spans="2:6" x14ac:dyDescent="0.55000000000000004">
      <c r="B285" s="1"/>
      <c r="C285" s="1"/>
      <c r="D285" s="1"/>
      <c r="E285" s="1"/>
      <c r="F285" s="1"/>
    </row>
    <row r="286" spans="2:6" x14ac:dyDescent="0.55000000000000004">
      <c r="B286" s="1"/>
      <c r="C286" s="1"/>
      <c r="D286" s="1"/>
      <c r="E286" s="1"/>
      <c r="F286" s="1"/>
    </row>
    <row r="287" spans="2:6" x14ac:dyDescent="0.55000000000000004">
      <c r="B287" s="1"/>
      <c r="C287" s="1"/>
      <c r="D287" s="1"/>
      <c r="E287" s="1"/>
      <c r="F287" s="1"/>
    </row>
    <row r="288" spans="2:6" x14ac:dyDescent="0.55000000000000004">
      <c r="B288" s="1"/>
      <c r="C288" s="1"/>
      <c r="D288" s="1"/>
      <c r="E288" s="1"/>
      <c r="F288" s="1"/>
    </row>
    <row r="289" spans="2:6" x14ac:dyDescent="0.55000000000000004">
      <c r="B289" s="1"/>
      <c r="C289" s="1"/>
      <c r="D289" s="1"/>
      <c r="E289" s="1"/>
      <c r="F289" s="1"/>
    </row>
    <row r="290" spans="2:6" x14ac:dyDescent="0.55000000000000004">
      <c r="B290" s="1"/>
      <c r="C290" s="1"/>
      <c r="D290" s="1"/>
      <c r="E290" s="1"/>
      <c r="F290" s="1"/>
    </row>
    <row r="291" spans="2:6" x14ac:dyDescent="0.55000000000000004">
      <c r="B291" s="1"/>
      <c r="C291" s="1"/>
      <c r="D291" s="1"/>
      <c r="E291" s="1"/>
      <c r="F291" s="1"/>
    </row>
    <row r="292" spans="2:6" x14ac:dyDescent="0.55000000000000004">
      <c r="B292" s="1"/>
      <c r="C292" s="1"/>
      <c r="D292" s="1"/>
      <c r="E292" s="1"/>
      <c r="F292" s="1"/>
    </row>
    <row r="293" spans="2:6" x14ac:dyDescent="0.55000000000000004">
      <c r="B293" s="1"/>
      <c r="C293" s="1"/>
      <c r="D293" s="1"/>
      <c r="E293" s="1"/>
      <c r="F293" s="1"/>
    </row>
    <row r="294" spans="2:6" x14ac:dyDescent="0.55000000000000004">
      <c r="B294" s="1"/>
      <c r="C294" s="1"/>
      <c r="D294" s="1"/>
      <c r="E294" s="1"/>
      <c r="F294" s="1"/>
    </row>
    <row r="295" spans="2:6" x14ac:dyDescent="0.55000000000000004">
      <c r="B295" s="1"/>
      <c r="C295" s="1"/>
      <c r="D295" s="1"/>
      <c r="E295" s="1"/>
      <c r="F295" s="1"/>
    </row>
    <row r="296" spans="2:6" x14ac:dyDescent="0.55000000000000004">
      <c r="B296" s="1"/>
      <c r="C296" s="1"/>
      <c r="D296" s="1"/>
      <c r="E296" s="1"/>
      <c r="F296" s="1"/>
    </row>
    <row r="297" spans="2:6" x14ac:dyDescent="0.55000000000000004">
      <c r="B297" s="1"/>
      <c r="C297" s="1"/>
      <c r="D297" s="1"/>
      <c r="E297" s="1"/>
      <c r="F297" s="1"/>
    </row>
    <row r="298" spans="2:6" x14ac:dyDescent="0.55000000000000004">
      <c r="B298" s="1"/>
      <c r="C298" s="1"/>
      <c r="D298" s="1"/>
      <c r="E298" s="1"/>
      <c r="F298" s="1"/>
    </row>
    <row r="299" spans="2:6" x14ac:dyDescent="0.55000000000000004">
      <c r="B299" s="1"/>
      <c r="C299" s="1"/>
      <c r="D299" s="1"/>
      <c r="E299" s="1"/>
      <c r="F299" s="1"/>
    </row>
    <row r="300" spans="2:6" x14ac:dyDescent="0.55000000000000004">
      <c r="B300" s="1"/>
      <c r="C300" s="1"/>
      <c r="D300" s="1"/>
      <c r="E300" s="1"/>
      <c r="F300" s="1"/>
    </row>
    <row r="301" spans="2:6" x14ac:dyDescent="0.55000000000000004">
      <c r="B301" s="1"/>
      <c r="C301" s="1"/>
      <c r="D301" s="1"/>
      <c r="E301" s="1"/>
      <c r="F301" s="1"/>
    </row>
    <row r="302" spans="2:6" x14ac:dyDescent="0.55000000000000004">
      <c r="B302" s="1"/>
      <c r="C302" s="1"/>
      <c r="D302" s="1"/>
      <c r="E302" s="1"/>
      <c r="F302" s="1"/>
    </row>
    <row r="303" spans="2:6" x14ac:dyDescent="0.55000000000000004">
      <c r="B303" s="1"/>
      <c r="C303" s="1"/>
      <c r="D303" s="1"/>
      <c r="E303" s="1"/>
      <c r="F303" s="1"/>
    </row>
    <row r="304" spans="2:6" x14ac:dyDescent="0.55000000000000004">
      <c r="B304" s="1"/>
      <c r="C304" s="1"/>
      <c r="D304" s="1"/>
      <c r="E304" s="1"/>
      <c r="F304" s="1"/>
    </row>
    <row r="305" spans="2:6" x14ac:dyDescent="0.55000000000000004">
      <c r="B305" s="1"/>
      <c r="C305" s="1"/>
      <c r="D305" s="1"/>
      <c r="E305" s="1"/>
      <c r="F305" s="1"/>
    </row>
    <row r="306" spans="2:6" x14ac:dyDescent="0.55000000000000004">
      <c r="B306" s="1"/>
      <c r="C306" s="1"/>
      <c r="D306" s="1"/>
      <c r="E306" s="1"/>
      <c r="F306" s="1"/>
    </row>
    <row r="307" spans="2:6" x14ac:dyDescent="0.55000000000000004">
      <c r="B307" s="1"/>
      <c r="C307" s="1"/>
      <c r="D307" s="1"/>
      <c r="E307" s="1"/>
      <c r="F307" s="1"/>
    </row>
    <row r="308" spans="2:6" x14ac:dyDescent="0.55000000000000004">
      <c r="B308" s="1"/>
      <c r="C308" s="1"/>
      <c r="D308" s="1"/>
      <c r="E308" s="1"/>
      <c r="F308" s="1"/>
    </row>
    <row r="309" spans="2:6" x14ac:dyDescent="0.55000000000000004">
      <c r="B309" s="1"/>
      <c r="C309" s="1"/>
      <c r="D309" s="1"/>
      <c r="E309" s="1"/>
      <c r="F309" s="1"/>
    </row>
    <row r="310" spans="2:6" x14ac:dyDescent="0.55000000000000004">
      <c r="B310" s="1"/>
      <c r="C310" s="1"/>
      <c r="D310" s="1"/>
      <c r="E310" s="1"/>
      <c r="F310" s="1"/>
    </row>
    <row r="311" spans="2:6" x14ac:dyDescent="0.55000000000000004">
      <c r="B311" s="1"/>
      <c r="C311" s="1"/>
      <c r="D311" s="1"/>
      <c r="E311" s="1"/>
      <c r="F311" s="1"/>
    </row>
    <row r="312" spans="2:6" x14ac:dyDescent="0.55000000000000004">
      <c r="B312" s="1"/>
      <c r="C312" s="1"/>
      <c r="D312" s="1"/>
      <c r="E312" s="1"/>
      <c r="F312" s="1"/>
    </row>
    <row r="313" spans="2:6" x14ac:dyDescent="0.55000000000000004">
      <c r="B313" s="1"/>
      <c r="C313" s="1"/>
      <c r="D313" s="1"/>
      <c r="E313" s="1"/>
      <c r="F313" s="1"/>
    </row>
    <row r="314" spans="2:6" x14ac:dyDescent="0.55000000000000004">
      <c r="B314" s="1"/>
      <c r="C314" s="1"/>
      <c r="D314" s="1"/>
      <c r="E314" s="1"/>
      <c r="F314" s="1"/>
    </row>
    <row r="315" spans="2:6" x14ac:dyDescent="0.55000000000000004">
      <c r="B315" s="1"/>
      <c r="C315" s="1"/>
      <c r="D315" s="1"/>
      <c r="E315" s="1"/>
      <c r="F315" s="1"/>
    </row>
    <row r="316" spans="2:6" x14ac:dyDescent="0.55000000000000004">
      <c r="B316" s="1"/>
      <c r="C316" s="1"/>
      <c r="D316" s="1"/>
      <c r="E316" s="1"/>
      <c r="F316" s="1"/>
    </row>
    <row r="317" spans="2:6" x14ac:dyDescent="0.55000000000000004">
      <c r="B317" s="1"/>
      <c r="C317" s="1"/>
      <c r="D317" s="1"/>
      <c r="E317" s="1"/>
      <c r="F317" s="1"/>
    </row>
    <row r="318" spans="2:6" x14ac:dyDescent="0.55000000000000004">
      <c r="B318" s="1"/>
      <c r="C318" s="1"/>
      <c r="D318" s="1"/>
      <c r="E318" s="1"/>
      <c r="F318" s="1"/>
    </row>
    <row r="319" spans="2:6" x14ac:dyDescent="0.55000000000000004">
      <c r="B319" s="1"/>
      <c r="C319" s="1"/>
      <c r="D319" s="1"/>
      <c r="E319" s="1"/>
      <c r="F319" s="1"/>
    </row>
    <row r="320" spans="2:6" x14ac:dyDescent="0.55000000000000004">
      <c r="B320" s="1"/>
      <c r="C320" s="1"/>
      <c r="D320" s="1"/>
      <c r="E320" s="1"/>
      <c r="F320" s="1"/>
    </row>
    <row r="321" spans="2:6" x14ac:dyDescent="0.55000000000000004">
      <c r="B321" s="1"/>
      <c r="C321" s="1"/>
      <c r="D321" s="1"/>
      <c r="E321" s="1"/>
      <c r="F321" s="1"/>
    </row>
    <row r="322" spans="2:6" x14ac:dyDescent="0.55000000000000004">
      <c r="B322" s="1"/>
      <c r="C322" s="1"/>
      <c r="D322" s="1"/>
      <c r="E322" s="1"/>
      <c r="F322" s="1"/>
    </row>
    <row r="323" spans="2:6" x14ac:dyDescent="0.55000000000000004">
      <c r="B323" s="1"/>
      <c r="C323" s="1"/>
      <c r="D323" s="1"/>
      <c r="E323" s="1"/>
      <c r="F323" s="1"/>
    </row>
    <row r="324" spans="2:6" x14ac:dyDescent="0.55000000000000004">
      <c r="B324" s="1"/>
      <c r="C324" s="1"/>
      <c r="D324" s="1"/>
      <c r="E324" s="1"/>
      <c r="F324" s="1"/>
    </row>
    <row r="325" spans="2:6" x14ac:dyDescent="0.55000000000000004">
      <c r="B325" s="1"/>
      <c r="C325" s="1"/>
      <c r="D325" s="1"/>
      <c r="E325" s="1"/>
      <c r="F325" s="1"/>
    </row>
    <row r="326" spans="2:6" x14ac:dyDescent="0.55000000000000004">
      <c r="B326" s="1"/>
      <c r="C326" s="1"/>
      <c r="D326" s="1"/>
      <c r="E326" s="1"/>
      <c r="F326" s="1"/>
    </row>
    <row r="327" spans="2:6" x14ac:dyDescent="0.55000000000000004">
      <c r="B327" s="1"/>
      <c r="C327" s="1"/>
      <c r="D327" s="1"/>
      <c r="E327" s="1"/>
      <c r="F327" s="1"/>
    </row>
    <row r="328" spans="2:6" x14ac:dyDescent="0.55000000000000004">
      <c r="B328" s="1"/>
      <c r="C328" s="1"/>
      <c r="D328" s="1"/>
      <c r="E328" s="1"/>
      <c r="F328" s="1"/>
    </row>
    <row r="329" spans="2:6" x14ac:dyDescent="0.55000000000000004">
      <c r="B329" s="1"/>
      <c r="C329" s="1"/>
      <c r="D329" s="1"/>
      <c r="E329" s="1"/>
      <c r="F329" s="1"/>
    </row>
    <row r="330" spans="2:6" x14ac:dyDescent="0.55000000000000004">
      <c r="B330" s="1"/>
      <c r="C330" s="1"/>
      <c r="D330" s="1"/>
      <c r="E330" s="1"/>
      <c r="F330" s="1"/>
    </row>
    <row r="331" spans="2:6" x14ac:dyDescent="0.55000000000000004">
      <c r="B331" s="1"/>
      <c r="C331" s="1"/>
      <c r="D331" s="1"/>
      <c r="E331" s="1"/>
      <c r="F331" s="1"/>
    </row>
    <row r="332" spans="2:6" x14ac:dyDescent="0.55000000000000004">
      <c r="B332" s="1"/>
      <c r="C332" s="1"/>
      <c r="D332" s="1"/>
      <c r="E332" s="1"/>
      <c r="F332" s="1"/>
    </row>
    <row r="333" spans="2:6" x14ac:dyDescent="0.55000000000000004">
      <c r="B333" s="1"/>
      <c r="C333" s="1"/>
      <c r="D333" s="1"/>
      <c r="E333" s="1"/>
      <c r="F333" s="1"/>
    </row>
    <row r="334" spans="2:6" x14ac:dyDescent="0.55000000000000004">
      <c r="B334" s="1"/>
      <c r="C334" s="1"/>
      <c r="D334" s="1"/>
      <c r="E334" s="1"/>
      <c r="F334" s="1"/>
    </row>
    <row r="335" spans="2:6" x14ac:dyDescent="0.55000000000000004">
      <c r="B335" s="1"/>
      <c r="C335" s="1"/>
      <c r="D335" s="1"/>
      <c r="E335" s="1"/>
      <c r="F335" s="1"/>
    </row>
    <row r="336" spans="2:6" x14ac:dyDescent="0.55000000000000004">
      <c r="B336" s="1"/>
      <c r="C336" s="1"/>
      <c r="D336" s="1"/>
      <c r="E336" s="1"/>
      <c r="F336" s="1"/>
    </row>
    <row r="337" spans="2:6" x14ac:dyDescent="0.55000000000000004">
      <c r="B337" s="1"/>
      <c r="C337" s="1"/>
      <c r="D337" s="1"/>
      <c r="E337" s="1"/>
      <c r="F337" s="1"/>
    </row>
    <row r="338" spans="2:6" x14ac:dyDescent="0.55000000000000004">
      <c r="B338" s="1"/>
      <c r="C338" s="1"/>
      <c r="D338" s="1"/>
      <c r="E338" s="1"/>
      <c r="F338" s="1"/>
    </row>
    <row r="339" spans="2:6" x14ac:dyDescent="0.55000000000000004">
      <c r="B339" s="1"/>
      <c r="C339" s="1"/>
      <c r="D339" s="1"/>
      <c r="E339" s="1"/>
      <c r="F339" s="1"/>
    </row>
    <row r="340" spans="2:6" x14ac:dyDescent="0.55000000000000004">
      <c r="B340" s="1"/>
      <c r="C340" s="1"/>
      <c r="D340" s="1"/>
      <c r="E340" s="1"/>
      <c r="F340" s="1"/>
    </row>
    <row r="341" spans="2:6" x14ac:dyDescent="0.55000000000000004">
      <c r="B341" s="1"/>
      <c r="C341" s="1"/>
      <c r="D341" s="1"/>
      <c r="E341" s="1"/>
      <c r="F341" s="1"/>
    </row>
    <row r="342" spans="2:6" x14ac:dyDescent="0.55000000000000004">
      <c r="B342" s="1"/>
      <c r="C342" s="1"/>
      <c r="D342" s="1"/>
      <c r="E342" s="1"/>
      <c r="F342" s="1"/>
    </row>
    <row r="343" spans="2:6" x14ac:dyDescent="0.55000000000000004">
      <c r="B343" s="1"/>
      <c r="C343" s="1"/>
      <c r="D343" s="1"/>
      <c r="E343" s="1"/>
      <c r="F343" s="1"/>
    </row>
    <row r="344" spans="2:6" x14ac:dyDescent="0.55000000000000004">
      <c r="B344" s="1"/>
      <c r="C344" s="1"/>
      <c r="D344" s="1"/>
      <c r="E344" s="1"/>
      <c r="F344" s="1"/>
    </row>
    <row r="345" spans="2:6" x14ac:dyDescent="0.55000000000000004">
      <c r="B345" s="1"/>
      <c r="C345" s="1"/>
      <c r="D345" s="1"/>
      <c r="E345" s="1"/>
      <c r="F345" s="1"/>
    </row>
    <row r="346" spans="2:6" x14ac:dyDescent="0.55000000000000004">
      <c r="B346" s="1"/>
      <c r="C346" s="1"/>
      <c r="D346" s="1"/>
      <c r="E346" s="1"/>
      <c r="F346" s="1"/>
    </row>
    <row r="347" spans="2:6" x14ac:dyDescent="0.55000000000000004">
      <c r="B347" s="1"/>
      <c r="C347" s="1"/>
      <c r="D347" s="1"/>
      <c r="E347" s="1"/>
      <c r="F347" s="1"/>
    </row>
    <row r="348" spans="2:6" x14ac:dyDescent="0.55000000000000004">
      <c r="B348" s="1"/>
      <c r="C348" s="1"/>
      <c r="D348" s="1"/>
      <c r="E348" s="1"/>
      <c r="F348" s="1"/>
    </row>
    <row r="349" spans="2:6" x14ac:dyDescent="0.55000000000000004">
      <c r="B349" s="1"/>
      <c r="C349" s="1"/>
      <c r="D349" s="1"/>
      <c r="E349" s="1"/>
      <c r="F349" s="1"/>
    </row>
    <row r="350" spans="2:6" x14ac:dyDescent="0.55000000000000004">
      <c r="B350" s="1"/>
      <c r="C350" s="1"/>
      <c r="D350" s="1"/>
      <c r="E350" s="1"/>
      <c r="F350" s="1"/>
    </row>
    <row r="351" spans="2:6" x14ac:dyDescent="0.55000000000000004">
      <c r="B351" s="1"/>
      <c r="C351" s="1"/>
      <c r="D351" s="1"/>
      <c r="E351" s="1"/>
      <c r="F351" s="1"/>
    </row>
    <row r="352" spans="2:6" x14ac:dyDescent="0.55000000000000004">
      <c r="B352" s="1"/>
      <c r="C352" s="1"/>
      <c r="D352" s="1"/>
      <c r="E352" s="1"/>
      <c r="F352" s="1"/>
    </row>
    <row r="353" spans="2:6" x14ac:dyDescent="0.55000000000000004">
      <c r="B353" s="1"/>
      <c r="C353" s="1"/>
      <c r="D353" s="1"/>
      <c r="E353" s="1"/>
      <c r="F353" s="1"/>
    </row>
    <row r="354" spans="2:6" x14ac:dyDescent="0.55000000000000004">
      <c r="B354" s="1"/>
      <c r="C354" s="1"/>
      <c r="D354" s="1"/>
      <c r="E354" s="1"/>
      <c r="F354" s="1"/>
    </row>
    <row r="355" spans="2:6" x14ac:dyDescent="0.55000000000000004">
      <c r="B355" s="1"/>
      <c r="C355" s="1"/>
      <c r="D355" s="1"/>
      <c r="E355" s="1"/>
      <c r="F355" s="1"/>
    </row>
    <row r="356" spans="2:6" x14ac:dyDescent="0.55000000000000004">
      <c r="B356" s="1"/>
      <c r="C356" s="1"/>
      <c r="D356" s="1"/>
      <c r="E356" s="1"/>
      <c r="F356" s="1"/>
    </row>
    <row r="357" spans="2:6" x14ac:dyDescent="0.55000000000000004">
      <c r="B357" s="1"/>
      <c r="C357" s="1"/>
      <c r="D357" s="1"/>
      <c r="E357" s="1"/>
      <c r="F357" s="1"/>
    </row>
    <row r="358" spans="2:6" x14ac:dyDescent="0.55000000000000004">
      <c r="B358" s="1"/>
      <c r="C358" s="1"/>
      <c r="D358" s="1"/>
      <c r="E358" s="1"/>
      <c r="F358" s="1"/>
    </row>
    <row r="359" spans="2:6" x14ac:dyDescent="0.55000000000000004">
      <c r="B359" s="1"/>
      <c r="C359" s="1"/>
      <c r="D359" s="1"/>
      <c r="E359" s="1"/>
      <c r="F359" s="1"/>
    </row>
    <row r="360" spans="2:6" x14ac:dyDescent="0.55000000000000004">
      <c r="B360" s="1"/>
      <c r="C360" s="1"/>
      <c r="D360" s="1"/>
      <c r="E360" s="1"/>
      <c r="F360" s="1"/>
    </row>
    <row r="361" spans="2:6" x14ac:dyDescent="0.55000000000000004">
      <c r="B361" s="1"/>
      <c r="C361" s="1"/>
      <c r="D361" s="1"/>
      <c r="E361" s="1"/>
      <c r="F361" s="1"/>
    </row>
    <row r="362" spans="2:6" x14ac:dyDescent="0.55000000000000004">
      <c r="B362" s="1"/>
      <c r="C362" s="1"/>
      <c r="D362" s="1"/>
      <c r="E362" s="1"/>
      <c r="F362" s="1"/>
    </row>
    <row r="363" spans="2:6" x14ac:dyDescent="0.55000000000000004">
      <c r="B363" s="1"/>
      <c r="C363" s="1"/>
      <c r="D363" s="1"/>
      <c r="E363" s="1"/>
      <c r="F363" s="1"/>
    </row>
    <row r="364" spans="2:6" x14ac:dyDescent="0.55000000000000004">
      <c r="B364" s="1"/>
      <c r="C364" s="1"/>
      <c r="D364" s="1"/>
      <c r="E364" s="1"/>
      <c r="F364" s="1"/>
    </row>
    <row r="365" spans="2:6" x14ac:dyDescent="0.55000000000000004">
      <c r="B365" s="1"/>
      <c r="C365" s="1"/>
      <c r="D365" s="1"/>
      <c r="E365" s="1"/>
      <c r="F365" s="1"/>
    </row>
    <row r="366" spans="2:6" x14ac:dyDescent="0.55000000000000004">
      <c r="B366" s="1"/>
      <c r="C366" s="1"/>
      <c r="D366" s="1"/>
      <c r="E366" s="1"/>
      <c r="F366" s="1"/>
    </row>
    <row r="367" spans="2:6" x14ac:dyDescent="0.55000000000000004">
      <c r="B367" s="1"/>
      <c r="C367" s="1"/>
      <c r="D367" s="1"/>
      <c r="E367" s="1"/>
      <c r="F367" s="1"/>
    </row>
    <row r="368" spans="2:6" x14ac:dyDescent="0.55000000000000004">
      <c r="B368" s="1"/>
      <c r="C368" s="1"/>
      <c r="D368" s="1"/>
      <c r="E368" s="1"/>
      <c r="F368" s="1"/>
    </row>
    <row r="369" spans="2:6" x14ac:dyDescent="0.55000000000000004">
      <c r="B369" s="1"/>
      <c r="C369" s="1"/>
      <c r="D369" s="1"/>
      <c r="E369" s="1"/>
      <c r="F369" s="1"/>
    </row>
    <row r="370" spans="2:6" x14ac:dyDescent="0.55000000000000004">
      <c r="B370" s="1"/>
      <c r="C370" s="1"/>
      <c r="D370" s="1"/>
      <c r="E370" s="1"/>
      <c r="F370" s="1"/>
    </row>
    <row r="371" spans="2:6" x14ac:dyDescent="0.55000000000000004">
      <c r="B371" s="1"/>
      <c r="C371" s="1"/>
      <c r="D371" s="1"/>
      <c r="E371" s="1"/>
      <c r="F371" s="1"/>
    </row>
    <row r="372" spans="2:6" x14ac:dyDescent="0.55000000000000004">
      <c r="B372" s="1"/>
      <c r="C372" s="1"/>
      <c r="D372" s="1"/>
      <c r="E372" s="1"/>
      <c r="F372" s="1"/>
    </row>
    <row r="373" spans="2:6" x14ac:dyDescent="0.55000000000000004">
      <c r="B373" s="1"/>
      <c r="C373" s="1"/>
      <c r="D373" s="1"/>
      <c r="E373" s="1"/>
      <c r="F373" s="1"/>
    </row>
    <row r="374" spans="2:6" x14ac:dyDescent="0.55000000000000004">
      <c r="B374" s="1"/>
      <c r="C374" s="1"/>
      <c r="D374" s="1"/>
      <c r="E374" s="1"/>
      <c r="F374" s="1"/>
    </row>
    <row r="375" spans="2:6" x14ac:dyDescent="0.55000000000000004">
      <c r="B375" s="1"/>
      <c r="C375" s="1"/>
      <c r="D375" s="1"/>
      <c r="E375" s="1"/>
      <c r="F375" s="1"/>
    </row>
    <row r="376" spans="2:6" x14ac:dyDescent="0.55000000000000004">
      <c r="B376" s="1"/>
      <c r="C376" s="1"/>
      <c r="D376" s="1"/>
      <c r="E376" s="1"/>
      <c r="F376" s="1"/>
    </row>
    <row r="377" spans="2:6" x14ac:dyDescent="0.55000000000000004">
      <c r="B377" s="1"/>
      <c r="C377" s="1"/>
      <c r="D377" s="1"/>
      <c r="E377" s="1"/>
      <c r="F377" s="1"/>
    </row>
    <row r="378" spans="2:6" x14ac:dyDescent="0.55000000000000004">
      <c r="B378" s="1"/>
      <c r="C378" s="1"/>
      <c r="D378" s="1"/>
      <c r="E378" s="1"/>
      <c r="F378" s="1"/>
    </row>
    <row r="379" spans="2:6" x14ac:dyDescent="0.55000000000000004">
      <c r="B379" s="1"/>
      <c r="C379" s="1"/>
      <c r="D379" s="1"/>
      <c r="E379" s="1"/>
      <c r="F379" s="1"/>
    </row>
    <row r="380" spans="2:6" x14ac:dyDescent="0.55000000000000004">
      <c r="B380" s="1"/>
      <c r="C380" s="1"/>
      <c r="D380" s="1"/>
      <c r="E380" s="1"/>
      <c r="F380" s="1"/>
    </row>
    <row r="381" spans="2:6" x14ac:dyDescent="0.55000000000000004">
      <c r="B381" s="1"/>
      <c r="C381" s="1"/>
      <c r="D381" s="1"/>
      <c r="E381" s="1"/>
      <c r="F381" s="1"/>
    </row>
    <row r="382" spans="2:6" x14ac:dyDescent="0.55000000000000004">
      <c r="B382" s="1"/>
      <c r="C382" s="1"/>
      <c r="D382" s="1"/>
      <c r="E382" s="1"/>
      <c r="F382" s="1"/>
    </row>
    <row r="383" spans="2:6" x14ac:dyDescent="0.55000000000000004">
      <c r="B383" s="1"/>
      <c r="C383" s="1"/>
      <c r="D383" s="1"/>
      <c r="E383" s="1"/>
      <c r="F383" s="1"/>
    </row>
    <row r="384" spans="2:6" x14ac:dyDescent="0.55000000000000004">
      <c r="B384" s="1"/>
      <c r="C384" s="1"/>
      <c r="D384" s="1"/>
      <c r="E384" s="1"/>
      <c r="F384" s="1"/>
    </row>
    <row r="385" spans="2:6" x14ac:dyDescent="0.55000000000000004">
      <c r="B385" s="1"/>
      <c r="C385" s="1"/>
      <c r="D385" s="1"/>
      <c r="E385" s="1"/>
      <c r="F385" s="1"/>
    </row>
    <row r="386" spans="2:6" x14ac:dyDescent="0.55000000000000004">
      <c r="B386" s="1"/>
      <c r="C386" s="1"/>
      <c r="D386" s="1"/>
      <c r="E386" s="1"/>
      <c r="F386" s="1"/>
    </row>
    <row r="387" spans="2:6" x14ac:dyDescent="0.55000000000000004">
      <c r="B387" s="1"/>
      <c r="C387" s="1"/>
      <c r="D387" s="1"/>
      <c r="E387" s="1"/>
      <c r="F387" s="1"/>
    </row>
    <row r="388" spans="2:6" x14ac:dyDescent="0.55000000000000004">
      <c r="B388" s="1"/>
      <c r="C388" s="1"/>
      <c r="D388" s="1"/>
      <c r="E388" s="1"/>
      <c r="F388" s="1"/>
    </row>
    <row r="389" spans="2:6" x14ac:dyDescent="0.55000000000000004">
      <c r="B389" s="1"/>
      <c r="C389" s="1"/>
      <c r="D389" s="1"/>
      <c r="E389" s="1"/>
      <c r="F389" s="1"/>
    </row>
    <row r="390" spans="2:6" x14ac:dyDescent="0.55000000000000004">
      <c r="B390" s="1"/>
      <c r="C390" s="1"/>
      <c r="D390" s="1"/>
      <c r="E390" s="1"/>
      <c r="F390" s="1"/>
    </row>
    <row r="391" spans="2:6" x14ac:dyDescent="0.55000000000000004">
      <c r="B391" s="1"/>
      <c r="C391" s="1"/>
      <c r="D391" s="1"/>
      <c r="E391" s="1"/>
      <c r="F391" s="1"/>
    </row>
    <row r="392" spans="2:6" x14ac:dyDescent="0.55000000000000004">
      <c r="B392" s="1"/>
      <c r="C392" s="1"/>
      <c r="D392" s="1"/>
      <c r="E392" s="1"/>
      <c r="F392" s="1"/>
    </row>
    <row r="393" spans="2:6" x14ac:dyDescent="0.55000000000000004">
      <c r="B393" s="1"/>
      <c r="C393" s="1"/>
      <c r="D393" s="1"/>
      <c r="E393" s="1"/>
      <c r="F393" s="1"/>
    </row>
    <row r="394" spans="2:6" x14ac:dyDescent="0.55000000000000004">
      <c r="B394" s="1"/>
      <c r="C394" s="1"/>
      <c r="D394" s="1"/>
      <c r="E394" s="1"/>
      <c r="F394" s="1"/>
    </row>
    <row r="395" spans="2:6" x14ac:dyDescent="0.55000000000000004">
      <c r="B395" s="1"/>
      <c r="C395" s="1"/>
      <c r="D395" s="1"/>
      <c r="E395" s="1"/>
      <c r="F395" s="1"/>
    </row>
    <row r="396" spans="2:6" x14ac:dyDescent="0.55000000000000004">
      <c r="B396" s="1"/>
      <c r="C396" s="1"/>
      <c r="D396" s="1"/>
      <c r="E396" s="1"/>
      <c r="F396" s="1"/>
    </row>
    <row r="397" spans="2:6" x14ac:dyDescent="0.55000000000000004">
      <c r="B397" s="1"/>
      <c r="C397" s="1"/>
      <c r="D397" s="1"/>
      <c r="E397" s="1"/>
      <c r="F397" s="1"/>
    </row>
    <row r="398" spans="2:6" x14ac:dyDescent="0.55000000000000004">
      <c r="B398" s="1"/>
      <c r="C398" s="1"/>
      <c r="D398" s="1"/>
      <c r="E398" s="1"/>
      <c r="F398" s="1"/>
    </row>
    <row r="399" spans="2:6" x14ac:dyDescent="0.55000000000000004">
      <c r="B399" s="1"/>
      <c r="C399" s="1"/>
      <c r="D399" s="1"/>
      <c r="E399" s="1"/>
      <c r="F399" s="1"/>
    </row>
    <row r="400" spans="2:6" x14ac:dyDescent="0.55000000000000004">
      <c r="B400" s="1"/>
      <c r="C400" s="1"/>
      <c r="D400" s="1"/>
      <c r="E400" s="1"/>
      <c r="F400" s="1"/>
    </row>
    <row r="401" spans="2:6" x14ac:dyDescent="0.55000000000000004">
      <c r="B401" s="1"/>
      <c r="C401" s="1"/>
      <c r="D401" s="1"/>
      <c r="E401" s="1"/>
      <c r="F401" s="1"/>
    </row>
    <row r="402" spans="2:6" x14ac:dyDescent="0.55000000000000004">
      <c r="B402" s="1"/>
      <c r="C402" s="1"/>
      <c r="D402" s="1"/>
      <c r="E402" s="1"/>
      <c r="F402" s="1"/>
    </row>
    <row r="403" spans="2:6" x14ac:dyDescent="0.55000000000000004">
      <c r="B403" s="1"/>
      <c r="C403" s="1"/>
      <c r="D403" s="1"/>
      <c r="E403" s="1"/>
      <c r="F403" s="1"/>
    </row>
    <row r="404" spans="2:6" x14ac:dyDescent="0.55000000000000004">
      <c r="B404" s="1"/>
      <c r="C404" s="1"/>
      <c r="D404" s="1"/>
      <c r="E404" s="1"/>
      <c r="F404" s="1"/>
    </row>
    <row r="405" spans="2:6" x14ac:dyDescent="0.55000000000000004">
      <c r="B405" s="1"/>
      <c r="C405" s="1"/>
      <c r="D405" s="1"/>
      <c r="E405" s="1"/>
      <c r="F405" s="1"/>
    </row>
    <row r="406" spans="2:6" x14ac:dyDescent="0.55000000000000004">
      <c r="B406" s="1"/>
      <c r="C406" s="1"/>
      <c r="D406" s="1"/>
      <c r="E406" s="1"/>
      <c r="F406" s="1"/>
    </row>
    <row r="407" spans="2:6" x14ac:dyDescent="0.55000000000000004">
      <c r="B407" s="1"/>
      <c r="C407" s="1"/>
      <c r="D407" s="1"/>
      <c r="E407" s="1"/>
      <c r="F407" s="1"/>
    </row>
    <row r="408" spans="2:6" x14ac:dyDescent="0.55000000000000004">
      <c r="B408" s="1"/>
      <c r="C408" s="1"/>
      <c r="D408" s="1"/>
      <c r="E408" s="1"/>
      <c r="F408" s="1"/>
    </row>
    <row r="409" spans="2:6" x14ac:dyDescent="0.55000000000000004">
      <c r="B409" s="1"/>
      <c r="C409" s="1"/>
      <c r="D409" s="1"/>
      <c r="E409" s="1"/>
      <c r="F409" s="1"/>
    </row>
    <row r="410" spans="2:6" x14ac:dyDescent="0.55000000000000004">
      <c r="B410" s="1"/>
      <c r="C410" s="1"/>
      <c r="D410" s="1"/>
      <c r="E410" s="1"/>
      <c r="F410" s="1"/>
    </row>
    <row r="411" spans="2:6" x14ac:dyDescent="0.55000000000000004">
      <c r="B411" s="1"/>
      <c r="C411" s="1"/>
      <c r="D411" s="1"/>
      <c r="E411" s="1"/>
      <c r="F411" s="1"/>
    </row>
    <row r="412" spans="2:6" x14ac:dyDescent="0.55000000000000004">
      <c r="B412" s="1"/>
      <c r="C412" s="1"/>
      <c r="D412" s="1"/>
      <c r="E412" s="1"/>
      <c r="F412" s="1"/>
    </row>
    <row r="413" spans="2:6" x14ac:dyDescent="0.55000000000000004">
      <c r="B413" s="1"/>
      <c r="C413" s="1"/>
      <c r="D413" s="1"/>
      <c r="E413" s="1"/>
      <c r="F413" s="1"/>
    </row>
    <row r="414" spans="2:6" x14ac:dyDescent="0.55000000000000004">
      <c r="B414" s="1"/>
      <c r="C414" s="1"/>
      <c r="D414" s="1"/>
      <c r="E414" s="1"/>
      <c r="F414" s="1"/>
    </row>
    <row r="415" spans="2:6" x14ac:dyDescent="0.55000000000000004">
      <c r="B415" s="1"/>
      <c r="C415" s="1"/>
      <c r="D415" s="1"/>
      <c r="E415" s="1"/>
      <c r="F415" s="1"/>
    </row>
    <row r="416" spans="2:6" x14ac:dyDescent="0.55000000000000004">
      <c r="B416" s="1"/>
      <c r="C416" s="1"/>
      <c r="D416" s="1"/>
      <c r="E416" s="1"/>
      <c r="F416" s="1"/>
    </row>
    <row r="417" spans="2:6" x14ac:dyDescent="0.55000000000000004">
      <c r="B417" s="1"/>
      <c r="C417" s="1"/>
      <c r="D417" s="1"/>
      <c r="E417" s="1"/>
      <c r="F417" s="1"/>
    </row>
    <row r="418" spans="2:6" x14ac:dyDescent="0.55000000000000004">
      <c r="B418" s="1"/>
      <c r="C418" s="1"/>
      <c r="D418" s="1"/>
      <c r="E418" s="1"/>
      <c r="F418" s="1"/>
    </row>
    <row r="419" spans="2:6" x14ac:dyDescent="0.55000000000000004">
      <c r="B419" s="1"/>
      <c r="C419" s="1"/>
      <c r="D419" s="1"/>
      <c r="E419" s="1"/>
      <c r="F419" s="1"/>
    </row>
    <row r="420" spans="2:6" x14ac:dyDescent="0.55000000000000004">
      <c r="B420" s="1"/>
      <c r="C420" s="1"/>
      <c r="D420" s="1"/>
      <c r="E420" s="1"/>
      <c r="F420" s="1"/>
    </row>
    <row r="421" spans="2:6" x14ac:dyDescent="0.55000000000000004">
      <c r="B421" s="1"/>
      <c r="C421" s="1"/>
      <c r="D421" s="1"/>
      <c r="E421" s="1"/>
      <c r="F421" s="1"/>
    </row>
    <row r="422" spans="2:6" x14ac:dyDescent="0.55000000000000004">
      <c r="B422" s="1"/>
      <c r="C422" s="1"/>
      <c r="D422" s="1"/>
      <c r="E422" s="1"/>
      <c r="F422" s="1"/>
    </row>
    <row r="423" spans="2:6" x14ac:dyDescent="0.55000000000000004">
      <c r="B423" s="1"/>
      <c r="C423" s="1"/>
      <c r="D423" s="1"/>
      <c r="E423" s="1"/>
      <c r="F423" s="1"/>
    </row>
    <row r="424" spans="2:6" x14ac:dyDescent="0.55000000000000004">
      <c r="B424" s="1"/>
      <c r="C424" s="1"/>
      <c r="D424" s="1"/>
      <c r="E424" s="1"/>
      <c r="F424" s="1"/>
    </row>
    <row r="425" spans="2:6" x14ac:dyDescent="0.55000000000000004">
      <c r="B425" s="1"/>
      <c r="C425" s="1"/>
      <c r="D425" s="1"/>
      <c r="E425" s="1"/>
      <c r="F425" s="1"/>
    </row>
    <row r="426" spans="2:6" x14ac:dyDescent="0.55000000000000004">
      <c r="B426" s="1"/>
      <c r="C426" s="1"/>
      <c r="D426" s="1"/>
      <c r="E426" s="1"/>
      <c r="F426" s="1"/>
    </row>
    <row r="427" spans="2:6" x14ac:dyDescent="0.55000000000000004">
      <c r="B427" s="1"/>
      <c r="C427" s="1"/>
      <c r="D427" s="1"/>
      <c r="E427" s="1"/>
      <c r="F427" s="1"/>
    </row>
    <row r="428" spans="2:6" x14ac:dyDescent="0.55000000000000004">
      <c r="B428" s="1"/>
      <c r="C428" s="1"/>
      <c r="D428" s="1"/>
      <c r="E428" s="1"/>
      <c r="F428" s="1"/>
    </row>
    <row r="429" spans="2:6" x14ac:dyDescent="0.55000000000000004">
      <c r="B429" s="1"/>
      <c r="C429" s="1"/>
      <c r="D429" s="1"/>
      <c r="E429" s="1"/>
      <c r="F429" s="1"/>
    </row>
    <row r="430" spans="2:6" x14ac:dyDescent="0.55000000000000004">
      <c r="B430" s="1"/>
      <c r="C430" s="1"/>
      <c r="D430" s="1"/>
      <c r="E430" s="1"/>
      <c r="F430" s="1"/>
    </row>
    <row r="431" spans="2:6" x14ac:dyDescent="0.55000000000000004">
      <c r="B431" s="1"/>
      <c r="C431" s="1"/>
      <c r="D431" s="1"/>
      <c r="E431" s="1"/>
      <c r="F431" s="1"/>
    </row>
    <row r="432" spans="2:6" x14ac:dyDescent="0.55000000000000004">
      <c r="B432" s="1"/>
      <c r="C432" s="1"/>
      <c r="D432" s="1"/>
      <c r="E432" s="1"/>
      <c r="F432" s="1"/>
    </row>
    <row r="433" spans="2:6" x14ac:dyDescent="0.55000000000000004">
      <c r="B433" s="1"/>
      <c r="C433" s="1"/>
      <c r="D433" s="1"/>
      <c r="E433" s="1"/>
      <c r="F433" s="1"/>
    </row>
    <row r="434" spans="2:6" x14ac:dyDescent="0.55000000000000004">
      <c r="B434" s="1"/>
      <c r="C434" s="1"/>
      <c r="D434" s="1"/>
      <c r="E434" s="1"/>
      <c r="F434" s="1"/>
    </row>
    <row r="435" spans="2:6" x14ac:dyDescent="0.55000000000000004">
      <c r="B435" s="1"/>
      <c r="C435" s="1"/>
      <c r="D435" s="1"/>
      <c r="E435" s="1"/>
      <c r="F435" s="1"/>
    </row>
    <row r="436" spans="2:6" x14ac:dyDescent="0.55000000000000004">
      <c r="B436" s="1"/>
      <c r="C436" s="1"/>
      <c r="D436" s="1"/>
      <c r="E436" s="1"/>
      <c r="F436" s="1"/>
    </row>
    <row r="437" spans="2:6" x14ac:dyDescent="0.55000000000000004">
      <c r="B437" s="1"/>
      <c r="C437" s="1"/>
      <c r="D437" s="1"/>
      <c r="E437" s="1"/>
      <c r="F437" s="1"/>
    </row>
    <row r="438" spans="2:6" x14ac:dyDescent="0.55000000000000004">
      <c r="B438" s="1"/>
      <c r="C438" s="1"/>
      <c r="D438" s="1"/>
      <c r="E438" s="1"/>
      <c r="F438" s="1"/>
    </row>
    <row r="439" spans="2:6" x14ac:dyDescent="0.55000000000000004">
      <c r="B439" s="1"/>
      <c r="C439" s="1"/>
      <c r="D439" s="1"/>
      <c r="E439" s="1"/>
      <c r="F439" s="1"/>
    </row>
    <row r="440" spans="2:6" x14ac:dyDescent="0.55000000000000004">
      <c r="B440" s="1"/>
      <c r="C440" s="1"/>
      <c r="D440" s="1"/>
      <c r="E440" s="1"/>
      <c r="F440" s="1"/>
    </row>
    <row r="441" spans="2:6" x14ac:dyDescent="0.55000000000000004">
      <c r="B441" s="1"/>
      <c r="C441" s="1"/>
      <c r="D441" s="1"/>
      <c r="E441" s="1"/>
      <c r="F441" s="1"/>
    </row>
    <row r="442" spans="2:6" x14ac:dyDescent="0.55000000000000004">
      <c r="B442" s="1"/>
      <c r="C442" s="1"/>
      <c r="D442" s="1"/>
      <c r="E442" s="1"/>
      <c r="F442" s="1"/>
    </row>
    <row r="443" spans="2:6" x14ac:dyDescent="0.55000000000000004">
      <c r="B443" s="1"/>
      <c r="C443" s="1"/>
      <c r="D443" s="1"/>
      <c r="E443" s="1"/>
      <c r="F443" s="1"/>
    </row>
    <row r="444" spans="2:6" x14ac:dyDescent="0.55000000000000004">
      <c r="B444" s="1"/>
      <c r="C444" s="1"/>
      <c r="D444" s="1"/>
      <c r="E444" s="1"/>
      <c r="F444" s="1"/>
    </row>
    <row r="445" spans="2:6" x14ac:dyDescent="0.55000000000000004">
      <c r="B445" s="1"/>
      <c r="C445" s="1"/>
      <c r="D445" s="1"/>
      <c r="E445" s="1"/>
      <c r="F445" s="1"/>
    </row>
    <row r="446" spans="2:6" x14ac:dyDescent="0.55000000000000004">
      <c r="B446" s="1"/>
      <c r="C446" s="1"/>
      <c r="D446" s="1"/>
      <c r="E446" s="1"/>
      <c r="F446" s="1"/>
    </row>
    <row r="447" spans="2:6" x14ac:dyDescent="0.55000000000000004">
      <c r="B447" s="1"/>
      <c r="C447" s="1"/>
      <c r="D447" s="1"/>
      <c r="E447" s="1"/>
      <c r="F447" s="1"/>
    </row>
    <row r="448" spans="2:6" x14ac:dyDescent="0.55000000000000004">
      <c r="B448" s="1"/>
      <c r="C448" s="1"/>
      <c r="D448" s="1"/>
      <c r="E448" s="1"/>
      <c r="F448" s="1"/>
    </row>
    <row r="449" spans="2:6" x14ac:dyDescent="0.55000000000000004">
      <c r="B449" s="1"/>
      <c r="C449" s="1"/>
      <c r="D449" s="1"/>
      <c r="E449" s="1"/>
      <c r="F449" s="1"/>
    </row>
    <row r="450" spans="2:6" x14ac:dyDescent="0.55000000000000004">
      <c r="B450" s="1"/>
      <c r="C450" s="1"/>
      <c r="D450" s="1"/>
      <c r="E450" s="1"/>
      <c r="F450" s="1"/>
    </row>
    <row r="451" spans="2:6" x14ac:dyDescent="0.55000000000000004">
      <c r="B451" s="1"/>
      <c r="C451" s="1"/>
      <c r="D451" s="1"/>
      <c r="E451" s="1"/>
      <c r="F451" s="1"/>
    </row>
    <row r="452" spans="2:6" x14ac:dyDescent="0.55000000000000004">
      <c r="B452" s="1"/>
      <c r="C452" s="1"/>
      <c r="D452" s="1"/>
      <c r="E452" s="1"/>
      <c r="F452" s="1"/>
    </row>
    <row r="453" spans="2:6" x14ac:dyDescent="0.55000000000000004">
      <c r="B453" s="1"/>
      <c r="C453" s="1"/>
      <c r="D453" s="1"/>
      <c r="E453" s="1"/>
      <c r="F453" s="1"/>
    </row>
    <row r="454" spans="2:6" x14ac:dyDescent="0.55000000000000004">
      <c r="B454" s="1"/>
      <c r="C454" s="1"/>
      <c r="D454" s="1"/>
      <c r="E454" s="1"/>
      <c r="F454" s="1"/>
    </row>
    <row r="455" spans="2:6" x14ac:dyDescent="0.55000000000000004">
      <c r="B455" s="1"/>
      <c r="C455" s="1"/>
      <c r="D455" s="1"/>
      <c r="E455" s="1"/>
      <c r="F455" s="1"/>
    </row>
    <row r="456" spans="2:6" x14ac:dyDescent="0.55000000000000004">
      <c r="B456" s="1"/>
      <c r="C456" s="1"/>
      <c r="D456" s="1"/>
      <c r="E456" s="1"/>
      <c r="F456" s="1"/>
    </row>
    <row r="457" spans="2:6" x14ac:dyDescent="0.55000000000000004">
      <c r="B457" s="1"/>
      <c r="C457" s="1"/>
      <c r="D457" s="1"/>
      <c r="E457" s="1"/>
      <c r="F457" s="1"/>
    </row>
    <row r="458" spans="2:6" x14ac:dyDescent="0.55000000000000004">
      <c r="B458" s="1"/>
      <c r="C458" s="1"/>
      <c r="D458" s="1"/>
      <c r="E458" s="1"/>
      <c r="F458" s="1"/>
    </row>
    <row r="459" spans="2:6" x14ac:dyDescent="0.55000000000000004">
      <c r="B459" s="1"/>
      <c r="C459" s="1"/>
      <c r="D459" s="1"/>
      <c r="E459" s="1"/>
      <c r="F459" s="1"/>
    </row>
    <row r="460" spans="2:6" x14ac:dyDescent="0.55000000000000004">
      <c r="B460" s="1"/>
      <c r="C460" s="1"/>
      <c r="D460" s="1"/>
      <c r="E460" s="1"/>
      <c r="F460" s="1"/>
    </row>
    <row r="461" spans="2:6" x14ac:dyDescent="0.55000000000000004">
      <c r="B461" s="1"/>
      <c r="C461" s="1"/>
      <c r="D461" s="1"/>
      <c r="E461" s="1"/>
      <c r="F461" s="1"/>
    </row>
    <row r="462" spans="2:6" x14ac:dyDescent="0.55000000000000004">
      <c r="B462" s="1"/>
      <c r="C462" s="1"/>
      <c r="D462" s="1"/>
      <c r="E462" s="1"/>
      <c r="F462" s="1"/>
    </row>
    <row r="463" spans="2:6" x14ac:dyDescent="0.55000000000000004">
      <c r="B463" s="1"/>
      <c r="C463" s="1"/>
      <c r="D463" s="1"/>
      <c r="E463" s="1"/>
      <c r="F463" s="1"/>
    </row>
    <row r="464" spans="2:6" x14ac:dyDescent="0.55000000000000004">
      <c r="B464" s="1"/>
      <c r="C464" s="1"/>
      <c r="D464" s="1"/>
      <c r="E464" s="1"/>
      <c r="F464" s="1"/>
    </row>
    <row r="465" spans="2:6" x14ac:dyDescent="0.55000000000000004">
      <c r="B465" s="1"/>
      <c r="C465" s="1"/>
      <c r="D465" s="1"/>
      <c r="E465" s="1"/>
      <c r="F465" s="1"/>
    </row>
    <row r="466" spans="2:6" x14ac:dyDescent="0.55000000000000004">
      <c r="B466" s="1"/>
      <c r="C466" s="1"/>
      <c r="D466" s="1"/>
      <c r="E466" s="1"/>
      <c r="F466" s="1"/>
    </row>
    <row r="467" spans="2:6" x14ac:dyDescent="0.55000000000000004">
      <c r="B467" s="1"/>
      <c r="C467" s="1"/>
      <c r="D467" s="1"/>
      <c r="E467" s="1"/>
      <c r="F467" s="1"/>
    </row>
    <row r="468" spans="2:6" x14ac:dyDescent="0.55000000000000004">
      <c r="B468" s="1"/>
      <c r="C468" s="1"/>
      <c r="D468" s="1"/>
      <c r="E468" s="1"/>
      <c r="F468" s="1"/>
    </row>
    <row r="469" spans="2:6" x14ac:dyDescent="0.55000000000000004">
      <c r="B469" s="1"/>
      <c r="C469" s="1"/>
      <c r="D469" s="1"/>
      <c r="E469" s="1"/>
      <c r="F469" s="1"/>
    </row>
    <row r="470" spans="2:6" x14ac:dyDescent="0.55000000000000004">
      <c r="B470" s="1"/>
      <c r="C470" s="1"/>
      <c r="D470" s="1"/>
      <c r="E470" s="1"/>
      <c r="F470" s="1"/>
    </row>
    <row r="471" spans="2:6" x14ac:dyDescent="0.55000000000000004">
      <c r="B471" s="1"/>
      <c r="C471" s="1"/>
      <c r="D471" s="1"/>
      <c r="E471" s="1"/>
      <c r="F471" s="1"/>
    </row>
    <row r="472" spans="2:6" x14ac:dyDescent="0.55000000000000004">
      <c r="B472" s="1"/>
      <c r="C472" s="1"/>
      <c r="D472" s="1"/>
      <c r="E472" s="1"/>
      <c r="F472" s="1"/>
    </row>
    <row r="473" spans="2:6" x14ac:dyDescent="0.55000000000000004">
      <c r="B473" s="1"/>
      <c r="C473" s="1"/>
      <c r="D473" s="1"/>
      <c r="E473" s="1"/>
      <c r="F473" s="1"/>
    </row>
    <row r="474" spans="2:6" x14ac:dyDescent="0.55000000000000004">
      <c r="B474" s="1"/>
      <c r="C474" s="1"/>
      <c r="D474" s="1"/>
      <c r="E474" s="1"/>
      <c r="F474" s="1"/>
    </row>
    <row r="475" spans="2:6" x14ac:dyDescent="0.55000000000000004">
      <c r="B475" s="1"/>
      <c r="C475" s="1"/>
      <c r="D475" s="1"/>
      <c r="E475" s="1"/>
      <c r="F475" s="1"/>
    </row>
    <row r="476" spans="2:6" x14ac:dyDescent="0.55000000000000004">
      <c r="B476" s="1"/>
      <c r="C476" s="1"/>
      <c r="D476" s="1"/>
      <c r="E476" s="1"/>
      <c r="F476" s="1"/>
    </row>
    <row r="477" spans="2:6" x14ac:dyDescent="0.55000000000000004">
      <c r="B477" s="1"/>
      <c r="C477" s="1"/>
      <c r="D477" s="1"/>
      <c r="E477" s="1"/>
      <c r="F477" s="1"/>
    </row>
    <row r="478" spans="2:6" x14ac:dyDescent="0.55000000000000004">
      <c r="B478" s="1"/>
      <c r="C478" s="1"/>
      <c r="D478" s="1"/>
      <c r="E478" s="1"/>
      <c r="F478" s="1"/>
    </row>
    <row r="479" spans="2:6" x14ac:dyDescent="0.55000000000000004">
      <c r="B479" s="1"/>
      <c r="C479" s="1"/>
      <c r="D479" s="1"/>
      <c r="E479" s="1"/>
      <c r="F479" s="1"/>
    </row>
    <row r="480" spans="2:6" x14ac:dyDescent="0.55000000000000004">
      <c r="B480" s="1"/>
      <c r="C480" s="1"/>
      <c r="D480" s="1"/>
      <c r="E480" s="1"/>
      <c r="F480" s="1"/>
    </row>
    <row r="481" spans="2:6" x14ac:dyDescent="0.55000000000000004">
      <c r="B481" s="1"/>
      <c r="C481" s="1"/>
      <c r="D481" s="1"/>
      <c r="E481" s="1"/>
      <c r="F481" s="1"/>
    </row>
    <row r="482" spans="2:6" x14ac:dyDescent="0.55000000000000004">
      <c r="B482" s="1"/>
      <c r="C482" s="1"/>
      <c r="D482" s="1"/>
      <c r="E482" s="1"/>
      <c r="F482" s="1"/>
    </row>
    <row r="483" spans="2:6" x14ac:dyDescent="0.55000000000000004">
      <c r="B483" s="1"/>
      <c r="C483" s="1"/>
      <c r="D483" s="1"/>
      <c r="E483" s="1"/>
      <c r="F483" s="1"/>
    </row>
    <row r="484" spans="2:6" x14ac:dyDescent="0.55000000000000004">
      <c r="B484" s="1"/>
      <c r="C484" s="1"/>
      <c r="D484" s="1"/>
      <c r="E484" s="1"/>
      <c r="F484" s="1"/>
    </row>
    <row r="485" spans="2:6" x14ac:dyDescent="0.55000000000000004">
      <c r="B485" s="1"/>
      <c r="C485" s="1"/>
      <c r="D485" s="1"/>
      <c r="E485" s="1"/>
      <c r="F485" s="1"/>
    </row>
    <row r="486" spans="2:6" x14ac:dyDescent="0.55000000000000004">
      <c r="B486" s="1"/>
      <c r="C486" s="1"/>
      <c r="D486" s="1"/>
      <c r="E486" s="1"/>
      <c r="F486" s="1"/>
    </row>
    <row r="487" spans="2:6" x14ac:dyDescent="0.55000000000000004">
      <c r="B487" s="1"/>
      <c r="C487" s="1"/>
      <c r="D487" s="1"/>
      <c r="E487" s="1"/>
      <c r="F487" s="1"/>
    </row>
    <row r="488" spans="2:6" x14ac:dyDescent="0.55000000000000004">
      <c r="B488" s="1"/>
      <c r="C488" s="1"/>
      <c r="D488" s="1"/>
      <c r="E488" s="1"/>
      <c r="F488" s="1"/>
    </row>
    <row r="489" spans="2:6" x14ac:dyDescent="0.55000000000000004">
      <c r="B489" s="1"/>
      <c r="C489" s="1"/>
      <c r="D489" s="1"/>
      <c r="E489" s="1"/>
      <c r="F489" s="1"/>
    </row>
    <row r="490" spans="2:6" x14ac:dyDescent="0.55000000000000004">
      <c r="B490" s="1"/>
      <c r="C490" s="1"/>
      <c r="D490" s="1"/>
      <c r="E490" s="1"/>
      <c r="F490" s="1"/>
    </row>
    <row r="491" spans="2:6" x14ac:dyDescent="0.55000000000000004">
      <c r="B491" s="1"/>
      <c r="C491" s="1"/>
      <c r="D491" s="1"/>
      <c r="E491" s="1"/>
      <c r="F491" s="1"/>
    </row>
    <row r="492" spans="2:6" x14ac:dyDescent="0.55000000000000004">
      <c r="B492" s="1"/>
      <c r="C492" s="1"/>
      <c r="D492" s="1"/>
      <c r="E492" s="1"/>
      <c r="F492" s="1"/>
    </row>
    <row r="493" spans="2:6" x14ac:dyDescent="0.55000000000000004">
      <c r="B493" s="1"/>
      <c r="C493" s="1"/>
      <c r="D493" s="1"/>
      <c r="E493" s="1"/>
      <c r="F493" s="1"/>
    </row>
    <row r="494" spans="2:6" x14ac:dyDescent="0.55000000000000004">
      <c r="B494" s="1"/>
      <c r="C494" s="1"/>
      <c r="D494" s="1"/>
      <c r="E494" s="1"/>
      <c r="F494" s="1"/>
    </row>
    <row r="495" spans="2:6" x14ac:dyDescent="0.55000000000000004">
      <c r="B495" s="1"/>
      <c r="C495" s="1"/>
      <c r="D495" s="1"/>
      <c r="E495" s="1"/>
      <c r="F495" s="1"/>
    </row>
    <row r="496" spans="2:6" x14ac:dyDescent="0.55000000000000004">
      <c r="B496" s="1"/>
      <c r="C496" s="1"/>
      <c r="D496" s="1"/>
      <c r="E496" s="1"/>
      <c r="F496" s="1"/>
    </row>
    <row r="497" spans="2:6" x14ac:dyDescent="0.55000000000000004">
      <c r="B497" s="1"/>
      <c r="C497" s="1"/>
      <c r="D497" s="1"/>
      <c r="E497" s="1"/>
      <c r="F497" s="1"/>
    </row>
    <row r="498" spans="2:6" x14ac:dyDescent="0.55000000000000004">
      <c r="B498" s="1"/>
      <c r="C498" s="1"/>
      <c r="D498" s="1"/>
      <c r="E498" s="1"/>
      <c r="F498" s="1"/>
    </row>
    <row r="499" spans="2:6" x14ac:dyDescent="0.55000000000000004">
      <c r="B499" s="1"/>
      <c r="C499" s="1"/>
      <c r="D499" s="1"/>
      <c r="E499" s="1"/>
      <c r="F499" s="1"/>
    </row>
    <row r="500" spans="2:6" x14ac:dyDescent="0.55000000000000004">
      <c r="B500" s="1"/>
      <c r="C500" s="1"/>
      <c r="D500" s="1"/>
      <c r="E500" s="1"/>
      <c r="F500" s="1"/>
    </row>
    <row r="501" spans="2:6" x14ac:dyDescent="0.55000000000000004">
      <c r="B501" s="1"/>
      <c r="C501" s="1"/>
      <c r="D501" s="1"/>
      <c r="E501" s="1"/>
      <c r="F501" s="1"/>
    </row>
    <row r="502" spans="2:6" x14ac:dyDescent="0.55000000000000004">
      <c r="B502" s="1"/>
      <c r="C502" s="1"/>
      <c r="D502" s="1"/>
      <c r="E502" s="1"/>
      <c r="F502" s="1"/>
    </row>
    <row r="503" spans="2:6" x14ac:dyDescent="0.55000000000000004">
      <c r="B503" s="1"/>
      <c r="C503" s="1"/>
      <c r="D503" s="1"/>
      <c r="E503" s="1"/>
      <c r="F503" s="1"/>
    </row>
    <row r="504" spans="2:6" x14ac:dyDescent="0.55000000000000004">
      <c r="B504" s="1"/>
      <c r="C504" s="1"/>
      <c r="D504" s="1"/>
      <c r="E504" s="1"/>
      <c r="F504" s="1"/>
    </row>
    <row r="505" spans="2:6" x14ac:dyDescent="0.55000000000000004">
      <c r="B505" s="1"/>
      <c r="C505" s="1"/>
      <c r="D505" s="1"/>
      <c r="E505" s="1"/>
      <c r="F505" s="1"/>
    </row>
    <row r="506" spans="2:6" x14ac:dyDescent="0.55000000000000004">
      <c r="B506" s="1"/>
      <c r="C506" s="1"/>
      <c r="D506" s="1"/>
      <c r="E506" s="1"/>
      <c r="F506" s="1"/>
    </row>
    <row r="507" spans="2:6" x14ac:dyDescent="0.55000000000000004">
      <c r="B507" s="1"/>
      <c r="C507" s="1"/>
      <c r="D507" s="1"/>
      <c r="E507" s="1"/>
      <c r="F507" s="1"/>
    </row>
    <row r="508" spans="2:6" x14ac:dyDescent="0.55000000000000004">
      <c r="B508" s="1"/>
      <c r="C508" s="1"/>
      <c r="D508" s="1"/>
      <c r="E508" s="1"/>
      <c r="F508" s="1"/>
    </row>
    <row r="509" spans="2:6" x14ac:dyDescent="0.55000000000000004">
      <c r="B509" s="1"/>
      <c r="C509" s="1"/>
      <c r="D509" s="1"/>
      <c r="E509" s="1"/>
      <c r="F509" s="1"/>
    </row>
    <row r="510" spans="2:6" x14ac:dyDescent="0.55000000000000004">
      <c r="B510" s="1"/>
      <c r="C510" s="1"/>
      <c r="D510" s="1"/>
      <c r="E510" s="1"/>
      <c r="F510" s="1"/>
    </row>
    <row r="511" spans="2:6" x14ac:dyDescent="0.55000000000000004">
      <c r="B511" s="1"/>
      <c r="C511" s="1"/>
      <c r="D511" s="1"/>
      <c r="E511" s="1"/>
      <c r="F511" s="1"/>
    </row>
    <row r="512" spans="2:6" x14ac:dyDescent="0.55000000000000004">
      <c r="B512" s="1"/>
      <c r="C512" s="1"/>
      <c r="D512" s="1"/>
      <c r="E512" s="1"/>
      <c r="F512" s="1"/>
    </row>
    <row r="513" spans="2:6" x14ac:dyDescent="0.55000000000000004">
      <c r="B513" s="1"/>
      <c r="C513" s="1"/>
      <c r="D513" s="1"/>
      <c r="E513" s="1"/>
      <c r="F513" s="1"/>
    </row>
    <row r="514" spans="2:6" x14ac:dyDescent="0.55000000000000004">
      <c r="B514" s="1"/>
      <c r="C514" s="1"/>
      <c r="D514" s="1"/>
      <c r="E514" s="1"/>
      <c r="F514" s="1"/>
    </row>
    <row r="515" spans="2:6" x14ac:dyDescent="0.55000000000000004">
      <c r="B515" s="1"/>
      <c r="C515" s="1"/>
      <c r="D515" s="1"/>
      <c r="E515" s="1"/>
      <c r="F515" s="1"/>
    </row>
    <row r="516" spans="2:6" x14ac:dyDescent="0.55000000000000004">
      <c r="B516" s="1"/>
      <c r="C516" s="1"/>
      <c r="D516" s="1"/>
      <c r="E516" s="1"/>
      <c r="F516" s="1"/>
    </row>
    <row r="517" spans="2:6" x14ac:dyDescent="0.55000000000000004">
      <c r="B517" s="1"/>
      <c r="C517" s="1"/>
      <c r="D517" s="1"/>
      <c r="E517" s="1"/>
      <c r="F517" s="1"/>
    </row>
    <row r="518" spans="2:6" x14ac:dyDescent="0.55000000000000004">
      <c r="B518" s="1"/>
      <c r="C518" s="1"/>
      <c r="D518" s="1"/>
      <c r="E518" s="1"/>
      <c r="F518" s="1"/>
    </row>
    <row r="519" spans="2:6" x14ac:dyDescent="0.55000000000000004">
      <c r="B519" s="1"/>
      <c r="C519" s="1"/>
      <c r="D519" s="1"/>
      <c r="E519" s="1"/>
      <c r="F519" s="1"/>
    </row>
    <row r="520" spans="2:6" x14ac:dyDescent="0.55000000000000004">
      <c r="B520" s="1"/>
      <c r="C520" s="1"/>
      <c r="D520" s="1"/>
      <c r="E520" s="1"/>
      <c r="F520" s="1"/>
    </row>
    <row r="521" spans="2:6" x14ac:dyDescent="0.55000000000000004">
      <c r="B521" s="1"/>
      <c r="C521" s="1"/>
      <c r="D521" s="1"/>
      <c r="E521" s="1"/>
      <c r="F521" s="1"/>
    </row>
    <row r="522" spans="2:6" x14ac:dyDescent="0.55000000000000004">
      <c r="B522" s="1"/>
      <c r="C522" s="1"/>
      <c r="D522" s="1"/>
      <c r="E522" s="1"/>
      <c r="F522" s="1"/>
    </row>
    <row r="523" spans="2:6" x14ac:dyDescent="0.55000000000000004">
      <c r="B523" s="1"/>
      <c r="C523" s="1"/>
      <c r="D523" s="1"/>
      <c r="E523" s="1"/>
      <c r="F523" s="1"/>
    </row>
    <row r="524" spans="2:6" x14ac:dyDescent="0.55000000000000004">
      <c r="B524" s="1"/>
      <c r="C524" s="1"/>
      <c r="D524" s="1"/>
      <c r="E524" s="1"/>
      <c r="F524" s="1"/>
    </row>
    <row r="525" spans="2:6" x14ac:dyDescent="0.55000000000000004">
      <c r="B525" s="1"/>
      <c r="C525" s="1"/>
      <c r="D525" s="1"/>
      <c r="E525" s="1"/>
      <c r="F525" s="1"/>
    </row>
    <row r="526" spans="2:6" x14ac:dyDescent="0.55000000000000004">
      <c r="B526" s="1"/>
      <c r="C526" s="1"/>
      <c r="D526" s="1"/>
      <c r="E526" s="1"/>
      <c r="F526" s="1"/>
    </row>
    <row r="527" spans="2:6" x14ac:dyDescent="0.55000000000000004">
      <c r="B527" s="1"/>
      <c r="C527" s="1"/>
      <c r="D527" s="1"/>
      <c r="E527" s="1"/>
      <c r="F527" s="1"/>
    </row>
    <row r="528" spans="2:6" x14ac:dyDescent="0.55000000000000004">
      <c r="B528" s="1"/>
      <c r="C528" s="1"/>
      <c r="D528" s="1"/>
      <c r="E528" s="1"/>
      <c r="F528" s="1"/>
    </row>
    <row r="529" spans="2:6" x14ac:dyDescent="0.55000000000000004">
      <c r="B529" s="1"/>
      <c r="C529" s="1"/>
      <c r="D529" s="1"/>
      <c r="E529" s="1"/>
      <c r="F529" s="1"/>
    </row>
    <row r="530" spans="2:6" x14ac:dyDescent="0.55000000000000004">
      <c r="B530" s="1"/>
      <c r="C530" s="1"/>
      <c r="D530" s="1"/>
      <c r="E530" s="1"/>
      <c r="F530" s="1"/>
    </row>
    <row r="531" spans="2:6" x14ac:dyDescent="0.55000000000000004">
      <c r="B531" s="1"/>
      <c r="C531" s="1"/>
      <c r="D531" s="1"/>
      <c r="E531" s="1"/>
      <c r="F531" s="1"/>
    </row>
    <row r="532" spans="2:6" x14ac:dyDescent="0.55000000000000004">
      <c r="B532" s="1"/>
      <c r="C532" s="1"/>
      <c r="D532" s="1"/>
      <c r="E532" s="1"/>
      <c r="F532" s="1"/>
    </row>
    <row r="533" spans="2:6" x14ac:dyDescent="0.55000000000000004">
      <c r="B533" s="1"/>
      <c r="C533" s="1"/>
      <c r="D533" s="1"/>
      <c r="E533" s="1"/>
      <c r="F533" s="1"/>
    </row>
    <row r="534" spans="2:6" x14ac:dyDescent="0.55000000000000004">
      <c r="B534" s="1"/>
      <c r="C534" s="1"/>
      <c r="D534" s="1"/>
      <c r="E534" s="1"/>
      <c r="F534" s="1"/>
    </row>
    <row r="535" spans="2:6" x14ac:dyDescent="0.55000000000000004">
      <c r="B535" s="1"/>
      <c r="C535" s="1"/>
      <c r="D535" s="1"/>
      <c r="E535" s="1"/>
      <c r="F535" s="1"/>
    </row>
    <row r="536" spans="2:6" x14ac:dyDescent="0.55000000000000004">
      <c r="B536" s="1"/>
      <c r="C536" s="1"/>
      <c r="D536" s="1"/>
      <c r="E536" s="1"/>
      <c r="F536" s="1"/>
    </row>
    <row r="537" spans="2:6" x14ac:dyDescent="0.55000000000000004">
      <c r="B537" s="1"/>
      <c r="C537" s="1"/>
      <c r="D537" s="1"/>
      <c r="E537" s="1"/>
      <c r="F537" s="1"/>
    </row>
    <row r="538" spans="2:6" x14ac:dyDescent="0.55000000000000004">
      <c r="B538" s="1"/>
      <c r="C538" s="1"/>
      <c r="D538" s="1"/>
      <c r="E538" s="1"/>
      <c r="F538" s="1"/>
    </row>
    <row r="539" spans="2:6" x14ac:dyDescent="0.55000000000000004">
      <c r="B539" s="1"/>
      <c r="C539" s="1"/>
      <c r="D539" s="1"/>
      <c r="E539" s="1"/>
      <c r="F539" s="1"/>
    </row>
    <row r="540" spans="2:6" x14ac:dyDescent="0.55000000000000004">
      <c r="B540" s="1"/>
      <c r="C540" s="1"/>
      <c r="D540" s="1"/>
      <c r="E540" s="1"/>
      <c r="F540" s="1"/>
    </row>
    <row r="541" spans="2:6" x14ac:dyDescent="0.55000000000000004">
      <c r="B541" s="1"/>
      <c r="C541" s="1"/>
      <c r="D541" s="1"/>
      <c r="E541" s="1"/>
      <c r="F541" s="1"/>
    </row>
    <row r="542" spans="2:6" x14ac:dyDescent="0.55000000000000004">
      <c r="B542" s="1"/>
      <c r="C542" s="1"/>
      <c r="D542" s="1"/>
      <c r="E542" s="1"/>
      <c r="F542" s="1"/>
    </row>
    <row r="543" spans="2:6" x14ac:dyDescent="0.55000000000000004">
      <c r="B543" s="1"/>
      <c r="C543" s="1"/>
      <c r="D543" s="1"/>
      <c r="E543" s="1"/>
      <c r="F543" s="1"/>
    </row>
    <row r="544" spans="2:6" x14ac:dyDescent="0.55000000000000004">
      <c r="B544" s="1"/>
      <c r="C544" s="1"/>
      <c r="D544" s="1"/>
      <c r="E544" s="1"/>
      <c r="F544" s="1"/>
    </row>
    <row r="545" spans="2:6" x14ac:dyDescent="0.55000000000000004">
      <c r="B545" s="1"/>
      <c r="C545" s="1"/>
      <c r="D545" s="1"/>
      <c r="E545" s="1"/>
      <c r="F545" s="1"/>
    </row>
    <row r="546" spans="2:6" x14ac:dyDescent="0.55000000000000004">
      <c r="B546" s="1"/>
      <c r="C546" s="1"/>
      <c r="D546" s="1"/>
      <c r="E546" s="1"/>
      <c r="F546" s="1"/>
    </row>
    <row r="547" spans="2:6" x14ac:dyDescent="0.55000000000000004">
      <c r="B547" s="1"/>
      <c r="C547" s="1"/>
      <c r="D547" s="1"/>
      <c r="E547" s="1"/>
      <c r="F547" s="1"/>
    </row>
    <row r="548" spans="2:6" x14ac:dyDescent="0.55000000000000004">
      <c r="B548" s="1"/>
      <c r="C548" s="1"/>
      <c r="D548" s="1"/>
      <c r="E548" s="1"/>
      <c r="F548" s="1"/>
    </row>
    <row r="549" spans="2:6" x14ac:dyDescent="0.55000000000000004">
      <c r="B549" s="1"/>
      <c r="C549" s="1"/>
      <c r="D549" s="1"/>
      <c r="E549" s="1"/>
      <c r="F549" s="1"/>
    </row>
    <row r="550" spans="2:6" x14ac:dyDescent="0.55000000000000004">
      <c r="B550" s="1"/>
      <c r="C550" s="1"/>
      <c r="D550" s="1"/>
      <c r="E550" s="1"/>
      <c r="F550" s="1"/>
    </row>
    <row r="551" spans="2:6" x14ac:dyDescent="0.55000000000000004">
      <c r="B551" s="1"/>
      <c r="C551" s="1"/>
      <c r="D551" s="1"/>
      <c r="E551" s="1"/>
      <c r="F551" s="1"/>
    </row>
    <row r="552" spans="2:6" x14ac:dyDescent="0.55000000000000004">
      <c r="B552" s="1"/>
      <c r="C552" s="1"/>
      <c r="D552" s="1"/>
      <c r="E552" s="1"/>
      <c r="F552" s="1"/>
    </row>
    <row r="553" spans="2:6" x14ac:dyDescent="0.55000000000000004">
      <c r="B553" s="1"/>
      <c r="C553" s="1"/>
      <c r="D553" s="1"/>
      <c r="E553" s="1"/>
      <c r="F553" s="1"/>
    </row>
    <row r="554" spans="2:6" x14ac:dyDescent="0.55000000000000004">
      <c r="B554" s="1"/>
      <c r="C554" s="1"/>
      <c r="D554" s="1"/>
      <c r="E554" s="1"/>
      <c r="F554" s="1"/>
    </row>
    <row r="555" spans="2:6" x14ac:dyDescent="0.55000000000000004">
      <c r="B555" s="1"/>
      <c r="C555" s="1"/>
      <c r="D555" s="1"/>
      <c r="E555" s="1"/>
      <c r="F555" s="1"/>
    </row>
    <row r="556" spans="2:6" x14ac:dyDescent="0.55000000000000004">
      <c r="B556" s="1"/>
      <c r="C556" s="1"/>
      <c r="D556" s="1"/>
      <c r="E556" s="1"/>
      <c r="F556" s="1"/>
    </row>
  </sheetData>
  <mergeCells count="4">
    <mergeCell ref="M9:P9"/>
    <mergeCell ref="G15:H15"/>
    <mergeCell ref="K15:L15"/>
    <mergeCell ref="E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E9" sqref="E9"/>
    </sheetView>
  </sheetViews>
  <sheetFormatPr defaultRowHeight="14.4" x14ac:dyDescent="0.55000000000000004"/>
  <cols>
    <col min="1" max="1" width="8.83984375" style="19"/>
    <col min="2" max="2" width="18.47265625" style="19" bestFit="1" customWidth="1"/>
    <col min="3" max="5" width="8.41796875" style="19" customWidth="1"/>
    <col min="6" max="7" width="0" style="19" hidden="1" customWidth="1"/>
    <col min="8" max="8" width="9.41796875" style="19" bestFit="1" customWidth="1"/>
    <col min="9" max="9" width="12.26171875" style="19" bestFit="1" customWidth="1"/>
    <col min="10" max="10" width="16.41796875" style="19" bestFit="1" customWidth="1"/>
    <col min="11" max="16384" width="8.83984375" style="19"/>
  </cols>
  <sheetData>
    <row r="1" spans="1:10" x14ac:dyDescent="0.55000000000000004">
      <c r="A1" s="19" t="s">
        <v>42</v>
      </c>
      <c r="B1" s="48">
        <f>AVERAGE(B9:B96)</f>
        <v>1352204.5454545454</v>
      </c>
      <c r="D1" s="19" t="s">
        <v>52</v>
      </c>
      <c r="E1" s="19">
        <f>AVERAGE(E9:E96)</f>
        <v>1350841.711737805</v>
      </c>
    </row>
    <row r="2" spans="1:10" ht="17.7" x14ac:dyDescent="0.75">
      <c r="A2" s="19" t="s">
        <v>45</v>
      </c>
      <c r="B2" s="19">
        <f>VAR(B9:B96)</f>
        <v>98171291013.584045</v>
      </c>
      <c r="D2" s="19" t="s">
        <v>54</v>
      </c>
      <c r="E2" s="19">
        <f>SUM(J9:J96)/SQRT(ABS(SUM(H9:H96)*SUM(I9:I96)))</f>
        <v>3.5441630483269478E+20</v>
      </c>
    </row>
    <row r="3" spans="1:10" x14ac:dyDescent="0.55000000000000004">
      <c r="A3" s="19" t="s">
        <v>43</v>
      </c>
      <c r="B3" s="19">
        <f>SQRT(PI()^2/(6*B2))</f>
        <v>4.0933793691381389E-6</v>
      </c>
    </row>
    <row r="4" spans="1:10" x14ac:dyDescent="0.55000000000000004">
      <c r="A4" s="19" t="s">
        <v>44</v>
      </c>
      <c r="B4" s="19">
        <f>B1-0.5772/B3</f>
        <v>1211196.359320669</v>
      </c>
    </row>
    <row r="5" spans="1:10" x14ac:dyDescent="0.55000000000000004">
      <c r="A5" s="19" t="s">
        <v>47</v>
      </c>
      <c r="B5" s="19">
        <f>COUNT(B9:B96)</f>
        <v>88</v>
      </c>
    </row>
    <row r="7" spans="1:10" x14ac:dyDescent="0.55000000000000004">
      <c r="B7" s="19" t="s">
        <v>2</v>
      </c>
    </row>
    <row r="8" spans="1:10" ht="16.8" x14ac:dyDescent="0.75">
      <c r="A8" s="45" t="s">
        <v>0</v>
      </c>
      <c r="B8" s="26" t="s">
        <v>49</v>
      </c>
      <c r="C8" s="26" t="s">
        <v>29</v>
      </c>
      <c r="D8" s="26" t="s">
        <v>50</v>
      </c>
      <c r="E8" s="26" t="s">
        <v>53</v>
      </c>
      <c r="F8" s="50" t="s">
        <v>33</v>
      </c>
      <c r="G8" s="50" t="s">
        <v>46</v>
      </c>
      <c r="H8" s="50" t="s">
        <v>56</v>
      </c>
      <c r="I8" s="50" t="s">
        <v>57</v>
      </c>
      <c r="J8" s="50" t="s">
        <v>55</v>
      </c>
    </row>
    <row r="9" spans="1:10" x14ac:dyDescent="0.55000000000000004">
      <c r="A9" s="46">
        <v>1954</v>
      </c>
      <c r="B9" s="47">
        <v>706000</v>
      </c>
      <c r="C9" s="19">
        <v>1</v>
      </c>
      <c r="D9" s="19">
        <f>(C9-0.44)/($B$5+0.12)</f>
        <v>6.3549704947798462E-3</v>
      </c>
      <c r="E9" s="19">
        <f>$B$4-1/$B$3*LN(-LN(D9))</f>
        <v>815173.07092373958</v>
      </c>
      <c r="F9" s="51">
        <f>EXP(-EXP(-$B$3*(B9-$B$4)))</f>
        <v>3.6754097022335735E-4</v>
      </c>
      <c r="G9" s="52">
        <f>F9</f>
        <v>3.6754097022335735E-4</v>
      </c>
      <c r="H9" s="48">
        <f>B9-$B$1</f>
        <v>-646204.54545454541</v>
      </c>
      <c r="I9" s="19">
        <f>E9-$E$1</f>
        <v>-535668.64081406547</v>
      </c>
      <c r="J9" s="19">
        <f>(B9-$B$1)*(E9-$E$1)</f>
        <v>346151510551.50732</v>
      </c>
    </row>
    <row r="10" spans="1:10" x14ac:dyDescent="0.55000000000000004">
      <c r="A10" s="46">
        <v>1931</v>
      </c>
      <c r="B10" s="47">
        <v>711000</v>
      </c>
      <c r="C10" s="19">
        <v>2</v>
      </c>
      <c r="D10" s="19">
        <f t="shared" ref="D10:D73" si="0">(C10-0.44)/($B$5+0.12)</f>
        <v>1.7703132092601E-2</v>
      </c>
      <c r="E10" s="19">
        <f>$B$4-1/$B$3*LN(-LN(D10))</f>
        <v>870460.32924692892</v>
      </c>
      <c r="F10" s="51">
        <f>EXP(-EXP(-$B$3*(B10-$B$4)))</f>
        <v>4.3140858856988954E-4</v>
      </c>
      <c r="G10" s="52">
        <f>F10-F9</f>
        <v>6.3867618346532184E-5</v>
      </c>
      <c r="H10" s="48">
        <f t="shared" ref="H10:H73" si="1">B10-$B$1</f>
        <v>-641204.54545454541</v>
      </c>
      <c r="I10" s="19">
        <f t="shared" ref="I10:I73" si="2">E10-$E$1</f>
        <v>-480381.38249087613</v>
      </c>
      <c r="J10" s="19">
        <f t="shared" ref="J10:J73" si="3">(B10-$B$1)*(E10-$E$1)</f>
        <v>308022726004.88837</v>
      </c>
    </row>
    <row r="11" spans="1:10" x14ac:dyDescent="0.55000000000000004">
      <c r="A11" s="46">
        <v>2000</v>
      </c>
      <c r="B11" s="7">
        <v>787000</v>
      </c>
      <c r="C11" s="19">
        <v>3</v>
      </c>
      <c r="D11" s="19">
        <f t="shared" si="0"/>
        <v>2.9051293690422152E-2</v>
      </c>
      <c r="E11" s="19">
        <f>$B$4-1/$B$3*LN(-LN(D11))</f>
        <v>902464.34896369372</v>
      </c>
      <c r="F11" s="51">
        <f>EXP(-EXP(-$B$3*(B11-$B$4)))</f>
        <v>3.4243256900055256E-3</v>
      </c>
      <c r="G11" s="52">
        <f>F11-F10</f>
        <v>2.9929171014356363E-3</v>
      </c>
      <c r="H11" s="48">
        <f t="shared" si="1"/>
        <v>-565204.54545454541</v>
      </c>
      <c r="I11" s="19">
        <f t="shared" si="2"/>
        <v>-448377.36277411133</v>
      </c>
      <c r="J11" s="19">
        <f t="shared" si="3"/>
        <v>253424923518.8494</v>
      </c>
    </row>
    <row r="12" spans="1:10" x14ac:dyDescent="0.55000000000000004">
      <c r="A12" s="46">
        <v>1941</v>
      </c>
      <c r="B12" s="47">
        <v>814000</v>
      </c>
      <c r="C12" s="19">
        <v>4</v>
      </c>
      <c r="D12" s="19">
        <f t="shared" si="0"/>
        <v>4.0399455288243305E-2</v>
      </c>
      <c r="E12" s="19">
        <f>$B$4-1/$B$3*LN(-LN(D12))</f>
        <v>926360.71604877489</v>
      </c>
      <c r="F12" s="51">
        <f>EXP(-EXP(-$B$3*(B12-$B$4)))</f>
        <v>6.2021049040011673E-3</v>
      </c>
      <c r="G12" s="52">
        <f t="shared" ref="G12:G75" si="4">F12-F11</f>
        <v>2.7777792139956417E-3</v>
      </c>
      <c r="H12" s="48">
        <f t="shared" si="1"/>
        <v>-538204.54545454541</v>
      </c>
      <c r="I12" s="19">
        <f t="shared" si="2"/>
        <v>-424480.99568903015</v>
      </c>
      <c r="J12" s="19">
        <f t="shared" si="3"/>
        <v>228457601338.90732</v>
      </c>
    </row>
    <row r="13" spans="1:10" x14ac:dyDescent="0.55000000000000004">
      <c r="A13" s="46">
        <v>1934</v>
      </c>
      <c r="B13" s="47">
        <v>877000</v>
      </c>
      <c r="C13" s="19">
        <v>5</v>
      </c>
      <c r="D13" s="19">
        <f t="shared" si="0"/>
        <v>5.1747616886064447E-2</v>
      </c>
      <c r="E13" s="19">
        <f>$B$4-1/$B$3*LN(-LN(D13))</f>
        <v>945974.34331478109</v>
      </c>
      <c r="F13" s="51">
        <f>EXP(-EXP(-$B$3*(B13-$B$4)))</f>
        <v>1.969366369750792E-2</v>
      </c>
      <c r="G13" s="52">
        <f t="shared" si="4"/>
        <v>1.3491558793506752E-2</v>
      </c>
      <c r="H13" s="48">
        <f t="shared" si="1"/>
        <v>-475204.54545454541</v>
      </c>
      <c r="I13" s="19">
        <f t="shared" si="2"/>
        <v>-404867.36842302396</v>
      </c>
      <c r="J13" s="19">
        <f t="shared" si="3"/>
        <v>192394813780.84106</v>
      </c>
    </row>
    <row r="14" spans="1:10" x14ac:dyDescent="0.55000000000000004">
      <c r="A14" s="46">
        <v>1981</v>
      </c>
      <c r="B14" s="47">
        <v>956000</v>
      </c>
      <c r="C14" s="19">
        <v>6.5</v>
      </c>
      <c r="D14" s="19">
        <f t="shared" si="0"/>
        <v>6.8769859282796178E-2</v>
      </c>
      <c r="E14" s="19">
        <f>$B$4-1/$B$3*LN(-LN(D14))</f>
        <v>970638.90390192089</v>
      </c>
      <c r="F14" s="51">
        <f>EXP(-EXP(-$B$3*(B14-$B$4)))</f>
        <v>5.8291121791574758E-2</v>
      </c>
      <c r="G14" s="52">
        <f t="shared" si="4"/>
        <v>3.8597458094066839E-2</v>
      </c>
      <c r="H14" s="48">
        <f t="shared" si="1"/>
        <v>-396204.54545454541</v>
      </c>
      <c r="I14" s="19">
        <f t="shared" si="2"/>
        <v>-380202.80783588416</v>
      </c>
      <c r="J14" s="19">
        <f t="shared" si="3"/>
        <v>150638080659.15836</v>
      </c>
    </row>
    <row r="15" spans="1:10" x14ac:dyDescent="0.55000000000000004">
      <c r="A15" s="46">
        <v>2006</v>
      </c>
      <c r="B15" s="7">
        <v>956000</v>
      </c>
      <c r="C15" s="19">
        <v>6.5</v>
      </c>
      <c r="D15" s="19">
        <f t="shared" si="0"/>
        <v>6.8769859282796178E-2</v>
      </c>
      <c r="E15" s="19">
        <f>$B$4-1/$B$3*LN(-LN(D15))</f>
        <v>970638.90390192089</v>
      </c>
      <c r="F15" s="51">
        <f>EXP(-EXP(-$B$3*(B15-$B$4)))</f>
        <v>5.8291121791574758E-2</v>
      </c>
      <c r="G15" s="52">
        <f t="shared" si="4"/>
        <v>0</v>
      </c>
      <c r="H15" s="48">
        <f t="shared" si="1"/>
        <v>-396204.54545454541</v>
      </c>
      <c r="I15" s="19">
        <f t="shared" si="2"/>
        <v>-380202.80783588416</v>
      </c>
      <c r="J15" s="19">
        <f t="shared" si="3"/>
        <v>150638080659.15836</v>
      </c>
    </row>
    <row r="16" spans="1:10" x14ac:dyDescent="0.55000000000000004">
      <c r="A16" s="46">
        <v>1959</v>
      </c>
      <c r="B16" s="47">
        <v>977000</v>
      </c>
      <c r="C16" s="19">
        <v>8</v>
      </c>
      <c r="D16" s="19">
        <f t="shared" si="0"/>
        <v>8.5792101679527902E-2</v>
      </c>
      <c r="E16" s="19">
        <f>$B$4-1/$B$3*LN(-LN(D16))</f>
        <v>991704.33834724443</v>
      </c>
      <c r="F16" s="51">
        <f>EXP(-EXP(-$B$3*(B16-$B$4)))</f>
        <v>7.3668136217084762E-2</v>
      </c>
      <c r="G16" s="52">
        <f t="shared" si="4"/>
        <v>1.5377014425510004E-2</v>
      </c>
      <c r="H16" s="48">
        <f t="shared" si="1"/>
        <v>-375204.54545454541</v>
      </c>
      <c r="I16" s="19">
        <f t="shared" si="2"/>
        <v>-359137.37339056062</v>
      </c>
      <c r="J16" s="19">
        <f t="shared" si="3"/>
        <v>134749974938.74464</v>
      </c>
    </row>
    <row r="17" spans="1:14" x14ac:dyDescent="0.55000000000000004">
      <c r="A17" s="46">
        <v>1977</v>
      </c>
      <c r="B17" s="47">
        <v>980000</v>
      </c>
      <c r="C17" s="19">
        <v>9</v>
      </c>
      <c r="D17" s="19">
        <f t="shared" si="0"/>
        <v>9.7140263277349065E-2</v>
      </c>
      <c r="E17" s="19">
        <f>$B$4-1/$B$3*LN(-LN(D17))</f>
        <v>1004385.7111361661</v>
      </c>
      <c r="F17" s="51">
        <f>EXP(-EXP(-$B$3*(B17-$B$4)))</f>
        <v>7.6050939728984454E-2</v>
      </c>
      <c r="G17" s="52">
        <f t="shared" si="4"/>
        <v>2.3828035118996921E-3</v>
      </c>
      <c r="H17" s="48">
        <f t="shared" si="1"/>
        <v>-372204.54545454541</v>
      </c>
      <c r="I17" s="19">
        <f t="shared" si="2"/>
        <v>-346456.00060163892</v>
      </c>
      <c r="J17" s="19">
        <f t="shared" si="3"/>
        <v>128952498223.93272</v>
      </c>
    </row>
    <row r="18" spans="1:14" x14ac:dyDescent="0.55000000000000004">
      <c r="A18" s="46">
        <v>1953</v>
      </c>
      <c r="B18" s="47">
        <v>983000</v>
      </c>
      <c r="C18" s="19">
        <v>10</v>
      </c>
      <c r="D18" s="19">
        <f t="shared" si="0"/>
        <v>0.10848842487517023</v>
      </c>
      <c r="E18" s="19">
        <f>$B$4-1/$B$3*LN(-LN(D18))</f>
        <v>1016245.4869343013</v>
      </c>
      <c r="F18" s="51">
        <f>EXP(-EXP(-$B$3*(B18-$B$4)))</f>
        <v>7.8480317906407887E-2</v>
      </c>
      <c r="G18" s="52">
        <f t="shared" si="4"/>
        <v>2.429378177423433E-3</v>
      </c>
      <c r="H18" s="48">
        <f t="shared" si="1"/>
        <v>-369204.54545454541</v>
      </c>
      <c r="I18" s="19">
        <f t="shared" si="2"/>
        <v>-334596.22480350372</v>
      </c>
      <c r="J18" s="19">
        <f t="shared" si="3"/>
        <v>123534447089.38449</v>
      </c>
    </row>
    <row r="19" spans="1:14" x14ac:dyDescent="0.55000000000000004">
      <c r="A19" s="46">
        <v>1976</v>
      </c>
      <c r="B19" s="47">
        <v>1020000</v>
      </c>
      <c r="C19" s="19">
        <v>11</v>
      </c>
      <c r="D19" s="19">
        <f t="shared" si="0"/>
        <v>0.11983658647299138</v>
      </c>
      <c r="E19" s="19">
        <f>$B$4-1/$B$3*LN(-LN(D19))</f>
        <v>1027440.3907555939</v>
      </c>
      <c r="F19" s="51">
        <f>EXP(-EXP(-$B$3*(B19-$B$4)))</f>
        <v>0.11222637045736314</v>
      </c>
      <c r="G19" s="52">
        <f t="shared" si="4"/>
        <v>3.3746052550955252E-2</v>
      </c>
      <c r="H19" s="48">
        <f t="shared" si="1"/>
        <v>-332204.54545454541</v>
      </c>
      <c r="I19" s="19">
        <f t="shared" si="2"/>
        <v>-323401.32098221115</v>
      </c>
      <c r="J19" s="19">
        <f t="shared" si="3"/>
        <v>107435388836.295</v>
      </c>
    </row>
    <row r="20" spans="1:14" x14ac:dyDescent="0.55000000000000004">
      <c r="A20" s="46">
        <v>1967</v>
      </c>
      <c r="B20" s="47">
        <v>1040000</v>
      </c>
      <c r="C20" s="19">
        <v>12.5</v>
      </c>
      <c r="D20" s="19">
        <f t="shared" si="0"/>
        <v>0.13685882886972311</v>
      </c>
      <c r="E20" s="19">
        <f>$B$4-1/$B$3*LN(-LN(D20))</f>
        <v>1043233.8862399335</v>
      </c>
      <c r="F20" s="51">
        <f>EXP(-EXP(-$B$3*(B20-$B$4)))</f>
        <v>0.13327945229577634</v>
      </c>
      <c r="G20" s="52">
        <f t="shared" si="4"/>
        <v>2.1053081838413201E-2</v>
      </c>
      <c r="H20" s="48">
        <f t="shared" si="1"/>
        <v>-312204.54545454541</v>
      </c>
      <c r="I20" s="19">
        <f t="shared" si="2"/>
        <v>-307607.8254978715</v>
      </c>
      <c r="J20" s="19">
        <f t="shared" si="3"/>
        <v>96036561337.824097</v>
      </c>
      <c r="L20" s="19" t="s">
        <v>51</v>
      </c>
    </row>
    <row r="21" spans="1:14" x14ac:dyDescent="0.55000000000000004">
      <c r="A21" s="46">
        <v>2014</v>
      </c>
      <c r="B21" s="7">
        <v>1040000</v>
      </c>
      <c r="C21" s="19">
        <v>12.5</v>
      </c>
      <c r="D21" s="19">
        <f t="shared" si="0"/>
        <v>0.13685882886972311</v>
      </c>
      <c r="E21" s="19">
        <f>$B$4-1/$B$3*LN(-LN(D21))</f>
        <v>1043233.8862399335</v>
      </c>
      <c r="F21" s="51">
        <f>EXP(-EXP(-$B$3*(B21-$B$4)))</f>
        <v>0.13327945229577634</v>
      </c>
      <c r="G21" s="52">
        <f t="shared" si="4"/>
        <v>0</v>
      </c>
      <c r="H21" s="48">
        <f t="shared" si="1"/>
        <v>-312204.54545454541</v>
      </c>
      <c r="I21" s="19">
        <f t="shared" si="2"/>
        <v>-307607.8254978715</v>
      </c>
      <c r="J21" s="19">
        <f t="shared" si="3"/>
        <v>96036561337.824097</v>
      </c>
    </row>
    <row r="22" spans="1:14" x14ac:dyDescent="0.55000000000000004">
      <c r="A22" s="46">
        <v>1940</v>
      </c>
      <c r="B22" s="47">
        <v>1075000</v>
      </c>
      <c r="C22" s="19">
        <v>14</v>
      </c>
      <c r="D22" s="19">
        <f t="shared" si="0"/>
        <v>0.15388107126645484</v>
      </c>
      <c r="E22" s="19">
        <f>$B$4-1/$B$3*LN(-LN(D22))</f>
        <v>1058075.8215526312</v>
      </c>
      <c r="F22" s="51">
        <f>EXP(-EXP(-$B$3*(B22-$B$4)))</f>
        <v>0.17441684814510089</v>
      </c>
      <c r="G22" s="52">
        <f t="shared" si="4"/>
        <v>4.1137395849324548E-2</v>
      </c>
      <c r="H22" s="48">
        <f t="shared" si="1"/>
        <v>-277204.54545454541</v>
      </c>
      <c r="I22" s="19">
        <f t="shared" si="2"/>
        <v>-292765.89018517383</v>
      </c>
      <c r="J22" s="19">
        <f t="shared" si="3"/>
        <v>81156035513.376465</v>
      </c>
      <c r="L22" s="19" t="s">
        <v>59</v>
      </c>
      <c r="M22" s="19" t="s">
        <v>60</v>
      </c>
    </row>
    <row r="23" spans="1:14" x14ac:dyDescent="0.55000000000000004">
      <c r="A23" s="46">
        <v>1960</v>
      </c>
      <c r="B23" s="47">
        <v>1100000</v>
      </c>
      <c r="C23" s="19">
        <v>15.5</v>
      </c>
      <c r="D23" s="19">
        <f t="shared" si="0"/>
        <v>0.17090331366318656</v>
      </c>
      <c r="E23" s="19">
        <f>$B$4-1/$B$3*LN(-LN(D23))</f>
        <v>1072169.6094347334</v>
      </c>
      <c r="F23" s="51">
        <f>EXP(-EXP(-$B$3*(B23-$B$4)))</f>
        <v>0.20670976011451256</v>
      </c>
      <c r="G23" s="52">
        <f t="shared" si="4"/>
        <v>3.229291196941167E-2</v>
      </c>
      <c r="H23" s="48">
        <f t="shared" si="1"/>
        <v>-252204.54545454541</v>
      </c>
      <c r="I23" s="19">
        <f t="shared" si="2"/>
        <v>-278672.10230307165</v>
      </c>
      <c r="J23" s="19">
        <f t="shared" si="3"/>
        <v>70282370892.208755</v>
      </c>
      <c r="L23" s="19">
        <v>80</v>
      </c>
      <c r="M23" s="19">
        <v>0.97789999999999999</v>
      </c>
    </row>
    <row r="24" spans="1:14" x14ac:dyDescent="0.55000000000000004">
      <c r="A24" s="46">
        <v>1992</v>
      </c>
      <c r="B24" s="47">
        <v>1100000</v>
      </c>
      <c r="C24" s="19">
        <v>15.5</v>
      </c>
      <c r="D24" s="19">
        <f t="shared" si="0"/>
        <v>0.17090331366318656</v>
      </c>
      <c r="E24" s="19">
        <f>$B$4-1/$B$3*LN(-LN(D24))</f>
        <v>1072169.6094347334</v>
      </c>
      <c r="F24" s="51">
        <f>EXP(-EXP(-$B$3*(B24-$B$4)))</f>
        <v>0.20670976011451256</v>
      </c>
      <c r="G24" s="52">
        <f t="shared" si="4"/>
        <v>0</v>
      </c>
      <c r="H24" s="48">
        <f t="shared" si="1"/>
        <v>-252204.54545454541</v>
      </c>
      <c r="I24" s="19">
        <f t="shared" si="2"/>
        <v>-278672.10230307165</v>
      </c>
      <c r="J24" s="19">
        <f t="shared" si="3"/>
        <v>70282370892.208755</v>
      </c>
      <c r="L24" s="19">
        <v>100</v>
      </c>
      <c r="M24" s="19">
        <v>0.97470000000000001</v>
      </c>
      <c r="N24" s="19">
        <f>M23+(M24-M23)/(L24-L23)*8</f>
        <v>0.97662000000000004</v>
      </c>
    </row>
    <row r="25" spans="1:14" x14ac:dyDescent="0.55000000000000004">
      <c r="A25" s="46">
        <v>1956</v>
      </c>
      <c r="B25" s="47">
        <v>1110000</v>
      </c>
      <c r="C25" s="19">
        <v>17.5</v>
      </c>
      <c r="D25" s="19">
        <f>(C25-0.44)/($B$5+0.12)</f>
        <v>0.19359963685882883</v>
      </c>
      <c r="E25" s="19">
        <f>$B$4-1/$B$3*LN(-LN(D25))</f>
        <v>1090051.3541056546</v>
      </c>
      <c r="F25" s="51">
        <f>EXP(-EXP(-$B$3*(B25-$B$4)))</f>
        <v>0.22020137167684659</v>
      </c>
      <c r="G25" s="52">
        <f t="shared" si="4"/>
        <v>1.3491611562334027E-2</v>
      </c>
      <c r="H25" s="48">
        <f t="shared" si="1"/>
        <v>-242204.54545454541</v>
      </c>
      <c r="I25" s="19">
        <f t="shared" si="2"/>
        <v>-260790.35763215041</v>
      </c>
      <c r="J25" s="19">
        <f t="shared" si="3"/>
        <v>63164610029.223328</v>
      </c>
    </row>
    <row r="26" spans="1:14" x14ac:dyDescent="0.55000000000000004">
      <c r="A26" s="46">
        <v>1966</v>
      </c>
      <c r="B26" s="47">
        <v>1110000</v>
      </c>
      <c r="C26" s="19">
        <v>17.5</v>
      </c>
      <c r="D26" s="19">
        <f t="shared" si="0"/>
        <v>0.19359963685882883</v>
      </c>
      <c r="E26" s="19">
        <f>$B$4-1/$B$3*LN(-LN(D26))</f>
        <v>1090051.3541056546</v>
      </c>
      <c r="F26" s="51">
        <f>EXP(-EXP(-$B$3*(B26-$B$4)))</f>
        <v>0.22020137167684659</v>
      </c>
      <c r="G26" s="52">
        <f t="shared" si="4"/>
        <v>0</v>
      </c>
      <c r="H26" s="48">
        <f t="shared" si="1"/>
        <v>-242204.54545454541</v>
      </c>
      <c r="I26" s="19">
        <f t="shared" si="2"/>
        <v>-260790.35763215041</v>
      </c>
      <c r="J26" s="19">
        <f t="shared" si="3"/>
        <v>63164610029.223328</v>
      </c>
      <c r="L26" s="19" t="s">
        <v>58</v>
      </c>
      <c r="M26" s="49">
        <f>N24</f>
        <v>0.97662000000000004</v>
      </c>
    </row>
    <row r="27" spans="1:14" x14ac:dyDescent="0.55000000000000004">
      <c r="A27" s="46">
        <v>1988</v>
      </c>
      <c r="B27" s="47">
        <v>1140000</v>
      </c>
      <c r="C27" s="19">
        <v>19</v>
      </c>
      <c r="D27" s="19">
        <f t="shared" si="0"/>
        <v>0.21062187925556058</v>
      </c>
      <c r="E27" s="19">
        <f>$B$4-1/$B$3*LN(-LN(D27))</f>
        <v>1102922.8706602217</v>
      </c>
      <c r="F27" s="51">
        <f>EXP(-EXP(-$B$3*(B27-$B$4)))</f>
        <v>0.26227940569023417</v>
      </c>
      <c r="G27" s="52">
        <f t="shared" si="4"/>
        <v>4.2078034013387583E-2</v>
      </c>
      <c r="H27" s="48">
        <f t="shared" si="1"/>
        <v>-212204.54545454541</v>
      </c>
      <c r="I27" s="19">
        <f t="shared" si="2"/>
        <v>-247918.84107758338</v>
      </c>
      <c r="J27" s="19">
        <f t="shared" si="3"/>
        <v>52609504980.486259</v>
      </c>
      <c r="L27" s="19" t="s">
        <v>54</v>
      </c>
      <c r="M27" s="19">
        <v>0.98299999999999998</v>
      </c>
    </row>
    <row r="28" spans="1:14" x14ac:dyDescent="0.55000000000000004">
      <c r="A28" s="46">
        <v>1972</v>
      </c>
      <c r="B28" s="47">
        <v>1147000</v>
      </c>
      <c r="C28" s="19">
        <v>20</v>
      </c>
      <c r="D28" s="19">
        <f t="shared" si="0"/>
        <v>0.22197004085338173</v>
      </c>
      <c r="E28" s="19">
        <f>$B$4-1/$B$3*LN(-LN(D28))</f>
        <v>1111294.9612915989</v>
      </c>
      <c r="F28" s="51">
        <f>EXP(-EXP(-$B$3*(B28-$B$4)))</f>
        <v>0.27238449201888826</v>
      </c>
      <c r="G28" s="52">
        <f t="shared" si="4"/>
        <v>1.0105086328654089E-2</v>
      </c>
      <c r="H28" s="48">
        <f t="shared" si="1"/>
        <v>-205204.54545454541</v>
      </c>
      <c r="I28" s="19">
        <f t="shared" si="2"/>
        <v>-239546.75044620619</v>
      </c>
      <c r="J28" s="19">
        <f t="shared" si="3"/>
        <v>49156082040.427162</v>
      </c>
      <c r="L28" s="19" t="s">
        <v>38</v>
      </c>
    </row>
    <row r="29" spans="1:14" x14ac:dyDescent="0.55000000000000004">
      <c r="A29" s="46">
        <v>1930</v>
      </c>
      <c r="B29" s="47">
        <v>1148000</v>
      </c>
      <c r="C29" s="19">
        <v>21</v>
      </c>
      <c r="D29" s="19">
        <f t="shared" si="0"/>
        <v>0.23331820245120288</v>
      </c>
      <c r="E29" s="19">
        <f>$B$4-1/$B$3*LN(-LN(D29))</f>
        <v>1119524.4623820544</v>
      </c>
      <c r="F29" s="51">
        <f>EXP(-EXP(-$B$3*(B29-$B$4)))</f>
        <v>0.27383544684902622</v>
      </c>
      <c r="G29" s="52">
        <f t="shared" si="4"/>
        <v>1.4509548301379627E-3</v>
      </c>
      <c r="H29" s="48">
        <f t="shared" si="1"/>
        <v>-204204.54545454541</v>
      </c>
      <c r="I29" s="19">
        <f t="shared" si="2"/>
        <v>-231317.24935575062</v>
      </c>
      <c r="J29" s="19">
        <f t="shared" si="3"/>
        <v>47236033760.486794</v>
      </c>
      <c r="L29" s="39" t="str">
        <f>IF(M27&lt;=M26,"Reject","Do not Reject")</f>
        <v>Do not Reject</v>
      </c>
      <c r="M29" s="39"/>
    </row>
    <row r="30" spans="1:14" x14ac:dyDescent="0.55000000000000004">
      <c r="A30" s="46">
        <v>1996</v>
      </c>
      <c r="B30" s="47">
        <v>1150000</v>
      </c>
      <c r="C30" s="19">
        <v>22</v>
      </c>
      <c r="D30" s="19">
        <f t="shared" si="0"/>
        <v>0.24466636404902403</v>
      </c>
      <c r="E30" s="19">
        <f>$B$4-1/$B$3*LN(-LN(D30))</f>
        <v>1127629.5479055026</v>
      </c>
      <c r="F30" s="51">
        <f>EXP(-EXP(-$B$3*(B30-$B$4)))</f>
        <v>0.27674259068172863</v>
      </c>
      <c r="G30" s="52">
        <f t="shared" si="4"/>
        <v>2.9071438327024079E-3</v>
      </c>
      <c r="H30" s="48">
        <f t="shared" si="1"/>
        <v>-202204.54545454541</v>
      </c>
      <c r="I30" s="19">
        <f t="shared" si="2"/>
        <v>-223212.16383230244</v>
      </c>
      <c r="J30" s="19">
        <f t="shared" si="3"/>
        <v>45134514127.636238</v>
      </c>
    </row>
    <row r="31" spans="1:14" x14ac:dyDescent="0.55000000000000004">
      <c r="A31" s="46">
        <v>2004</v>
      </c>
      <c r="B31" s="7">
        <v>1153000</v>
      </c>
      <c r="C31" s="19">
        <v>23</v>
      </c>
      <c r="D31" s="19">
        <f t="shared" si="0"/>
        <v>0.25601452564684518</v>
      </c>
      <c r="E31" s="19">
        <f>$B$4-1/$B$3*LN(-LN(D31))</f>
        <v>1135626.346787804</v>
      </c>
      <c r="F31" s="51">
        <f>EXP(-EXP(-$B$3*(B31-$B$4)))</f>
        <v>0.28111595147390783</v>
      </c>
      <c r="G31" s="52">
        <f t="shared" si="4"/>
        <v>4.3733607921792039E-3</v>
      </c>
      <c r="H31" s="48">
        <f t="shared" si="1"/>
        <v>-199204.54545454541</v>
      </c>
      <c r="I31" s="19">
        <f t="shared" si="2"/>
        <v>-215215.36495000101</v>
      </c>
      <c r="J31" s="19">
        <f t="shared" si="3"/>
        <v>42871878949.699059</v>
      </c>
    </row>
    <row r="32" spans="1:14" x14ac:dyDescent="0.55000000000000004">
      <c r="A32" s="46">
        <v>1968</v>
      </c>
      <c r="B32" s="47">
        <v>1160000</v>
      </c>
      <c r="C32" s="19">
        <v>24</v>
      </c>
      <c r="D32" s="19">
        <f t="shared" si="0"/>
        <v>0.26736268724466633</v>
      </c>
      <c r="E32" s="19">
        <f>$B$4-1/$B$3*LN(-LN(D32))</f>
        <v>1143529.2973597753</v>
      </c>
      <c r="F32" s="51">
        <f>EXP(-EXP(-$B$3*(B32-$B$4)))</f>
        <v>0.29137537078839365</v>
      </c>
      <c r="G32" s="52">
        <f t="shared" si="4"/>
        <v>1.0259419314485818E-2</v>
      </c>
      <c r="H32" s="48">
        <f t="shared" si="1"/>
        <v>-192204.54545454541</v>
      </c>
      <c r="I32" s="19">
        <f t="shared" si="2"/>
        <v>-207312.41437802976</v>
      </c>
      <c r="J32" s="19">
        <f t="shared" si="3"/>
        <v>39846388372.613571</v>
      </c>
    </row>
    <row r="33" spans="1:10" x14ac:dyDescent="0.55000000000000004">
      <c r="A33" s="46">
        <v>1942</v>
      </c>
      <c r="B33" s="47">
        <v>1178000</v>
      </c>
      <c r="C33" s="19">
        <v>25</v>
      </c>
      <c r="D33" s="19">
        <f t="shared" si="0"/>
        <v>0.27871084884248748</v>
      </c>
      <c r="E33" s="19">
        <f>$B$4-1/$B$3*LN(-LN(D33))</f>
        <v>1151351.4319276647</v>
      </c>
      <c r="F33" s="51">
        <f>EXP(-EXP(-$B$3*(B33-$B$4)))</f>
        <v>0.31804878924189445</v>
      </c>
      <c r="G33" s="52">
        <f t="shared" si="4"/>
        <v>2.6673418453500797E-2</v>
      </c>
      <c r="H33" s="48">
        <f t="shared" si="1"/>
        <v>-174204.54545454541</v>
      </c>
      <c r="I33" s="19">
        <f t="shared" si="2"/>
        <v>-199490.27981014038</v>
      </c>
      <c r="J33" s="19">
        <f t="shared" si="3"/>
        <v>34752113516.925583</v>
      </c>
    </row>
    <row r="34" spans="1:10" x14ac:dyDescent="0.55000000000000004">
      <c r="A34" s="46">
        <v>1982</v>
      </c>
      <c r="B34" s="47">
        <v>1182000</v>
      </c>
      <c r="C34" s="19">
        <v>26</v>
      </c>
      <c r="D34" s="19">
        <f t="shared" si="0"/>
        <v>0.29005901044030863</v>
      </c>
      <c r="E34" s="19">
        <f>$B$4-1/$B$3*LN(-LN(D34))</f>
        <v>1159104.6078395164</v>
      </c>
      <c r="F34" s="51">
        <f>EXP(-EXP(-$B$3*(B34-$B$4)))</f>
        <v>0.32402114153466721</v>
      </c>
      <c r="G34" s="52">
        <f t="shared" si="4"/>
        <v>5.9723522927727646E-3</v>
      </c>
      <c r="H34" s="48">
        <f t="shared" si="1"/>
        <v>-170204.54545454541</v>
      </c>
      <c r="I34" s="19">
        <f t="shared" si="2"/>
        <v>-191737.10389828868</v>
      </c>
      <c r="J34" s="19">
        <f t="shared" si="3"/>
        <v>32634526615.779171</v>
      </c>
    </row>
    <row r="35" spans="1:10" x14ac:dyDescent="0.55000000000000004">
      <c r="A35" s="46">
        <v>2007</v>
      </c>
      <c r="B35" s="7">
        <v>1187000</v>
      </c>
      <c r="C35" s="19">
        <v>27</v>
      </c>
      <c r="D35" s="19">
        <f t="shared" si="0"/>
        <v>0.30140717203812978</v>
      </c>
      <c r="E35" s="19">
        <f>$B$4-1/$B$3*LN(-LN(D35))</f>
        <v>1166799.6971383768</v>
      </c>
      <c r="F35" s="51">
        <f>EXP(-EXP(-$B$3*(B35-$B$4)))</f>
        <v>0.33150385216551476</v>
      </c>
      <c r="G35" s="52">
        <f t="shared" si="4"/>
        <v>7.4827106308475444E-3</v>
      </c>
      <c r="H35" s="48">
        <f t="shared" si="1"/>
        <v>-165204.54545454541</v>
      </c>
      <c r="I35" s="19">
        <f t="shared" si="2"/>
        <v>-184042.01459942828</v>
      </c>
      <c r="J35" s="19">
        <f t="shared" si="3"/>
        <v>30404577366.437359</v>
      </c>
    </row>
    <row r="36" spans="1:10" x14ac:dyDescent="0.55000000000000004">
      <c r="A36" s="46">
        <v>1938</v>
      </c>
      <c r="B36" s="47">
        <v>1190000</v>
      </c>
      <c r="C36" s="19">
        <v>28.5</v>
      </c>
      <c r="D36" s="19">
        <f t="shared" si="0"/>
        <v>0.3184294144348615</v>
      </c>
      <c r="E36" s="19">
        <f>$B$4-1/$B$3*LN(-LN(D36))</f>
        <v>1178255.1964499156</v>
      </c>
      <c r="F36" s="51">
        <f>EXP(-EXP(-$B$3*(B36-$B$4)))</f>
        <v>0.3360013619881087</v>
      </c>
      <c r="G36" s="52">
        <f t="shared" si="4"/>
        <v>4.497509822593948E-3</v>
      </c>
      <c r="H36" s="48">
        <f t="shared" si="1"/>
        <v>-162204.54545454541</v>
      </c>
      <c r="I36" s="19">
        <f t="shared" si="2"/>
        <v>-172586.5152878894</v>
      </c>
      <c r="J36" s="19">
        <f t="shared" si="3"/>
        <v>27994317263.856052</v>
      </c>
    </row>
    <row r="37" spans="1:10" x14ac:dyDescent="0.55000000000000004">
      <c r="A37" s="46">
        <v>2012</v>
      </c>
      <c r="B37" s="7">
        <v>1190000</v>
      </c>
      <c r="C37" s="19">
        <v>28.5</v>
      </c>
      <c r="D37" s="19">
        <f t="shared" si="0"/>
        <v>0.3184294144348615</v>
      </c>
      <c r="E37" s="19">
        <f>$B$4-1/$B$3*LN(-LN(D37))</f>
        <v>1178255.1964499156</v>
      </c>
      <c r="F37" s="51">
        <f>EXP(-EXP(-$B$3*(B37-$B$4)))</f>
        <v>0.3360013619881087</v>
      </c>
      <c r="G37" s="52">
        <f t="shared" si="4"/>
        <v>0</v>
      </c>
      <c r="H37" s="48">
        <f t="shared" si="1"/>
        <v>-162204.54545454541</v>
      </c>
      <c r="I37" s="19">
        <f t="shared" si="2"/>
        <v>-172586.5152878894</v>
      </c>
      <c r="J37" s="19">
        <f t="shared" si="3"/>
        <v>27994317263.856052</v>
      </c>
    </row>
    <row r="38" spans="1:10" x14ac:dyDescent="0.55000000000000004">
      <c r="A38" s="46">
        <v>1958</v>
      </c>
      <c r="B38" s="47">
        <v>1191000</v>
      </c>
      <c r="C38" s="19">
        <v>30</v>
      </c>
      <c r="D38" s="19">
        <f t="shared" si="0"/>
        <v>0.33545165683159323</v>
      </c>
      <c r="E38" s="19">
        <f>$B$4-1/$B$3*LN(-LN(D38))</f>
        <v>1189633.5159882938</v>
      </c>
      <c r="F38" s="51">
        <f>EXP(-EXP(-$B$3*(B38-$B$4)))</f>
        <v>0.33750168140477343</v>
      </c>
      <c r="G38" s="52">
        <f t="shared" si="4"/>
        <v>1.5003194166647305E-3</v>
      </c>
      <c r="H38" s="48">
        <f t="shared" si="1"/>
        <v>-161204.54545454541</v>
      </c>
      <c r="I38" s="19">
        <f t="shared" si="2"/>
        <v>-161208.19574951124</v>
      </c>
      <c r="J38" s="19">
        <f t="shared" si="3"/>
        <v>25987493919.34734</v>
      </c>
    </row>
    <row r="39" spans="1:10" x14ac:dyDescent="0.55000000000000004">
      <c r="A39" s="46">
        <v>2001</v>
      </c>
      <c r="B39" s="7">
        <v>1221000</v>
      </c>
      <c r="C39" s="19">
        <v>31</v>
      </c>
      <c r="D39" s="19">
        <f t="shared" si="0"/>
        <v>0.34679981842941437</v>
      </c>
      <c r="E39" s="19">
        <f>$B$4-1/$B$3*LN(-LN(D39))</f>
        <v>1197190.2782806866</v>
      </c>
      <c r="F39" s="51">
        <f>EXP(-EXP(-$B$3*(B39-$B$4)))</f>
        <v>0.38263852862170716</v>
      </c>
      <c r="G39" s="52">
        <f t="shared" si="4"/>
        <v>4.5136847216933729E-2</v>
      </c>
      <c r="H39" s="48">
        <f t="shared" si="1"/>
        <v>-131204.54545454541</v>
      </c>
      <c r="I39" s="19">
        <f t="shared" si="2"/>
        <v>-153651.43345711846</v>
      </c>
      <c r="J39" s="19">
        <f t="shared" si="3"/>
        <v>20159766485.180557</v>
      </c>
    </row>
    <row r="40" spans="1:10" x14ac:dyDescent="0.55000000000000004">
      <c r="A40" s="46">
        <v>1987</v>
      </c>
      <c r="B40" s="47">
        <v>1230000</v>
      </c>
      <c r="C40" s="19">
        <v>32</v>
      </c>
      <c r="D40" s="19">
        <f t="shared" si="0"/>
        <v>0.35814798002723558</v>
      </c>
      <c r="E40" s="19">
        <f>$B$4-1/$B$3*LN(-LN(D40))</f>
        <v>1204733.2495121546</v>
      </c>
      <c r="F40" s="51">
        <f>EXP(-EXP(-$B$3*(B40-$B$4)))</f>
        <v>0.3961678760623461</v>
      </c>
      <c r="G40" s="52">
        <f t="shared" si="4"/>
        <v>1.3529347440638939E-2</v>
      </c>
      <c r="H40" s="48">
        <f t="shared" si="1"/>
        <v>-122204.54545454541</v>
      </c>
      <c r="I40" s="19">
        <f t="shared" si="2"/>
        <v>-146108.46222565044</v>
      </c>
      <c r="J40" s="19">
        <f t="shared" si="3"/>
        <v>17855118213.348228</v>
      </c>
    </row>
    <row r="41" spans="1:10" x14ac:dyDescent="0.55000000000000004">
      <c r="A41" s="46">
        <v>1964</v>
      </c>
      <c r="B41" s="47">
        <v>1270000</v>
      </c>
      <c r="C41" s="19">
        <v>33</v>
      </c>
      <c r="D41" s="19">
        <f t="shared" si="0"/>
        <v>0.36949614162505673</v>
      </c>
      <c r="E41" s="19">
        <f>$B$4-1/$B$3*LN(-LN(D41))</f>
        <v>1212269.9616426053</v>
      </c>
      <c r="F41" s="51">
        <f>EXP(-EXP(-$B$3*(B41-$B$4)))</f>
        <v>0.45563054568884076</v>
      </c>
      <c r="G41" s="52">
        <f t="shared" si="4"/>
        <v>5.9462669626494657E-2</v>
      </c>
      <c r="H41" s="48">
        <f t="shared" si="1"/>
        <v>-82204.545454545412</v>
      </c>
      <c r="I41" s="19">
        <f t="shared" si="2"/>
        <v>-138571.75009519979</v>
      </c>
      <c r="J41" s="19">
        <f t="shared" si="3"/>
        <v>11391227729.416759</v>
      </c>
    </row>
    <row r="42" spans="1:10" x14ac:dyDescent="0.55000000000000004">
      <c r="A42" s="46">
        <v>1936</v>
      </c>
      <c r="B42" s="47">
        <v>1280000</v>
      </c>
      <c r="C42" s="19">
        <v>34.5</v>
      </c>
      <c r="D42" s="19">
        <f t="shared" si="0"/>
        <v>0.38651838402178845</v>
      </c>
      <c r="E42" s="19">
        <f>$B$4-1/$B$3*LN(-LN(D42))</f>
        <v>1223579.1167035932</v>
      </c>
      <c r="F42" s="51">
        <f>EXP(-EXP(-$B$3*(B42-$B$4)))</f>
        <v>0.47022417862547738</v>
      </c>
      <c r="G42" s="52">
        <f t="shared" si="4"/>
        <v>1.4593632936636625E-2</v>
      </c>
      <c r="H42" s="48">
        <f t="shared" si="1"/>
        <v>-72204.545454545412</v>
      </c>
      <c r="I42" s="19">
        <f t="shared" si="2"/>
        <v>-127262.59503421187</v>
      </c>
      <c r="J42" s="19">
        <f t="shared" si="3"/>
        <v>9188937827.8111572</v>
      </c>
    </row>
    <row r="43" spans="1:10" x14ac:dyDescent="0.55000000000000004">
      <c r="A43" s="46">
        <v>1995</v>
      </c>
      <c r="B43" s="47">
        <v>1280000</v>
      </c>
      <c r="C43" s="19">
        <v>34.5</v>
      </c>
      <c r="D43" s="19">
        <f t="shared" si="0"/>
        <v>0.38651838402178845</v>
      </c>
      <c r="E43" s="19">
        <f>$B$4-1/$B$3*LN(-LN(D43))</f>
        <v>1223579.1167035932</v>
      </c>
      <c r="F43" s="51">
        <f>EXP(-EXP(-$B$3*(B43-$B$4)))</f>
        <v>0.47022417862547738</v>
      </c>
      <c r="G43" s="52">
        <f t="shared" si="4"/>
        <v>0</v>
      </c>
      <c r="H43" s="48">
        <f t="shared" si="1"/>
        <v>-72204.545454545412</v>
      </c>
      <c r="I43" s="19">
        <f t="shared" si="2"/>
        <v>-127262.59503421187</v>
      </c>
      <c r="J43" s="19">
        <f t="shared" si="3"/>
        <v>9188937827.8111572</v>
      </c>
    </row>
    <row r="44" spans="1:10" x14ac:dyDescent="0.55000000000000004">
      <c r="A44" s="46">
        <v>1955</v>
      </c>
      <c r="B44" s="47">
        <v>1282000</v>
      </c>
      <c r="C44" s="19">
        <v>36</v>
      </c>
      <c r="D44" s="19">
        <f t="shared" si="0"/>
        <v>0.40354062641852023</v>
      </c>
      <c r="E44" s="19">
        <f>$B$4-1/$B$3*LN(-LN(D44))</f>
        <v>1234914.129937863</v>
      </c>
      <c r="F44" s="51">
        <f>EXP(-EXP(-$B$3*(B44-$B$4)))</f>
        <v>0.47312594590815088</v>
      </c>
      <c r="G44" s="52">
        <f t="shared" si="4"/>
        <v>2.9017672826734953E-3</v>
      </c>
      <c r="H44" s="48">
        <f t="shared" si="1"/>
        <v>-70204.545454545412</v>
      </c>
      <c r="I44" s="19">
        <f t="shared" si="2"/>
        <v>-115927.58179994207</v>
      </c>
      <c r="J44" s="19">
        <f t="shared" si="3"/>
        <v>8138643185.909564</v>
      </c>
    </row>
    <row r="45" spans="1:10" x14ac:dyDescent="0.55000000000000004">
      <c r="A45" s="46">
        <v>1965</v>
      </c>
      <c r="B45" s="47">
        <v>1284000</v>
      </c>
      <c r="C45" s="19">
        <v>37</v>
      </c>
      <c r="D45" s="19">
        <f t="shared" si="0"/>
        <v>0.41488878801634138</v>
      </c>
      <c r="E45" s="19">
        <f>$B$4-1/$B$3*LN(-LN(D45))</f>
        <v>1242496.5223486896</v>
      </c>
      <c r="F45" s="51">
        <f>EXP(-EXP(-$B$3*(B45-$B$4)))</f>
        <v>0.47602174228904914</v>
      </c>
      <c r="G45" s="52">
        <f t="shared" si="4"/>
        <v>2.8957963808982634E-3</v>
      </c>
      <c r="H45" s="48">
        <f t="shared" si="1"/>
        <v>-68204.545454545412</v>
      </c>
      <c r="I45" s="19">
        <f t="shared" si="2"/>
        <v>-108345.18938911543</v>
      </c>
      <c r="J45" s="19">
        <f t="shared" si="3"/>
        <v>7389634394.4712543</v>
      </c>
    </row>
    <row r="46" spans="1:10" x14ac:dyDescent="0.55000000000000004">
      <c r="A46" s="46">
        <v>1947</v>
      </c>
      <c r="B46" s="47">
        <v>1301000</v>
      </c>
      <c r="C46" s="19">
        <v>38</v>
      </c>
      <c r="D46" s="19">
        <f t="shared" si="0"/>
        <v>0.42623694961416253</v>
      </c>
      <c r="E46" s="19">
        <f>$B$4-1/$B$3*LN(-LN(D46))</f>
        <v>1250107.3108572355</v>
      </c>
      <c r="F46" s="51">
        <f>EXP(-EXP(-$B$3*(B46-$B$4)))</f>
        <v>0.50037681833500891</v>
      </c>
      <c r="G46" s="52">
        <f t="shared" si="4"/>
        <v>2.4355076045959767E-2</v>
      </c>
      <c r="H46" s="48">
        <f t="shared" si="1"/>
        <v>-51204.545454545412</v>
      </c>
      <c r="I46" s="19">
        <f t="shared" si="2"/>
        <v>-100734.40088056959</v>
      </c>
      <c r="J46" s="19">
        <f t="shared" si="3"/>
        <v>5158059208.7255249</v>
      </c>
    </row>
    <row r="47" spans="1:10" x14ac:dyDescent="0.55000000000000004">
      <c r="A47" s="46">
        <v>1970</v>
      </c>
      <c r="B47" s="47">
        <v>1304000</v>
      </c>
      <c r="C47" s="19">
        <v>39</v>
      </c>
      <c r="D47" s="19">
        <f t="shared" si="0"/>
        <v>0.43758511121198368</v>
      </c>
      <c r="E47" s="19">
        <f>$B$4-1/$B$3*LN(-LN(D47))</f>
        <v>1257753.1624691291</v>
      </c>
      <c r="F47" s="51">
        <f>EXP(-EXP(-$B$3*(B47-$B$4)))</f>
        <v>0.50462326905895161</v>
      </c>
      <c r="G47" s="52">
        <f t="shared" si="4"/>
        <v>4.2464507239426963E-3</v>
      </c>
      <c r="H47" s="48">
        <f t="shared" si="1"/>
        <v>-48204.545454545412</v>
      </c>
      <c r="I47" s="19">
        <f t="shared" si="2"/>
        <v>-93088.549268675968</v>
      </c>
      <c r="J47" s="19">
        <f t="shared" si="3"/>
        <v>4487291204.5195808</v>
      </c>
    </row>
    <row r="48" spans="1:10" x14ac:dyDescent="0.55000000000000004">
      <c r="A48" s="46">
        <v>1957</v>
      </c>
      <c r="B48" s="47">
        <v>1312000</v>
      </c>
      <c r="C48" s="19">
        <v>40.5</v>
      </c>
      <c r="D48" s="19">
        <f t="shared" si="0"/>
        <v>0.4546073536087154</v>
      </c>
      <c r="E48" s="19">
        <f>$B$4-1/$B$3*LN(-LN(D48))</f>
        <v>1269302.3023685096</v>
      </c>
      <c r="F48" s="51">
        <f>EXP(-EXP(-$B$3*(B48-$B$4)))</f>
        <v>0.51586572542095521</v>
      </c>
      <c r="G48" s="52">
        <f t="shared" si="4"/>
        <v>1.1242456362003606E-2</v>
      </c>
      <c r="H48" s="48">
        <f t="shared" si="1"/>
        <v>-40204.545454545412</v>
      </c>
      <c r="I48" s="19">
        <f t="shared" si="2"/>
        <v>-81539.409369295463</v>
      </c>
      <c r="J48" s="19">
        <f t="shared" si="3"/>
        <v>3278254890.3246255</v>
      </c>
    </row>
    <row r="49" spans="1:10" x14ac:dyDescent="0.55000000000000004">
      <c r="A49" s="46">
        <v>1986</v>
      </c>
      <c r="B49" s="47">
        <v>1312000</v>
      </c>
      <c r="C49" s="19">
        <v>40.5</v>
      </c>
      <c r="D49" s="19">
        <f t="shared" si="0"/>
        <v>0.4546073536087154</v>
      </c>
      <c r="E49" s="19">
        <f>$B$4-1/$B$3*LN(-LN(D49))</f>
        <v>1269302.3023685096</v>
      </c>
      <c r="F49" s="51">
        <f>EXP(-EXP(-$B$3*(B49-$B$4)))</f>
        <v>0.51586572542095521</v>
      </c>
      <c r="G49" s="52">
        <f t="shared" si="4"/>
        <v>0</v>
      </c>
      <c r="H49" s="48">
        <f t="shared" si="1"/>
        <v>-40204.545454545412</v>
      </c>
      <c r="I49" s="19">
        <f t="shared" si="2"/>
        <v>-81539.409369295463</v>
      </c>
      <c r="J49" s="19">
        <f t="shared" si="3"/>
        <v>3278254890.3246255</v>
      </c>
    </row>
    <row r="50" spans="1:10" x14ac:dyDescent="0.55000000000000004">
      <c r="A50" s="46">
        <v>1999</v>
      </c>
      <c r="B50" s="7">
        <v>1315000</v>
      </c>
      <c r="C50" s="19">
        <v>42</v>
      </c>
      <c r="D50" s="19">
        <f t="shared" si="0"/>
        <v>0.47162959600544713</v>
      </c>
      <c r="E50" s="19">
        <f>$B$4-1/$B$3*LN(-LN(D50))</f>
        <v>1280968.1549572004</v>
      </c>
      <c r="F50" s="51">
        <f>EXP(-EXP(-$B$3*(B50-$B$4)))</f>
        <v>0.52005009102117949</v>
      </c>
      <c r="G50" s="52">
        <f t="shared" si="4"/>
        <v>4.1843656002242824E-3</v>
      </c>
      <c r="H50" s="48">
        <f t="shared" si="1"/>
        <v>-37204.545454545412</v>
      </c>
      <c r="I50" s="19">
        <f t="shared" si="2"/>
        <v>-69873.556780604646</v>
      </c>
      <c r="J50" s="19">
        <f t="shared" si="3"/>
        <v>2599613919.3147655</v>
      </c>
    </row>
    <row r="51" spans="1:10" x14ac:dyDescent="0.55000000000000004">
      <c r="A51" s="46">
        <v>1971</v>
      </c>
      <c r="B51" s="47">
        <v>1320000</v>
      </c>
      <c r="C51" s="19">
        <v>43.5</v>
      </c>
      <c r="D51" s="19">
        <f t="shared" si="0"/>
        <v>0.48865183840217885</v>
      </c>
      <c r="E51" s="19">
        <f>$B$4-1/$B$3*LN(-LN(D51))</f>
        <v>1292774.0492254484</v>
      </c>
      <c r="F51" s="51">
        <f>EXP(-EXP(-$B$3*(B51-$B$4)))</f>
        <v>0.52698442641109389</v>
      </c>
      <c r="G51" s="52">
        <f t="shared" si="4"/>
        <v>6.9343353899143922E-3</v>
      </c>
      <c r="H51" s="48">
        <f t="shared" si="1"/>
        <v>-32204.545454545412</v>
      </c>
      <c r="I51" s="19">
        <f t="shared" si="2"/>
        <v>-58067.662512356648</v>
      </c>
      <c r="J51" s="19">
        <f t="shared" si="3"/>
        <v>1870042676.8183923</v>
      </c>
    </row>
    <row r="52" spans="1:10" x14ac:dyDescent="0.55000000000000004">
      <c r="A52" s="46">
        <v>2010</v>
      </c>
      <c r="B52" s="7">
        <v>1320000</v>
      </c>
      <c r="C52" s="19">
        <v>43.5</v>
      </c>
      <c r="D52" s="19">
        <f t="shared" si="0"/>
        <v>0.48865183840217885</v>
      </c>
      <c r="E52" s="19">
        <f>$B$4-1/$B$3*LN(-LN(D52))</f>
        <v>1292774.0492254484</v>
      </c>
      <c r="F52" s="51">
        <f>EXP(-EXP(-$B$3*(B52-$B$4)))</f>
        <v>0.52698442641109389</v>
      </c>
      <c r="G52" s="52">
        <f t="shared" si="4"/>
        <v>0</v>
      </c>
      <c r="H52" s="48">
        <f t="shared" si="1"/>
        <v>-32204.545454545412</v>
      </c>
      <c r="I52" s="19">
        <f t="shared" si="2"/>
        <v>-58067.662512356648</v>
      </c>
      <c r="J52" s="19">
        <f t="shared" si="3"/>
        <v>1870042676.8183923</v>
      </c>
    </row>
    <row r="53" spans="1:10" x14ac:dyDescent="0.55000000000000004">
      <c r="A53" s="46">
        <v>1928</v>
      </c>
      <c r="B53" s="47">
        <v>1325000</v>
      </c>
      <c r="C53" s="19">
        <v>45</v>
      </c>
      <c r="D53" s="19">
        <f t="shared" si="0"/>
        <v>0.50567408079891063</v>
      </c>
      <c r="E53" s="19">
        <f>$B$4-1/$B$3*LN(-LN(D53))</f>
        <v>1304744.1580012022</v>
      </c>
      <c r="F53" s="51">
        <f>EXP(-EXP(-$B$3*(B53-$B$4)))</f>
        <v>0.53386794340784272</v>
      </c>
      <c r="G53" s="52">
        <f t="shared" si="4"/>
        <v>6.8835169967488286E-3</v>
      </c>
      <c r="H53" s="48">
        <f t="shared" si="1"/>
        <v>-27204.545454545412</v>
      </c>
      <c r="I53" s="19">
        <f t="shared" si="2"/>
        <v>-46097.553736602888</v>
      </c>
      <c r="J53" s="19">
        <f t="shared" si="3"/>
        <v>1254062995.970763</v>
      </c>
    </row>
    <row r="54" spans="1:10" x14ac:dyDescent="0.55000000000000004">
      <c r="A54" s="46">
        <v>1993</v>
      </c>
      <c r="B54" s="47">
        <v>1333000</v>
      </c>
      <c r="C54" s="19">
        <v>46</v>
      </c>
      <c r="D54" s="19">
        <f t="shared" si="0"/>
        <v>0.51702224239673178</v>
      </c>
      <c r="E54" s="19">
        <f>$B$4-1/$B$3*LN(-LN(D54))</f>
        <v>1312827.9126817072</v>
      </c>
      <c r="F54" s="51">
        <f>EXP(-EXP(-$B$3*(B54-$B$4)))</f>
        <v>0.54477229647850056</v>
      </c>
      <c r="G54" s="52">
        <f t="shared" si="4"/>
        <v>1.0904353070657846E-2</v>
      </c>
      <c r="H54" s="48">
        <f t="shared" si="1"/>
        <v>-19204.545454545412</v>
      </c>
      <c r="I54" s="19">
        <f t="shared" si="2"/>
        <v>-38013.799056097865</v>
      </c>
      <c r="J54" s="19">
        <f t="shared" si="3"/>
        <v>730037731.87278688</v>
      </c>
    </row>
    <row r="55" spans="1:10" x14ac:dyDescent="0.55000000000000004">
      <c r="A55" s="46">
        <v>1963</v>
      </c>
      <c r="B55" s="47">
        <v>1334000</v>
      </c>
      <c r="C55" s="19">
        <v>47</v>
      </c>
      <c r="D55" s="19">
        <f t="shared" si="0"/>
        <v>0.52837040399455293</v>
      </c>
      <c r="E55" s="19">
        <f>$B$4-1/$B$3*LN(-LN(D55))</f>
        <v>1321003.740759263</v>
      </c>
      <c r="F55" s="51">
        <f>EXP(-EXP(-$B$3*(B55-$B$4)))</f>
        <v>0.54612565575156047</v>
      </c>
      <c r="G55" s="52">
        <f t="shared" si="4"/>
        <v>1.3533592730599064E-3</v>
      </c>
      <c r="H55" s="48">
        <f t="shared" si="1"/>
        <v>-18204.545454545412</v>
      </c>
      <c r="I55" s="19">
        <f t="shared" si="2"/>
        <v>-29837.970978541998</v>
      </c>
      <c r="J55" s="19">
        <f t="shared" si="3"/>
        <v>543186698.95027471</v>
      </c>
    </row>
    <row r="56" spans="1:10" x14ac:dyDescent="0.55000000000000004">
      <c r="A56" s="46">
        <v>1978</v>
      </c>
      <c r="B56" s="47">
        <v>1350000</v>
      </c>
      <c r="C56" s="19">
        <v>48.5</v>
      </c>
      <c r="D56" s="19">
        <f t="shared" si="0"/>
        <v>0.5453926463912846</v>
      </c>
      <c r="E56" s="19">
        <f>$B$4-1/$B$3*LN(-LN(D56))</f>
        <v>1333458.1777479104</v>
      </c>
      <c r="F56" s="51">
        <f>EXP(-EXP(-$B$3*(B56-$B$4)))</f>
        <v>0.56747537560140349</v>
      </c>
      <c r="G56" s="52">
        <f t="shared" si="4"/>
        <v>2.1349719849843019E-2</v>
      </c>
      <c r="H56" s="48">
        <f t="shared" si="1"/>
        <v>-2204.5454545454122</v>
      </c>
      <c r="I56" s="19">
        <f t="shared" si="2"/>
        <v>-17383.53398989467</v>
      </c>
      <c r="J56" s="19">
        <f t="shared" si="3"/>
        <v>38322790.841357969</v>
      </c>
    </row>
    <row r="57" spans="1:10" x14ac:dyDescent="0.55000000000000004">
      <c r="A57" s="46">
        <v>1998</v>
      </c>
      <c r="B57" s="7">
        <v>1350000</v>
      </c>
      <c r="C57" s="19">
        <v>48.5</v>
      </c>
      <c r="D57" s="19">
        <f t="shared" si="0"/>
        <v>0.5453926463912846</v>
      </c>
      <c r="E57" s="19">
        <f>$B$4-1/$B$3*LN(-LN(D57))</f>
        <v>1333458.1777479104</v>
      </c>
      <c r="F57" s="51">
        <f>EXP(-EXP(-$B$3*(B57-$B$4)))</f>
        <v>0.56747537560140349</v>
      </c>
      <c r="G57" s="52">
        <f t="shared" si="4"/>
        <v>0</v>
      </c>
      <c r="H57" s="48">
        <f t="shared" si="1"/>
        <v>-2204.5454545454122</v>
      </c>
      <c r="I57" s="19">
        <f t="shared" si="2"/>
        <v>-17383.53398989467</v>
      </c>
      <c r="J57" s="19">
        <f t="shared" si="3"/>
        <v>38322790.841357969</v>
      </c>
    </row>
    <row r="58" spans="1:10" x14ac:dyDescent="0.55000000000000004">
      <c r="A58" s="46">
        <v>1951</v>
      </c>
      <c r="B58" s="47">
        <v>1356000</v>
      </c>
      <c r="C58" s="19">
        <v>50</v>
      </c>
      <c r="D58" s="19">
        <f t="shared" si="0"/>
        <v>0.56241488878801638</v>
      </c>
      <c r="E58" s="19">
        <f>$B$4-1/$B$3*LN(-LN(D58))</f>
        <v>1346167.7677273278</v>
      </c>
      <c r="F58" s="51">
        <f>EXP(-EXP(-$B$3*(B58-$B$4)))</f>
        <v>0.57532936811888791</v>
      </c>
      <c r="G58" s="52">
        <f t="shared" si="4"/>
        <v>7.8539925174844205E-3</v>
      </c>
      <c r="H58" s="48">
        <f t="shared" si="1"/>
        <v>3795.4545454545878</v>
      </c>
      <c r="I58" s="19">
        <f t="shared" si="2"/>
        <v>-4673.9440104772802</v>
      </c>
      <c r="J58" s="19">
        <f t="shared" si="3"/>
        <v>-17739742.039766237</v>
      </c>
    </row>
    <row r="59" spans="1:10" x14ac:dyDescent="0.55000000000000004">
      <c r="A59" s="46">
        <v>1933</v>
      </c>
      <c r="B59" s="47">
        <v>1360000</v>
      </c>
      <c r="C59" s="19">
        <v>51</v>
      </c>
      <c r="D59" s="19">
        <f t="shared" si="0"/>
        <v>0.57376305038583753</v>
      </c>
      <c r="E59" s="19">
        <f>$B$4-1/$B$3*LN(-LN(D59))</f>
        <v>1354798.215532264</v>
      </c>
      <c r="F59" s="51">
        <f>EXP(-EXP(-$B$3*(B59-$B$4)))</f>
        <v>0.58051780815985687</v>
      </c>
      <c r="G59" s="52">
        <f t="shared" si="4"/>
        <v>5.1884400409689668E-3</v>
      </c>
      <c r="H59" s="48">
        <f t="shared" si="1"/>
        <v>7795.4545454545878</v>
      </c>
      <c r="I59" s="19">
        <f t="shared" si="2"/>
        <v>3956.5037944589276</v>
      </c>
      <c r="J59" s="19">
        <f t="shared" si="3"/>
        <v>30842745.488623172</v>
      </c>
    </row>
    <row r="60" spans="1:10" x14ac:dyDescent="0.55000000000000004">
      <c r="A60" s="46">
        <v>1952</v>
      </c>
      <c r="B60" s="47">
        <v>1368000</v>
      </c>
      <c r="C60" s="19">
        <v>52</v>
      </c>
      <c r="D60" s="19">
        <f t="shared" si="0"/>
        <v>0.58511121198365867</v>
      </c>
      <c r="E60" s="19">
        <f>$B$4-1/$B$3*LN(-LN(D60))</f>
        <v>1363566.3476569129</v>
      </c>
      <c r="F60" s="51">
        <f>EXP(-EXP(-$B$3*(B60-$B$4)))</f>
        <v>0.59077841610808668</v>
      </c>
      <c r="G60" s="52">
        <f t="shared" si="4"/>
        <v>1.0260607948229805E-2</v>
      </c>
      <c r="H60" s="48">
        <f t="shared" si="1"/>
        <v>15795.454545454588</v>
      </c>
      <c r="I60" s="19">
        <f t="shared" si="2"/>
        <v>12724.635919107823</v>
      </c>
      <c r="J60" s="19">
        <f t="shared" si="3"/>
        <v>200991408.26772636</v>
      </c>
    </row>
    <row r="61" spans="1:10" x14ac:dyDescent="0.55000000000000004">
      <c r="A61" s="46">
        <v>1980</v>
      </c>
      <c r="B61" s="47">
        <v>1370000</v>
      </c>
      <c r="C61" s="19">
        <v>53.5</v>
      </c>
      <c r="D61" s="19">
        <f t="shared" si="0"/>
        <v>0.60213345438039034</v>
      </c>
      <c r="E61" s="19">
        <f>$B$4-1/$B$3*LN(-LN(D61))</f>
        <v>1377000.611047314</v>
      </c>
      <c r="F61" s="51">
        <f>EXP(-EXP(-$B$3*(B61-$B$4)))</f>
        <v>0.59331902252839896</v>
      </c>
      <c r="G61" s="52">
        <f t="shared" si="4"/>
        <v>2.5406064203122858E-3</v>
      </c>
      <c r="H61" s="48">
        <f t="shared" si="1"/>
        <v>17795.454545454588</v>
      </c>
      <c r="I61" s="19">
        <f t="shared" si="2"/>
        <v>26158.899309508968</v>
      </c>
      <c r="J61" s="19">
        <f t="shared" si="3"/>
        <v>465509503.62149024</v>
      </c>
    </row>
    <row r="62" spans="1:10" x14ac:dyDescent="0.55000000000000004">
      <c r="A62" s="46">
        <v>2003</v>
      </c>
      <c r="B62" s="7">
        <v>1370000</v>
      </c>
      <c r="C62" s="19">
        <v>53.5</v>
      </c>
      <c r="D62" s="19">
        <f t="shared" si="0"/>
        <v>0.60213345438039034</v>
      </c>
      <c r="E62" s="19">
        <f>$B$4-1/$B$3*LN(-LN(D62))</f>
        <v>1377000.611047314</v>
      </c>
      <c r="F62" s="51">
        <f>EXP(-EXP(-$B$3*(B62-$B$4)))</f>
        <v>0.59331902252839896</v>
      </c>
      <c r="G62" s="52">
        <f t="shared" si="4"/>
        <v>0</v>
      </c>
      <c r="H62" s="48">
        <f t="shared" si="1"/>
        <v>17795.454545454588</v>
      </c>
      <c r="I62" s="19">
        <f t="shared" si="2"/>
        <v>26158.899309508968</v>
      </c>
      <c r="J62" s="19">
        <f t="shared" si="3"/>
        <v>465509503.62149024</v>
      </c>
    </row>
    <row r="63" spans="1:10" x14ac:dyDescent="0.55000000000000004">
      <c r="A63" s="46">
        <v>1990</v>
      </c>
      <c r="B63" s="47">
        <v>1380000</v>
      </c>
      <c r="C63" s="19">
        <v>55.5</v>
      </c>
      <c r="D63" s="19">
        <f t="shared" si="0"/>
        <v>0.62482977757603264</v>
      </c>
      <c r="E63" s="19">
        <f>$B$4-1/$B$3*LN(-LN(D63))</f>
        <v>1395502.6273958399</v>
      </c>
      <c r="F63" s="51">
        <f>EXP(-EXP(-$B$3*(B63-$B$4)))</f>
        <v>0.60587226552816986</v>
      </c>
      <c r="G63" s="52">
        <f t="shared" si="4"/>
        <v>1.2553242999770897E-2</v>
      </c>
      <c r="H63" s="48">
        <f t="shared" si="1"/>
        <v>27795.454545454588</v>
      </c>
      <c r="I63" s="19">
        <f t="shared" si="2"/>
        <v>44660.91565803485</v>
      </c>
      <c r="J63" s="19">
        <f t="shared" si="3"/>
        <v>1241370451.1312888</v>
      </c>
    </row>
    <row r="64" spans="1:10" x14ac:dyDescent="0.55000000000000004">
      <c r="A64" s="46">
        <v>2013</v>
      </c>
      <c r="B64" s="7">
        <v>1380000</v>
      </c>
      <c r="C64" s="19">
        <v>55.5</v>
      </c>
      <c r="D64" s="19">
        <f t="shared" si="0"/>
        <v>0.62482977757603264</v>
      </c>
      <c r="E64" s="19">
        <f>$B$4-1/$B$3*LN(-LN(D64))</f>
        <v>1395502.6273958399</v>
      </c>
      <c r="F64" s="51">
        <f>EXP(-EXP(-$B$3*(B64-$B$4)))</f>
        <v>0.60587226552816986</v>
      </c>
      <c r="G64" s="52">
        <f t="shared" si="4"/>
        <v>0</v>
      </c>
      <c r="H64" s="48">
        <f t="shared" si="1"/>
        <v>27795.454545454588</v>
      </c>
      <c r="I64" s="19">
        <f t="shared" si="2"/>
        <v>44660.91565803485</v>
      </c>
      <c r="J64" s="19">
        <f t="shared" si="3"/>
        <v>1241370451.1312888</v>
      </c>
    </row>
    <row r="65" spans="1:10" x14ac:dyDescent="0.55000000000000004">
      <c r="A65" s="46">
        <v>1948</v>
      </c>
      <c r="B65" s="47">
        <v>1401000</v>
      </c>
      <c r="C65" s="19">
        <v>57</v>
      </c>
      <c r="D65" s="19">
        <f t="shared" si="0"/>
        <v>0.64185201997276442</v>
      </c>
      <c r="E65" s="19">
        <f>$B$4-1/$B$3*LN(-LN(D65))</f>
        <v>1409880.2695923431</v>
      </c>
      <c r="F65" s="51">
        <f>EXP(-EXP(-$B$3*(B65-$B$4)))</f>
        <v>0.63140255232361131</v>
      </c>
      <c r="G65" s="52">
        <f t="shared" si="4"/>
        <v>2.5530286795441448E-2</v>
      </c>
      <c r="H65" s="48">
        <f t="shared" si="1"/>
        <v>48795.454545454588</v>
      </c>
      <c r="I65" s="19">
        <f t="shared" si="2"/>
        <v>59038.557854538085</v>
      </c>
      <c r="J65" s="19">
        <f t="shared" si="3"/>
        <v>2880813266.220304</v>
      </c>
    </row>
    <row r="66" spans="1:10" x14ac:dyDescent="0.55000000000000004">
      <c r="A66" s="46">
        <v>1969</v>
      </c>
      <c r="B66" s="47">
        <v>1404000</v>
      </c>
      <c r="C66" s="19">
        <v>58</v>
      </c>
      <c r="D66" s="19">
        <f t="shared" si="0"/>
        <v>0.65320018157058557</v>
      </c>
      <c r="E66" s="19">
        <f>$B$4-1/$B$3*LN(-LN(D66))</f>
        <v>1419732.4406100234</v>
      </c>
      <c r="F66" s="51">
        <f>EXP(-EXP(-$B$3*(B66-$B$4)))</f>
        <v>0.63495595888921585</v>
      </c>
      <c r="G66" s="52">
        <f t="shared" si="4"/>
        <v>3.5534065656045444E-3</v>
      </c>
      <c r="H66" s="48">
        <f t="shared" si="1"/>
        <v>51795.454545454588</v>
      </c>
      <c r="I66" s="19">
        <f t="shared" si="2"/>
        <v>68890.728872218402</v>
      </c>
      <c r="J66" s="19">
        <f t="shared" si="3"/>
        <v>3568226615.9042244</v>
      </c>
    </row>
    <row r="67" spans="1:10" x14ac:dyDescent="0.55000000000000004">
      <c r="A67" s="46">
        <v>1932</v>
      </c>
      <c r="B67" s="47">
        <v>1410000</v>
      </c>
      <c r="C67" s="19">
        <v>59.5</v>
      </c>
      <c r="D67" s="19">
        <f t="shared" si="0"/>
        <v>0.67022242396731724</v>
      </c>
      <c r="E67" s="19">
        <f>$B$4-1/$B$3*LN(-LN(D67))</f>
        <v>1434954.4333968866</v>
      </c>
      <c r="F67" s="51">
        <f>EXP(-EXP(-$B$3*(B67-$B$4)))</f>
        <v>0.64199148180541732</v>
      </c>
      <c r="G67" s="52">
        <f t="shared" si="4"/>
        <v>7.0355229162014643E-3</v>
      </c>
      <c r="H67" s="48">
        <f t="shared" si="1"/>
        <v>57795.454545454588</v>
      </c>
      <c r="I67" s="19">
        <f t="shared" si="2"/>
        <v>84112.721659081522</v>
      </c>
      <c r="J67" s="19">
        <f t="shared" si="3"/>
        <v>4861332981.3419199</v>
      </c>
    </row>
    <row r="68" spans="1:10" x14ac:dyDescent="0.55000000000000004">
      <c r="A68" s="46">
        <v>1939</v>
      </c>
      <c r="B68" s="47">
        <v>1410000</v>
      </c>
      <c r="C68" s="19">
        <v>59.5</v>
      </c>
      <c r="D68" s="19">
        <f t="shared" si="0"/>
        <v>0.67022242396731724</v>
      </c>
      <c r="E68" s="19">
        <f>$B$4-1/$B$3*LN(-LN(D68))</f>
        <v>1434954.4333968866</v>
      </c>
      <c r="F68" s="51">
        <f>EXP(-EXP(-$B$3*(B68-$B$4)))</f>
        <v>0.64199148180541732</v>
      </c>
      <c r="G68" s="52">
        <f t="shared" si="4"/>
        <v>0</v>
      </c>
      <c r="H68" s="48">
        <f t="shared" si="1"/>
        <v>57795.454545454588</v>
      </c>
      <c r="I68" s="19">
        <f t="shared" si="2"/>
        <v>84112.721659081522</v>
      </c>
      <c r="J68" s="19">
        <f t="shared" si="3"/>
        <v>4861332981.3419199</v>
      </c>
    </row>
    <row r="69" spans="1:10" x14ac:dyDescent="0.55000000000000004">
      <c r="A69" s="46">
        <v>1935</v>
      </c>
      <c r="B69" s="47">
        <v>1420000</v>
      </c>
      <c r="C69" s="19">
        <v>61</v>
      </c>
      <c r="D69" s="19">
        <f t="shared" si="0"/>
        <v>0.68724466636404902</v>
      </c>
      <c r="E69" s="19">
        <f>$B$4-1/$B$3*LN(-LN(D69))</f>
        <v>1450767.6471842767</v>
      </c>
      <c r="F69" s="51">
        <f>EXP(-EXP(-$B$3*(B69-$B$4)))</f>
        <v>0.65350475403596342</v>
      </c>
      <c r="G69" s="52">
        <f t="shared" si="4"/>
        <v>1.1513272230546101E-2</v>
      </c>
      <c r="H69" s="48">
        <f t="shared" si="1"/>
        <v>67795.454545454588</v>
      </c>
      <c r="I69" s="19">
        <f t="shared" si="2"/>
        <v>99925.935446471674</v>
      </c>
      <c r="J69" s="19">
        <f t="shared" si="3"/>
        <v>6774524214.4733</v>
      </c>
    </row>
    <row r="70" spans="1:10" x14ac:dyDescent="0.55000000000000004">
      <c r="A70" s="46">
        <v>1985</v>
      </c>
      <c r="B70" s="47">
        <v>1430000</v>
      </c>
      <c r="C70" s="19">
        <v>62.5</v>
      </c>
      <c r="D70" s="19">
        <f t="shared" si="0"/>
        <v>0.7042669087607808</v>
      </c>
      <c r="E70" s="19">
        <f>$B$4-1/$B$3*LN(-LN(D70))</f>
        <v>1467247.7309395855</v>
      </c>
      <c r="F70" s="51">
        <f>EXP(-EXP(-$B$3*(B70-$B$4)))</f>
        <v>0.66475043309865378</v>
      </c>
      <c r="G70" s="52">
        <f t="shared" si="4"/>
        <v>1.1245679062690361E-2</v>
      </c>
      <c r="H70" s="48">
        <f t="shared" si="1"/>
        <v>77795.454545454588</v>
      </c>
      <c r="I70" s="19">
        <f t="shared" si="2"/>
        <v>116406.01920178044</v>
      </c>
      <c r="J70" s="19">
        <f t="shared" si="3"/>
        <v>9055859175.6294231</v>
      </c>
    </row>
    <row r="71" spans="1:10" x14ac:dyDescent="0.55000000000000004">
      <c r="A71" s="46">
        <v>1989</v>
      </c>
      <c r="B71" s="47">
        <v>1430000</v>
      </c>
      <c r="C71" s="19">
        <v>62.5</v>
      </c>
      <c r="D71" s="19">
        <f t="shared" si="0"/>
        <v>0.7042669087607808</v>
      </c>
      <c r="E71" s="19">
        <f>$B$4-1/$B$3*LN(-LN(D71))</f>
        <v>1467247.7309395855</v>
      </c>
      <c r="F71" s="51">
        <f>EXP(-EXP(-$B$3*(B71-$B$4)))</f>
        <v>0.66475043309865378</v>
      </c>
      <c r="G71" s="52">
        <f t="shared" si="4"/>
        <v>0</v>
      </c>
      <c r="H71" s="48">
        <f t="shared" si="1"/>
        <v>77795.454545454588</v>
      </c>
      <c r="I71" s="19">
        <f t="shared" si="2"/>
        <v>116406.01920178044</v>
      </c>
      <c r="J71" s="19">
        <f t="shared" si="3"/>
        <v>9055859175.6294231</v>
      </c>
    </row>
    <row r="72" spans="1:10" x14ac:dyDescent="0.55000000000000004">
      <c r="A72" s="46">
        <v>1962</v>
      </c>
      <c r="B72" s="47">
        <v>1440000</v>
      </c>
      <c r="C72" s="19">
        <v>64</v>
      </c>
      <c r="D72" s="19">
        <f t="shared" si="0"/>
        <v>0.72128915115751246</v>
      </c>
      <c r="E72" s="19">
        <f>$B$4-1/$B$3*LN(-LN(D72))</f>
        <v>1484483.1463771563</v>
      </c>
      <c r="F72" s="51">
        <f>EXP(-EXP(-$B$3*(B72-$B$4)))</f>
        <v>0.67572706834516094</v>
      </c>
      <c r="G72" s="52">
        <f t="shared" si="4"/>
        <v>1.097663524650716E-2</v>
      </c>
      <c r="H72" s="48">
        <f t="shared" si="1"/>
        <v>87795.454545454588</v>
      </c>
      <c r="I72" s="19">
        <f t="shared" si="2"/>
        <v>133641.43463935121</v>
      </c>
      <c r="J72" s="19">
        <f t="shared" si="3"/>
        <v>11733110500.268499</v>
      </c>
    </row>
    <row r="73" spans="1:10" x14ac:dyDescent="0.55000000000000004">
      <c r="A73" s="46">
        <v>1946</v>
      </c>
      <c r="B73" s="47">
        <v>1481000</v>
      </c>
      <c r="C73" s="19">
        <v>65</v>
      </c>
      <c r="D73" s="19">
        <f t="shared" si="0"/>
        <v>0.73263731275533361</v>
      </c>
      <c r="E73" s="19">
        <f>$B$4-1/$B$3*LN(-LN(D73))</f>
        <v>1496443.9045888605</v>
      </c>
      <c r="F73" s="51">
        <f>EXP(-EXP(-$B$3*(B73-$B$4)))</f>
        <v>0.71791306290206158</v>
      </c>
      <c r="G73" s="52">
        <f t="shared" si="4"/>
        <v>4.2185994556900641E-2</v>
      </c>
      <c r="H73" s="48">
        <f t="shared" si="1"/>
        <v>128795.45454545459</v>
      </c>
      <c r="I73" s="19">
        <f t="shared" si="2"/>
        <v>145602.19285105541</v>
      </c>
      <c r="J73" s="19">
        <f t="shared" si="3"/>
        <v>18752900611.06662</v>
      </c>
    </row>
    <row r="74" spans="1:10" x14ac:dyDescent="0.55000000000000004">
      <c r="A74" s="46">
        <v>1974</v>
      </c>
      <c r="B74" s="47">
        <v>1530000</v>
      </c>
      <c r="C74" s="19">
        <v>66</v>
      </c>
      <c r="D74" s="19">
        <f t="shared" ref="D74:D96" si="5">(C74-0.44)/($B$5+0.12)</f>
        <v>0.74398547435315476</v>
      </c>
      <c r="E74" s="19">
        <f>$B$4-1/$B$3*LN(-LN(D74))</f>
        <v>1508822.2453575199</v>
      </c>
      <c r="F74" s="51">
        <f>EXP(-EXP(-$B$3*(B74-$B$4)))</f>
        <v>0.76248167219890817</v>
      </c>
      <c r="G74" s="52">
        <f t="shared" si="4"/>
        <v>4.4568609296846584E-2</v>
      </c>
      <c r="H74" s="48">
        <f t="shared" ref="H74:H96" si="6">B74-$B$1</f>
        <v>177795.45454545459</v>
      </c>
      <c r="I74" s="19">
        <f t="shared" ref="I74:I96" si="7">E74-$E$1</f>
        <v>157980.5336197149</v>
      </c>
      <c r="J74" s="19">
        <f t="shared" ref="J74:J96" si="8">(B74-$B$1)*(E74-$E$1)</f>
        <v>28088220784.250683</v>
      </c>
    </row>
    <row r="75" spans="1:10" x14ac:dyDescent="0.55000000000000004">
      <c r="A75" s="46">
        <v>2002</v>
      </c>
      <c r="B75" s="7">
        <v>1537000</v>
      </c>
      <c r="C75" s="19">
        <v>67</v>
      </c>
      <c r="D75" s="19">
        <f t="shared" si="5"/>
        <v>0.75533363595097591</v>
      </c>
      <c r="E75" s="19">
        <f>$B$4-1/$B$3*LN(-LN(D75))</f>
        <v>1521658.7500583786</v>
      </c>
      <c r="F75" s="51">
        <f>EXP(-EXP(-$B$3*(B75-$B$4)))</f>
        <v>0.76834466255577005</v>
      </c>
      <c r="G75" s="52">
        <f t="shared" si="4"/>
        <v>5.8629903568618857E-3</v>
      </c>
      <c r="H75" s="48">
        <f t="shared" si="6"/>
        <v>184795.45454545459</v>
      </c>
      <c r="I75" s="19">
        <f t="shared" si="7"/>
        <v>170817.03832057351</v>
      </c>
      <c r="J75" s="19">
        <f t="shared" si="8"/>
        <v>31566212240.558716</v>
      </c>
    </row>
    <row r="76" spans="1:10" x14ac:dyDescent="0.55000000000000004">
      <c r="A76" s="46">
        <v>2005</v>
      </c>
      <c r="B76" s="7">
        <v>1542000</v>
      </c>
      <c r="C76" s="19">
        <v>68</v>
      </c>
      <c r="D76" s="19">
        <f t="shared" si="5"/>
        <v>0.76668179754879706</v>
      </c>
      <c r="E76" s="19">
        <f>$B$4-1/$B$3*LN(-LN(D76))</f>
        <v>1534999.670038142</v>
      </c>
      <c r="F76" s="51">
        <f>EXP(-EXP(-$B$3*(B76-$B$4)))</f>
        <v>0.77245748078795728</v>
      </c>
      <c r="G76" s="52">
        <f t="shared" ref="G76:G96" si="9">F76-F75</f>
        <v>4.112818232187232E-3</v>
      </c>
      <c r="H76" s="48">
        <f t="shared" si="6"/>
        <v>189795.45454545459</v>
      </c>
      <c r="I76" s="19">
        <f t="shared" si="7"/>
        <v>184157.95830033696</v>
      </c>
      <c r="J76" s="19">
        <f t="shared" si="8"/>
        <v>34952343403.775322</v>
      </c>
    </row>
    <row r="77" spans="1:10" x14ac:dyDescent="0.55000000000000004">
      <c r="A77" s="46">
        <v>2009</v>
      </c>
      <c r="B77" s="7">
        <v>1550000</v>
      </c>
      <c r="C77" s="19">
        <v>69</v>
      </c>
      <c r="D77" s="19">
        <f t="shared" si="5"/>
        <v>0.77802995914661821</v>
      </c>
      <c r="E77" s="19">
        <f>$B$4-1/$B$3*LN(-LN(D77))</f>
        <v>1548898.0649169786</v>
      </c>
      <c r="F77" s="51">
        <f>EXP(-EXP(-$B$3*(B77-$B$4)))</f>
        <v>0.77890930025630478</v>
      </c>
      <c r="G77" s="52">
        <f t="shared" si="9"/>
        <v>6.4518194683474972E-3</v>
      </c>
      <c r="H77" s="48">
        <f t="shared" si="6"/>
        <v>197795.45454545459</v>
      </c>
      <c r="I77" s="19">
        <f t="shared" si="7"/>
        <v>198056.35317917354</v>
      </c>
      <c r="J77" s="19">
        <f t="shared" si="8"/>
        <v>39174646402.68972</v>
      </c>
    </row>
    <row r="78" spans="1:10" x14ac:dyDescent="0.55000000000000004">
      <c r="A78" s="46">
        <v>1994</v>
      </c>
      <c r="B78" s="47">
        <v>1560000</v>
      </c>
      <c r="C78" s="19">
        <v>70</v>
      </c>
      <c r="D78" s="19">
        <f t="shared" si="5"/>
        <v>0.78937812074443936</v>
      </c>
      <c r="E78" s="19">
        <f>$B$4-1/$B$3*LN(-LN(D78))</f>
        <v>1563415.2393861851</v>
      </c>
      <c r="F78" s="51">
        <f>EXP(-EXP(-$B$3*(B78-$B$4)))</f>
        <v>0.78675418106655182</v>
      </c>
      <c r="G78" s="52">
        <f t="shared" si="9"/>
        <v>7.8448808102470347E-3</v>
      </c>
      <c r="H78" s="48">
        <f t="shared" si="6"/>
        <v>207795.45454545459</v>
      </c>
      <c r="I78" s="19">
        <f t="shared" si="7"/>
        <v>212573.52764838003</v>
      </c>
      <c r="J78" s="19">
        <f t="shared" si="8"/>
        <v>44171812802.025887</v>
      </c>
    </row>
    <row r="79" spans="1:10" x14ac:dyDescent="0.55000000000000004">
      <c r="A79" s="46">
        <v>1949</v>
      </c>
      <c r="B79" s="47">
        <v>1574000</v>
      </c>
      <c r="C79" s="19">
        <v>71</v>
      </c>
      <c r="D79" s="19">
        <f t="shared" si="5"/>
        <v>0.80072628234226051</v>
      </c>
      <c r="E79" s="19">
        <f>$B$4-1/$B$3*LN(-LN(D79))</f>
        <v>1578622.5778647645</v>
      </c>
      <c r="F79" s="51">
        <f>EXP(-EXP(-$B$3*(B79-$B$4)))</f>
        <v>0.79733425948075121</v>
      </c>
      <c r="G79" s="52">
        <f t="shared" si="9"/>
        <v>1.058007841419939E-2</v>
      </c>
      <c r="H79" s="48">
        <f t="shared" si="6"/>
        <v>221795.45454545459</v>
      </c>
      <c r="I79" s="19">
        <f t="shared" si="7"/>
        <v>227780.86612695944</v>
      </c>
      <c r="J79" s="19">
        <f t="shared" si="8"/>
        <v>50520760739.386307</v>
      </c>
    </row>
    <row r="80" spans="1:10" x14ac:dyDescent="0.55000000000000004">
      <c r="A80" s="46">
        <v>1961</v>
      </c>
      <c r="B80" s="47">
        <v>1580000</v>
      </c>
      <c r="C80" s="19">
        <v>72</v>
      </c>
      <c r="D80" s="19">
        <f t="shared" si="5"/>
        <v>0.81207444394008166</v>
      </c>
      <c r="E80" s="19">
        <f>$B$4-1/$B$3*LN(-LN(D80))</f>
        <v>1594603.917222816</v>
      </c>
      <c r="F80" s="51">
        <f>EXP(-EXP(-$B$3*(B80-$B$4)))</f>
        <v>0.80172742358413751</v>
      </c>
      <c r="G80" s="52">
        <f t="shared" si="9"/>
        <v>4.3931641033863045E-3</v>
      </c>
      <c r="H80" s="48">
        <f t="shared" si="6"/>
        <v>227795.45454545459</v>
      </c>
      <c r="I80" s="19">
        <f t="shared" si="7"/>
        <v>243762.20548501099</v>
      </c>
      <c r="J80" s="19">
        <f t="shared" si="8"/>
        <v>55527922399.460579</v>
      </c>
    </row>
    <row r="81" spans="1:10" x14ac:dyDescent="0.55000000000000004">
      <c r="A81" s="46">
        <v>1984</v>
      </c>
      <c r="B81" s="47">
        <v>1600000</v>
      </c>
      <c r="C81" s="19">
        <v>73</v>
      </c>
      <c r="D81" s="19">
        <f t="shared" si="5"/>
        <v>0.82342260553790281</v>
      </c>
      <c r="E81" s="19">
        <f>$B$4-1/$B$3*LN(-LN(D81))</f>
        <v>1611458.6590189675</v>
      </c>
      <c r="F81" s="51">
        <f>EXP(-EXP(-$B$3*(B81-$B$4)))</f>
        <v>0.81577579966579894</v>
      </c>
      <c r="G81" s="52">
        <f t="shared" si="9"/>
        <v>1.4048376081661429E-2</v>
      </c>
      <c r="H81" s="48">
        <f t="shared" si="6"/>
        <v>247795.45454545459</v>
      </c>
      <c r="I81" s="19">
        <f t="shared" si="7"/>
        <v>260616.94728116249</v>
      </c>
      <c r="J81" s="19">
        <f t="shared" si="8"/>
        <v>64579694913.784431</v>
      </c>
    </row>
    <row r="82" spans="1:10" x14ac:dyDescent="0.55000000000000004">
      <c r="A82" s="46">
        <v>1944</v>
      </c>
      <c r="B82" s="47">
        <v>1610000</v>
      </c>
      <c r="C82" s="19">
        <v>74</v>
      </c>
      <c r="D82" s="19">
        <f t="shared" si="5"/>
        <v>0.83477076713572396</v>
      </c>
      <c r="E82" s="19">
        <f>$B$4-1/$B$3*LN(-LN(D82))</f>
        <v>1629305.9165563297</v>
      </c>
      <c r="F82" s="51">
        <f>EXP(-EXP(-$B$3*(B82-$B$4)))</f>
        <v>0.82246509402846402</v>
      </c>
      <c r="G82" s="52">
        <f t="shared" si="9"/>
        <v>6.6892943626650769E-3</v>
      </c>
      <c r="H82" s="48">
        <f t="shared" si="6"/>
        <v>257795.45454545459</v>
      </c>
      <c r="I82" s="19">
        <f t="shared" si="7"/>
        <v>278464.20481852465</v>
      </c>
      <c r="J82" s="19">
        <f t="shared" si="8"/>
        <v>71786806255.830124</v>
      </c>
    </row>
    <row r="83" spans="1:10" x14ac:dyDescent="0.55000000000000004">
      <c r="A83" s="46">
        <v>1943</v>
      </c>
      <c r="B83" s="47">
        <v>1648000</v>
      </c>
      <c r="C83" s="19">
        <v>75</v>
      </c>
      <c r="D83" s="19">
        <f t="shared" si="5"/>
        <v>0.84611892873354511</v>
      </c>
      <c r="E83" s="19">
        <f>$B$4-1/$B$3*LN(-LN(D83))</f>
        <v>1648290.1394840106</v>
      </c>
      <c r="F83" s="51">
        <f>EXP(-EXP(-$B$3*(B83-$B$4)))</f>
        <v>0.84595093255119536</v>
      </c>
      <c r="G83" s="52">
        <f t="shared" si="9"/>
        <v>2.3485838522731339E-2</v>
      </c>
      <c r="H83" s="48">
        <f t="shared" si="6"/>
        <v>295795.45454545459</v>
      </c>
      <c r="I83" s="19">
        <f t="shared" si="7"/>
        <v>297448.42774620559</v>
      </c>
      <c r="J83" s="19">
        <f t="shared" si="8"/>
        <v>87983892889.019684</v>
      </c>
    </row>
    <row r="84" spans="1:10" x14ac:dyDescent="0.55000000000000004">
      <c r="A84" s="46">
        <v>1979</v>
      </c>
      <c r="B84" s="47">
        <v>1690000</v>
      </c>
      <c r="C84" s="19">
        <v>76.5</v>
      </c>
      <c r="D84" s="19">
        <f t="shared" si="5"/>
        <v>0.86314117113027689</v>
      </c>
      <c r="E84" s="19">
        <f>$B$4-1/$B$3*LN(-LN(D84))</f>
        <v>1679298.3919094119</v>
      </c>
      <c r="F84" s="51">
        <f>EXP(-EXP(-$B$3*(B84-$B$4)))</f>
        <v>0.86860309689633253</v>
      </c>
      <c r="G84" s="52">
        <f t="shared" si="9"/>
        <v>2.2652164345137171E-2</v>
      </c>
      <c r="H84" s="48">
        <f t="shared" si="6"/>
        <v>337795.45454545459</v>
      </c>
      <c r="I84" s="19">
        <f t="shared" si="7"/>
        <v>328456.68017160683</v>
      </c>
      <c r="J84" s="19">
        <f t="shared" si="8"/>
        <v>110951173577.05893</v>
      </c>
    </row>
    <row r="85" spans="1:10" x14ac:dyDescent="0.55000000000000004">
      <c r="A85" s="46">
        <v>1991</v>
      </c>
      <c r="B85" s="47">
        <v>1690000</v>
      </c>
      <c r="C85" s="19">
        <v>76.5</v>
      </c>
      <c r="D85" s="19">
        <f t="shared" si="5"/>
        <v>0.86314117113027689</v>
      </c>
      <c r="E85" s="19">
        <f>$B$4-1/$B$3*LN(-LN(D85))</f>
        <v>1679298.3919094119</v>
      </c>
      <c r="F85" s="51">
        <f>EXP(-EXP(-$B$3*(B85-$B$4)))</f>
        <v>0.86860309689633253</v>
      </c>
      <c r="G85" s="52">
        <f t="shared" si="9"/>
        <v>0</v>
      </c>
      <c r="H85" s="48">
        <f t="shared" si="6"/>
        <v>337795.45454545459</v>
      </c>
      <c r="I85" s="19">
        <f t="shared" si="7"/>
        <v>328456.68017160683</v>
      </c>
      <c r="J85" s="19">
        <f t="shared" si="8"/>
        <v>110951173577.05893</v>
      </c>
    </row>
    <row r="86" spans="1:10" x14ac:dyDescent="0.55000000000000004">
      <c r="A86" s="46">
        <v>1929</v>
      </c>
      <c r="B86" s="47">
        <v>1730000</v>
      </c>
      <c r="C86" s="19">
        <v>78</v>
      </c>
      <c r="D86" s="19">
        <f t="shared" si="5"/>
        <v>0.88016341352700855</v>
      </c>
      <c r="E86" s="19">
        <f>$B$4-1/$B$3*LN(-LN(D86))</f>
        <v>1714076.9950899123</v>
      </c>
      <c r="F86" s="51">
        <f>EXP(-EXP(-$B$3*(B86-$B$4)))</f>
        <v>0.88728139679712215</v>
      </c>
      <c r="G86" s="52">
        <f t="shared" si="9"/>
        <v>1.8678299900789619E-2</v>
      </c>
      <c r="H86" s="48">
        <f t="shared" si="6"/>
        <v>377795.45454545459</v>
      </c>
      <c r="I86" s="19">
        <f t="shared" si="7"/>
        <v>363235.28335210728</v>
      </c>
      <c r="J86" s="19">
        <f t="shared" si="8"/>
        <v>137228638980.95636</v>
      </c>
    </row>
    <row r="87" spans="1:10" x14ac:dyDescent="0.55000000000000004">
      <c r="A87" s="46">
        <v>1997</v>
      </c>
      <c r="B87" s="7">
        <v>1780000</v>
      </c>
      <c r="C87" s="19">
        <v>79</v>
      </c>
      <c r="D87" s="19">
        <f t="shared" si="5"/>
        <v>0.8915115751248297</v>
      </c>
      <c r="E87" s="19">
        <f>$B$4-1/$B$3*LN(-LN(D87))</f>
        <v>1739914.2204604433</v>
      </c>
      <c r="F87" s="51">
        <f>EXP(-EXP(-$B$3*(B87-$B$4)))</f>
        <v>0.90714002733054022</v>
      </c>
      <c r="G87" s="52">
        <f t="shared" si="9"/>
        <v>1.9858630533418076E-2</v>
      </c>
      <c r="H87" s="48">
        <f t="shared" si="6"/>
        <v>427795.45454545459</v>
      </c>
      <c r="I87" s="19">
        <f t="shared" si="7"/>
        <v>389072.50872263825</v>
      </c>
      <c r="J87" s="19">
        <f t="shared" si="8"/>
        <v>166443450720.14139</v>
      </c>
    </row>
    <row r="88" spans="1:10" x14ac:dyDescent="0.55000000000000004">
      <c r="A88" s="46">
        <v>1983</v>
      </c>
      <c r="B88" s="47">
        <v>1790000</v>
      </c>
      <c r="C88" s="19">
        <v>80</v>
      </c>
      <c r="D88" s="19">
        <f t="shared" si="5"/>
        <v>0.90285973672265096</v>
      </c>
      <c r="E88" s="19">
        <f>$B$4-1/$B$3*LN(-LN(D88))</f>
        <v>1768423.0794235053</v>
      </c>
      <c r="F88" s="51">
        <f>EXP(-EXP(-$B$3*(B88-$B$4)))</f>
        <v>0.91069279307555029</v>
      </c>
      <c r="G88" s="52">
        <f t="shared" si="9"/>
        <v>3.5527657450100669E-3</v>
      </c>
      <c r="H88" s="48">
        <f t="shared" si="6"/>
        <v>437795.45454545459</v>
      </c>
      <c r="I88" s="19">
        <f t="shared" si="7"/>
        <v>417581.3676857003</v>
      </c>
      <c r="J88" s="19">
        <f t="shared" si="8"/>
        <v>182815224675.67377</v>
      </c>
    </row>
    <row r="89" spans="1:10" x14ac:dyDescent="0.55000000000000004">
      <c r="A89" s="46">
        <v>2008</v>
      </c>
      <c r="B89" s="7">
        <v>1820000</v>
      </c>
      <c r="C89" s="19">
        <v>81</v>
      </c>
      <c r="D89" s="19">
        <f t="shared" si="5"/>
        <v>0.91420789832047211</v>
      </c>
      <c r="E89" s="19">
        <f>$B$4-1/$B$3*LN(-LN(D89))</f>
        <v>1800273.180310504</v>
      </c>
      <c r="F89" s="51">
        <f>EXP(-EXP(-$B$3*(B89-$B$4)))</f>
        <v>0.92059139467869389</v>
      </c>
      <c r="G89" s="52">
        <f t="shared" si="9"/>
        <v>9.8986016031435975E-3</v>
      </c>
      <c r="H89" s="48">
        <f t="shared" si="6"/>
        <v>467795.45454545459</v>
      </c>
      <c r="I89" s="19">
        <f t="shared" si="7"/>
        <v>449431.468572699</v>
      </c>
      <c r="J89" s="19">
        <f t="shared" si="8"/>
        <v>210241998127.99692</v>
      </c>
    </row>
    <row r="90" spans="1:10" x14ac:dyDescent="0.55000000000000004">
      <c r="A90" s="46">
        <v>1975</v>
      </c>
      <c r="B90" s="47">
        <v>1840000</v>
      </c>
      <c r="C90" s="19">
        <v>82</v>
      </c>
      <c r="D90" s="19">
        <f t="shared" si="5"/>
        <v>0.92555605991829326</v>
      </c>
      <c r="E90" s="19">
        <f>$B$4-1/$B$3*LN(-LN(D90))</f>
        <v>1836420.1044018653</v>
      </c>
      <c r="F90" s="51">
        <f>EXP(-EXP(-$B$3*(B90-$B$4)))</f>
        <v>0.9265982357883763</v>
      </c>
      <c r="G90" s="52">
        <f t="shared" si="9"/>
        <v>6.0068411096824148E-3</v>
      </c>
      <c r="H90" s="48">
        <f t="shared" si="6"/>
        <v>487795.45454545459</v>
      </c>
      <c r="I90" s="19">
        <f t="shared" si="7"/>
        <v>485578.39266406023</v>
      </c>
      <c r="J90" s="19">
        <f t="shared" si="8"/>
        <v>236862932767.01648</v>
      </c>
    </row>
    <row r="91" spans="1:10" x14ac:dyDescent="0.55000000000000004">
      <c r="A91" s="46">
        <v>1950</v>
      </c>
      <c r="B91" s="47">
        <v>1880000</v>
      </c>
      <c r="C91" s="19">
        <v>83</v>
      </c>
      <c r="D91" s="19">
        <f t="shared" si="5"/>
        <v>0.93690422151611441</v>
      </c>
      <c r="E91" s="19">
        <f>$B$4-1/$B$3*LN(-LN(D91))</f>
        <v>1878295.8479531724</v>
      </c>
      <c r="F91" s="51">
        <f>EXP(-EXP(-$B$3*(B91-$B$4)))</f>
        <v>0.93732878816669807</v>
      </c>
      <c r="G91" s="52">
        <f t="shared" si="9"/>
        <v>1.0730552378321767E-2</v>
      </c>
      <c r="H91" s="48">
        <f t="shared" si="6"/>
        <v>527795.45454545459</v>
      </c>
      <c r="I91" s="19">
        <f t="shared" si="7"/>
        <v>527454.13621536735</v>
      </c>
      <c r="J91" s="19">
        <f t="shared" si="8"/>
        <v>278387895575.66992</v>
      </c>
    </row>
    <row r="92" spans="1:10" x14ac:dyDescent="0.55000000000000004">
      <c r="A92" s="46">
        <v>1945</v>
      </c>
      <c r="B92" s="47">
        <v>1922000</v>
      </c>
      <c r="C92" s="19">
        <v>84</v>
      </c>
      <c r="D92" s="19">
        <f t="shared" si="5"/>
        <v>0.94825238311393556</v>
      </c>
      <c r="E92" s="19">
        <f>$B$4-1/$B$3*LN(-LN(D92))</f>
        <v>1928190.0643226313</v>
      </c>
      <c r="F92" s="51">
        <f>EXP(-EXP(-$B$3*(B92-$B$4)))</f>
        <v>0.94696028320375081</v>
      </c>
      <c r="G92" s="52">
        <f t="shared" si="9"/>
        <v>9.6314950370527397E-3</v>
      </c>
      <c r="H92" s="48">
        <f t="shared" si="6"/>
        <v>569795.45454545459</v>
      </c>
      <c r="I92" s="19">
        <f t="shared" si="7"/>
        <v>577348.35258482629</v>
      </c>
      <c r="J92" s="19">
        <f t="shared" si="8"/>
        <v>328970466992.1405</v>
      </c>
    </row>
    <row r="93" spans="1:10" x14ac:dyDescent="0.55000000000000004">
      <c r="A93" s="46">
        <v>1973</v>
      </c>
      <c r="B93" s="47">
        <v>1962000</v>
      </c>
      <c r="C93" s="19">
        <v>85</v>
      </c>
      <c r="D93" s="19">
        <f t="shared" si="5"/>
        <v>0.95960054471175671</v>
      </c>
      <c r="E93" s="19">
        <f>$B$4-1/$B$3*LN(-LN(D93))</f>
        <v>1990110.4193591967</v>
      </c>
      <c r="F93" s="51">
        <f>EXP(-EXP(-$B$3*(B93-$B$4)))</f>
        <v>0.9547869036372193</v>
      </c>
      <c r="G93" s="52">
        <f t="shared" si="9"/>
        <v>7.8266204334684897E-3</v>
      </c>
      <c r="H93" s="48">
        <f t="shared" si="6"/>
        <v>609795.45454545459</v>
      </c>
      <c r="I93" s="19">
        <f t="shared" si="7"/>
        <v>639268.70762139163</v>
      </c>
      <c r="J93" s="19">
        <f t="shared" si="8"/>
        <v>389823152140.67181</v>
      </c>
    </row>
    <row r="94" spans="1:10" x14ac:dyDescent="0.55000000000000004">
      <c r="A94" s="46">
        <v>1937</v>
      </c>
      <c r="B94" s="47">
        <v>2080000</v>
      </c>
      <c r="C94" s="19">
        <v>86</v>
      </c>
      <c r="D94" s="19">
        <f t="shared" si="5"/>
        <v>0.97094870630957786</v>
      </c>
      <c r="E94" s="19">
        <f>$B$4-1/$B$3*LN(-LN(D94))</f>
        <v>2072095.7145525501</v>
      </c>
      <c r="F94" s="51">
        <f>EXP(-EXP(-$B$3*(B94-$B$4)))</f>
        <v>0.97186048498649236</v>
      </c>
      <c r="G94" s="52">
        <f t="shared" si="9"/>
        <v>1.7073581349273059E-2</v>
      </c>
      <c r="H94" s="48">
        <f t="shared" si="6"/>
        <v>727795.45454545459</v>
      </c>
      <c r="I94" s="19">
        <f t="shared" si="7"/>
        <v>721254.00281474506</v>
      </c>
      <c r="J94" s="19">
        <f t="shared" si="8"/>
        <v>524925384821.28595</v>
      </c>
    </row>
    <row r="95" spans="1:10" x14ac:dyDescent="0.55000000000000004">
      <c r="A95" s="46">
        <v>1927</v>
      </c>
      <c r="B95" s="47">
        <v>2278000</v>
      </c>
      <c r="C95" s="19">
        <v>87</v>
      </c>
      <c r="D95" s="19">
        <f t="shared" si="5"/>
        <v>0.98229686790739901</v>
      </c>
      <c r="E95" s="19">
        <f>$B$4-1/$B$3*LN(-LN(D95))</f>
        <v>2194514.9764328627</v>
      </c>
      <c r="F95" s="51">
        <f>EXP(-EXP(-$B$3*(B95-$B$4)))</f>
        <v>0.98738881290077107</v>
      </c>
      <c r="G95" s="52">
        <f t="shared" si="9"/>
        <v>1.5528327914278717E-2</v>
      </c>
      <c r="H95" s="48">
        <f t="shared" si="6"/>
        <v>925795.45454545459</v>
      </c>
      <c r="I95" s="19">
        <f t="shared" si="7"/>
        <v>843673.26469505765</v>
      </c>
      <c r="J95" s="19">
        <f t="shared" si="8"/>
        <v>781068873576.2085</v>
      </c>
    </row>
    <row r="96" spans="1:10" x14ac:dyDescent="0.55000000000000004">
      <c r="A96" s="46">
        <v>2011</v>
      </c>
      <c r="B96" s="7">
        <v>2310000</v>
      </c>
      <c r="C96" s="19">
        <v>88</v>
      </c>
      <c r="D96" s="19">
        <f t="shared" si="5"/>
        <v>0.99364502950522016</v>
      </c>
      <c r="E96" s="19">
        <f>$B$4-1/$B$3*LN(-LN(D96))</f>
        <v>2446198.4517612187</v>
      </c>
      <c r="F96" s="51">
        <f>EXP(-EXP(-$B$3*(B96-$B$4)))</f>
        <v>0.98892850629189921</v>
      </c>
      <c r="G96" s="52">
        <f t="shared" si="9"/>
        <v>1.5396933911281385E-3</v>
      </c>
      <c r="H96" s="48">
        <f t="shared" si="6"/>
        <v>957795.45454545459</v>
      </c>
      <c r="I96" s="19">
        <f t="shared" si="7"/>
        <v>1095356.7400234137</v>
      </c>
      <c r="J96" s="19">
        <f t="shared" si="8"/>
        <v>1049127706700.1528</v>
      </c>
    </row>
  </sheetData>
  <mergeCells count="1">
    <mergeCell ref="L29:M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workbookViewId="0">
      <selection activeCell="G13" sqref="G13"/>
    </sheetView>
  </sheetViews>
  <sheetFormatPr defaultRowHeight="14.4" x14ac:dyDescent="0.55000000000000004"/>
  <cols>
    <col min="1" max="1" width="8.83984375" style="19"/>
    <col min="2" max="2" width="21.89453125" style="19" bestFit="1" customWidth="1"/>
    <col min="3" max="3" width="13" style="19" bestFit="1" customWidth="1"/>
    <col min="4" max="4" width="8.41796875" style="19" customWidth="1"/>
    <col min="5" max="5" width="9.5234375" style="19" bestFit="1" customWidth="1"/>
    <col min="6" max="7" width="8.41796875" style="19" customWidth="1"/>
    <col min="8" max="9" width="0" style="19" hidden="1" customWidth="1"/>
    <col min="10" max="10" width="9.41796875" style="19" bestFit="1" customWidth="1"/>
    <col min="11" max="11" width="12.26171875" style="19" bestFit="1" customWidth="1"/>
    <col min="12" max="12" width="16.41796875" style="19" bestFit="1" customWidth="1"/>
    <col min="13" max="16384" width="8.83984375" style="19"/>
  </cols>
  <sheetData>
    <row r="1" spans="1:13" x14ac:dyDescent="0.55000000000000004">
      <c r="A1" s="19" t="s">
        <v>66</v>
      </c>
      <c r="B1" s="19">
        <f>COUNT(B13:B100)</f>
        <v>88</v>
      </c>
    </row>
    <row r="2" spans="1:13" x14ac:dyDescent="0.55000000000000004">
      <c r="A2" s="19" t="s">
        <v>62</v>
      </c>
      <c r="B2" s="53">
        <f>AVERAGE(C13:C100)</f>
        <v>6.1196380051176256</v>
      </c>
      <c r="D2" s="19" t="s">
        <v>71</v>
      </c>
      <c r="E2" s="48">
        <f>AVERAGE(B13:B100)</f>
        <v>1352204.5454545454</v>
      </c>
    </row>
    <row r="3" spans="1:13" ht="16.8" x14ac:dyDescent="0.75">
      <c r="A3" s="19" t="s">
        <v>67</v>
      </c>
      <c r="B3" s="53">
        <f>STDEV(C13:C100)</f>
        <v>0.10067199983589337</v>
      </c>
      <c r="D3" s="19" t="s">
        <v>72</v>
      </c>
      <c r="E3" s="19">
        <f>STDEV(B13:B100)</f>
        <v>313322.98194288916</v>
      </c>
    </row>
    <row r="4" spans="1:13" ht="17.7" x14ac:dyDescent="0.75">
      <c r="A4" s="19" t="s">
        <v>63</v>
      </c>
      <c r="B4" s="53">
        <f>B3^2</f>
        <v>1.0134851550958114E-2</v>
      </c>
    </row>
    <row r="5" spans="1:13" ht="17.7" x14ac:dyDescent="0.75">
      <c r="A5" s="19" t="s">
        <v>68</v>
      </c>
      <c r="B5" s="53">
        <f>B3^3</f>
        <v>1.0202957736748588E-3</v>
      </c>
    </row>
    <row r="6" spans="1:13" ht="16.8" x14ac:dyDescent="0.75">
      <c r="A6" s="19" t="s">
        <v>64</v>
      </c>
      <c r="B6" s="53">
        <f>B1/((B1-1)*(B1-2))*SUM(E13:E100)/B5</f>
        <v>-0.1793468055696707</v>
      </c>
      <c r="L6" s="19" t="s">
        <v>52</v>
      </c>
      <c r="M6" s="19">
        <f>AVERAGE(G13:G100)</f>
        <v>0</v>
      </c>
    </row>
    <row r="7" spans="1:13" ht="16.8" x14ac:dyDescent="0.75">
      <c r="A7" s="19" t="s">
        <v>70</v>
      </c>
      <c r="B7" s="53"/>
    </row>
    <row r="8" spans="1:13" ht="16.8" x14ac:dyDescent="0.75">
      <c r="A8" s="19" t="s">
        <v>69</v>
      </c>
      <c r="B8" s="53" t="e">
        <f>2/B6*(1+B6*z/6-B6^2/36)^3-2/B6</f>
        <v>#NAME?</v>
      </c>
      <c r="L8" s="19" t="s">
        <v>54</v>
      </c>
      <c r="M8" s="19" t="e">
        <f>SUM(L13:L100)/SQRT(ABS(SUM(J13:J100)*SUM(K13:K100)))</f>
        <v>#DIV/0!</v>
      </c>
    </row>
    <row r="11" spans="1:13" x14ac:dyDescent="0.55000000000000004">
      <c r="B11" s="19" t="s">
        <v>2</v>
      </c>
    </row>
    <row r="12" spans="1:13" ht="16.8" x14ac:dyDescent="0.75">
      <c r="A12" s="45" t="s">
        <v>0</v>
      </c>
      <c r="B12" s="26" t="s">
        <v>48</v>
      </c>
      <c r="C12" s="26" t="s">
        <v>61</v>
      </c>
      <c r="D12" s="26" t="s">
        <v>29</v>
      </c>
      <c r="E12" s="50" t="s">
        <v>65</v>
      </c>
      <c r="F12" s="26" t="s">
        <v>50</v>
      </c>
      <c r="G12" s="26" t="s">
        <v>53</v>
      </c>
      <c r="H12" s="50" t="s">
        <v>33</v>
      </c>
      <c r="I12" s="50" t="s">
        <v>46</v>
      </c>
      <c r="J12" s="50" t="s">
        <v>56</v>
      </c>
      <c r="K12" s="50" t="s">
        <v>57</v>
      </c>
      <c r="L12" s="50" t="s">
        <v>55</v>
      </c>
    </row>
    <row r="13" spans="1:13" x14ac:dyDescent="0.55000000000000004">
      <c r="A13" s="46">
        <v>1954</v>
      </c>
      <c r="B13" s="47">
        <v>706000</v>
      </c>
      <c r="C13" s="54">
        <f>LOG(B13)</f>
        <v>5.8488047010518036</v>
      </c>
      <c r="D13" s="19">
        <v>1</v>
      </c>
      <c r="E13" s="19">
        <f>(C13-$B$2)^3</f>
        <v>-1.9865806638327547E-2</v>
      </c>
      <c r="F13" s="19">
        <f>(D13-3/8)/($B$1+1/4)</f>
        <v>7.0821529745042494E-3</v>
      </c>
      <c r="G13" s="53">
        <f>NORMDIST(F13,$B$2,$B$3,TRUE)</f>
        <v>0</v>
      </c>
      <c r="H13" s="51" t="e">
        <f>EXP(-EXP(-$B$6*(B13-$B$8)))</f>
        <v>#NAME?</v>
      </c>
      <c r="I13" s="52" t="e">
        <f>H13</f>
        <v>#NAME?</v>
      </c>
      <c r="J13" s="48">
        <f>B13-$B$2</f>
        <v>705993.88036199484</v>
      </c>
      <c r="K13" s="19">
        <f>G13-$M$6</f>
        <v>0</v>
      </c>
      <c r="L13" s="19">
        <f>(B13-$B$2)*(G13-$M$6)</f>
        <v>0</v>
      </c>
    </row>
    <row r="14" spans="1:13" x14ac:dyDescent="0.55000000000000004">
      <c r="A14" s="46">
        <v>1931</v>
      </c>
      <c r="B14" s="47">
        <v>711000</v>
      </c>
      <c r="C14" s="54">
        <f t="shared" ref="C14:C77" si="0">LOG(B14)</f>
        <v>5.8518696007297661</v>
      </c>
      <c r="D14" s="19">
        <v>2</v>
      </c>
      <c r="E14" s="19">
        <f t="shared" ref="E14:E77" si="1">(C14-$B$2)^3</f>
        <v>-1.919897274160702E-2</v>
      </c>
      <c r="F14" s="19">
        <f>(D14-3/8)/($B$1+1/4)</f>
        <v>1.8413597733711047E-2</v>
      </c>
      <c r="G14" s="53">
        <f t="shared" ref="G14:G77" si="2">NORMDIST(F14,$B$2,$B$3,TRUE)</f>
        <v>0</v>
      </c>
      <c r="H14" s="51" t="e">
        <f>EXP(-EXP(-$B$6*(B14-$B$8)))</f>
        <v>#NAME?</v>
      </c>
      <c r="I14" s="52" t="e">
        <f>H14-H13</f>
        <v>#NAME?</v>
      </c>
      <c r="J14" s="48">
        <f t="shared" ref="J14:J77" si="3">B14-$B$2</f>
        <v>710993.88036199484</v>
      </c>
      <c r="K14" s="19">
        <f>G14-$M$6</f>
        <v>0</v>
      </c>
      <c r="L14" s="19">
        <f>(B14-$B$2)*(G14-$M$6)</f>
        <v>0</v>
      </c>
    </row>
    <row r="15" spans="1:13" x14ac:dyDescent="0.55000000000000004">
      <c r="A15" s="46">
        <v>2000</v>
      </c>
      <c r="B15" s="7">
        <v>787000</v>
      </c>
      <c r="C15" s="54">
        <f t="shared" si="0"/>
        <v>5.8959747323590648</v>
      </c>
      <c r="D15" s="19">
        <v>3</v>
      </c>
      <c r="E15" s="19">
        <f t="shared" si="1"/>
        <v>-1.1188813278498747E-2</v>
      </c>
      <c r="F15" s="19">
        <f>(D15-3/8)/($B$1+1/4)</f>
        <v>2.9745042492917848E-2</v>
      </c>
      <c r="G15" s="53">
        <f t="shared" si="2"/>
        <v>0</v>
      </c>
      <c r="H15" s="51" t="e">
        <f>EXP(-EXP(-$B$6*(B15-$B$8)))</f>
        <v>#NAME?</v>
      </c>
      <c r="I15" s="52" t="e">
        <f>H15-H14</f>
        <v>#NAME?</v>
      </c>
      <c r="J15" s="48">
        <f t="shared" si="3"/>
        <v>786993.88036199484</v>
      </c>
      <c r="K15" s="19">
        <f>G15-$M$6</f>
        <v>0</v>
      </c>
      <c r="L15" s="19">
        <f>(B15-$B$2)*(G15-$M$6)</f>
        <v>0</v>
      </c>
    </row>
    <row r="16" spans="1:13" x14ac:dyDescent="0.55000000000000004">
      <c r="A16" s="46">
        <v>1941</v>
      </c>
      <c r="B16" s="47">
        <v>814000</v>
      </c>
      <c r="C16" s="54">
        <f t="shared" si="0"/>
        <v>5.9106244048892016</v>
      </c>
      <c r="D16" s="19">
        <v>4</v>
      </c>
      <c r="E16" s="19">
        <f t="shared" si="1"/>
        <v>-9.1311113307096931E-3</v>
      </c>
      <c r="F16" s="19">
        <f>(D16-3/8)/($B$1+1/4)</f>
        <v>4.1076487252124649E-2</v>
      </c>
      <c r="G16" s="53">
        <f t="shared" si="2"/>
        <v>0</v>
      </c>
      <c r="H16" s="51" t="e">
        <f>EXP(-EXP(-$B$6*(B16-$B$8)))</f>
        <v>#NAME?</v>
      </c>
      <c r="I16" s="52" t="e">
        <f t="shared" ref="I16:I79" si="4">H16-H15</f>
        <v>#NAME?</v>
      </c>
      <c r="J16" s="48">
        <f t="shared" si="3"/>
        <v>813993.88036199484</v>
      </c>
      <c r="K16" s="19">
        <f>G16-$M$6</f>
        <v>0</v>
      </c>
      <c r="L16" s="19">
        <f>(B16-$B$2)*(G16-$M$6)</f>
        <v>0</v>
      </c>
    </row>
    <row r="17" spans="1:16" x14ac:dyDescent="0.55000000000000004">
      <c r="A17" s="46">
        <v>1934</v>
      </c>
      <c r="B17" s="47">
        <v>877000</v>
      </c>
      <c r="C17" s="54">
        <f t="shared" si="0"/>
        <v>5.9429995933660402</v>
      </c>
      <c r="D17" s="19">
        <v>5</v>
      </c>
      <c r="E17" s="19">
        <f t="shared" si="1"/>
        <v>-5.5113177841786118E-3</v>
      </c>
      <c r="F17" s="19">
        <f>(D17-3/8)/($B$1+1/4)</f>
        <v>5.2407932011331447E-2</v>
      </c>
      <c r="G17" s="53">
        <f t="shared" si="2"/>
        <v>0</v>
      </c>
      <c r="H17" s="51" t="e">
        <f>EXP(-EXP(-$B$6*(B17-$B$8)))</f>
        <v>#NAME?</v>
      </c>
      <c r="I17" s="52" t="e">
        <f t="shared" si="4"/>
        <v>#NAME?</v>
      </c>
      <c r="J17" s="48">
        <f t="shared" si="3"/>
        <v>876993.88036199484</v>
      </c>
      <c r="K17" s="19">
        <f>G17-$M$6</f>
        <v>0</v>
      </c>
      <c r="L17" s="19">
        <f>(B17-$B$2)*(G17-$M$6)</f>
        <v>0</v>
      </c>
    </row>
    <row r="18" spans="1:16" x14ac:dyDescent="0.55000000000000004">
      <c r="A18" s="46">
        <v>1981</v>
      </c>
      <c r="B18" s="47">
        <v>956000</v>
      </c>
      <c r="C18" s="54">
        <f t="shared" si="0"/>
        <v>5.9804578922761005</v>
      </c>
      <c r="D18" s="19">
        <v>6.5</v>
      </c>
      <c r="E18" s="19">
        <f t="shared" si="1"/>
        <v>-2.6960724142213737E-3</v>
      </c>
      <c r="F18" s="19">
        <f>(D18-3/8)/($B$1+1/4)</f>
        <v>6.9405099150141647E-2</v>
      </c>
      <c r="G18" s="53">
        <f t="shared" si="2"/>
        <v>0</v>
      </c>
      <c r="H18" s="51" t="e">
        <f>EXP(-EXP(-$B$6*(B18-$B$8)))</f>
        <v>#NAME?</v>
      </c>
      <c r="I18" s="52" t="e">
        <f t="shared" si="4"/>
        <v>#NAME?</v>
      </c>
      <c r="J18" s="48">
        <f t="shared" si="3"/>
        <v>955993.88036199484</v>
      </c>
      <c r="K18" s="19">
        <f>G18-$M$6</f>
        <v>0</v>
      </c>
      <c r="L18" s="19">
        <f>(B18-$B$2)*(G18-$M$6)</f>
        <v>0</v>
      </c>
    </row>
    <row r="19" spans="1:16" x14ac:dyDescent="0.55000000000000004">
      <c r="A19" s="46">
        <v>2006</v>
      </c>
      <c r="B19" s="7">
        <v>956000</v>
      </c>
      <c r="C19" s="54">
        <f t="shared" si="0"/>
        <v>5.9804578922761005</v>
      </c>
      <c r="D19" s="19">
        <v>6.5</v>
      </c>
      <c r="E19" s="19">
        <f t="shared" si="1"/>
        <v>-2.6960724142213737E-3</v>
      </c>
      <c r="F19" s="19">
        <f>(D19-3/8)/($B$1+1/4)</f>
        <v>6.9405099150141647E-2</v>
      </c>
      <c r="G19" s="53">
        <f t="shared" si="2"/>
        <v>0</v>
      </c>
      <c r="H19" s="51" t="e">
        <f>EXP(-EXP(-$B$6*(B19-$B$8)))</f>
        <v>#NAME?</v>
      </c>
      <c r="I19" s="52" t="e">
        <f t="shared" si="4"/>
        <v>#NAME?</v>
      </c>
      <c r="J19" s="48">
        <f t="shared" si="3"/>
        <v>955993.88036199484</v>
      </c>
      <c r="K19" s="19">
        <f>G19-$M$6</f>
        <v>0</v>
      </c>
      <c r="L19" s="19">
        <f>(B19-$B$2)*(G19-$M$6)</f>
        <v>0</v>
      </c>
    </row>
    <row r="20" spans="1:16" x14ac:dyDescent="0.55000000000000004">
      <c r="A20" s="46">
        <v>1959</v>
      </c>
      <c r="B20" s="47">
        <v>977000</v>
      </c>
      <c r="C20" s="54">
        <f t="shared" si="0"/>
        <v>5.9898945637187735</v>
      </c>
      <c r="D20" s="19">
        <v>8</v>
      </c>
      <c r="E20" s="19">
        <f t="shared" si="1"/>
        <v>-2.18401813273769E-3</v>
      </c>
      <c r="F20" s="19">
        <f>(D20-3/8)/($B$1+1/4)</f>
        <v>8.640226628895184E-2</v>
      </c>
      <c r="G20" s="53">
        <f t="shared" si="2"/>
        <v>0</v>
      </c>
      <c r="H20" s="51" t="e">
        <f>EXP(-EXP(-$B$6*(B20-$B$8)))</f>
        <v>#NAME?</v>
      </c>
      <c r="I20" s="52" t="e">
        <f t="shared" si="4"/>
        <v>#NAME?</v>
      </c>
      <c r="J20" s="48">
        <f t="shared" si="3"/>
        <v>976993.88036199484</v>
      </c>
      <c r="K20" s="19">
        <f>G20-$M$6</f>
        <v>0</v>
      </c>
      <c r="L20" s="19">
        <f>(B20-$B$2)*(G20-$M$6)</f>
        <v>0</v>
      </c>
    </row>
    <row r="21" spans="1:16" x14ac:dyDescent="0.55000000000000004">
      <c r="A21" s="46">
        <v>1977</v>
      </c>
      <c r="B21" s="47">
        <v>980000</v>
      </c>
      <c r="C21" s="54">
        <f t="shared" si="0"/>
        <v>5.9912260756924951</v>
      </c>
      <c r="D21" s="19">
        <v>9</v>
      </c>
      <c r="E21" s="19">
        <f t="shared" si="1"/>
        <v>-2.1174643843695027E-3</v>
      </c>
      <c r="F21" s="19">
        <f>(D21-3/8)/($B$1+1/4)</f>
        <v>9.7733711048158645E-2</v>
      </c>
      <c r="G21" s="53">
        <f t="shared" si="2"/>
        <v>0</v>
      </c>
      <c r="H21" s="51" t="e">
        <f>EXP(-EXP(-$B$6*(B21-$B$8)))</f>
        <v>#NAME?</v>
      </c>
      <c r="I21" s="52" t="e">
        <f t="shared" si="4"/>
        <v>#NAME?</v>
      </c>
      <c r="J21" s="48">
        <f t="shared" si="3"/>
        <v>979993.88036199484</v>
      </c>
      <c r="K21" s="19">
        <f>G21-$M$6</f>
        <v>0</v>
      </c>
      <c r="L21" s="19">
        <f>(B21-$B$2)*(G21-$M$6)</f>
        <v>0</v>
      </c>
    </row>
    <row r="22" spans="1:16" x14ac:dyDescent="0.55000000000000004">
      <c r="A22" s="46">
        <v>1953</v>
      </c>
      <c r="B22" s="47">
        <v>983000</v>
      </c>
      <c r="C22" s="54">
        <f t="shared" si="0"/>
        <v>5.9925535178321354</v>
      </c>
      <c r="D22" s="19">
        <v>10</v>
      </c>
      <c r="E22" s="19">
        <f t="shared" si="1"/>
        <v>-2.0524738065027283E-3</v>
      </c>
      <c r="F22" s="19">
        <f>(D22-3/8)/($B$1+1/4)</f>
        <v>0.10906515580736544</v>
      </c>
      <c r="G22" s="53">
        <f t="shared" si="2"/>
        <v>0</v>
      </c>
      <c r="H22" s="51" t="e">
        <f>EXP(-EXP(-$B$6*(B22-$B$8)))</f>
        <v>#NAME?</v>
      </c>
      <c r="I22" s="52" t="e">
        <f t="shared" si="4"/>
        <v>#NAME?</v>
      </c>
      <c r="J22" s="48">
        <f t="shared" si="3"/>
        <v>982993.88036199484</v>
      </c>
      <c r="K22" s="19">
        <f>G22-$M$6</f>
        <v>0</v>
      </c>
      <c r="L22" s="19">
        <f>(B22-$B$2)*(G22-$M$6)</f>
        <v>0</v>
      </c>
    </row>
    <row r="23" spans="1:16" x14ac:dyDescent="0.55000000000000004">
      <c r="A23" s="46">
        <v>1976</v>
      </c>
      <c r="B23" s="47">
        <v>1020000</v>
      </c>
      <c r="C23" s="54">
        <f t="shared" si="0"/>
        <v>6.008600171761918</v>
      </c>
      <c r="D23" s="19">
        <v>11</v>
      </c>
      <c r="E23" s="19">
        <f t="shared" si="1"/>
        <v>-1.3690299110249873E-3</v>
      </c>
      <c r="F23" s="19">
        <f>(D23-3/8)/($B$1+1/4)</f>
        <v>0.12039660056657224</v>
      </c>
      <c r="G23" s="53">
        <f t="shared" si="2"/>
        <v>0</v>
      </c>
      <c r="H23" s="51" t="e">
        <f>EXP(-EXP(-$B$6*(B23-$B$8)))</f>
        <v>#NAME?</v>
      </c>
      <c r="I23" s="52" t="e">
        <f t="shared" si="4"/>
        <v>#NAME?</v>
      </c>
      <c r="J23" s="48">
        <f t="shared" si="3"/>
        <v>1019993.8803619948</v>
      </c>
      <c r="K23" s="19">
        <f>G23-$M$6</f>
        <v>0</v>
      </c>
      <c r="L23" s="19">
        <f>(B23-$B$2)*(G23-$M$6)</f>
        <v>0</v>
      </c>
    </row>
    <row r="24" spans="1:16" x14ac:dyDescent="0.55000000000000004">
      <c r="A24" s="46">
        <v>1967</v>
      </c>
      <c r="B24" s="47">
        <v>1040000</v>
      </c>
      <c r="C24" s="54">
        <f t="shared" si="0"/>
        <v>6.0170333392987807</v>
      </c>
      <c r="D24" s="19">
        <v>12.5</v>
      </c>
      <c r="E24" s="19">
        <f t="shared" si="1"/>
        <v>-1.0801929305664162E-3</v>
      </c>
      <c r="F24" s="19">
        <f>(D24-3/8)/($B$1+1/4)</f>
        <v>0.13739376770538245</v>
      </c>
      <c r="G24" s="53">
        <f t="shared" si="2"/>
        <v>0</v>
      </c>
      <c r="H24" s="51" t="e">
        <f>EXP(-EXP(-$B$6*(B24-$B$8)))</f>
        <v>#NAME?</v>
      </c>
      <c r="I24" s="52" t="e">
        <f t="shared" si="4"/>
        <v>#NAME?</v>
      </c>
      <c r="J24" s="48">
        <f t="shared" si="3"/>
        <v>1039993.8803619948</v>
      </c>
      <c r="K24" s="19">
        <f>G24-$M$6</f>
        <v>0</v>
      </c>
      <c r="L24" s="19">
        <f>(B24-$B$2)*(G24-$M$6)</f>
        <v>0</v>
      </c>
      <c r="N24" s="19" t="s">
        <v>51</v>
      </c>
    </row>
    <row r="25" spans="1:16" x14ac:dyDescent="0.55000000000000004">
      <c r="A25" s="46">
        <v>2014</v>
      </c>
      <c r="B25" s="7">
        <v>1040000</v>
      </c>
      <c r="C25" s="54">
        <f t="shared" si="0"/>
        <v>6.0170333392987807</v>
      </c>
      <c r="D25" s="19">
        <v>12.5</v>
      </c>
      <c r="E25" s="19">
        <f t="shared" si="1"/>
        <v>-1.0801929305664162E-3</v>
      </c>
      <c r="F25" s="19">
        <f>(D25-3/8)/($B$1+1/4)</f>
        <v>0.13739376770538245</v>
      </c>
      <c r="G25" s="53">
        <f t="shared" si="2"/>
        <v>0</v>
      </c>
      <c r="H25" s="51" t="e">
        <f>EXP(-EXP(-$B$6*(B25-$B$8)))</f>
        <v>#NAME?</v>
      </c>
      <c r="I25" s="52" t="e">
        <f t="shared" si="4"/>
        <v>#NAME?</v>
      </c>
      <c r="J25" s="48">
        <f t="shared" si="3"/>
        <v>1039993.8803619948</v>
      </c>
      <c r="K25" s="19">
        <f>G25-$M$6</f>
        <v>0</v>
      </c>
      <c r="L25" s="19">
        <f>(B25-$B$2)*(G25-$M$6)</f>
        <v>0</v>
      </c>
    </row>
    <row r="26" spans="1:16" x14ac:dyDescent="0.55000000000000004">
      <c r="A26" s="46">
        <v>1940</v>
      </c>
      <c r="B26" s="47">
        <v>1075000</v>
      </c>
      <c r="C26" s="54">
        <f t="shared" si="0"/>
        <v>6.0314084642516246</v>
      </c>
      <c r="D26" s="19">
        <v>14</v>
      </c>
      <c r="E26" s="19">
        <f t="shared" si="1"/>
        <v>-6.8681861539163518E-4</v>
      </c>
      <c r="F26" s="19">
        <f>(D26-3/8)/($B$1+1/4)</f>
        <v>0.15439093484419264</v>
      </c>
      <c r="G26" s="53">
        <f t="shared" si="2"/>
        <v>0</v>
      </c>
      <c r="H26" s="51" t="e">
        <f>EXP(-EXP(-$B$6*(B26-$B$8)))</f>
        <v>#NAME?</v>
      </c>
      <c r="I26" s="52" t="e">
        <f t="shared" si="4"/>
        <v>#NAME?</v>
      </c>
      <c r="J26" s="48">
        <f t="shared" si="3"/>
        <v>1074993.880361995</v>
      </c>
      <c r="K26" s="19">
        <f>G26-$M$6</f>
        <v>0</v>
      </c>
      <c r="L26" s="19">
        <f>(B26-$B$2)*(G26-$M$6)</f>
        <v>0</v>
      </c>
      <c r="N26" s="19" t="s">
        <v>59</v>
      </c>
      <c r="O26" s="19" t="s">
        <v>60</v>
      </c>
    </row>
    <row r="27" spans="1:16" x14ac:dyDescent="0.55000000000000004">
      <c r="A27" s="46">
        <v>1960</v>
      </c>
      <c r="B27" s="47">
        <v>1100000</v>
      </c>
      <c r="C27" s="54">
        <f t="shared" si="0"/>
        <v>6.0413926851582254</v>
      </c>
      <c r="D27" s="19">
        <v>15.5</v>
      </c>
      <c r="E27" s="19">
        <f t="shared" si="1"/>
        <v>-4.7904367722328989E-4</v>
      </c>
      <c r="F27" s="19">
        <f>(D27-3/8)/($B$1+1/4)</f>
        <v>0.17138810198300283</v>
      </c>
      <c r="G27" s="53">
        <f t="shared" si="2"/>
        <v>0</v>
      </c>
      <c r="H27" s="51" t="e">
        <f>EXP(-EXP(-$B$6*(B27-$B$8)))</f>
        <v>#NAME?</v>
      </c>
      <c r="I27" s="52" t="e">
        <f t="shared" si="4"/>
        <v>#NAME?</v>
      </c>
      <c r="J27" s="48">
        <f t="shared" si="3"/>
        <v>1099993.880361995</v>
      </c>
      <c r="K27" s="19">
        <f>G27-$M$6</f>
        <v>0</v>
      </c>
      <c r="L27" s="19">
        <f>(B27-$B$2)*(G27-$M$6)</f>
        <v>0</v>
      </c>
      <c r="N27" s="19">
        <v>80</v>
      </c>
      <c r="O27" s="19">
        <v>0.97789999999999999</v>
      </c>
    </row>
    <row r="28" spans="1:16" x14ac:dyDescent="0.55000000000000004">
      <c r="A28" s="46">
        <v>1992</v>
      </c>
      <c r="B28" s="47">
        <v>1100000</v>
      </c>
      <c r="C28" s="54">
        <f t="shared" si="0"/>
        <v>6.0413926851582254</v>
      </c>
      <c r="D28" s="19">
        <v>15.5</v>
      </c>
      <c r="E28" s="19">
        <f t="shared" si="1"/>
        <v>-4.7904367722328989E-4</v>
      </c>
      <c r="F28" s="19">
        <f>(D28-3/8)/($B$1+1/4)</f>
        <v>0.17138810198300283</v>
      </c>
      <c r="G28" s="53">
        <f t="shared" si="2"/>
        <v>0</v>
      </c>
      <c r="H28" s="51" t="e">
        <f>EXP(-EXP(-$B$6*(B28-$B$8)))</f>
        <v>#NAME?</v>
      </c>
      <c r="I28" s="52" t="e">
        <f t="shared" si="4"/>
        <v>#NAME?</v>
      </c>
      <c r="J28" s="48">
        <f t="shared" si="3"/>
        <v>1099993.880361995</v>
      </c>
      <c r="K28" s="19">
        <f>G28-$M$6</f>
        <v>0</v>
      </c>
      <c r="L28" s="19">
        <f>(B28-$B$2)*(G28-$M$6)</f>
        <v>0</v>
      </c>
      <c r="N28" s="19">
        <v>100</v>
      </c>
      <c r="O28" s="19">
        <v>0.97470000000000001</v>
      </c>
      <c r="P28" s="19">
        <f>O27+(O28-O27)/(N28-N27)*8</f>
        <v>0.97662000000000004</v>
      </c>
    </row>
    <row r="29" spans="1:16" x14ac:dyDescent="0.55000000000000004">
      <c r="A29" s="46">
        <v>1956</v>
      </c>
      <c r="B29" s="47">
        <v>1110000</v>
      </c>
      <c r="C29" s="54">
        <f t="shared" si="0"/>
        <v>6.0453229787866576</v>
      </c>
      <c r="D29" s="19">
        <v>17.5</v>
      </c>
      <c r="E29" s="19">
        <f t="shared" si="1"/>
        <v>-4.1042131546165881E-4</v>
      </c>
      <c r="F29" s="19">
        <f>(D29-3/8)/($B$1+1/4)</f>
        <v>0.19405099150141644</v>
      </c>
      <c r="G29" s="53">
        <f t="shared" si="2"/>
        <v>0</v>
      </c>
      <c r="H29" s="51" t="e">
        <f>EXP(-EXP(-$B$6*(B29-$B$8)))</f>
        <v>#NAME?</v>
      </c>
      <c r="I29" s="52" t="e">
        <f t="shared" si="4"/>
        <v>#NAME?</v>
      </c>
      <c r="J29" s="48">
        <f t="shared" si="3"/>
        <v>1109993.880361995</v>
      </c>
      <c r="K29" s="19">
        <f>G29-$M$6</f>
        <v>0</v>
      </c>
      <c r="L29" s="19">
        <f>(B29-$B$2)*(G29-$M$6)</f>
        <v>0</v>
      </c>
    </row>
    <row r="30" spans="1:16" x14ac:dyDescent="0.55000000000000004">
      <c r="A30" s="46">
        <v>1966</v>
      </c>
      <c r="B30" s="47">
        <v>1110000</v>
      </c>
      <c r="C30" s="54">
        <f t="shared" si="0"/>
        <v>6.0453229787866576</v>
      </c>
      <c r="D30" s="19">
        <v>17.5</v>
      </c>
      <c r="E30" s="19">
        <f t="shared" si="1"/>
        <v>-4.1042131546165881E-4</v>
      </c>
      <c r="F30" s="19">
        <f>(D30-3/8)/($B$1+1/4)</f>
        <v>0.19405099150141644</v>
      </c>
      <c r="G30" s="53">
        <f t="shared" si="2"/>
        <v>0</v>
      </c>
      <c r="H30" s="51" t="e">
        <f>EXP(-EXP(-$B$6*(B30-$B$8)))</f>
        <v>#NAME?</v>
      </c>
      <c r="I30" s="52" t="e">
        <f t="shared" si="4"/>
        <v>#NAME?</v>
      </c>
      <c r="J30" s="48">
        <f t="shared" si="3"/>
        <v>1109993.880361995</v>
      </c>
      <c r="K30" s="19">
        <f>G30-$M$6</f>
        <v>0</v>
      </c>
      <c r="L30" s="19">
        <f>(B30-$B$2)*(G30-$M$6)</f>
        <v>0</v>
      </c>
      <c r="N30" s="19" t="s">
        <v>58</v>
      </c>
      <c r="O30" s="49">
        <f>P28</f>
        <v>0.97662000000000004</v>
      </c>
    </row>
    <row r="31" spans="1:16" x14ac:dyDescent="0.55000000000000004">
      <c r="A31" s="46">
        <v>1988</v>
      </c>
      <c r="B31" s="47">
        <v>1140000</v>
      </c>
      <c r="C31" s="54">
        <f t="shared" si="0"/>
        <v>6.0569048513364727</v>
      </c>
      <c r="D31" s="19">
        <v>19</v>
      </c>
      <c r="E31" s="19">
        <f t="shared" si="1"/>
        <v>-2.4688310117584671E-4</v>
      </c>
      <c r="F31" s="19">
        <f>(D31-3/8)/($B$1+1/4)</f>
        <v>0.21104815864022664</v>
      </c>
      <c r="G31" s="53">
        <f t="shared" si="2"/>
        <v>0</v>
      </c>
      <c r="H31" s="51" t="e">
        <f>EXP(-EXP(-$B$6*(B31-$B$8)))</f>
        <v>#NAME?</v>
      </c>
      <c r="I31" s="52" t="e">
        <f t="shared" si="4"/>
        <v>#NAME?</v>
      </c>
      <c r="J31" s="48">
        <f t="shared" si="3"/>
        <v>1139993.880361995</v>
      </c>
      <c r="K31" s="19">
        <f>G31-$M$6</f>
        <v>0</v>
      </c>
      <c r="L31" s="19">
        <f>(B31-$B$2)*(G31-$M$6)</f>
        <v>0</v>
      </c>
      <c r="N31" s="19" t="s">
        <v>54</v>
      </c>
      <c r="O31" s="19">
        <v>0.98299999999999998</v>
      </c>
    </row>
    <row r="32" spans="1:16" x14ac:dyDescent="0.55000000000000004">
      <c r="A32" s="46">
        <v>1972</v>
      </c>
      <c r="B32" s="47">
        <v>1147000</v>
      </c>
      <c r="C32" s="54">
        <f t="shared" si="0"/>
        <v>6.0595634179012681</v>
      </c>
      <c r="D32" s="19">
        <v>20</v>
      </c>
      <c r="E32" s="19">
        <f t="shared" si="1"/>
        <v>-2.1680654373712046E-4</v>
      </c>
      <c r="F32" s="19">
        <f>(D32-3/8)/($B$1+1/4)</f>
        <v>0.22237960339943344</v>
      </c>
      <c r="G32" s="53">
        <f t="shared" si="2"/>
        <v>0</v>
      </c>
      <c r="H32" s="51" t="e">
        <f>EXP(-EXP(-$B$6*(B32-$B$8)))</f>
        <v>#NAME?</v>
      </c>
      <c r="I32" s="52" t="e">
        <f t="shared" si="4"/>
        <v>#NAME?</v>
      </c>
      <c r="J32" s="48">
        <f t="shared" si="3"/>
        <v>1146993.880361995</v>
      </c>
      <c r="K32" s="19">
        <f>G32-$M$6</f>
        <v>0</v>
      </c>
      <c r="L32" s="19">
        <f>(B32-$B$2)*(G32-$M$6)</f>
        <v>0</v>
      </c>
      <c r="N32" s="19" t="s">
        <v>38</v>
      </c>
    </row>
    <row r="33" spans="1:15" x14ac:dyDescent="0.55000000000000004">
      <c r="A33" s="46">
        <v>1930</v>
      </c>
      <c r="B33" s="47">
        <v>1148000</v>
      </c>
      <c r="C33" s="54">
        <f t="shared" si="0"/>
        <v>6.0599418880619549</v>
      </c>
      <c r="D33" s="19">
        <v>21</v>
      </c>
      <c r="E33" s="19">
        <f t="shared" si="1"/>
        <v>-2.127346582111141E-4</v>
      </c>
      <c r="F33" s="19">
        <f>(D33-3/8)/($B$1+1/4)</f>
        <v>0.23371104815864022</v>
      </c>
      <c r="G33" s="53">
        <f t="shared" si="2"/>
        <v>0</v>
      </c>
      <c r="H33" s="51" t="e">
        <f>EXP(-EXP(-$B$6*(B33-$B$8)))</f>
        <v>#NAME?</v>
      </c>
      <c r="I33" s="52" t="e">
        <f t="shared" si="4"/>
        <v>#NAME?</v>
      </c>
      <c r="J33" s="48">
        <f t="shared" si="3"/>
        <v>1147993.880361995</v>
      </c>
      <c r="K33" s="19">
        <f>G33-$M$6</f>
        <v>0</v>
      </c>
      <c r="L33" s="19">
        <f>(B33-$B$2)*(G33-$M$6)</f>
        <v>0</v>
      </c>
      <c r="N33" s="39" t="str">
        <f>IF(O31&lt;=O30,"Reject","Do not Reject")</f>
        <v>Do not Reject</v>
      </c>
      <c r="O33" s="39"/>
    </row>
    <row r="34" spans="1:15" x14ac:dyDescent="0.55000000000000004">
      <c r="A34" s="46">
        <v>1996</v>
      </c>
      <c r="B34" s="47">
        <v>1150000</v>
      </c>
      <c r="C34" s="54">
        <f t="shared" si="0"/>
        <v>6.0606978403536118</v>
      </c>
      <c r="D34" s="19">
        <v>22</v>
      </c>
      <c r="E34" s="19">
        <f t="shared" si="1"/>
        <v>-2.0475477412158766E-4</v>
      </c>
      <c r="F34" s="19">
        <f>(D34-3/8)/($B$1+1/4)</f>
        <v>0.24504249291784702</v>
      </c>
      <c r="G34" s="53">
        <f t="shared" si="2"/>
        <v>0</v>
      </c>
      <c r="H34" s="51" t="e">
        <f>EXP(-EXP(-$B$6*(B34-$B$8)))</f>
        <v>#NAME?</v>
      </c>
      <c r="I34" s="52" t="e">
        <f t="shared" si="4"/>
        <v>#NAME?</v>
      </c>
      <c r="J34" s="48">
        <f t="shared" si="3"/>
        <v>1149993.880361995</v>
      </c>
      <c r="K34" s="19">
        <f>G34-$M$6</f>
        <v>0</v>
      </c>
      <c r="L34" s="19">
        <f>(B34-$B$2)*(G34-$M$6)</f>
        <v>0</v>
      </c>
    </row>
    <row r="35" spans="1:15" x14ac:dyDescent="0.55000000000000004">
      <c r="A35" s="46">
        <v>2004</v>
      </c>
      <c r="B35" s="7">
        <v>1153000</v>
      </c>
      <c r="C35" s="54">
        <f t="shared" si="0"/>
        <v>6.0618293072946994</v>
      </c>
      <c r="D35" s="19">
        <v>23</v>
      </c>
      <c r="E35" s="19">
        <f t="shared" si="1"/>
        <v>-1.9318773922297045E-4</v>
      </c>
      <c r="F35" s="19">
        <f>(D35-3/8)/($B$1+1/4)</f>
        <v>0.2563739376770538</v>
      </c>
      <c r="G35" s="53">
        <f t="shared" si="2"/>
        <v>0</v>
      </c>
      <c r="H35" s="51" t="e">
        <f>EXP(-EXP(-$B$6*(B35-$B$8)))</f>
        <v>#NAME?</v>
      </c>
      <c r="I35" s="52" t="e">
        <f t="shared" si="4"/>
        <v>#NAME?</v>
      </c>
      <c r="J35" s="48">
        <f t="shared" si="3"/>
        <v>1152993.880361995</v>
      </c>
      <c r="K35" s="19">
        <f>G35-$M$6</f>
        <v>0</v>
      </c>
      <c r="L35" s="19">
        <f>(B35-$B$2)*(G35-$M$6)</f>
        <v>0</v>
      </c>
    </row>
    <row r="36" spans="1:15" x14ac:dyDescent="0.55000000000000004">
      <c r="A36" s="46">
        <v>1968</v>
      </c>
      <c r="B36" s="47">
        <v>1160000</v>
      </c>
      <c r="C36" s="54">
        <f t="shared" si="0"/>
        <v>6.0644579892269181</v>
      </c>
      <c r="D36" s="19">
        <v>24</v>
      </c>
      <c r="E36" s="19">
        <f t="shared" si="1"/>
        <v>-1.6801399698566425E-4</v>
      </c>
      <c r="F36" s="19">
        <f>(D36-3/8)/($B$1+1/4)</f>
        <v>0.26770538243626063</v>
      </c>
      <c r="G36" s="53">
        <f t="shared" si="2"/>
        <v>0</v>
      </c>
      <c r="H36" s="51" t="e">
        <f>EXP(-EXP(-$B$6*(B36-$B$8)))</f>
        <v>#NAME?</v>
      </c>
      <c r="I36" s="52" t="e">
        <f t="shared" si="4"/>
        <v>#NAME?</v>
      </c>
      <c r="J36" s="48">
        <f t="shared" si="3"/>
        <v>1159993.880361995</v>
      </c>
      <c r="K36" s="19">
        <f>G36-$M$6</f>
        <v>0</v>
      </c>
      <c r="L36" s="19">
        <f>(B36-$B$2)*(G36-$M$6)</f>
        <v>0</v>
      </c>
    </row>
    <row r="37" spans="1:15" x14ac:dyDescent="0.55000000000000004">
      <c r="A37" s="46">
        <v>1942</v>
      </c>
      <c r="B37" s="47">
        <v>1178000</v>
      </c>
      <c r="C37" s="54">
        <f t="shared" si="0"/>
        <v>6.0711452904510832</v>
      </c>
      <c r="D37" s="19">
        <v>25</v>
      </c>
      <c r="E37" s="19">
        <f t="shared" si="1"/>
        <v>-1.1403272194530635E-4</v>
      </c>
      <c r="F37" s="19">
        <f>(D37-3/8)/($B$1+1/4)</f>
        <v>0.27903682719546741</v>
      </c>
      <c r="G37" s="53">
        <f t="shared" si="2"/>
        <v>0</v>
      </c>
      <c r="H37" s="51" t="e">
        <f>EXP(-EXP(-$B$6*(B37-$B$8)))</f>
        <v>#NAME?</v>
      </c>
      <c r="I37" s="52" t="e">
        <f t="shared" si="4"/>
        <v>#NAME?</v>
      </c>
      <c r="J37" s="48">
        <f t="shared" si="3"/>
        <v>1177993.880361995</v>
      </c>
      <c r="K37" s="19">
        <f>G37-$M$6</f>
        <v>0</v>
      </c>
      <c r="L37" s="19">
        <f>(B37-$B$2)*(G37-$M$6)</f>
        <v>0</v>
      </c>
    </row>
    <row r="38" spans="1:15" x14ac:dyDescent="0.55000000000000004">
      <c r="A38" s="46">
        <v>1982</v>
      </c>
      <c r="B38" s="47">
        <v>1182000</v>
      </c>
      <c r="C38" s="54">
        <f t="shared" si="0"/>
        <v>6.0726174765452363</v>
      </c>
      <c r="D38" s="19">
        <v>26</v>
      </c>
      <c r="E38" s="19">
        <f t="shared" si="1"/>
        <v>-1.0395910227841685E-4</v>
      </c>
      <c r="F38" s="19">
        <f>(D38-3/8)/($B$1+1/4)</f>
        <v>0.29036827195467424</v>
      </c>
      <c r="G38" s="53">
        <f t="shared" si="2"/>
        <v>0</v>
      </c>
      <c r="H38" s="51" t="e">
        <f>EXP(-EXP(-$B$6*(B38-$B$8)))</f>
        <v>#NAME?</v>
      </c>
      <c r="I38" s="52" t="e">
        <f t="shared" si="4"/>
        <v>#NAME?</v>
      </c>
      <c r="J38" s="48">
        <f t="shared" si="3"/>
        <v>1181993.880361995</v>
      </c>
      <c r="K38" s="19">
        <f>G38-$M$6</f>
        <v>0</v>
      </c>
      <c r="L38" s="19">
        <f>(B38-$B$2)*(G38-$M$6)</f>
        <v>0</v>
      </c>
    </row>
    <row r="39" spans="1:15" x14ac:dyDescent="0.55000000000000004">
      <c r="A39" s="46">
        <v>2007</v>
      </c>
      <c r="B39" s="7">
        <v>1187000</v>
      </c>
      <c r="C39" s="54">
        <f t="shared" si="0"/>
        <v>6.0744507189545915</v>
      </c>
      <c r="D39" s="19">
        <v>27</v>
      </c>
      <c r="E39" s="19">
        <f t="shared" si="1"/>
        <v>-9.2267505284127801E-5</v>
      </c>
      <c r="F39" s="19">
        <f>(D39-3/8)/($B$1+1/4)</f>
        <v>0.30169971671388102</v>
      </c>
      <c r="G39" s="53">
        <f t="shared" si="2"/>
        <v>0</v>
      </c>
      <c r="H39" s="51" t="e">
        <f>EXP(-EXP(-$B$6*(B39-$B$8)))</f>
        <v>#NAME?</v>
      </c>
      <c r="I39" s="52" t="e">
        <f t="shared" si="4"/>
        <v>#NAME?</v>
      </c>
      <c r="J39" s="48">
        <f t="shared" si="3"/>
        <v>1186993.880361995</v>
      </c>
      <c r="K39" s="19">
        <f>G39-$M$6</f>
        <v>0</v>
      </c>
      <c r="L39" s="19">
        <f>(B39-$B$2)*(G39-$M$6)</f>
        <v>0</v>
      </c>
    </row>
    <row r="40" spans="1:15" x14ac:dyDescent="0.55000000000000004">
      <c r="A40" s="46">
        <v>1938</v>
      </c>
      <c r="B40" s="47">
        <v>1190000</v>
      </c>
      <c r="C40" s="54">
        <f t="shared" si="0"/>
        <v>6.075546961392531</v>
      </c>
      <c r="D40" s="19">
        <v>28.5</v>
      </c>
      <c r="E40" s="19">
        <f t="shared" si="1"/>
        <v>-8.5713876852710881E-5</v>
      </c>
      <c r="F40" s="19">
        <f>(D40-3/8)/($B$1+1/4)</f>
        <v>0.31869688385269124</v>
      </c>
      <c r="G40" s="53">
        <f t="shared" si="2"/>
        <v>0</v>
      </c>
      <c r="H40" s="51" t="e">
        <f>EXP(-EXP(-$B$6*(B40-$B$8)))</f>
        <v>#NAME?</v>
      </c>
      <c r="I40" s="52" t="e">
        <f t="shared" si="4"/>
        <v>#NAME?</v>
      </c>
      <c r="J40" s="48">
        <f t="shared" si="3"/>
        <v>1189993.880361995</v>
      </c>
      <c r="K40" s="19">
        <f>G40-$M$6</f>
        <v>0</v>
      </c>
      <c r="L40" s="19">
        <f>(B40-$B$2)*(G40-$M$6)</f>
        <v>0</v>
      </c>
    </row>
    <row r="41" spans="1:15" x14ac:dyDescent="0.55000000000000004">
      <c r="A41" s="46">
        <v>2012</v>
      </c>
      <c r="B41" s="7">
        <v>1190000</v>
      </c>
      <c r="C41" s="54">
        <f t="shared" si="0"/>
        <v>6.075546961392531</v>
      </c>
      <c r="D41" s="19">
        <v>28.5</v>
      </c>
      <c r="E41" s="19">
        <f t="shared" si="1"/>
        <v>-8.5713876852710881E-5</v>
      </c>
      <c r="F41" s="19">
        <f>(D41-3/8)/($B$1+1/4)</f>
        <v>0.31869688385269124</v>
      </c>
      <c r="G41" s="53">
        <f t="shared" si="2"/>
        <v>0</v>
      </c>
      <c r="H41" s="51" t="e">
        <f>EXP(-EXP(-$B$6*(B41-$B$8)))</f>
        <v>#NAME?</v>
      </c>
      <c r="I41" s="52" t="e">
        <f t="shared" si="4"/>
        <v>#NAME?</v>
      </c>
      <c r="J41" s="48">
        <f t="shared" si="3"/>
        <v>1189993.880361995</v>
      </c>
      <c r="K41" s="19">
        <f>G41-$M$6</f>
        <v>0</v>
      </c>
      <c r="L41" s="19">
        <f>(B41-$B$2)*(G41-$M$6)</f>
        <v>0</v>
      </c>
    </row>
    <row r="42" spans="1:15" x14ac:dyDescent="0.55000000000000004">
      <c r="A42" s="46">
        <v>1958</v>
      </c>
      <c r="B42" s="47">
        <v>1191000</v>
      </c>
      <c r="C42" s="54">
        <f t="shared" si="0"/>
        <v>6.0759117614827778</v>
      </c>
      <c r="D42" s="19">
        <v>30</v>
      </c>
      <c r="E42" s="19">
        <f t="shared" si="1"/>
        <v>-8.3603894931461435E-5</v>
      </c>
      <c r="F42" s="19">
        <f>(D42-3/8)/($B$1+1/4)</f>
        <v>0.3356940509915014</v>
      </c>
      <c r="G42" s="53">
        <f t="shared" si="2"/>
        <v>0</v>
      </c>
      <c r="H42" s="51" t="e">
        <f>EXP(-EXP(-$B$6*(B42-$B$8)))</f>
        <v>#NAME?</v>
      </c>
      <c r="I42" s="52" t="e">
        <f t="shared" si="4"/>
        <v>#NAME?</v>
      </c>
      <c r="J42" s="48">
        <f t="shared" si="3"/>
        <v>1190993.880361995</v>
      </c>
      <c r="K42" s="19">
        <f>G42-$M$6</f>
        <v>0</v>
      </c>
      <c r="L42" s="19">
        <f>(B42-$B$2)*(G42-$M$6)</f>
        <v>0</v>
      </c>
    </row>
    <row r="43" spans="1:15" x14ac:dyDescent="0.55000000000000004">
      <c r="A43" s="46">
        <v>2001</v>
      </c>
      <c r="B43" s="7">
        <v>1221000</v>
      </c>
      <c r="C43" s="54">
        <f t="shared" si="0"/>
        <v>6.0867156639448821</v>
      </c>
      <c r="D43" s="19">
        <v>31</v>
      </c>
      <c r="E43" s="19">
        <f t="shared" si="1"/>
        <v>-3.5683885201452561E-5</v>
      </c>
      <c r="F43" s="19">
        <f>(D43-3/8)/($B$1+1/4)</f>
        <v>0.34702549575070823</v>
      </c>
      <c r="G43" s="53">
        <f t="shared" si="2"/>
        <v>0</v>
      </c>
      <c r="H43" s="51" t="e">
        <f>EXP(-EXP(-$B$6*(B43-$B$8)))</f>
        <v>#NAME?</v>
      </c>
      <c r="I43" s="52" t="e">
        <f t="shared" si="4"/>
        <v>#NAME?</v>
      </c>
      <c r="J43" s="48">
        <f t="shared" si="3"/>
        <v>1220993.880361995</v>
      </c>
      <c r="K43" s="19">
        <f>G43-$M$6</f>
        <v>0</v>
      </c>
      <c r="L43" s="19">
        <f>(B43-$B$2)*(G43-$M$6)</f>
        <v>0</v>
      </c>
    </row>
    <row r="44" spans="1:15" x14ac:dyDescent="0.55000000000000004">
      <c r="A44" s="46">
        <v>1987</v>
      </c>
      <c r="B44" s="47">
        <v>1230000</v>
      </c>
      <c r="C44" s="54">
        <f t="shared" si="0"/>
        <v>6.0899051114393981</v>
      </c>
      <c r="D44" s="19">
        <v>32</v>
      </c>
      <c r="E44" s="19">
        <f t="shared" si="1"/>
        <v>-2.6285214995145283E-5</v>
      </c>
      <c r="F44" s="19">
        <f>(D44-3/8)/($B$1+1/4)</f>
        <v>0.35835694050991501</v>
      </c>
      <c r="G44" s="53">
        <f t="shared" si="2"/>
        <v>0</v>
      </c>
      <c r="H44" s="51" t="e">
        <f>EXP(-EXP(-$B$6*(B44-$B$8)))</f>
        <v>#NAME?</v>
      </c>
      <c r="I44" s="52" t="e">
        <f t="shared" si="4"/>
        <v>#NAME?</v>
      </c>
      <c r="J44" s="48">
        <f t="shared" si="3"/>
        <v>1229993.880361995</v>
      </c>
      <c r="K44" s="19">
        <f>G44-$M$6</f>
        <v>0</v>
      </c>
      <c r="L44" s="19">
        <f>(B44-$B$2)*(G44-$M$6)</f>
        <v>0</v>
      </c>
    </row>
    <row r="45" spans="1:15" x14ac:dyDescent="0.55000000000000004">
      <c r="A45" s="46">
        <v>1964</v>
      </c>
      <c r="B45" s="47">
        <v>1270000</v>
      </c>
      <c r="C45" s="54">
        <f t="shared" si="0"/>
        <v>6.1038037209559572</v>
      </c>
      <c r="D45" s="19">
        <v>33</v>
      </c>
      <c r="E45" s="19">
        <f t="shared" si="1"/>
        <v>-3.9700438487917089E-6</v>
      </c>
      <c r="F45" s="19">
        <f>(D45-3/8)/($B$1+1/4)</f>
        <v>0.36968838526912179</v>
      </c>
      <c r="G45" s="53">
        <f t="shared" si="2"/>
        <v>0</v>
      </c>
      <c r="H45" s="51" t="e">
        <f>EXP(-EXP(-$B$6*(B45-$B$8)))</f>
        <v>#NAME?</v>
      </c>
      <c r="I45" s="52" t="e">
        <f t="shared" si="4"/>
        <v>#NAME?</v>
      </c>
      <c r="J45" s="48">
        <f t="shared" si="3"/>
        <v>1269993.880361995</v>
      </c>
      <c r="K45" s="19">
        <f>G45-$M$6</f>
        <v>0</v>
      </c>
      <c r="L45" s="19">
        <f>(B45-$B$2)*(G45-$M$6)</f>
        <v>0</v>
      </c>
    </row>
    <row r="46" spans="1:15" x14ac:dyDescent="0.55000000000000004">
      <c r="A46" s="46">
        <v>1936</v>
      </c>
      <c r="B46" s="47">
        <v>1280000</v>
      </c>
      <c r="C46" s="54">
        <f t="shared" si="0"/>
        <v>6.1072099696478688</v>
      </c>
      <c r="D46" s="19">
        <v>34.5</v>
      </c>
      <c r="E46" s="19">
        <f t="shared" si="1"/>
        <v>-1.9195854622623428E-6</v>
      </c>
      <c r="F46" s="19">
        <f>(D46-3/8)/($B$1+1/4)</f>
        <v>0.38668555240793201</v>
      </c>
      <c r="G46" s="53">
        <f t="shared" si="2"/>
        <v>0</v>
      </c>
      <c r="H46" s="51" t="e">
        <f>EXP(-EXP(-$B$6*(B46-$B$8)))</f>
        <v>#NAME?</v>
      </c>
      <c r="I46" s="52" t="e">
        <f t="shared" si="4"/>
        <v>#NAME?</v>
      </c>
      <c r="J46" s="48">
        <f t="shared" si="3"/>
        <v>1279993.880361995</v>
      </c>
      <c r="K46" s="19">
        <f>G46-$M$6</f>
        <v>0</v>
      </c>
      <c r="L46" s="19">
        <f>(B46-$B$2)*(G46-$M$6)</f>
        <v>0</v>
      </c>
    </row>
    <row r="47" spans="1:15" x14ac:dyDescent="0.55000000000000004">
      <c r="A47" s="46">
        <v>1995</v>
      </c>
      <c r="B47" s="47">
        <v>1280000</v>
      </c>
      <c r="C47" s="54">
        <f t="shared" si="0"/>
        <v>6.1072099696478688</v>
      </c>
      <c r="D47" s="19">
        <v>34.5</v>
      </c>
      <c r="E47" s="19">
        <f t="shared" si="1"/>
        <v>-1.9195854622623428E-6</v>
      </c>
      <c r="F47" s="19">
        <f>(D47-3/8)/($B$1+1/4)</f>
        <v>0.38668555240793201</v>
      </c>
      <c r="G47" s="53">
        <f t="shared" si="2"/>
        <v>0</v>
      </c>
      <c r="H47" s="51" t="e">
        <f>EXP(-EXP(-$B$6*(B47-$B$8)))</f>
        <v>#NAME?</v>
      </c>
      <c r="I47" s="52" t="e">
        <f t="shared" si="4"/>
        <v>#NAME?</v>
      </c>
      <c r="J47" s="48">
        <f t="shared" si="3"/>
        <v>1279993.880361995</v>
      </c>
      <c r="K47" s="19">
        <f>G47-$M$6</f>
        <v>0</v>
      </c>
      <c r="L47" s="19">
        <f>(B47-$B$2)*(G47-$M$6)</f>
        <v>0</v>
      </c>
    </row>
    <row r="48" spans="1:15" x14ac:dyDescent="0.55000000000000004">
      <c r="A48" s="46">
        <v>1955</v>
      </c>
      <c r="B48" s="47">
        <v>1282000</v>
      </c>
      <c r="C48" s="54">
        <f t="shared" si="0"/>
        <v>6.1078880251827989</v>
      </c>
      <c r="D48" s="19">
        <v>36</v>
      </c>
      <c r="E48" s="19">
        <f t="shared" si="1"/>
        <v>-1.6222260642701955E-6</v>
      </c>
      <c r="F48" s="19">
        <f>(D48-3/8)/($B$1+1/4)</f>
        <v>0.40368271954674223</v>
      </c>
      <c r="G48" s="53">
        <f t="shared" si="2"/>
        <v>0</v>
      </c>
      <c r="H48" s="51" t="e">
        <f>EXP(-EXP(-$B$6*(B48-$B$8)))</f>
        <v>#NAME?</v>
      </c>
      <c r="I48" s="52" t="e">
        <f t="shared" si="4"/>
        <v>#NAME?</v>
      </c>
      <c r="J48" s="48">
        <f t="shared" si="3"/>
        <v>1281993.880361995</v>
      </c>
      <c r="K48" s="19">
        <f>G48-$M$6</f>
        <v>0</v>
      </c>
      <c r="L48" s="19">
        <f>(B48-$B$2)*(G48-$M$6)</f>
        <v>0</v>
      </c>
    </row>
    <row r="49" spans="1:12" x14ac:dyDescent="0.55000000000000004">
      <c r="A49" s="46">
        <v>1965</v>
      </c>
      <c r="B49" s="47">
        <v>1284000</v>
      </c>
      <c r="C49" s="54">
        <f t="shared" si="0"/>
        <v>6.1085650237328348</v>
      </c>
      <c r="D49" s="19">
        <v>37</v>
      </c>
      <c r="E49" s="19">
        <f t="shared" si="1"/>
        <v>-1.3576683987218689E-6</v>
      </c>
      <c r="F49" s="19">
        <f>(D49-3/8)/($B$1+1/4)</f>
        <v>0.41501416430594901</v>
      </c>
      <c r="G49" s="53">
        <f t="shared" si="2"/>
        <v>0</v>
      </c>
      <c r="H49" s="51" t="e">
        <f>EXP(-EXP(-$B$6*(B49-$B$8)))</f>
        <v>#NAME?</v>
      </c>
      <c r="I49" s="52" t="e">
        <f t="shared" si="4"/>
        <v>#NAME?</v>
      </c>
      <c r="J49" s="48">
        <f t="shared" si="3"/>
        <v>1283993.880361995</v>
      </c>
      <c r="K49" s="19">
        <f>G49-$M$6</f>
        <v>0</v>
      </c>
      <c r="L49" s="19">
        <f>(B49-$B$2)*(G49-$M$6)</f>
        <v>0</v>
      </c>
    </row>
    <row r="50" spans="1:12" x14ac:dyDescent="0.55000000000000004">
      <c r="A50" s="46">
        <v>1947</v>
      </c>
      <c r="B50" s="47">
        <v>1301000</v>
      </c>
      <c r="C50" s="54">
        <f t="shared" si="0"/>
        <v>6.1142772965615864</v>
      </c>
      <c r="D50" s="19">
        <v>38</v>
      </c>
      <c r="E50" s="19">
        <f t="shared" si="1"/>
        <v>-1.5405173366809839E-7</v>
      </c>
      <c r="F50" s="19">
        <f>(D50-3/8)/($B$1+1/4)</f>
        <v>0.42634560906515578</v>
      </c>
      <c r="G50" s="53">
        <f t="shared" si="2"/>
        <v>0</v>
      </c>
      <c r="H50" s="51" t="e">
        <f>EXP(-EXP(-$B$6*(B50-$B$8)))</f>
        <v>#NAME?</v>
      </c>
      <c r="I50" s="52" t="e">
        <f t="shared" si="4"/>
        <v>#NAME?</v>
      </c>
      <c r="J50" s="48">
        <f t="shared" si="3"/>
        <v>1300993.880361995</v>
      </c>
      <c r="K50" s="19">
        <f>G50-$M$6</f>
        <v>0</v>
      </c>
      <c r="L50" s="19">
        <f>(B50-$B$2)*(G50-$M$6)</f>
        <v>0</v>
      </c>
    </row>
    <row r="51" spans="1:12" x14ac:dyDescent="0.55000000000000004">
      <c r="A51" s="46">
        <v>1970</v>
      </c>
      <c r="B51" s="47">
        <v>1304000</v>
      </c>
      <c r="C51" s="54">
        <f t="shared" si="0"/>
        <v>6.115277591395901</v>
      </c>
      <c r="D51" s="19">
        <v>39</v>
      </c>
      <c r="E51" s="19">
        <f t="shared" si="1"/>
        <v>-8.2905452292404242E-8</v>
      </c>
      <c r="F51" s="19">
        <f>(D51-3/8)/($B$1+1/4)</f>
        <v>0.43767705382436262</v>
      </c>
      <c r="G51" s="53">
        <f t="shared" si="2"/>
        <v>0</v>
      </c>
      <c r="H51" s="51" t="e">
        <f>EXP(-EXP(-$B$6*(B51-$B$8)))</f>
        <v>#NAME?</v>
      </c>
      <c r="I51" s="52" t="e">
        <f t="shared" si="4"/>
        <v>#NAME?</v>
      </c>
      <c r="J51" s="48">
        <f t="shared" si="3"/>
        <v>1303993.880361995</v>
      </c>
      <c r="K51" s="19">
        <f>G51-$M$6</f>
        <v>0</v>
      </c>
      <c r="L51" s="19">
        <f>(B51-$B$2)*(G51-$M$6)</f>
        <v>0</v>
      </c>
    </row>
    <row r="52" spans="1:12" x14ac:dyDescent="0.55000000000000004">
      <c r="A52" s="46">
        <v>1957</v>
      </c>
      <c r="B52" s="47">
        <v>1312000</v>
      </c>
      <c r="C52" s="54">
        <f t="shared" si="0"/>
        <v>6.1179338350396417</v>
      </c>
      <c r="D52" s="19">
        <v>40.5</v>
      </c>
      <c r="E52" s="19">
        <f t="shared" si="1"/>
        <v>-4.949243335342726E-9</v>
      </c>
      <c r="F52" s="19">
        <f>(D52-3/8)/($B$1+1/4)</f>
        <v>0.45467422096317278</v>
      </c>
      <c r="G52" s="53">
        <f t="shared" si="2"/>
        <v>0</v>
      </c>
      <c r="H52" s="51" t="e">
        <f>EXP(-EXP(-$B$6*(B52-$B$8)))</f>
        <v>#NAME?</v>
      </c>
      <c r="I52" s="52" t="e">
        <f t="shared" si="4"/>
        <v>#NAME?</v>
      </c>
      <c r="J52" s="48">
        <f t="shared" si="3"/>
        <v>1311993.880361995</v>
      </c>
      <c r="K52" s="19">
        <f>G52-$M$6</f>
        <v>0</v>
      </c>
      <c r="L52" s="19">
        <f>(B52-$B$2)*(G52-$M$6)</f>
        <v>0</v>
      </c>
    </row>
    <row r="53" spans="1:12" x14ac:dyDescent="0.55000000000000004">
      <c r="A53" s="46">
        <v>1986</v>
      </c>
      <c r="B53" s="47">
        <v>1312000</v>
      </c>
      <c r="C53" s="54">
        <f t="shared" si="0"/>
        <v>6.1179338350396417</v>
      </c>
      <c r="D53" s="19">
        <v>40.5</v>
      </c>
      <c r="E53" s="19">
        <f t="shared" si="1"/>
        <v>-4.949243335342726E-9</v>
      </c>
      <c r="F53" s="19">
        <f>(D53-3/8)/($B$1+1/4)</f>
        <v>0.45467422096317278</v>
      </c>
      <c r="G53" s="53">
        <f t="shared" si="2"/>
        <v>0</v>
      </c>
      <c r="H53" s="51" t="e">
        <f>EXP(-EXP(-$B$6*(B53-$B$8)))</f>
        <v>#NAME?</v>
      </c>
      <c r="I53" s="52" t="e">
        <f t="shared" si="4"/>
        <v>#NAME?</v>
      </c>
      <c r="J53" s="48">
        <f t="shared" si="3"/>
        <v>1311993.880361995</v>
      </c>
      <c r="K53" s="19">
        <f>G53-$M$6</f>
        <v>0</v>
      </c>
      <c r="L53" s="19">
        <f>(B53-$B$2)*(G53-$M$6)</f>
        <v>0</v>
      </c>
    </row>
    <row r="54" spans="1:12" x14ac:dyDescent="0.55000000000000004">
      <c r="A54" s="46">
        <v>1999</v>
      </c>
      <c r="B54" s="7">
        <v>1315000</v>
      </c>
      <c r="C54" s="54">
        <f t="shared" si="0"/>
        <v>6.1189257528257768</v>
      </c>
      <c r="D54" s="19">
        <v>42</v>
      </c>
      <c r="E54" s="19">
        <f t="shared" si="1"/>
        <v>-3.6132795749195425E-10</v>
      </c>
      <c r="F54" s="19">
        <f>(D54-3/8)/($B$1+1/4)</f>
        <v>0.471671388101983</v>
      </c>
      <c r="G54" s="53">
        <f t="shared" si="2"/>
        <v>0</v>
      </c>
      <c r="H54" s="51" t="e">
        <f>EXP(-EXP(-$B$6*(B54-$B$8)))</f>
        <v>#NAME?</v>
      </c>
      <c r="I54" s="52" t="e">
        <f t="shared" si="4"/>
        <v>#NAME?</v>
      </c>
      <c r="J54" s="48">
        <f t="shared" si="3"/>
        <v>1314993.880361995</v>
      </c>
      <c r="K54" s="19">
        <f>G54-$M$6</f>
        <v>0</v>
      </c>
      <c r="L54" s="19">
        <f>(B54-$B$2)*(G54-$M$6)</f>
        <v>0</v>
      </c>
    </row>
    <row r="55" spans="1:12" x14ac:dyDescent="0.55000000000000004">
      <c r="A55" s="46">
        <v>1971</v>
      </c>
      <c r="B55" s="47">
        <v>1320000</v>
      </c>
      <c r="C55" s="54">
        <f t="shared" si="0"/>
        <v>6.1205739312058496</v>
      </c>
      <c r="D55" s="19">
        <v>43.5</v>
      </c>
      <c r="E55" s="19">
        <f t="shared" si="1"/>
        <v>8.1983160990568165E-10</v>
      </c>
      <c r="F55" s="19">
        <f>(D55-3/8)/($B$1+1/4)</f>
        <v>0.48866855524079322</v>
      </c>
      <c r="G55" s="53">
        <f t="shared" si="2"/>
        <v>0</v>
      </c>
      <c r="H55" s="51" t="e">
        <f>EXP(-EXP(-$B$6*(B55-$B$8)))</f>
        <v>#NAME?</v>
      </c>
      <c r="I55" s="52" t="e">
        <f t="shared" si="4"/>
        <v>#NAME?</v>
      </c>
      <c r="J55" s="48">
        <f t="shared" si="3"/>
        <v>1319993.880361995</v>
      </c>
      <c r="K55" s="19">
        <f>G55-$M$6</f>
        <v>0</v>
      </c>
      <c r="L55" s="19">
        <f>(B55-$B$2)*(G55-$M$6)</f>
        <v>0</v>
      </c>
    </row>
    <row r="56" spans="1:12" x14ac:dyDescent="0.55000000000000004">
      <c r="A56" s="46">
        <v>2010</v>
      </c>
      <c r="B56" s="7">
        <v>1320000</v>
      </c>
      <c r="C56" s="54">
        <f t="shared" si="0"/>
        <v>6.1205739312058496</v>
      </c>
      <c r="D56" s="19">
        <v>43.5</v>
      </c>
      <c r="E56" s="19">
        <f t="shared" si="1"/>
        <v>8.1983160990568165E-10</v>
      </c>
      <c r="F56" s="19">
        <f>(D56-3/8)/($B$1+1/4)</f>
        <v>0.48866855524079322</v>
      </c>
      <c r="G56" s="53">
        <f t="shared" si="2"/>
        <v>0</v>
      </c>
      <c r="H56" s="51" t="e">
        <f>EXP(-EXP(-$B$6*(B56-$B$8)))</f>
        <v>#NAME?</v>
      </c>
      <c r="I56" s="52" t="e">
        <f t="shared" si="4"/>
        <v>#NAME?</v>
      </c>
      <c r="J56" s="48">
        <f t="shared" si="3"/>
        <v>1319993.880361995</v>
      </c>
      <c r="K56" s="19">
        <f>G56-$M$6</f>
        <v>0</v>
      </c>
      <c r="L56" s="19">
        <f>(B56-$B$2)*(G56-$M$6)</f>
        <v>0</v>
      </c>
    </row>
    <row r="57" spans="1:12" x14ac:dyDescent="0.55000000000000004">
      <c r="A57" s="46">
        <v>1928</v>
      </c>
      <c r="B57" s="47">
        <v>1325000</v>
      </c>
      <c r="C57" s="54">
        <f t="shared" si="0"/>
        <v>6.1222158782728267</v>
      </c>
      <c r="D57" s="19">
        <v>45</v>
      </c>
      <c r="E57" s="19">
        <f t="shared" si="1"/>
        <v>1.7131075612869243E-8</v>
      </c>
      <c r="F57" s="19">
        <f>(D57-3/8)/($B$1+1/4)</f>
        <v>0.50566572237960339</v>
      </c>
      <c r="G57" s="53">
        <f t="shared" si="2"/>
        <v>0</v>
      </c>
      <c r="H57" s="51" t="e">
        <f>EXP(-EXP(-$B$6*(B57-$B$8)))</f>
        <v>#NAME?</v>
      </c>
      <c r="I57" s="52" t="e">
        <f t="shared" si="4"/>
        <v>#NAME?</v>
      </c>
      <c r="J57" s="48">
        <f t="shared" si="3"/>
        <v>1324993.880361995</v>
      </c>
      <c r="K57" s="19">
        <f>G57-$M$6</f>
        <v>0</v>
      </c>
      <c r="L57" s="19">
        <f>(B57-$B$2)*(G57-$M$6)</f>
        <v>0</v>
      </c>
    </row>
    <row r="58" spans="1:12" x14ac:dyDescent="0.55000000000000004">
      <c r="A58" s="46">
        <v>1993</v>
      </c>
      <c r="B58" s="47">
        <v>1333000</v>
      </c>
      <c r="C58" s="54">
        <f t="shared" si="0"/>
        <v>6.1248301494138593</v>
      </c>
      <c r="D58" s="19">
        <v>46</v>
      </c>
      <c r="E58" s="19">
        <f t="shared" si="1"/>
        <v>1.39971707534161E-7</v>
      </c>
      <c r="F58" s="19">
        <f>(D58-3/8)/($B$1+1/4)</f>
        <v>0.51699716713881017</v>
      </c>
      <c r="G58" s="53">
        <f t="shared" si="2"/>
        <v>0</v>
      </c>
      <c r="H58" s="51" t="e">
        <f>EXP(-EXP(-$B$6*(B58-$B$8)))</f>
        <v>#NAME?</v>
      </c>
      <c r="I58" s="52" t="e">
        <f t="shared" si="4"/>
        <v>#NAME?</v>
      </c>
      <c r="J58" s="48">
        <f t="shared" si="3"/>
        <v>1332993.880361995</v>
      </c>
      <c r="K58" s="19">
        <f>G58-$M$6</f>
        <v>0</v>
      </c>
      <c r="L58" s="19">
        <f>(B58-$B$2)*(G58-$M$6)</f>
        <v>0</v>
      </c>
    </row>
    <row r="59" spans="1:12" x14ac:dyDescent="0.55000000000000004">
      <c r="A59" s="46">
        <v>1963</v>
      </c>
      <c r="B59" s="47">
        <v>1334000</v>
      </c>
      <c r="C59" s="54">
        <f t="shared" si="0"/>
        <v>6.12515582958053</v>
      </c>
      <c r="D59" s="19">
        <v>47</v>
      </c>
      <c r="E59" s="19">
        <f t="shared" si="1"/>
        <v>1.6799781791099367E-7</v>
      </c>
      <c r="F59" s="19">
        <f>(D59-3/8)/($B$1+1/4)</f>
        <v>0.52832861189801694</v>
      </c>
      <c r="G59" s="53">
        <f t="shared" si="2"/>
        <v>0</v>
      </c>
      <c r="H59" s="51" t="e">
        <f>EXP(-EXP(-$B$6*(B59-$B$8)))</f>
        <v>#NAME?</v>
      </c>
      <c r="I59" s="52" t="e">
        <f t="shared" si="4"/>
        <v>#NAME?</v>
      </c>
      <c r="J59" s="48">
        <f t="shared" si="3"/>
        <v>1333993.880361995</v>
      </c>
      <c r="K59" s="19">
        <f>G59-$M$6</f>
        <v>0</v>
      </c>
      <c r="L59" s="19">
        <f>(B59-$B$2)*(G59-$M$6)</f>
        <v>0</v>
      </c>
    </row>
    <row r="60" spans="1:12" x14ac:dyDescent="0.55000000000000004">
      <c r="A60" s="46">
        <v>1978</v>
      </c>
      <c r="B60" s="47">
        <v>1350000</v>
      </c>
      <c r="C60" s="54">
        <f t="shared" si="0"/>
        <v>6.1303337684950066</v>
      </c>
      <c r="D60" s="19">
        <v>48.5</v>
      </c>
      <c r="E60" s="19">
        <f t="shared" si="1"/>
        <v>1.2235884233149796E-6</v>
      </c>
      <c r="F60" s="19">
        <f>(D60-3/8)/($B$1+1/4)</f>
        <v>0.54532577903682722</v>
      </c>
      <c r="G60" s="53">
        <f t="shared" si="2"/>
        <v>0</v>
      </c>
      <c r="H60" s="51" t="e">
        <f>EXP(-EXP(-$B$6*(B60-$B$8)))</f>
        <v>#NAME?</v>
      </c>
      <c r="I60" s="52" t="e">
        <f t="shared" si="4"/>
        <v>#NAME?</v>
      </c>
      <c r="J60" s="48">
        <f t="shared" si="3"/>
        <v>1349993.880361995</v>
      </c>
      <c r="K60" s="19">
        <f>G60-$M$6</f>
        <v>0</v>
      </c>
      <c r="L60" s="19">
        <f>(B60-$B$2)*(G60-$M$6)</f>
        <v>0</v>
      </c>
    </row>
    <row r="61" spans="1:12" x14ac:dyDescent="0.55000000000000004">
      <c r="A61" s="46">
        <v>1998</v>
      </c>
      <c r="B61" s="7">
        <v>1350000</v>
      </c>
      <c r="C61" s="54">
        <f t="shared" si="0"/>
        <v>6.1303337684950066</v>
      </c>
      <c r="D61" s="19">
        <v>48.5</v>
      </c>
      <c r="E61" s="19">
        <f t="shared" si="1"/>
        <v>1.2235884233149796E-6</v>
      </c>
      <c r="F61" s="19">
        <f>(D61-3/8)/($B$1+1/4)</f>
        <v>0.54532577903682722</v>
      </c>
      <c r="G61" s="53">
        <f t="shared" si="2"/>
        <v>0</v>
      </c>
      <c r="H61" s="51" t="e">
        <f>EXP(-EXP(-$B$6*(B61-$B$8)))</f>
        <v>#NAME?</v>
      </c>
      <c r="I61" s="52" t="e">
        <f t="shared" si="4"/>
        <v>#NAME?</v>
      </c>
      <c r="J61" s="48">
        <f t="shared" si="3"/>
        <v>1349993.880361995</v>
      </c>
      <c r="K61" s="19">
        <f>G61-$M$6</f>
        <v>0</v>
      </c>
      <c r="L61" s="19">
        <f>(B61-$B$2)*(G61-$M$6)</f>
        <v>0</v>
      </c>
    </row>
    <row r="62" spans="1:12" x14ac:dyDescent="0.55000000000000004">
      <c r="A62" s="46">
        <v>1951</v>
      </c>
      <c r="B62" s="47">
        <v>1356000</v>
      </c>
      <c r="C62" s="54">
        <f t="shared" si="0"/>
        <v>6.1322596895310442</v>
      </c>
      <c r="D62" s="19">
        <v>50</v>
      </c>
      <c r="E62" s="19">
        <f t="shared" si="1"/>
        <v>2.010721636700405E-6</v>
      </c>
      <c r="F62" s="19">
        <f>(D62-3/8)/($B$1+1/4)</f>
        <v>0.56232294617563738</v>
      </c>
      <c r="G62" s="53">
        <f t="shared" si="2"/>
        <v>0</v>
      </c>
      <c r="H62" s="51" t="e">
        <f>EXP(-EXP(-$B$6*(B62-$B$8)))</f>
        <v>#NAME?</v>
      </c>
      <c r="I62" s="52" t="e">
        <f t="shared" si="4"/>
        <v>#NAME?</v>
      </c>
      <c r="J62" s="48">
        <f t="shared" si="3"/>
        <v>1355993.880361995</v>
      </c>
      <c r="K62" s="19">
        <f>G62-$M$6</f>
        <v>0</v>
      </c>
      <c r="L62" s="19">
        <f>(B62-$B$2)*(G62-$M$6)</f>
        <v>0</v>
      </c>
    </row>
    <row r="63" spans="1:12" x14ac:dyDescent="0.55000000000000004">
      <c r="A63" s="46">
        <v>1933</v>
      </c>
      <c r="B63" s="47">
        <v>1360000</v>
      </c>
      <c r="C63" s="54">
        <f t="shared" si="0"/>
        <v>6.1335389083702179</v>
      </c>
      <c r="D63" s="19">
        <v>51</v>
      </c>
      <c r="E63" s="19">
        <f t="shared" si="1"/>
        <v>2.6861425863223931E-6</v>
      </c>
      <c r="F63" s="19">
        <f>(D63-3/8)/($B$1+1/4)</f>
        <v>0.57365439093484416</v>
      </c>
      <c r="G63" s="53">
        <f t="shared" si="2"/>
        <v>0</v>
      </c>
      <c r="H63" s="51" t="e">
        <f>EXP(-EXP(-$B$6*(B63-$B$8)))</f>
        <v>#NAME?</v>
      </c>
      <c r="I63" s="52" t="e">
        <f t="shared" si="4"/>
        <v>#NAME?</v>
      </c>
      <c r="J63" s="48">
        <f t="shared" si="3"/>
        <v>1359993.880361995</v>
      </c>
      <c r="K63" s="19">
        <f>G63-$M$6</f>
        <v>0</v>
      </c>
      <c r="L63" s="19">
        <f>(B63-$B$2)*(G63-$M$6)</f>
        <v>0</v>
      </c>
    </row>
    <row r="64" spans="1:12" x14ac:dyDescent="0.55000000000000004">
      <c r="A64" s="46">
        <v>1952</v>
      </c>
      <c r="B64" s="47">
        <v>1368000</v>
      </c>
      <c r="C64" s="54">
        <f t="shared" si="0"/>
        <v>6.1360860973840978</v>
      </c>
      <c r="D64" s="19">
        <v>52</v>
      </c>
      <c r="E64" s="19">
        <f t="shared" si="1"/>
        <v>4.4498625922139548E-6</v>
      </c>
      <c r="F64" s="19">
        <f>(D64-3/8)/($B$1+1/4)</f>
        <v>0.58498583569405094</v>
      </c>
      <c r="G64" s="53">
        <f t="shared" si="2"/>
        <v>0</v>
      </c>
      <c r="H64" s="51" t="e">
        <f>EXP(-EXP(-$B$6*(B64-$B$8)))</f>
        <v>#NAME?</v>
      </c>
      <c r="I64" s="52" t="e">
        <f t="shared" si="4"/>
        <v>#NAME?</v>
      </c>
      <c r="J64" s="48">
        <f t="shared" si="3"/>
        <v>1367993.880361995</v>
      </c>
      <c r="K64" s="19">
        <f>G64-$M$6</f>
        <v>0</v>
      </c>
      <c r="L64" s="19">
        <f>(B64-$B$2)*(G64-$M$6)</f>
        <v>0</v>
      </c>
    </row>
    <row r="65" spans="1:12" x14ac:dyDescent="0.55000000000000004">
      <c r="A65" s="46">
        <v>1980</v>
      </c>
      <c r="B65" s="47">
        <v>1370000</v>
      </c>
      <c r="C65" s="54">
        <f t="shared" si="0"/>
        <v>6.1367205671564067</v>
      </c>
      <c r="D65" s="19">
        <v>53.5</v>
      </c>
      <c r="E65" s="19">
        <f t="shared" si="1"/>
        <v>4.9849294914091896E-6</v>
      </c>
      <c r="F65" s="19">
        <f>(D65-3/8)/($B$1+1/4)</f>
        <v>0.60198300283286121</v>
      </c>
      <c r="G65" s="53">
        <f t="shared" si="2"/>
        <v>0</v>
      </c>
      <c r="H65" s="51" t="e">
        <f>EXP(-EXP(-$B$6*(B65-$B$8)))</f>
        <v>#NAME?</v>
      </c>
      <c r="I65" s="52" t="e">
        <f t="shared" si="4"/>
        <v>#NAME?</v>
      </c>
      <c r="J65" s="48">
        <f t="shared" si="3"/>
        <v>1369993.880361995</v>
      </c>
      <c r="K65" s="19">
        <f>G65-$M$6</f>
        <v>0</v>
      </c>
      <c r="L65" s="19">
        <f>(B65-$B$2)*(G65-$M$6)</f>
        <v>0</v>
      </c>
    </row>
    <row r="66" spans="1:12" x14ac:dyDescent="0.55000000000000004">
      <c r="A66" s="46">
        <v>2003</v>
      </c>
      <c r="B66" s="7">
        <v>1370000</v>
      </c>
      <c r="C66" s="54">
        <f t="shared" si="0"/>
        <v>6.1367205671564067</v>
      </c>
      <c r="D66" s="19">
        <v>53.5</v>
      </c>
      <c r="E66" s="19">
        <f t="shared" si="1"/>
        <v>4.9849294914091896E-6</v>
      </c>
      <c r="F66" s="19">
        <f>(D66-3/8)/($B$1+1/4)</f>
        <v>0.60198300283286121</v>
      </c>
      <c r="G66" s="53">
        <f t="shared" si="2"/>
        <v>0</v>
      </c>
      <c r="H66" s="51" t="e">
        <f>EXP(-EXP(-$B$6*(B66-$B$8)))</f>
        <v>#NAME?</v>
      </c>
      <c r="I66" s="52" t="e">
        <f t="shared" si="4"/>
        <v>#NAME?</v>
      </c>
      <c r="J66" s="48">
        <f t="shared" si="3"/>
        <v>1369993.880361995</v>
      </c>
      <c r="K66" s="19">
        <f>G66-$M$6</f>
        <v>0</v>
      </c>
      <c r="L66" s="19">
        <f>(B66-$B$2)*(G66-$M$6)</f>
        <v>0</v>
      </c>
    </row>
    <row r="67" spans="1:12" x14ac:dyDescent="0.55000000000000004">
      <c r="A67" s="46">
        <v>1990</v>
      </c>
      <c r="B67" s="47">
        <v>1380000</v>
      </c>
      <c r="C67" s="54">
        <f t="shared" si="0"/>
        <v>6.1398790864012369</v>
      </c>
      <c r="D67" s="19">
        <v>55.5</v>
      </c>
      <c r="E67" s="19">
        <f t="shared" si="1"/>
        <v>8.2927987631409601E-6</v>
      </c>
      <c r="F67" s="19">
        <f>(D67-3/8)/($B$1+1/4)</f>
        <v>0.62464589235127477</v>
      </c>
      <c r="G67" s="53">
        <f t="shared" si="2"/>
        <v>0</v>
      </c>
      <c r="H67" s="51" t="e">
        <f>EXP(-EXP(-$B$6*(B67-$B$8)))</f>
        <v>#NAME?</v>
      </c>
      <c r="I67" s="52" t="e">
        <f t="shared" si="4"/>
        <v>#NAME?</v>
      </c>
      <c r="J67" s="48">
        <f t="shared" si="3"/>
        <v>1379993.880361995</v>
      </c>
      <c r="K67" s="19">
        <f>G67-$M$6</f>
        <v>0</v>
      </c>
      <c r="L67" s="19">
        <f>(B67-$B$2)*(G67-$M$6)</f>
        <v>0</v>
      </c>
    </row>
    <row r="68" spans="1:12" x14ac:dyDescent="0.55000000000000004">
      <c r="A68" s="46">
        <v>2013</v>
      </c>
      <c r="B68" s="7">
        <v>1380000</v>
      </c>
      <c r="C68" s="54">
        <f t="shared" si="0"/>
        <v>6.1398790864012369</v>
      </c>
      <c r="D68" s="19">
        <v>55.5</v>
      </c>
      <c r="E68" s="19">
        <f t="shared" si="1"/>
        <v>8.2927987631409601E-6</v>
      </c>
      <c r="F68" s="19">
        <f>(D68-3/8)/($B$1+1/4)</f>
        <v>0.62464589235127477</v>
      </c>
      <c r="G68" s="53">
        <f t="shared" si="2"/>
        <v>0</v>
      </c>
      <c r="H68" s="51" t="e">
        <f>EXP(-EXP(-$B$6*(B68-$B$8)))</f>
        <v>#NAME?</v>
      </c>
      <c r="I68" s="52" t="e">
        <f t="shared" si="4"/>
        <v>#NAME?</v>
      </c>
      <c r="J68" s="48">
        <f t="shared" si="3"/>
        <v>1379993.880361995</v>
      </c>
      <c r="K68" s="19">
        <f>G68-$M$6</f>
        <v>0</v>
      </c>
      <c r="L68" s="19">
        <f>(B68-$B$2)*(G68-$M$6)</f>
        <v>0</v>
      </c>
    </row>
    <row r="69" spans="1:12" x14ac:dyDescent="0.55000000000000004">
      <c r="A69" s="46">
        <v>1948</v>
      </c>
      <c r="B69" s="47">
        <v>1401000</v>
      </c>
      <c r="C69" s="54">
        <f t="shared" si="0"/>
        <v>6.1464381352857744</v>
      </c>
      <c r="D69" s="19">
        <v>57</v>
      </c>
      <c r="E69" s="19">
        <f t="shared" si="1"/>
        <v>1.9249112477275992E-5</v>
      </c>
      <c r="F69" s="19">
        <f>(D69-3/8)/($B$1+1/4)</f>
        <v>0.64164305949008493</v>
      </c>
      <c r="G69" s="53">
        <f t="shared" si="2"/>
        <v>0</v>
      </c>
      <c r="H69" s="51" t="e">
        <f>EXP(-EXP(-$B$6*(B69-$B$8)))</f>
        <v>#NAME?</v>
      </c>
      <c r="I69" s="52" t="e">
        <f t="shared" si="4"/>
        <v>#NAME?</v>
      </c>
      <c r="J69" s="48">
        <f t="shared" si="3"/>
        <v>1400993.880361995</v>
      </c>
      <c r="K69" s="19">
        <f>G69-$M$6</f>
        <v>0</v>
      </c>
      <c r="L69" s="19">
        <f>(B69-$B$2)*(G69-$M$6)</f>
        <v>0</v>
      </c>
    </row>
    <row r="70" spans="1:12" x14ac:dyDescent="0.55000000000000004">
      <c r="A70" s="46">
        <v>1969</v>
      </c>
      <c r="B70" s="47">
        <v>1404000</v>
      </c>
      <c r="C70" s="54">
        <f t="shared" si="0"/>
        <v>6.1473671077937864</v>
      </c>
      <c r="D70" s="19">
        <v>58</v>
      </c>
      <c r="E70" s="19">
        <f t="shared" si="1"/>
        <v>2.1320993984677863E-5</v>
      </c>
      <c r="F70" s="19">
        <f>(D70-3/8)/($B$1+1/4)</f>
        <v>0.65297450424929182</v>
      </c>
      <c r="G70" s="53">
        <f t="shared" si="2"/>
        <v>0</v>
      </c>
      <c r="H70" s="51" t="e">
        <f>EXP(-EXP(-$B$6*(B70-$B$8)))</f>
        <v>#NAME?</v>
      </c>
      <c r="I70" s="52" t="e">
        <f t="shared" si="4"/>
        <v>#NAME?</v>
      </c>
      <c r="J70" s="48">
        <f t="shared" si="3"/>
        <v>1403993.880361995</v>
      </c>
      <c r="K70" s="19">
        <f>G70-$M$6</f>
        <v>0</v>
      </c>
      <c r="L70" s="19">
        <f>(B70-$B$2)*(G70-$M$6)</f>
        <v>0</v>
      </c>
    </row>
    <row r="71" spans="1:12" x14ac:dyDescent="0.55000000000000004">
      <c r="A71" s="46">
        <v>1932</v>
      </c>
      <c r="B71" s="47">
        <v>1410000</v>
      </c>
      <c r="C71" s="54">
        <f t="shared" si="0"/>
        <v>6.1492191126553797</v>
      </c>
      <c r="D71" s="19">
        <v>59.5</v>
      </c>
      <c r="E71" s="19">
        <f t="shared" si="1"/>
        <v>2.5884709229044259E-5</v>
      </c>
      <c r="F71" s="19">
        <f>(D71-3/8)/($B$1+1/4)</f>
        <v>0.66997167138810199</v>
      </c>
      <c r="G71" s="53">
        <f t="shared" si="2"/>
        <v>0</v>
      </c>
      <c r="H71" s="51" t="e">
        <f>EXP(-EXP(-$B$6*(B71-$B$8)))</f>
        <v>#NAME?</v>
      </c>
      <c r="I71" s="52" t="e">
        <f t="shared" si="4"/>
        <v>#NAME?</v>
      </c>
      <c r="J71" s="48">
        <f t="shared" si="3"/>
        <v>1409993.880361995</v>
      </c>
      <c r="K71" s="19">
        <f>G71-$M$6</f>
        <v>0</v>
      </c>
      <c r="L71" s="19">
        <f>(B71-$B$2)*(G71-$M$6)</f>
        <v>0</v>
      </c>
    </row>
    <row r="72" spans="1:12" x14ac:dyDescent="0.55000000000000004">
      <c r="A72" s="46">
        <v>1939</v>
      </c>
      <c r="B72" s="47">
        <v>1410000</v>
      </c>
      <c r="C72" s="54">
        <f t="shared" si="0"/>
        <v>6.1492191126553797</v>
      </c>
      <c r="D72" s="19">
        <v>59.5</v>
      </c>
      <c r="E72" s="19">
        <f t="shared" si="1"/>
        <v>2.5884709229044259E-5</v>
      </c>
      <c r="F72" s="19">
        <f>(D72-3/8)/($B$1+1/4)</f>
        <v>0.66997167138810199</v>
      </c>
      <c r="G72" s="53">
        <f t="shared" si="2"/>
        <v>0</v>
      </c>
      <c r="H72" s="51" t="e">
        <f>EXP(-EXP(-$B$6*(B72-$B$8)))</f>
        <v>#NAME?</v>
      </c>
      <c r="I72" s="52" t="e">
        <f t="shared" si="4"/>
        <v>#NAME?</v>
      </c>
      <c r="J72" s="48">
        <f t="shared" si="3"/>
        <v>1409993.880361995</v>
      </c>
      <c r="K72" s="19">
        <f>G72-$M$6</f>
        <v>0</v>
      </c>
      <c r="L72" s="19">
        <f>(B72-$B$2)*(G72-$M$6)</f>
        <v>0</v>
      </c>
    </row>
    <row r="73" spans="1:12" x14ac:dyDescent="0.55000000000000004">
      <c r="A73" s="46">
        <v>1935</v>
      </c>
      <c r="B73" s="47">
        <v>1420000</v>
      </c>
      <c r="C73" s="54">
        <f t="shared" si="0"/>
        <v>6.1522883443830567</v>
      </c>
      <c r="D73" s="19">
        <v>61</v>
      </c>
      <c r="E73" s="19">
        <f t="shared" si="1"/>
        <v>3.4806719630023423E-5</v>
      </c>
      <c r="F73" s="19">
        <f>(D73-3/8)/($B$1+1/4)</f>
        <v>0.68696883852691215</v>
      </c>
      <c r="G73" s="53">
        <f t="shared" si="2"/>
        <v>0</v>
      </c>
      <c r="H73" s="51" t="e">
        <f>EXP(-EXP(-$B$6*(B73-$B$8)))</f>
        <v>#NAME?</v>
      </c>
      <c r="I73" s="52" t="e">
        <f t="shared" si="4"/>
        <v>#NAME?</v>
      </c>
      <c r="J73" s="48">
        <f t="shared" si="3"/>
        <v>1419993.880361995</v>
      </c>
      <c r="K73" s="19">
        <f>G73-$M$6</f>
        <v>0</v>
      </c>
      <c r="L73" s="19">
        <f>(B73-$B$2)*(G73-$M$6)</f>
        <v>0</v>
      </c>
    </row>
    <row r="74" spans="1:12" x14ac:dyDescent="0.55000000000000004">
      <c r="A74" s="46">
        <v>1985</v>
      </c>
      <c r="B74" s="47">
        <v>1430000</v>
      </c>
      <c r="C74" s="54">
        <f t="shared" si="0"/>
        <v>6.1553360374650614</v>
      </c>
      <c r="D74" s="19">
        <v>62.5</v>
      </c>
      <c r="E74" s="19">
        <f t="shared" si="1"/>
        <v>4.5491770154097352E-5</v>
      </c>
      <c r="F74" s="19">
        <f>(D74-3/8)/($B$1+1/4)</f>
        <v>0.70396600566572243</v>
      </c>
      <c r="G74" s="53">
        <f t="shared" si="2"/>
        <v>0</v>
      </c>
      <c r="H74" s="51" t="e">
        <f>EXP(-EXP(-$B$6*(B74-$B$8)))</f>
        <v>#NAME?</v>
      </c>
      <c r="I74" s="52" t="e">
        <f t="shared" si="4"/>
        <v>#NAME?</v>
      </c>
      <c r="J74" s="48">
        <f t="shared" si="3"/>
        <v>1429993.880361995</v>
      </c>
      <c r="K74" s="19">
        <f>G74-$M$6</f>
        <v>0</v>
      </c>
      <c r="L74" s="19">
        <f>(B74-$B$2)*(G74-$M$6)</f>
        <v>0</v>
      </c>
    </row>
    <row r="75" spans="1:12" x14ac:dyDescent="0.55000000000000004">
      <c r="A75" s="46">
        <v>1989</v>
      </c>
      <c r="B75" s="47">
        <v>1430000</v>
      </c>
      <c r="C75" s="54">
        <f t="shared" si="0"/>
        <v>6.1553360374650614</v>
      </c>
      <c r="D75" s="19">
        <v>62.5</v>
      </c>
      <c r="E75" s="19">
        <f t="shared" si="1"/>
        <v>4.5491770154097352E-5</v>
      </c>
      <c r="F75" s="19">
        <f>(D75-3/8)/($B$1+1/4)</f>
        <v>0.70396600566572243</v>
      </c>
      <c r="G75" s="53">
        <f t="shared" si="2"/>
        <v>0</v>
      </c>
      <c r="H75" s="51" t="e">
        <f>EXP(-EXP(-$B$6*(B75-$B$8)))</f>
        <v>#NAME?</v>
      </c>
      <c r="I75" s="52" t="e">
        <f t="shared" si="4"/>
        <v>#NAME?</v>
      </c>
      <c r="J75" s="48">
        <f t="shared" si="3"/>
        <v>1429993.880361995</v>
      </c>
      <c r="K75" s="19">
        <f>G75-$M$6</f>
        <v>0</v>
      </c>
      <c r="L75" s="19">
        <f>(B75-$B$2)*(G75-$M$6)</f>
        <v>0</v>
      </c>
    </row>
    <row r="76" spans="1:12" x14ac:dyDescent="0.55000000000000004">
      <c r="A76" s="46">
        <v>1962</v>
      </c>
      <c r="B76" s="47">
        <v>1440000</v>
      </c>
      <c r="C76" s="54">
        <f t="shared" si="0"/>
        <v>6.1583624920952493</v>
      </c>
      <c r="D76" s="19">
        <v>64</v>
      </c>
      <c r="E76" s="19">
        <f t="shared" si="1"/>
        <v>5.8070694334196378E-5</v>
      </c>
      <c r="F76" s="19">
        <f>(D76-3/8)/($B$1+1/4)</f>
        <v>0.72096317280453259</v>
      </c>
      <c r="G76" s="53">
        <f t="shared" si="2"/>
        <v>0</v>
      </c>
      <c r="H76" s="51" t="e">
        <f>EXP(-EXP(-$B$6*(B76-$B$8)))</f>
        <v>#NAME?</v>
      </c>
      <c r="I76" s="52" t="e">
        <f t="shared" si="4"/>
        <v>#NAME?</v>
      </c>
      <c r="J76" s="48">
        <f t="shared" si="3"/>
        <v>1439993.880361995</v>
      </c>
      <c r="K76" s="19">
        <f>G76-$M$6</f>
        <v>0</v>
      </c>
      <c r="L76" s="19">
        <f>(B76-$B$2)*(G76-$M$6)</f>
        <v>0</v>
      </c>
    </row>
    <row r="77" spans="1:12" x14ac:dyDescent="0.55000000000000004">
      <c r="A77" s="46">
        <v>1946</v>
      </c>
      <c r="B77" s="47">
        <v>1481000</v>
      </c>
      <c r="C77" s="54">
        <f t="shared" si="0"/>
        <v>6.1705550585212086</v>
      </c>
      <c r="D77" s="19">
        <v>65</v>
      </c>
      <c r="E77" s="19">
        <f t="shared" si="1"/>
        <v>1.3200481979856621E-4</v>
      </c>
      <c r="F77" s="19">
        <f>(D77-3/8)/($B$1+1/4)</f>
        <v>0.73229461756373937</v>
      </c>
      <c r="G77" s="53">
        <f t="shared" si="2"/>
        <v>0</v>
      </c>
      <c r="H77" s="51" t="e">
        <f>EXP(-EXP(-$B$6*(B77-$B$8)))</f>
        <v>#NAME?</v>
      </c>
      <c r="I77" s="52" t="e">
        <f t="shared" si="4"/>
        <v>#NAME?</v>
      </c>
      <c r="J77" s="48">
        <f t="shared" si="3"/>
        <v>1480993.880361995</v>
      </c>
      <c r="K77" s="19">
        <f>G77-$M$6</f>
        <v>0</v>
      </c>
      <c r="L77" s="19">
        <f>(B77-$B$2)*(G77-$M$6)</f>
        <v>0</v>
      </c>
    </row>
    <row r="78" spans="1:12" x14ac:dyDescent="0.55000000000000004">
      <c r="A78" s="46">
        <v>1974</v>
      </c>
      <c r="B78" s="47">
        <v>1530000</v>
      </c>
      <c r="C78" s="54">
        <f t="shared" ref="C78:C100" si="5">LOG(B78)</f>
        <v>6.1846914308175984</v>
      </c>
      <c r="D78" s="19">
        <v>66</v>
      </c>
      <c r="E78" s="19">
        <f t="shared" ref="E78:E100" si="6">(C78-$B$2)^3</f>
        <v>2.753027274892056E-4</v>
      </c>
      <c r="F78" s="19">
        <f>(D78-3/8)/($B$1+1/4)</f>
        <v>0.74362606232294615</v>
      </c>
      <c r="G78" s="53">
        <f t="shared" ref="G78:G100" si="7">NORMDIST(F78,$B$2,$B$3,TRUE)</f>
        <v>0</v>
      </c>
      <c r="H78" s="51" t="e">
        <f>EXP(-EXP(-$B$6*(B78-$B$8)))</f>
        <v>#NAME?</v>
      </c>
      <c r="I78" s="52" t="e">
        <f t="shared" si="4"/>
        <v>#NAME?</v>
      </c>
      <c r="J78" s="48">
        <f t="shared" ref="J78:J100" si="8">B78-$B$2</f>
        <v>1529993.880361995</v>
      </c>
      <c r="K78" s="19">
        <f>G78-$M$6</f>
        <v>0</v>
      </c>
      <c r="L78" s="19">
        <f>(B78-$B$2)*(G78-$M$6)</f>
        <v>0</v>
      </c>
    </row>
    <row r="79" spans="1:12" x14ac:dyDescent="0.55000000000000004">
      <c r="A79" s="46">
        <v>2002</v>
      </c>
      <c r="B79" s="7">
        <v>1537000</v>
      </c>
      <c r="C79" s="54">
        <f t="shared" si="5"/>
        <v>6.1866738674997448</v>
      </c>
      <c r="D79" s="19">
        <v>67</v>
      </c>
      <c r="E79" s="19">
        <f t="shared" si="6"/>
        <v>3.0124621725432328E-4</v>
      </c>
      <c r="F79" s="19">
        <f>(D79-3/8)/($B$1+1/4)</f>
        <v>0.75495750708215292</v>
      </c>
      <c r="G79" s="53">
        <f t="shared" si="7"/>
        <v>0</v>
      </c>
      <c r="H79" s="51" t="e">
        <f>EXP(-EXP(-$B$6*(B79-$B$8)))</f>
        <v>#NAME?</v>
      </c>
      <c r="I79" s="52" t="e">
        <f t="shared" si="4"/>
        <v>#NAME?</v>
      </c>
      <c r="J79" s="48">
        <f t="shared" si="8"/>
        <v>1536993.880361995</v>
      </c>
      <c r="K79" s="19">
        <f>G79-$M$6</f>
        <v>0</v>
      </c>
      <c r="L79" s="19">
        <f>(B79-$B$2)*(G79-$M$6)</f>
        <v>0</v>
      </c>
    </row>
    <row r="80" spans="1:12" x14ac:dyDescent="0.55000000000000004">
      <c r="A80" s="46">
        <v>2005</v>
      </c>
      <c r="B80" s="7">
        <v>1542000</v>
      </c>
      <c r="C80" s="54">
        <f t="shared" si="5"/>
        <v>6.188084373714938</v>
      </c>
      <c r="D80" s="19">
        <v>68</v>
      </c>
      <c r="E80" s="19">
        <f t="shared" si="6"/>
        <v>3.2066476008322793E-4</v>
      </c>
      <c r="F80" s="19">
        <f>(D80-3/8)/($B$1+1/4)</f>
        <v>0.76628895184135981</v>
      </c>
      <c r="G80" s="53">
        <f t="shared" si="7"/>
        <v>0</v>
      </c>
      <c r="H80" s="51" t="e">
        <f>EXP(-EXP(-$B$6*(B80-$B$8)))</f>
        <v>#NAME?</v>
      </c>
      <c r="I80" s="52" t="e">
        <f t="shared" ref="I80:I100" si="9">H80-H79</f>
        <v>#NAME?</v>
      </c>
      <c r="J80" s="48">
        <f t="shared" si="8"/>
        <v>1541993.880361995</v>
      </c>
      <c r="K80" s="19">
        <f>G80-$M$6</f>
        <v>0</v>
      </c>
      <c r="L80" s="19">
        <f>(B80-$B$2)*(G80-$M$6)</f>
        <v>0</v>
      </c>
    </row>
    <row r="81" spans="1:12" x14ac:dyDescent="0.55000000000000004">
      <c r="A81" s="46">
        <v>2009</v>
      </c>
      <c r="B81" s="7">
        <v>1550000</v>
      </c>
      <c r="C81" s="54">
        <f t="shared" si="5"/>
        <v>6.1903316981702918</v>
      </c>
      <c r="D81" s="19">
        <v>69</v>
      </c>
      <c r="E81" s="19">
        <f t="shared" si="6"/>
        <v>3.5329867579704023E-4</v>
      </c>
      <c r="F81" s="19">
        <f>(D81-3/8)/($B$1+1/4)</f>
        <v>0.77762039660056659</v>
      </c>
      <c r="G81" s="53">
        <f t="shared" si="7"/>
        <v>0</v>
      </c>
      <c r="H81" s="51" t="e">
        <f>EXP(-EXP(-$B$6*(B81-$B$8)))</f>
        <v>#NAME?</v>
      </c>
      <c r="I81" s="52" t="e">
        <f t="shared" si="9"/>
        <v>#NAME?</v>
      </c>
      <c r="J81" s="48">
        <f t="shared" si="8"/>
        <v>1549993.880361995</v>
      </c>
      <c r="K81" s="19">
        <f>G81-$M$6</f>
        <v>0</v>
      </c>
      <c r="L81" s="19">
        <f>(B81-$B$2)*(G81-$M$6)</f>
        <v>0</v>
      </c>
    </row>
    <row r="82" spans="1:12" x14ac:dyDescent="0.55000000000000004">
      <c r="A82" s="46">
        <v>1994</v>
      </c>
      <c r="B82" s="47">
        <v>1560000</v>
      </c>
      <c r="C82" s="54">
        <f t="shared" si="5"/>
        <v>6.1931245983544612</v>
      </c>
      <c r="D82" s="19">
        <v>70</v>
      </c>
      <c r="E82" s="19">
        <f t="shared" si="6"/>
        <v>3.9684813457163188E-4</v>
      </c>
      <c r="F82" s="19">
        <f>(D82-3/8)/($B$1+1/4)</f>
        <v>0.78895184135977336</v>
      </c>
      <c r="G82" s="53">
        <f t="shared" si="7"/>
        <v>0</v>
      </c>
      <c r="H82" s="51" t="e">
        <f>EXP(-EXP(-$B$6*(B82-$B$8)))</f>
        <v>#NAME?</v>
      </c>
      <c r="I82" s="52" t="e">
        <f t="shared" si="9"/>
        <v>#NAME?</v>
      </c>
      <c r="J82" s="48">
        <f t="shared" si="8"/>
        <v>1559993.880361995</v>
      </c>
      <c r="K82" s="19">
        <f>G82-$M$6</f>
        <v>0</v>
      </c>
      <c r="L82" s="19">
        <f>(B82-$B$2)*(G82-$M$6)</f>
        <v>0</v>
      </c>
    </row>
    <row r="83" spans="1:12" x14ac:dyDescent="0.55000000000000004">
      <c r="A83" s="46">
        <v>1949</v>
      </c>
      <c r="B83" s="47">
        <v>1574000</v>
      </c>
      <c r="C83" s="54">
        <f t="shared" si="5"/>
        <v>6.197004728023046</v>
      </c>
      <c r="D83" s="19">
        <v>71</v>
      </c>
      <c r="E83" s="19">
        <f t="shared" si="6"/>
        <v>4.6308701583193862E-4</v>
      </c>
      <c r="F83" s="19">
        <f>(D83-3/8)/($B$1+1/4)</f>
        <v>0.80028328611898014</v>
      </c>
      <c r="G83" s="53">
        <f t="shared" si="7"/>
        <v>0</v>
      </c>
      <c r="H83" s="51" t="e">
        <f>EXP(-EXP(-$B$6*(B83-$B$8)))</f>
        <v>#NAME?</v>
      </c>
      <c r="I83" s="52" t="e">
        <f t="shared" si="9"/>
        <v>#NAME?</v>
      </c>
      <c r="J83" s="48">
        <f t="shared" si="8"/>
        <v>1573993.880361995</v>
      </c>
      <c r="K83" s="19">
        <f>G83-$M$6</f>
        <v>0</v>
      </c>
      <c r="L83" s="19">
        <f>(B83-$B$2)*(G83-$M$6)</f>
        <v>0</v>
      </c>
    </row>
    <row r="84" spans="1:12" x14ac:dyDescent="0.55000000000000004">
      <c r="A84" s="46">
        <v>1961</v>
      </c>
      <c r="B84" s="47">
        <v>1580000</v>
      </c>
      <c r="C84" s="54">
        <f t="shared" si="5"/>
        <v>6.1986570869544222</v>
      </c>
      <c r="D84" s="19">
        <v>72</v>
      </c>
      <c r="E84" s="19">
        <f t="shared" si="6"/>
        <v>4.9339635553290065E-4</v>
      </c>
      <c r="F84" s="19">
        <f>(D84-3/8)/($B$1+1/4)</f>
        <v>0.81161473087818692</v>
      </c>
      <c r="G84" s="53">
        <f t="shared" si="7"/>
        <v>0</v>
      </c>
      <c r="H84" s="51" t="e">
        <f>EXP(-EXP(-$B$6*(B84-$B$8)))</f>
        <v>#NAME?</v>
      </c>
      <c r="I84" s="52" t="e">
        <f t="shared" si="9"/>
        <v>#NAME?</v>
      </c>
      <c r="J84" s="48">
        <f t="shared" si="8"/>
        <v>1579993.880361995</v>
      </c>
      <c r="K84" s="19">
        <f>G84-$M$6</f>
        <v>0</v>
      </c>
      <c r="L84" s="19">
        <f>(B84-$B$2)*(G84-$M$6)</f>
        <v>0</v>
      </c>
    </row>
    <row r="85" spans="1:12" x14ac:dyDescent="0.55000000000000004">
      <c r="A85" s="46">
        <v>1984</v>
      </c>
      <c r="B85" s="47">
        <v>1600000</v>
      </c>
      <c r="C85" s="54">
        <f t="shared" si="5"/>
        <v>6.204119982655925</v>
      </c>
      <c r="D85" s="19">
        <v>73</v>
      </c>
      <c r="E85" s="19">
        <f t="shared" si="6"/>
        <v>6.0296515268678738E-4</v>
      </c>
      <c r="F85" s="19">
        <f>(D85-3/8)/($B$1+1/4)</f>
        <v>0.82294617563739381</v>
      </c>
      <c r="G85" s="53">
        <f t="shared" si="7"/>
        <v>0</v>
      </c>
      <c r="H85" s="51" t="e">
        <f>EXP(-EXP(-$B$6*(B85-$B$8)))</f>
        <v>#NAME?</v>
      </c>
      <c r="I85" s="52" t="e">
        <f t="shared" si="9"/>
        <v>#NAME?</v>
      </c>
      <c r="J85" s="48">
        <f t="shared" si="8"/>
        <v>1599993.880361995</v>
      </c>
      <c r="K85" s="19">
        <f>G85-$M$6</f>
        <v>0</v>
      </c>
      <c r="L85" s="19">
        <f>(B85-$B$2)*(G85-$M$6)</f>
        <v>0</v>
      </c>
    </row>
    <row r="86" spans="1:12" x14ac:dyDescent="0.55000000000000004">
      <c r="A86" s="46">
        <v>1944</v>
      </c>
      <c r="B86" s="47">
        <v>1610000</v>
      </c>
      <c r="C86" s="54">
        <f t="shared" si="5"/>
        <v>6.20682587603185</v>
      </c>
      <c r="D86" s="19">
        <v>74</v>
      </c>
      <c r="E86" s="19">
        <f t="shared" si="6"/>
        <v>6.6277820360067542E-4</v>
      </c>
      <c r="F86" s="19">
        <f>(D86-3/8)/($B$1+1/4)</f>
        <v>0.83427762039660058</v>
      </c>
      <c r="G86" s="53">
        <f t="shared" si="7"/>
        <v>0</v>
      </c>
      <c r="H86" s="51" t="e">
        <f>EXP(-EXP(-$B$6*(B86-$B$8)))</f>
        <v>#NAME?</v>
      </c>
      <c r="I86" s="52" t="e">
        <f t="shared" si="9"/>
        <v>#NAME?</v>
      </c>
      <c r="J86" s="48">
        <f t="shared" si="8"/>
        <v>1609993.880361995</v>
      </c>
      <c r="K86" s="19">
        <f>G86-$M$6</f>
        <v>0</v>
      </c>
      <c r="L86" s="19">
        <f>(B86-$B$2)*(G86-$M$6)</f>
        <v>0</v>
      </c>
    </row>
    <row r="87" spans="1:12" x14ac:dyDescent="0.55000000000000004">
      <c r="A87" s="46">
        <v>1943</v>
      </c>
      <c r="B87" s="47">
        <v>1648000</v>
      </c>
      <c r="C87" s="54">
        <f t="shared" si="5"/>
        <v>6.216957207361097</v>
      </c>
      <c r="D87" s="19">
        <v>75</v>
      </c>
      <c r="E87" s="19">
        <f t="shared" si="6"/>
        <v>9.2171280426102951E-4</v>
      </c>
      <c r="F87" s="19">
        <f>(D87-3/8)/($B$1+1/4)</f>
        <v>0.84560906515580736</v>
      </c>
      <c r="G87" s="53">
        <f t="shared" si="7"/>
        <v>0</v>
      </c>
      <c r="H87" s="51" t="e">
        <f>EXP(-EXP(-$B$6*(B87-$B$8)))</f>
        <v>#NAME?</v>
      </c>
      <c r="I87" s="52" t="e">
        <f t="shared" si="9"/>
        <v>#NAME?</v>
      </c>
      <c r="J87" s="48">
        <f t="shared" si="8"/>
        <v>1647993.880361995</v>
      </c>
      <c r="K87" s="19">
        <f>G87-$M$6</f>
        <v>0</v>
      </c>
      <c r="L87" s="19">
        <f>(B87-$B$2)*(G87-$M$6)</f>
        <v>0</v>
      </c>
    </row>
    <row r="88" spans="1:12" x14ac:dyDescent="0.55000000000000004">
      <c r="A88" s="46">
        <v>1979</v>
      </c>
      <c r="B88" s="47">
        <v>1690000</v>
      </c>
      <c r="C88" s="54">
        <f t="shared" si="5"/>
        <v>6.2278867046136739</v>
      </c>
      <c r="D88" s="19">
        <v>76.5</v>
      </c>
      <c r="E88" s="19">
        <f t="shared" si="6"/>
        <v>1.268434548014489E-3</v>
      </c>
      <c r="F88" s="19">
        <f>(D88-3/8)/($B$1+1/4)</f>
        <v>0.86260623229461753</v>
      </c>
      <c r="G88" s="53">
        <f t="shared" si="7"/>
        <v>0</v>
      </c>
      <c r="H88" s="51" t="e">
        <f>EXP(-EXP(-$B$6*(B88-$B$8)))</f>
        <v>#NAME?</v>
      </c>
      <c r="I88" s="52" t="e">
        <f t="shared" si="9"/>
        <v>#NAME?</v>
      </c>
      <c r="J88" s="48">
        <f t="shared" si="8"/>
        <v>1689993.880361995</v>
      </c>
      <c r="K88" s="19">
        <f>G88-$M$6</f>
        <v>0</v>
      </c>
      <c r="L88" s="19">
        <f>(B88-$B$2)*(G88-$M$6)</f>
        <v>0</v>
      </c>
    </row>
    <row r="89" spans="1:12" x14ac:dyDescent="0.55000000000000004">
      <c r="A89" s="46">
        <v>1991</v>
      </c>
      <c r="B89" s="47">
        <v>1690000</v>
      </c>
      <c r="C89" s="54">
        <f t="shared" si="5"/>
        <v>6.2278867046136739</v>
      </c>
      <c r="D89" s="19">
        <v>76.5</v>
      </c>
      <c r="E89" s="19">
        <f t="shared" si="6"/>
        <v>1.268434548014489E-3</v>
      </c>
      <c r="F89" s="19">
        <f>(D89-3/8)/($B$1+1/4)</f>
        <v>0.86260623229461753</v>
      </c>
      <c r="G89" s="53">
        <f t="shared" si="7"/>
        <v>0</v>
      </c>
      <c r="H89" s="51" t="e">
        <f>EXP(-EXP(-$B$6*(B89-$B$8)))</f>
        <v>#NAME?</v>
      </c>
      <c r="I89" s="52" t="e">
        <f t="shared" si="9"/>
        <v>#NAME?</v>
      </c>
      <c r="J89" s="48">
        <f t="shared" si="8"/>
        <v>1689993.880361995</v>
      </c>
      <c r="K89" s="19">
        <f>G89-$M$6</f>
        <v>0</v>
      </c>
      <c r="L89" s="19">
        <f>(B89-$B$2)*(G89-$M$6)</f>
        <v>0</v>
      </c>
    </row>
    <row r="90" spans="1:12" x14ac:dyDescent="0.55000000000000004">
      <c r="A90" s="46">
        <v>1929</v>
      </c>
      <c r="B90" s="47">
        <v>1730000</v>
      </c>
      <c r="C90" s="54">
        <f t="shared" si="5"/>
        <v>6.238046103128795</v>
      </c>
      <c r="D90" s="19">
        <v>78</v>
      </c>
      <c r="E90" s="19">
        <f t="shared" si="6"/>
        <v>1.66013809466014E-3</v>
      </c>
      <c r="F90" s="19">
        <f>(D90-3/8)/($B$1+1/4)</f>
        <v>0.8796033994334278</v>
      </c>
      <c r="G90" s="53">
        <f t="shared" si="7"/>
        <v>0</v>
      </c>
      <c r="H90" s="51" t="e">
        <f>EXP(-EXP(-$B$6*(B90-$B$8)))</f>
        <v>#NAME?</v>
      </c>
      <c r="I90" s="52" t="e">
        <f t="shared" si="9"/>
        <v>#NAME?</v>
      </c>
      <c r="J90" s="48">
        <f t="shared" si="8"/>
        <v>1729993.880361995</v>
      </c>
      <c r="K90" s="19">
        <f>G90-$M$6</f>
        <v>0</v>
      </c>
      <c r="L90" s="19">
        <f>(B90-$B$2)*(G90-$M$6)</f>
        <v>0</v>
      </c>
    </row>
    <row r="91" spans="1:12" x14ac:dyDescent="0.55000000000000004">
      <c r="A91" s="46">
        <v>1997</v>
      </c>
      <c r="B91" s="7">
        <v>1780000</v>
      </c>
      <c r="C91" s="54">
        <f t="shared" si="5"/>
        <v>6.2504200023088936</v>
      </c>
      <c r="D91" s="19">
        <v>79</v>
      </c>
      <c r="E91" s="19">
        <f t="shared" si="6"/>
        <v>2.2368862284506937E-3</v>
      </c>
      <c r="F91" s="19">
        <f>(D91-3/8)/($B$1+1/4)</f>
        <v>0.89093484419263458</v>
      </c>
      <c r="G91" s="53">
        <f t="shared" si="7"/>
        <v>0</v>
      </c>
      <c r="H91" s="51" t="e">
        <f>EXP(-EXP(-$B$6*(B91-$B$8)))</f>
        <v>#NAME?</v>
      </c>
      <c r="I91" s="52" t="e">
        <f t="shared" si="9"/>
        <v>#NAME?</v>
      </c>
      <c r="J91" s="48">
        <f t="shared" si="8"/>
        <v>1779993.880361995</v>
      </c>
      <c r="K91" s="19">
        <f>G91-$M$6</f>
        <v>0</v>
      </c>
      <c r="L91" s="19">
        <f>(B91-$B$2)*(G91-$M$6)</f>
        <v>0</v>
      </c>
    </row>
    <row r="92" spans="1:12" x14ac:dyDescent="0.55000000000000004">
      <c r="A92" s="46">
        <v>1983</v>
      </c>
      <c r="B92" s="47">
        <v>1790000</v>
      </c>
      <c r="C92" s="54">
        <f t="shared" si="5"/>
        <v>6.2528530309798933</v>
      </c>
      <c r="D92" s="19">
        <v>80</v>
      </c>
      <c r="E92" s="19">
        <f t="shared" si="6"/>
        <v>2.3640662355873805E-3</v>
      </c>
      <c r="F92" s="19">
        <f>(D92-3/8)/($B$1+1/4)</f>
        <v>0.90226628895184136</v>
      </c>
      <c r="G92" s="53">
        <f t="shared" si="7"/>
        <v>0</v>
      </c>
      <c r="H92" s="51" t="e">
        <f>EXP(-EXP(-$B$6*(B92-$B$8)))</f>
        <v>#NAME?</v>
      </c>
      <c r="I92" s="52" t="e">
        <f t="shared" si="9"/>
        <v>#NAME?</v>
      </c>
      <c r="J92" s="48">
        <f t="shared" si="8"/>
        <v>1789993.880361995</v>
      </c>
      <c r="K92" s="19">
        <f>G92-$M$6</f>
        <v>0</v>
      </c>
      <c r="L92" s="19">
        <f>(B92-$B$2)*(G92-$M$6)</f>
        <v>0</v>
      </c>
    </row>
    <row r="93" spans="1:12" x14ac:dyDescent="0.55000000000000004">
      <c r="A93" s="46">
        <v>2008</v>
      </c>
      <c r="B93" s="7">
        <v>1820000</v>
      </c>
      <c r="C93" s="54">
        <f t="shared" si="5"/>
        <v>6.2600713879850751</v>
      </c>
      <c r="D93" s="19">
        <v>81</v>
      </c>
      <c r="E93" s="19">
        <f t="shared" si="6"/>
        <v>2.7695618787024266E-3</v>
      </c>
      <c r="F93" s="19">
        <f>(D93-3/8)/($B$1+1/4)</f>
        <v>0.91359773371104813</v>
      </c>
      <c r="G93" s="53">
        <f t="shared" si="7"/>
        <v>0</v>
      </c>
      <c r="H93" s="51" t="e">
        <f>EXP(-EXP(-$B$6*(B93-$B$8)))</f>
        <v>#NAME?</v>
      </c>
      <c r="I93" s="52" t="e">
        <f t="shared" si="9"/>
        <v>#NAME?</v>
      </c>
      <c r="J93" s="48">
        <f t="shared" si="8"/>
        <v>1819993.880361995</v>
      </c>
      <c r="K93" s="19">
        <f>G93-$M$6</f>
        <v>0</v>
      </c>
      <c r="L93" s="19">
        <f>(B93-$B$2)*(G93-$M$6)</f>
        <v>0</v>
      </c>
    </row>
    <row r="94" spans="1:12" x14ac:dyDescent="0.55000000000000004">
      <c r="A94" s="46">
        <v>1975</v>
      </c>
      <c r="B94" s="47">
        <v>1840000</v>
      </c>
      <c r="C94" s="54">
        <f t="shared" si="5"/>
        <v>6.2648178230095368</v>
      </c>
      <c r="D94" s="19">
        <v>82</v>
      </c>
      <c r="E94" s="19">
        <f t="shared" si="6"/>
        <v>3.0599810848429185E-3</v>
      </c>
      <c r="F94" s="19">
        <f>(D94-3/8)/($B$1+1/4)</f>
        <v>0.92492917847025491</v>
      </c>
      <c r="G94" s="53">
        <f t="shared" si="7"/>
        <v>0</v>
      </c>
      <c r="H94" s="51" t="e">
        <f>EXP(-EXP(-$B$6*(B94-$B$8)))</f>
        <v>#NAME?</v>
      </c>
      <c r="I94" s="52" t="e">
        <f t="shared" si="9"/>
        <v>#NAME?</v>
      </c>
      <c r="J94" s="48">
        <f t="shared" si="8"/>
        <v>1839993.880361995</v>
      </c>
      <c r="K94" s="19">
        <f>G94-$M$6</f>
        <v>0</v>
      </c>
      <c r="L94" s="19">
        <f>(B94-$B$2)*(G94-$M$6)</f>
        <v>0</v>
      </c>
    </row>
    <row r="95" spans="1:12" x14ac:dyDescent="0.55000000000000004">
      <c r="A95" s="46">
        <v>1950</v>
      </c>
      <c r="B95" s="47">
        <v>1880000</v>
      </c>
      <c r="C95" s="54">
        <f t="shared" si="5"/>
        <v>6.2741578492636796</v>
      </c>
      <c r="D95" s="19">
        <v>83</v>
      </c>
      <c r="E95" s="19">
        <f t="shared" si="6"/>
        <v>3.6893748617115789E-3</v>
      </c>
      <c r="F95" s="19">
        <f>(D95-3/8)/($B$1+1/4)</f>
        <v>0.9362606232294618</v>
      </c>
      <c r="G95" s="53">
        <f t="shared" si="7"/>
        <v>0</v>
      </c>
      <c r="H95" s="51" t="e">
        <f>EXP(-EXP(-$B$6*(B95-$B$8)))</f>
        <v>#NAME?</v>
      </c>
      <c r="I95" s="52" t="e">
        <f t="shared" si="9"/>
        <v>#NAME?</v>
      </c>
      <c r="J95" s="48">
        <f t="shared" si="8"/>
        <v>1879993.880361995</v>
      </c>
      <c r="K95" s="19">
        <f>G95-$M$6</f>
        <v>0</v>
      </c>
      <c r="L95" s="19">
        <f>(B95-$B$2)*(G95-$M$6)</f>
        <v>0</v>
      </c>
    </row>
    <row r="96" spans="1:12" x14ac:dyDescent="0.55000000000000004">
      <c r="A96" s="46">
        <v>1945</v>
      </c>
      <c r="B96" s="47">
        <v>1922000</v>
      </c>
      <c r="C96" s="54">
        <f t="shared" si="5"/>
        <v>6.2837533833325265</v>
      </c>
      <c r="D96" s="19">
        <v>84</v>
      </c>
      <c r="E96" s="19">
        <f t="shared" si="6"/>
        <v>4.4202601885090361E-3</v>
      </c>
      <c r="F96" s="19">
        <f>(D96-3/8)/($B$1+1/4)</f>
        <v>0.94759206798866857</v>
      </c>
      <c r="G96" s="53">
        <f t="shared" si="7"/>
        <v>0</v>
      </c>
      <c r="H96" s="51" t="e">
        <f>EXP(-EXP(-$B$6*(B96-$B$8)))</f>
        <v>#NAME?</v>
      </c>
      <c r="I96" s="52" t="e">
        <f t="shared" si="9"/>
        <v>#NAME?</v>
      </c>
      <c r="J96" s="48">
        <f t="shared" si="8"/>
        <v>1921993.880361995</v>
      </c>
      <c r="K96" s="19">
        <f>G96-$M$6</f>
        <v>0</v>
      </c>
      <c r="L96" s="19">
        <f>(B96-$B$2)*(G96-$M$6)</f>
        <v>0</v>
      </c>
    </row>
    <row r="97" spans="1:12" x14ac:dyDescent="0.55000000000000004">
      <c r="A97" s="46">
        <v>1973</v>
      </c>
      <c r="B97" s="47">
        <v>1962000</v>
      </c>
      <c r="C97" s="54">
        <f t="shared" si="5"/>
        <v>6.2926990030439294</v>
      </c>
      <c r="D97" s="19">
        <v>85</v>
      </c>
      <c r="E97" s="19">
        <f t="shared" si="6"/>
        <v>5.1831957521036977E-3</v>
      </c>
      <c r="F97" s="19">
        <f>(D97-3/8)/($B$1+1/4)</f>
        <v>0.95892351274787535</v>
      </c>
      <c r="G97" s="53">
        <f t="shared" si="7"/>
        <v>0</v>
      </c>
      <c r="H97" s="51" t="e">
        <f>EXP(-EXP(-$B$6*(B97-$B$8)))</f>
        <v>#NAME?</v>
      </c>
      <c r="I97" s="52" t="e">
        <f t="shared" si="9"/>
        <v>#NAME?</v>
      </c>
      <c r="J97" s="48">
        <f t="shared" si="8"/>
        <v>1961993.880361995</v>
      </c>
      <c r="K97" s="19">
        <f>G97-$M$6</f>
        <v>0</v>
      </c>
      <c r="L97" s="19">
        <f>(B97-$B$2)*(G97-$M$6)</f>
        <v>0</v>
      </c>
    </row>
    <row r="98" spans="1:12" x14ac:dyDescent="0.55000000000000004">
      <c r="A98" s="46">
        <v>1937</v>
      </c>
      <c r="B98" s="47">
        <v>2080000</v>
      </c>
      <c r="C98" s="54">
        <f t="shared" si="5"/>
        <v>6.318063334962762</v>
      </c>
      <c r="D98" s="19">
        <v>86</v>
      </c>
      <c r="E98" s="19">
        <f t="shared" si="6"/>
        <v>7.8125234285441152E-3</v>
      </c>
      <c r="F98" s="19">
        <f>(D98-3/8)/($B$1+1/4)</f>
        <v>0.97025495750708213</v>
      </c>
      <c r="G98" s="53">
        <f t="shared" si="7"/>
        <v>0</v>
      </c>
      <c r="H98" s="51" t="e">
        <f>EXP(-EXP(-$B$6*(B98-$B$8)))</f>
        <v>#NAME?</v>
      </c>
      <c r="I98" s="52" t="e">
        <f t="shared" si="9"/>
        <v>#NAME?</v>
      </c>
      <c r="J98" s="48">
        <f t="shared" si="8"/>
        <v>2079993.880361995</v>
      </c>
      <c r="K98" s="19">
        <f>G98-$M$6</f>
        <v>0</v>
      </c>
      <c r="L98" s="19">
        <f>(B98-$B$2)*(G98-$M$6)</f>
        <v>0</v>
      </c>
    </row>
    <row r="99" spans="1:12" x14ac:dyDescent="0.55000000000000004">
      <c r="A99" s="46">
        <v>1927</v>
      </c>
      <c r="B99" s="47">
        <v>2278000</v>
      </c>
      <c r="C99" s="54">
        <f t="shared" si="5"/>
        <v>6.3575537197430814</v>
      </c>
      <c r="D99" s="19">
        <v>87</v>
      </c>
      <c r="E99" s="19">
        <f t="shared" si="6"/>
        <v>1.3466954289407584E-2</v>
      </c>
      <c r="F99" s="19">
        <f>(D99-3/8)/($B$1+1/4)</f>
        <v>0.9815864022662889</v>
      </c>
      <c r="G99" s="53">
        <f t="shared" si="7"/>
        <v>0</v>
      </c>
      <c r="H99" s="51" t="e">
        <f>EXP(-EXP(-$B$6*(B99-$B$8)))</f>
        <v>#NAME?</v>
      </c>
      <c r="I99" s="52" t="e">
        <f t="shared" si="9"/>
        <v>#NAME?</v>
      </c>
      <c r="J99" s="48">
        <f t="shared" si="8"/>
        <v>2277993.8803619947</v>
      </c>
      <c r="K99" s="19">
        <f>G99-$M$6</f>
        <v>0</v>
      </c>
      <c r="L99" s="19">
        <f>(B99-$B$2)*(G99-$M$6)</f>
        <v>0</v>
      </c>
    </row>
    <row r="100" spans="1:12" x14ac:dyDescent="0.55000000000000004">
      <c r="A100" s="46">
        <v>2011</v>
      </c>
      <c r="B100" s="7">
        <v>2310000</v>
      </c>
      <c r="C100" s="54">
        <f t="shared" si="5"/>
        <v>6.363611979892144</v>
      </c>
      <c r="D100" s="19">
        <v>88</v>
      </c>
      <c r="E100" s="19">
        <f t="shared" si="6"/>
        <v>1.452213618230221E-2</v>
      </c>
      <c r="F100" s="19">
        <f>(D100-3/8)/($B$1+1/4)</f>
        <v>0.99291784702549579</v>
      </c>
      <c r="G100" s="53">
        <f t="shared" si="7"/>
        <v>0</v>
      </c>
      <c r="H100" s="51" t="e">
        <f>EXP(-EXP(-$B$6*(B100-$B$8)))</f>
        <v>#NAME?</v>
      </c>
      <c r="I100" s="52" t="e">
        <f t="shared" si="9"/>
        <v>#NAME?</v>
      </c>
      <c r="J100" s="48">
        <f t="shared" si="8"/>
        <v>2309993.8803619947</v>
      </c>
      <c r="K100" s="19">
        <f>G100-$M$6</f>
        <v>0</v>
      </c>
      <c r="L100" s="19">
        <f>(B100-$B$2)*(G100-$M$6)</f>
        <v>0</v>
      </c>
    </row>
  </sheetData>
  <mergeCells count="1">
    <mergeCell ref="N33:O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p1_chisq</vt:lpstr>
      <vt:lpstr>p1_ks</vt:lpstr>
      <vt:lpstr>p2_ev1</vt:lpstr>
      <vt:lpstr>p2_lp3</vt:lpstr>
      <vt:lpstr>p3</vt:lpstr>
    </vt:vector>
  </TitlesOfParts>
  <Company>Cockrell School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Passalacqua, Paola</dc:creator>
  <cp:lastModifiedBy>Paul</cp:lastModifiedBy>
  <dcterms:created xsi:type="dcterms:W3CDTF">2016-09-27T16:58:44Z</dcterms:created>
  <dcterms:modified xsi:type="dcterms:W3CDTF">2016-10-05T18:59:46Z</dcterms:modified>
</cp:coreProperties>
</file>