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Relatório Geral" sheetId="2" r:id="rId5"/>
    <sheet state="visible" name="Relatório por Dias" sheetId="3" r:id="rId6"/>
    <sheet state="visible" name="Estatística Descritiva" sheetId="4" r:id="rId7"/>
    <sheet state="visible" name="Tratamento de Dados" sheetId="5" r:id="rId8"/>
    <sheet state="visible" name="Api" sheetId="6" r:id="rId9"/>
  </sheets>
  <definedNames/>
  <calcPr/>
</workbook>
</file>

<file path=xl/sharedStrings.xml><?xml version="1.0" encoding="utf-8"?>
<sst xmlns="http://schemas.openxmlformats.org/spreadsheetml/2006/main" count="148" uniqueCount="62">
  <si>
    <t>Mês</t>
  </si>
  <si>
    <t>Dia</t>
  </si>
  <si>
    <t>Horas ac.</t>
  </si>
  <si>
    <t>Horas Ac.</t>
  </si>
  <si>
    <t xml:space="preserve">Quant. de Registros - </t>
  </si>
  <si>
    <t>AGOSTO</t>
  </si>
  <si>
    <t xml:space="preserve">Iniciado em - </t>
  </si>
  <si>
    <t>SETEMBRO</t>
  </si>
  <si>
    <t xml:space="preserve">Dia de Hoje - </t>
  </si>
  <si>
    <t>Tarefas</t>
  </si>
  <si>
    <t xml:space="preserve">Dias Passados até agora - </t>
  </si>
  <si>
    <t xml:space="preserve">Total em minutos - </t>
  </si>
  <si>
    <t xml:space="preserve">Total em horas - </t>
  </si>
  <si>
    <t>Porcentagem -</t>
  </si>
  <si>
    <t xml:space="preserve">horas - </t>
  </si>
  <si>
    <t>Manutenção</t>
  </si>
  <si>
    <t xml:space="preserve">Média por Dia - </t>
  </si>
  <si>
    <t xml:space="preserve">Porcentagem - </t>
  </si>
  <si>
    <t>Estudos</t>
  </si>
  <si>
    <t>Java</t>
  </si>
  <si>
    <t>Estatística - Tarefas, Desenvolvimento da Pesquisa</t>
  </si>
  <si>
    <t>Julia</t>
  </si>
  <si>
    <t>Orientação a Objetos</t>
  </si>
  <si>
    <t>C++</t>
  </si>
  <si>
    <t>Engenharia de Requisitos</t>
  </si>
  <si>
    <t>MySQL</t>
  </si>
  <si>
    <t>Banco de Dados</t>
  </si>
  <si>
    <t>Ruby on Rails</t>
  </si>
  <si>
    <t>Controle de Versão</t>
  </si>
  <si>
    <t>Python</t>
  </si>
  <si>
    <t>Sistemas em Computação</t>
  </si>
  <si>
    <t>Projeto Integrador</t>
  </si>
  <si>
    <t>Aulas Ministradas</t>
  </si>
  <si>
    <t xml:space="preserve">Quantidade de aulas - </t>
  </si>
  <si>
    <t>Inglês</t>
  </si>
  <si>
    <t>xi</t>
  </si>
  <si>
    <r>
      <rPr/>
      <t>Horas</t>
    </r>
    <r>
      <t xml:space="preserve">  ƒi  </t>
    </r>
  </si>
  <si>
    <t xml:space="preserve"> Fi </t>
  </si>
  <si>
    <t>ƒr (%)</t>
  </si>
  <si>
    <t>Fr (%)</t>
  </si>
  <si>
    <t>agosto</t>
  </si>
  <si>
    <t>setembro</t>
  </si>
  <si>
    <t>∑(ƒi)</t>
  </si>
  <si>
    <t>∑(ƒr) =</t>
  </si>
  <si>
    <t>ẍ = (∑x)/n)</t>
  </si>
  <si>
    <t>S² = ∑(xi - ẍ)²/(n-1)</t>
  </si>
  <si>
    <t>Sx = √S²</t>
  </si>
  <si>
    <t>CV = Sx/ẍ</t>
  </si>
  <si>
    <t>Med = (n+1)/2</t>
  </si>
  <si>
    <t>Q1 = (n+1)/4</t>
  </si>
  <si>
    <t>Q3 = 3(n+1)/4</t>
  </si>
  <si>
    <t>Moda</t>
  </si>
  <si>
    <t>Gráfico de Dispersão</t>
  </si>
  <si>
    <t>Histograma</t>
  </si>
  <si>
    <t>Atividade</t>
  </si>
  <si>
    <t>Assunto</t>
  </si>
  <si>
    <t>Horario da Coleta</t>
  </si>
  <si>
    <t xml:space="preserve">Tempo </t>
  </si>
  <si>
    <t>Horas</t>
  </si>
  <si>
    <t>Minutos</t>
  </si>
  <si>
    <t>1lAvKPS2DFAoD7nzvhZ7toNHBmybN5-xn</t>
  </si>
  <si>
    <t>https://drive.google.com/open?id=1faVV8ZgY0BNs9jyWubL0cLuZBG4FDMUg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</si>
</sst>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"/>
    <numFmt numFmtId="165" formatCode="dd/MM/yyyy"/>
    <numFmt numFmtId="166" formatCode="dd/mm/yyyy"/>
    <numFmt numFmtId="167" formatCode="0.0%"/>
    <numFmt numFmtId="168" formatCode="#,##0.0"/>
    <numFmt numFmtId="169" formatCode="0.000000"/>
    <numFmt numFmtId="170" formatCode="0.000"/>
  </numFmts>
  <fonts count="22">
    <font>
      <sz val="10.0"/>
      <color rgb="FF000000"/>
      <name val="Arial"/>
    </font>
    <font>
      <sz val="14.0"/>
      <color rgb="FF000000"/>
      <name val="Nunito"/>
    </font>
    <font>
      <color theme="1"/>
      <name val="Arial"/>
    </font>
    <font>
      <sz val="11.0"/>
      <color theme="1"/>
      <name val="Nunito"/>
    </font>
    <font>
      <b/>
      <sz val="14.0"/>
      <color rgb="FF000000"/>
      <name val="Nunito"/>
    </font>
    <font>
      <sz val="11.0"/>
      <color rgb="FF000000"/>
      <name val="Nunito"/>
    </font>
    <font/>
    <font>
      <b/>
      <sz val="14.0"/>
      <color rgb="FFFFFFFF"/>
      <name val="Nunito"/>
    </font>
    <font>
      <sz val="14.0"/>
      <color theme="1"/>
      <name val="Nunito"/>
    </font>
    <font>
      <b/>
      <sz val="12.0"/>
      <color rgb="FFFFFFFF"/>
      <name val="Nunito"/>
    </font>
    <font>
      <sz val="12.0"/>
      <color theme="1"/>
      <name val="Times New Roman"/>
    </font>
    <font>
      <i/>
      <sz val="12.0"/>
      <color theme="1"/>
      <name val="Times New Roman"/>
    </font>
    <font>
      <i/>
      <sz val="12.0"/>
      <color rgb="FF000000"/>
      <name val="Times New Roman"/>
    </font>
    <font>
      <sz val="12.0"/>
      <color theme="1"/>
      <name val="Arial"/>
    </font>
    <font>
      <sz val="12.0"/>
      <color rgb="FF000000"/>
      <name val="Inconsolata"/>
    </font>
    <font>
      <sz val="12.0"/>
      <color rgb="FF000000"/>
      <name val="Arial"/>
    </font>
    <font>
      <sz val="12.0"/>
      <color rgb="FFFFFFFF"/>
      <name val="Arial"/>
    </font>
    <font>
      <b/>
      <sz val="12.0"/>
      <color theme="1"/>
      <name val="Nunito"/>
    </font>
    <font>
      <sz val="12.0"/>
      <color rgb="FF0000FF"/>
      <name val="Nunito"/>
    </font>
    <font>
      <sz val="12.0"/>
      <color rgb="FF000000"/>
      <name val="Nunito"/>
    </font>
    <font>
      <sz val="11.0"/>
      <color theme="1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2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/>
    </xf>
    <xf borderId="0" fillId="2" fontId="1" numFmtId="1" xfId="0" applyAlignment="1" applyFill="1" applyFont="1" applyNumberFormat="1">
      <alignment horizontal="center" vertical="center"/>
    </xf>
    <xf borderId="2" fillId="0" fontId="2" numFmtId="46" xfId="0" applyAlignment="1" applyBorder="1" applyFont="1" applyNumberFormat="1">
      <alignment horizontal="center"/>
    </xf>
    <xf borderId="0" fillId="2" fontId="1" numFmtId="164" xfId="0" applyAlignment="1" applyFont="1" applyNumberFormat="1">
      <alignment horizontal="center" vertical="center"/>
    </xf>
    <xf borderId="0" fillId="2" fontId="1" numFmtId="0" xfId="0" applyFont="1"/>
    <xf borderId="0" fillId="2" fontId="1" numFmtId="0" xfId="0" applyAlignment="1" applyFont="1">
      <alignment horizontal="center" vertical="center"/>
    </xf>
    <xf borderId="3" fillId="2" fontId="1" numFmtId="0" xfId="0" applyBorder="1" applyFont="1"/>
    <xf borderId="4" fillId="0" fontId="2" numFmtId="0" xfId="0" applyAlignment="1" applyBorder="1" applyFont="1">
      <alignment horizontal="center"/>
    </xf>
    <xf borderId="5" fillId="0" fontId="1" numFmtId="0" xfId="0" applyBorder="1" applyFont="1"/>
    <xf borderId="0" fillId="0" fontId="2" numFmtId="0" xfId="0" applyAlignment="1" applyFont="1">
      <alignment horizontal="center"/>
    </xf>
    <xf borderId="0" fillId="0" fontId="3" numFmtId="1" xfId="0" applyAlignment="1" applyFont="1" applyNumberFormat="1">
      <alignment horizontal="center" readingOrder="0" vertical="center"/>
    </xf>
    <xf borderId="0" fillId="2" fontId="3" numFmtId="1" xfId="0" applyAlignment="1" applyFont="1" applyNumberFormat="1">
      <alignment horizontal="center" readingOrder="0" vertical="center"/>
    </xf>
    <xf borderId="6" fillId="3" fontId="1" numFmtId="0" xfId="0" applyBorder="1" applyFill="1" applyFont="1"/>
    <xf borderId="7" fillId="3" fontId="3" numFmtId="1" xfId="0" applyAlignment="1" applyBorder="1" applyFont="1" applyNumberFormat="1">
      <alignment horizontal="center" readingOrder="0" vertical="center"/>
    </xf>
    <xf borderId="8" fillId="3" fontId="4" numFmtId="0" xfId="0" applyAlignment="1" applyBorder="1" applyFont="1">
      <alignment horizontal="right" readingOrder="0"/>
    </xf>
    <xf borderId="9" fillId="3" fontId="3" numFmtId="2" xfId="0" applyAlignment="1" applyBorder="1" applyFont="1" applyNumberFormat="1">
      <alignment horizontal="center" readingOrder="0" vertical="center"/>
    </xf>
    <xf borderId="8" fillId="3" fontId="1" numFmtId="0" xfId="0" applyBorder="1" applyFont="1"/>
    <xf borderId="10" fillId="3" fontId="1" numFmtId="0" xfId="0" applyBorder="1" applyFont="1"/>
    <xf borderId="2" fillId="0" fontId="2" numFmtId="4" xfId="0" applyAlignment="1" applyBorder="1" applyFont="1" applyNumberFormat="1">
      <alignment horizontal="center"/>
    </xf>
    <xf borderId="9" fillId="3" fontId="5" numFmtId="0" xfId="0" applyAlignment="1" applyBorder="1" applyFont="1">
      <alignment horizontal="center" readingOrder="0" vertical="center"/>
    </xf>
    <xf borderId="11" fillId="3" fontId="1" numFmtId="0" xfId="0" applyBorder="1" applyFont="1"/>
    <xf borderId="9" fillId="3" fontId="5" numFmtId="164" xfId="0" applyAlignment="1" applyBorder="1" applyFont="1" applyNumberFormat="1">
      <alignment horizontal="center" readingOrder="0" vertical="center"/>
    </xf>
    <xf borderId="7" fillId="3" fontId="5" numFmtId="164" xfId="0" applyAlignment="1" applyBorder="1" applyFont="1" applyNumberFormat="1">
      <alignment horizontal="center" readingOrder="0" vertical="center"/>
    </xf>
    <xf borderId="0" fillId="0" fontId="5" numFmtId="1" xfId="0" applyAlignment="1" applyFont="1" applyNumberFormat="1">
      <alignment horizontal="center" readingOrder="0" shrinkToFit="0" textRotation="255" vertical="center" wrapText="1"/>
    </xf>
    <xf borderId="7" fillId="4" fontId="1" numFmtId="0" xfId="0" applyAlignment="1" applyBorder="1" applyFill="1" applyFont="1">
      <alignment horizontal="right" readingOrder="0"/>
    </xf>
    <xf borderId="0" fillId="2" fontId="5" numFmtId="1" xfId="0" applyAlignment="1" applyFont="1" applyNumberFormat="1">
      <alignment horizontal="center" readingOrder="0" shrinkToFit="0" textRotation="255" vertical="center" wrapText="1"/>
    </xf>
    <xf borderId="11" fillId="3" fontId="5" numFmtId="1" xfId="0" applyAlignment="1" applyBorder="1" applyFont="1" applyNumberFormat="1">
      <alignment horizontal="center" readingOrder="0" shrinkToFit="0" textRotation="255" vertical="center" wrapText="1"/>
    </xf>
    <xf borderId="12" fillId="3" fontId="5" numFmtId="1" xfId="0" applyAlignment="1" applyBorder="1" applyFont="1" applyNumberFormat="1">
      <alignment horizontal="center" readingOrder="0" vertical="center"/>
    </xf>
    <xf borderId="7" fillId="4" fontId="1" numFmtId="0" xfId="0" applyAlignment="1" applyBorder="1" applyFont="1">
      <alignment horizontal="center"/>
    </xf>
    <xf borderId="12" fillId="3" fontId="2" numFmtId="0" xfId="0" applyBorder="1" applyFont="1"/>
    <xf borderId="13" fillId="3" fontId="1" numFmtId="0" xfId="0" applyBorder="1" applyFont="1"/>
    <xf borderId="0" fillId="3" fontId="5" numFmtId="1" xfId="0" applyAlignment="1" applyFont="1" applyNumberFormat="1">
      <alignment horizontal="center" readingOrder="0" shrinkToFit="0" textRotation="255" vertical="center" wrapText="1"/>
    </xf>
    <xf borderId="12" fillId="3" fontId="5" numFmtId="0" xfId="0" applyAlignment="1" applyBorder="1" applyFont="1">
      <alignment horizontal="center" readingOrder="0" vertical="center"/>
    </xf>
    <xf borderId="12" fillId="3" fontId="5" numFmtId="164" xfId="0" applyAlignment="1" applyBorder="1" applyFont="1" applyNumberFormat="1">
      <alignment horizontal="center" vertical="center"/>
    </xf>
    <xf borderId="0" fillId="3" fontId="5" numFmtId="164" xfId="0" applyAlignment="1" applyFont="1" applyNumberFormat="1">
      <alignment horizontal="center" vertical="center"/>
    </xf>
    <xf borderId="0" fillId="3" fontId="1" numFmtId="0" xfId="0" applyAlignment="1" applyFont="1">
      <alignment horizontal="right"/>
    </xf>
    <xf borderId="0" fillId="3" fontId="1" numFmtId="0" xfId="0" applyAlignment="1" applyFont="1">
      <alignment horizontal="center"/>
    </xf>
    <xf borderId="14" fillId="3" fontId="5" numFmtId="1" xfId="0" applyAlignment="1" applyBorder="1" applyFont="1" applyNumberFormat="1">
      <alignment horizontal="center" readingOrder="0" shrinkToFit="0" textRotation="255" vertical="center" wrapText="1"/>
    </xf>
    <xf borderId="1" fillId="0" fontId="5" numFmtId="1" xfId="0" applyAlignment="1" applyBorder="1" applyFont="1" applyNumberFormat="1">
      <alignment horizontal="center" readingOrder="0" vertical="center"/>
    </xf>
    <xf borderId="7" fillId="4" fontId="1" numFmtId="165" xfId="0" applyAlignment="1" applyBorder="1" applyFont="1" applyNumberFormat="1">
      <alignment horizontal="center" readingOrder="0"/>
    </xf>
    <xf borderId="2" fillId="0" fontId="2" numFmtId="0" xfId="0" applyBorder="1" applyFont="1"/>
    <xf borderId="1" fillId="0" fontId="5" numFmtId="0" xfId="0" applyAlignment="1" applyBorder="1" applyFont="1">
      <alignment horizontal="center" readingOrder="0" vertical="center"/>
    </xf>
    <xf borderId="7" fillId="4" fontId="1" numFmtId="166" xfId="0" applyAlignment="1" applyBorder="1" applyFont="1" applyNumberFormat="1">
      <alignment horizontal="center" readingOrder="0"/>
    </xf>
    <xf borderId="15" fillId="0" fontId="2" numFmtId="0" xfId="0" applyBorder="1" applyFont="1"/>
    <xf borderId="2" fillId="0" fontId="5" numFmtId="164" xfId="0" applyAlignment="1" applyBorder="1" applyFont="1" applyNumberFormat="1">
      <alignment horizontal="center" vertical="center"/>
    </xf>
    <xf borderId="14" fillId="0" fontId="6" numFmtId="0" xfId="0" applyBorder="1" applyFont="1"/>
    <xf borderId="0" fillId="2" fontId="2" numFmtId="0" xfId="0" applyFont="1"/>
    <xf borderId="16" fillId="0" fontId="5" numFmtId="1" xfId="0" applyAlignment="1" applyBorder="1" applyFont="1" applyNumberFormat="1">
      <alignment horizontal="center" readingOrder="0" vertical="center"/>
    </xf>
    <xf borderId="11" fillId="3" fontId="2" numFmtId="0" xfId="0" applyBorder="1" applyFont="1"/>
    <xf borderId="7" fillId="0" fontId="2" numFmtId="0" xfId="0" applyBorder="1" applyFont="1"/>
    <xf borderId="17" fillId="3" fontId="2" numFmtId="0" xfId="0" applyBorder="1" applyFont="1"/>
    <xf borderId="16" fillId="0" fontId="5" numFmtId="0" xfId="0" applyAlignment="1" applyBorder="1" applyFont="1">
      <alignment horizontal="center" readingOrder="0" vertical="center"/>
    </xf>
    <xf borderId="0" fillId="3" fontId="2" numFmtId="0" xfId="0" applyFont="1"/>
    <xf borderId="18" fillId="5" fontId="7" numFmtId="0" xfId="0" applyAlignment="1" applyBorder="1" applyFill="1" applyFont="1">
      <alignment horizontal="center" readingOrder="0"/>
    </xf>
    <xf borderId="16" fillId="0" fontId="6" numFmtId="0" xfId="0" applyBorder="1" applyFont="1"/>
    <xf borderId="7" fillId="0" fontId="5" numFmtId="164" xfId="0" applyAlignment="1" applyBorder="1" applyFont="1" applyNumberFormat="1">
      <alignment horizontal="center" vertical="center"/>
    </xf>
    <xf borderId="8" fillId="3" fontId="1" numFmtId="0" xfId="0" applyAlignment="1" applyBorder="1" applyFont="1">
      <alignment horizontal="center"/>
    </xf>
    <xf borderId="0" fillId="3" fontId="1" numFmtId="164" xfId="0" applyAlignment="1" applyFont="1" applyNumberFormat="1">
      <alignment horizont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right" readingOrder="0"/>
    </xf>
    <xf borderId="13" fillId="0" fontId="6" numFmtId="0" xfId="0" applyBorder="1" applyFont="1"/>
    <xf borderId="0" fillId="3" fontId="1" numFmtId="0" xfId="0" applyFont="1"/>
    <xf borderId="9" fillId="4" fontId="1" numFmtId="0" xfId="0" applyAlignment="1" applyBorder="1" applyFont="1">
      <alignment horizontal="right" readingOrder="0"/>
    </xf>
    <xf borderId="9" fillId="4" fontId="1" numFmtId="0" xfId="0" applyAlignment="1" applyBorder="1" applyFont="1">
      <alignment horizontal="center"/>
    </xf>
    <xf borderId="7" fillId="4" fontId="1" numFmtId="164" xfId="0" applyAlignment="1" applyBorder="1" applyFont="1" applyNumberFormat="1">
      <alignment horizontal="center"/>
    </xf>
    <xf borderId="14" fillId="4" fontId="1" numFmtId="0" xfId="0" applyAlignment="1" applyBorder="1" applyFont="1">
      <alignment horizontal="right" readingOrder="0"/>
    </xf>
    <xf borderId="14" fillId="4" fontId="1" numFmtId="0" xfId="0" applyAlignment="1" applyBorder="1" applyFont="1">
      <alignment horizontal="center"/>
    </xf>
    <xf borderId="7" fillId="4" fontId="1" numFmtId="167" xfId="0" applyAlignment="1" applyBorder="1" applyFont="1" applyNumberFormat="1">
      <alignment horizontal="center"/>
    </xf>
    <xf borderId="7" fillId="4" fontId="1" numFmtId="168" xfId="0" applyAlignment="1" applyBorder="1" applyFont="1" applyNumberFormat="1">
      <alignment horizontal="center"/>
    </xf>
    <xf borderId="19" fillId="2" fontId="2" numFmtId="0" xfId="0" applyBorder="1" applyFont="1"/>
    <xf borderId="20" fillId="0" fontId="2" numFmtId="0" xfId="0" applyBorder="1" applyFont="1"/>
    <xf borderId="8" fillId="3" fontId="1" numFmtId="164" xfId="0" applyAlignment="1" applyBorder="1" applyFont="1" applyNumberFormat="1">
      <alignment horizontal="center"/>
    </xf>
    <xf borderId="0" fillId="6" fontId="2" numFmtId="0" xfId="0" applyFill="1" applyFont="1"/>
    <xf borderId="9" fillId="0" fontId="8" numFmtId="0" xfId="0" applyAlignment="1" applyBorder="1" applyFont="1">
      <alignment horizontal="right" readingOrder="0" vertical="center"/>
    </xf>
    <xf borderId="18" fillId="0" fontId="5" numFmtId="2" xfId="0" applyAlignment="1" applyBorder="1" applyFont="1" applyNumberFormat="1">
      <alignment horizontal="center" vertical="center"/>
    </xf>
    <xf borderId="9" fillId="0" fontId="8" numFmtId="164" xfId="0" applyAlignment="1" applyBorder="1" applyFont="1" applyNumberFormat="1">
      <alignment horizontal="center" vertical="center"/>
    </xf>
    <xf borderId="7" fillId="4" fontId="1" numFmtId="2" xfId="0" applyAlignment="1" applyBorder="1" applyFont="1" applyNumberFormat="1">
      <alignment horizontal="center"/>
    </xf>
    <xf borderId="18" fillId="7" fontId="5" numFmtId="2" xfId="0" applyAlignment="1" applyBorder="1" applyFill="1" applyFont="1" applyNumberFormat="1">
      <alignment horizontal="center" vertical="center"/>
    </xf>
    <xf borderId="15" fillId="2" fontId="2" numFmtId="0" xfId="0" applyBorder="1" applyFont="1"/>
    <xf borderId="4" fillId="5" fontId="7" numFmtId="0" xfId="0" applyAlignment="1" applyBorder="1" applyFont="1">
      <alignment horizontal="center" readingOrder="0"/>
    </xf>
    <xf borderId="1" fillId="0" fontId="6" numFmtId="0" xfId="0" applyBorder="1" applyFont="1"/>
    <xf borderId="0" fillId="0" fontId="5" numFmtId="1" xfId="0" applyAlignment="1" applyFont="1" applyNumberFormat="1">
      <alignment horizontal="center" readingOrder="0" vertical="center"/>
    </xf>
    <xf borderId="0" fillId="2" fontId="5" numFmtId="1" xfId="0" applyAlignment="1" applyFont="1" applyNumberFormat="1">
      <alignment horizontal="center" readingOrder="0" vertical="center"/>
    </xf>
    <xf borderId="17" fillId="3" fontId="1" numFmtId="0" xfId="0" applyAlignment="1" applyBorder="1" applyFont="1">
      <alignment horizontal="right" readingOrder="0"/>
    </xf>
    <xf borderId="9" fillId="4" fontId="1" numFmtId="167" xfId="0" applyAlignment="1" applyBorder="1" applyFont="1" applyNumberFormat="1">
      <alignment horizontal="center"/>
    </xf>
    <xf borderId="8" fillId="3" fontId="2" numFmtId="0" xfId="0" applyBorder="1" applyFont="1"/>
    <xf borderId="13" fillId="3" fontId="2" numFmtId="0" xfId="0" applyBorder="1" applyFont="1"/>
    <xf borderId="18" fillId="5" fontId="9" numFmtId="0" xfId="0" applyAlignment="1" applyBorder="1" applyFont="1">
      <alignment horizontal="center" readingOrder="0"/>
    </xf>
    <xf borderId="16" fillId="0" fontId="3" numFmtId="1" xfId="0" applyAlignment="1" applyBorder="1" applyFont="1" applyNumberFormat="1">
      <alignment horizontal="center" readingOrder="0" vertical="center"/>
    </xf>
    <xf borderId="8" fillId="3" fontId="1" numFmtId="2" xfId="0" applyAlignment="1" applyBorder="1" applyFont="1" applyNumberFormat="1">
      <alignment horizontal="center"/>
    </xf>
    <xf borderId="18" fillId="0" fontId="3" numFmtId="2" xfId="0" applyAlignment="1" applyBorder="1" applyFont="1" applyNumberFormat="1">
      <alignment horizontal="center" vertical="center"/>
    </xf>
    <xf borderId="17" fillId="3" fontId="1" numFmtId="0" xfId="0" applyBorder="1" applyFont="1"/>
    <xf borderId="0" fillId="0" fontId="5" numFmtId="1" xfId="0" applyAlignment="1" applyFont="1" applyNumberFormat="1">
      <alignment horizontal="center" vertical="center"/>
    </xf>
    <xf borderId="0" fillId="2" fontId="5" numFmtId="1" xfId="0" applyAlignment="1" applyFont="1" applyNumberFormat="1">
      <alignment horizontal="center" vertical="center"/>
    </xf>
    <xf borderId="7" fillId="0" fontId="5" numFmtId="1" xfId="0" applyAlignment="1" applyBorder="1" applyFont="1" applyNumberFormat="1">
      <alignment horizontal="center" readingOrder="0" vertical="center"/>
    </xf>
    <xf borderId="17" fillId="0" fontId="6" numFmtId="0" xfId="0" applyBorder="1" applyFont="1"/>
    <xf borderId="7" fillId="7" fontId="5" numFmtId="2" xfId="0" applyAlignment="1" applyBorder="1" applyFont="1" applyNumberForma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5" numFmtId="1" xfId="0" applyAlignment="1" applyFont="1" applyNumberFormat="1">
      <alignment horizontal="center" readingOrder="0" vertical="center"/>
    </xf>
    <xf borderId="0" fillId="3" fontId="5" numFmtId="2" xfId="0" applyAlignment="1" applyFont="1" applyNumberFormat="1">
      <alignment horizontal="center" vertical="center"/>
    </xf>
    <xf borderId="0" fillId="2" fontId="5" numFmtId="164" xfId="0" applyAlignment="1" applyFont="1" applyNumberFormat="1">
      <alignment horizontal="center" vertical="center"/>
    </xf>
    <xf borderId="0" fillId="2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horizontal="center" readingOrder="0" vertical="center"/>
    </xf>
    <xf borderId="19" fillId="0" fontId="2" numFmtId="0" xfId="0" applyBorder="1" applyFont="1"/>
    <xf borderId="0" fillId="0" fontId="2" numFmtId="0" xfId="0" applyAlignment="1" applyFont="1">
      <alignment vertical="bottom"/>
    </xf>
    <xf borderId="13" fillId="2" fontId="2" numFmtId="0" xfId="0" applyAlignment="1" applyBorder="1" applyFont="1">
      <alignment vertical="bottom"/>
    </xf>
    <xf borderId="13" fillId="3" fontId="2" numFmtId="0" xfId="0" applyAlignment="1" applyBorder="1" applyFont="1">
      <alignment vertical="bottom"/>
    </xf>
    <xf borderId="12" fillId="5" fontId="9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2" xfId="0" applyAlignment="1" applyFont="1" applyNumberFormat="1">
      <alignment horizontal="center" vertical="bottom"/>
    </xf>
    <xf borderId="12" fillId="3" fontId="1" numFmtId="0" xfId="0" applyBorder="1" applyFont="1"/>
    <xf borderId="1" fillId="4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center" vertical="bottom"/>
    </xf>
    <xf borderId="1" fillId="4" fontId="1" numFmtId="2" xfId="0" applyAlignment="1" applyBorder="1" applyFont="1" applyNumberFormat="1">
      <alignment horizontal="center" vertical="bottom"/>
    </xf>
    <xf borderId="1" fillId="4" fontId="1" numFmtId="167" xfId="0" applyAlignment="1" applyBorder="1" applyFont="1" applyNumberFormat="1">
      <alignment horizontal="center" vertical="bottom"/>
    </xf>
    <xf borderId="0" fillId="3" fontId="1" numFmtId="2" xfId="0" applyAlignment="1" applyFont="1" applyNumberFormat="1">
      <alignment horizontal="center"/>
    </xf>
    <xf borderId="7" fillId="4" fontId="1" numFmtId="9" xfId="0" applyAlignment="1" applyBorder="1" applyFont="1" applyNumberFormat="1">
      <alignment horizontal="center"/>
    </xf>
    <xf borderId="7" fillId="4" fontId="1" numFmtId="3" xfId="0" applyAlignment="1" applyBorder="1" applyFont="1" applyNumberFormat="1">
      <alignment horizontal="center"/>
    </xf>
    <xf borderId="4" fillId="3" fontId="1" numFmtId="0" xfId="0" applyBorder="1" applyFont="1"/>
    <xf borderId="1" fillId="3" fontId="1" numFmtId="0" xfId="0" applyBorder="1" applyFont="1"/>
    <xf borderId="0" fillId="8" fontId="1" numFmtId="0" xfId="0" applyFill="1" applyFont="1"/>
    <xf borderId="3" fillId="8" fontId="1" numFmtId="0" xfId="0" applyBorder="1" applyFont="1"/>
    <xf borderId="8" fillId="0" fontId="1" numFmtId="0" xfId="0" applyBorder="1" applyFont="1"/>
    <xf borderId="1" fillId="0" fontId="10" numFmtId="1" xfId="0" applyAlignment="1" applyBorder="1" applyFont="1" applyNumberFormat="1">
      <alignment horizontal="center" readingOrder="0"/>
    </xf>
    <xf borderId="2" fillId="0" fontId="10" numFmtId="1" xfId="0" applyAlignment="1" applyBorder="1" applyFont="1" applyNumberFormat="1">
      <alignment horizontal="center" readingOrder="0"/>
    </xf>
    <xf borderId="17" fillId="0" fontId="11" numFmtId="1" xfId="0" applyAlignment="1" applyBorder="1" applyFont="1" applyNumberFormat="1">
      <alignment horizontal="center" readingOrder="0"/>
    </xf>
    <xf borderId="4" fillId="0" fontId="11" numFmtId="2" xfId="0" applyAlignment="1" applyBorder="1" applyFont="1" applyNumberFormat="1">
      <alignment horizontal="center" readingOrder="0"/>
    </xf>
    <xf borderId="2" fillId="0" fontId="11" numFmtId="2" xfId="0" applyAlignment="1" applyBorder="1" applyFont="1" applyNumberFormat="1">
      <alignment horizontal="center" readingOrder="0"/>
    </xf>
    <xf borderId="2" fillId="7" fontId="12" numFmtId="2" xfId="0" applyAlignment="1" applyBorder="1" applyFont="1" applyNumberFormat="1">
      <alignment horizontal="center" readingOrder="0"/>
    </xf>
    <xf borderId="0" fillId="0" fontId="13" numFmtId="2" xfId="0" applyAlignment="1" applyFont="1" applyNumberFormat="1">
      <alignment horizontal="center"/>
    </xf>
    <xf borderId="13" fillId="0" fontId="10" numFmtId="1" xfId="0" applyAlignment="1" applyBorder="1" applyFont="1" applyNumberFormat="1">
      <alignment horizontal="center" readingOrder="0"/>
    </xf>
    <xf borderId="14" fillId="0" fontId="10" numFmtId="1" xfId="0" applyAlignment="1" applyBorder="1" applyFont="1" applyNumberFormat="1">
      <alignment horizontal="center" readingOrder="0"/>
    </xf>
    <xf borderId="0" fillId="0" fontId="10" numFmtId="1" xfId="0" applyAlignment="1" applyFont="1" applyNumberFormat="1">
      <alignment horizontal="center" readingOrder="0"/>
    </xf>
    <xf borderId="11" fillId="0" fontId="10" numFmtId="2" xfId="0" applyAlignment="1" applyBorder="1" applyFont="1" applyNumberFormat="1">
      <alignment horizontal="center"/>
    </xf>
    <xf borderId="14" fillId="0" fontId="10" numFmtId="2" xfId="0" applyAlignment="1" applyBorder="1" applyFont="1" applyNumberFormat="1">
      <alignment horizontal="center"/>
    </xf>
    <xf borderId="14" fillId="0" fontId="13" numFmtId="2" xfId="0" applyAlignment="1" applyBorder="1" applyFont="1" applyNumberFormat="1">
      <alignment horizontal="center"/>
    </xf>
    <xf borderId="0" fillId="0" fontId="10" numFmtId="1" xfId="0" applyAlignment="1" applyFont="1" applyNumberFormat="1">
      <alignment horizontal="center"/>
    </xf>
    <xf borderId="9" fillId="0" fontId="10" numFmtId="169" xfId="0" applyAlignment="1" applyBorder="1" applyFont="1" applyNumberFormat="1">
      <alignment horizontal="center" readingOrder="0"/>
    </xf>
    <xf borderId="0" fillId="0" fontId="10" numFmtId="2" xfId="0" applyAlignment="1" applyFont="1" applyNumberFormat="1">
      <alignment horizontal="center"/>
    </xf>
    <xf borderId="9" fillId="0" fontId="10" numFmtId="2" xfId="0" applyAlignment="1" applyBorder="1" applyFont="1" applyNumberFormat="1">
      <alignment horizontal="center" readingOrder="0"/>
    </xf>
    <xf borderId="0" fillId="0" fontId="13" numFmtId="0" xfId="0" applyAlignment="1" applyFont="1">
      <alignment horizontal="center"/>
    </xf>
    <xf borderId="2" fillId="7" fontId="14" numFmtId="2" xfId="0" applyAlignment="1" applyBorder="1" applyFont="1" applyNumberFormat="1">
      <alignment horizontal="center"/>
    </xf>
    <xf borderId="2" fillId="0" fontId="10" numFmtId="2" xfId="0" applyAlignment="1" applyBorder="1" applyFont="1" applyNumberFormat="1">
      <alignment horizontal="center"/>
    </xf>
    <xf borderId="0" fillId="0" fontId="13" numFmtId="1" xfId="0" applyAlignment="1" applyFont="1" applyNumberFormat="1">
      <alignment horizontal="center" readingOrder="0"/>
    </xf>
    <xf borderId="0" fillId="0" fontId="13" numFmtId="2" xfId="0" applyAlignment="1" applyFont="1" applyNumberFormat="1">
      <alignment horizontal="center" readingOrder="0"/>
    </xf>
    <xf borderId="9" fillId="0" fontId="13" numFmtId="2" xfId="0" applyAlignment="1" applyBorder="1" applyFont="1" applyNumberFormat="1">
      <alignment horizontal="center" readingOrder="0"/>
    </xf>
    <xf borderId="9" fillId="0" fontId="13" numFmtId="170" xfId="0" applyAlignment="1" applyBorder="1" applyFont="1" applyNumberFormat="1">
      <alignment horizontal="center" readingOrder="0"/>
    </xf>
    <xf borderId="2" fillId="0" fontId="13" numFmtId="2" xfId="0" applyAlignment="1" applyBorder="1" applyFont="1" applyNumberFormat="1">
      <alignment horizontal="center"/>
    </xf>
    <xf borderId="2" fillId="0" fontId="13" numFmtId="2" xfId="0" applyAlignment="1" applyBorder="1" applyFont="1" applyNumberFormat="1">
      <alignment horizontal="center" readingOrder="0"/>
    </xf>
    <xf borderId="2" fillId="0" fontId="13" numFmtId="170" xfId="0" applyAlignment="1" applyBorder="1" applyFont="1" applyNumberFormat="1">
      <alignment horizontal="center"/>
    </xf>
    <xf borderId="0" fillId="0" fontId="13" numFmtId="170" xfId="0" applyAlignment="1" applyFont="1" applyNumberFormat="1">
      <alignment horizontal="center"/>
    </xf>
    <xf borderId="9" fillId="0" fontId="13" numFmtId="1" xfId="0" applyAlignment="1" applyBorder="1" applyFont="1" applyNumberFormat="1">
      <alignment horizontal="center" readingOrder="0"/>
    </xf>
    <xf borderId="9" fillId="0" fontId="13" numFmtId="0" xfId="0" applyAlignment="1" applyBorder="1" applyFont="1">
      <alignment horizontal="center" readingOrder="0"/>
    </xf>
    <xf borderId="2" fillId="0" fontId="13" numFmtId="1" xfId="0" applyAlignment="1" applyBorder="1" applyFont="1" applyNumberFormat="1">
      <alignment horizontal="center" readingOrder="0"/>
    </xf>
    <xf borderId="2" fillId="0" fontId="13" numFmtId="0" xfId="0" applyAlignment="1" applyBorder="1" applyFont="1">
      <alignment horizontal="center"/>
    </xf>
    <xf borderId="2" fillId="0" fontId="13" numFmtId="1" xfId="0" applyAlignment="1" applyBorder="1" applyFont="1" applyNumberFormat="1">
      <alignment horizontal="center"/>
    </xf>
    <xf borderId="0" fillId="0" fontId="13" numFmtId="1" xfId="0" applyAlignment="1" applyFont="1" applyNumberFormat="1">
      <alignment horizontal="center"/>
    </xf>
    <xf borderId="0" fillId="0" fontId="15" numFmtId="1" xfId="0" applyAlignment="1" applyFont="1" applyNumberFormat="1">
      <alignment horizontal="center" readingOrder="0"/>
    </xf>
    <xf borderId="6" fillId="2" fontId="16" numFmtId="0" xfId="0" applyAlignment="1" applyBorder="1" applyFont="1">
      <alignment horizontal="center" readingOrder="0"/>
    </xf>
    <xf borderId="8" fillId="0" fontId="6" numFmtId="0" xfId="0" applyBorder="1" applyFont="1"/>
    <xf borderId="10" fillId="0" fontId="6" numFmtId="0" xfId="0" applyBorder="1" applyFont="1"/>
    <xf borderId="0" fillId="2" fontId="16" numFmtId="0" xfId="0" applyAlignment="1" applyFont="1">
      <alignment horizontal="center" readingOrder="0"/>
    </xf>
    <xf borderId="11" fillId="2" fontId="16" numFmtId="1" xfId="0" applyAlignment="1" applyBorder="1" applyFont="1" applyNumberFormat="1">
      <alignment horizontal="center"/>
    </xf>
    <xf borderId="0" fillId="2" fontId="16" numFmtId="1" xfId="0" applyAlignment="1" applyFont="1" applyNumberFormat="1">
      <alignment horizontal="center"/>
    </xf>
    <xf borderId="0" fillId="2" fontId="16" numFmtId="2" xfId="0" applyAlignment="1" applyFont="1" applyNumberFormat="1">
      <alignment horizontal="center"/>
    </xf>
    <xf borderId="13" fillId="2" fontId="16" numFmtId="2" xfId="0" applyAlignment="1" applyBorder="1" applyFont="1" applyNumberFormat="1">
      <alignment horizontal="center"/>
    </xf>
    <xf borderId="0" fillId="2" fontId="13" numFmtId="2" xfId="0" applyAlignment="1" applyFont="1" applyNumberFormat="1">
      <alignment horizontal="center"/>
    </xf>
    <xf borderId="4" fillId="2" fontId="16" numFmtId="1" xfId="0" applyAlignment="1" applyBorder="1" applyFont="1" applyNumberFormat="1">
      <alignment horizontal="center"/>
    </xf>
    <xf borderId="17" fillId="2" fontId="16" numFmtId="1" xfId="0" applyAlignment="1" applyBorder="1" applyFont="1" applyNumberFormat="1">
      <alignment horizontal="center"/>
    </xf>
    <xf borderId="17" fillId="2" fontId="16" numFmtId="2" xfId="0" applyAlignment="1" applyBorder="1" applyFont="1" applyNumberFormat="1">
      <alignment horizontal="center"/>
    </xf>
    <xf borderId="1" fillId="2" fontId="16" numFmtId="2" xfId="0" applyAlignment="1" applyBorder="1" applyFont="1" applyNumberFormat="1">
      <alignment horizontal="center"/>
    </xf>
    <xf borderId="0" fillId="2" fontId="17" numFmtId="0" xfId="0" applyAlignment="1" applyFont="1">
      <alignment horizontal="center" readingOrder="0" vertical="center"/>
    </xf>
    <xf borderId="0" fillId="2" fontId="17" numFmtId="46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21" fillId="3" fontId="17" numFmtId="0" xfId="0" applyAlignment="1" applyBorder="1" applyFont="1">
      <alignment horizontal="center" readingOrder="0" vertical="center"/>
    </xf>
    <xf borderId="22" fillId="3" fontId="17" numFmtId="46" xfId="0" applyAlignment="1" applyBorder="1" applyFont="1" applyNumberFormat="1">
      <alignment horizontal="center" readingOrder="0" vertical="center"/>
    </xf>
    <xf borderId="23" fillId="0" fontId="6" numFmtId="0" xfId="0" applyBorder="1" applyFont="1"/>
    <xf borderId="24" fillId="3" fontId="17" numFmtId="0" xfId="0" applyAlignment="1" applyBorder="1" applyFont="1">
      <alignment horizontal="center" readingOrder="0" vertical="center"/>
    </xf>
    <xf borderId="25" fillId="0" fontId="6" numFmtId="0" xfId="0" applyBorder="1" applyFont="1"/>
    <xf borderId="26" fillId="3" fontId="17" numFmtId="46" xfId="0" applyAlignment="1" applyBorder="1" applyFont="1" applyNumberFormat="1">
      <alignment horizontal="center" readingOrder="0" vertical="center"/>
    </xf>
    <xf borderId="27" fillId="0" fontId="6" numFmtId="0" xfId="0" applyBorder="1" applyFont="1"/>
    <xf borderId="0" fillId="2" fontId="18" numFmtId="0" xfId="0" applyAlignment="1" applyFont="1">
      <alignment horizontal="center"/>
    </xf>
    <xf borderId="0" fillId="4" fontId="19" numFmtId="0" xfId="0" applyAlignment="1" applyFont="1">
      <alignment horizontal="center"/>
    </xf>
    <xf borderId="14" fillId="4" fontId="19" numFmtId="0" xfId="0" applyAlignment="1" applyBorder="1" applyFont="1">
      <alignment horizontal="center"/>
    </xf>
    <xf borderId="0" fillId="4" fontId="19" numFmtId="46" xfId="0" applyAlignment="1" applyFont="1" applyNumberFormat="1">
      <alignment horizontal="center"/>
    </xf>
    <xf borderId="11" fillId="4" fontId="19" numFmtId="4" xfId="0" applyAlignment="1" applyBorder="1" applyFont="1" applyNumberFormat="1">
      <alignment horizontal="center"/>
    </xf>
    <xf borderId="14" fillId="4" fontId="19" numFmtId="4" xfId="0" applyAlignment="1" applyBorder="1" applyFont="1" applyNumberFormat="1">
      <alignment horizontal="center" readingOrder="0"/>
    </xf>
    <xf borderId="11" fillId="4" fontId="19" numFmtId="0" xfId="0" applyAlignment="1" applyBorder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0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9" fillId="0" fontId="2" numFmtId="0" xfId="0" applyAlignment="1" applyBorder="1" applyFont="1">
      <alignment horizontal="center"/>
    </xf>
    <xf borderId="19" fillId="0" fontId="2" numFmtId="46" xfId="0" applyAlignment="1" applyBorder="1" applyFont="1" applyNumberFormat="1">
      <alignment horizontal="center"/>
    </xf>
    <xf borderId="0" fillId="0" fontId="2" numFmtId="46" xfId="0" applyAlignment="1" applyFont="1" applyNumberFormat="1">
      <alignment horizontal="center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Horas  ƒi   versus Dia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'Estatística Descritiva'!$D$1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'Estatística Descritiva'!$B$2:$B$32</c:f>
            </c:numRef>
          </c:xVal>
          <c:yVal>
            <c:numRef>
              <c:f>'Estatística Descritiva'!$D$2:$D$32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28786"/>
        <c:axId val="1846506327"/>
      </c:scatterChart>
      <c:valAx>
        <c:axId val="4739287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Dia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6506327"/>
      </c:valAx>
      <c:valAx>
        <c:axId val="1846506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Horas  ƒi 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928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1428750</xdr:colOff>
      <xdr:row>42</xdr:row>
      <xdr:rowOff>219075</xdr:rowOff>
    </xdr:from>
    <xdr:ext cx="5695950" cy="35242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aVV8ZgY0BNs9jyWubL0cLuZBG4FDMUg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3.14"/>
    <col customWidth="1" min="4" max="7" width="11.57"/>
  </cols>
  <sheetData>
    <row r="1">
      <c r="A1" s="3" t="str">
        <f>'Tratamento de Dados'!B2</f>
        <v>Atividade</v>
      </c>
      <c r="B1" s="6" t="str">
        <f>'Tratamento de Dados'!C2</f>
        <v>Assunto</v>
      </c>
      <c r="C1" s="6" t="str">
        <f>'Tratamento de Dados'!D2</f>
        <v>Horario da Coleta</v>
      </c>
      <c r="D1" s="8" t="str">
        <f>'Tratamento de Dados'!E3</f>
        <v>Horas</v>
      </c>
      <c r="E1" s="8" t="str">
        <f>'Tratamento de Dados'!F3</f>
        <v>Minutos</v>
      </c>
      <c r="F1" s="6" t="str">
        <f>'Tratamento de Dados'!G2</f>
        <v>Mês</v>
      </c>
      <c r="G1" s="13" t="str">
        <f>'Tratamento de Dados'!H2</f>
        <v>Dia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" t="str">
        <f>'Tratamento de Dados'!B5</f>
        <v>Estudo</v>
      </c>
      <c r="B2" s="6" t="str">
        <f>'Tratamento de Dados'!C5</f>
        <v>Python</v>
      </c>
      <c r="C2" s="8" t="str">
        <f>'Tratamento de Dados'!D5</f>
        <v>11:57:56</v>
      </c>
      <c r="D2" s="24" t="str">
        <f>'Tratamento de Dados'!E6</f>
        <v>2 </v>
      </c>
      <c r="E2" s="24" t="str">
        <f>'Tratamento de Dados'!F6</f>
        <v>50</v>
      </c>
      <c r="F2" s="6" t="str">
        <f>'Tratamento de Dados'!G5</f>
        <v>ago</v>
      </c>
      <c r="G2" s="13" t="str">
        <f>'Tratamento de Dados'!H5</f>
        <v>14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" t="str">
        <f>'Tratamento de Dados'!B6</f>
        <v>Estudo</v>
      </c>
      <c r="B3" s="6" t="str">
        <f>'Tratamento de Dados'!C6</f>
        <v>C++</v>
      </c>
      <c r="C3" s="8" t="str">
        <f>'Tratamento de Dados'!D6</f>
        <v>11:38:50</v>
      </c>
      <c r="D3" s="24" t="str">
        <f>'Tratamento de Dados'!E7</f>
        <v>1 </v>
      </c>
      <c r="E3" s="24" t="str">
        <f>'Tratamento de Dados'!F7</f>
        <v>50</v>
      </c>
      <c r="F3" s="6" t="str">
        <f>'Tratamento de Dados'!G6</f>
        <v>ago</v>
      </c>
      <c r="G3" s="13" t="str">
        <f>'Tratamento de Dados'!H6</f>
        <v>15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" t="str">
        <f>'Tratamento de Dados'!B7</f>
        <v>Web Dev</v>
      </c>
      <c r="B4" s="6" t="str">
        <f>'Tratamento de Dados'!C7</f>
        <v>Php</v>
      </c>
      <c r="C4" s="8" t="str">
        <f>'Tratamento de Dados'!D7</f>
        <v>11:43:53</v>
      </c>
      <c r="D4" s="24" t="str">
        <f>'Tratamento de Dados'!E8</f>
        <v>2 </v>
      </c>
      <c r="E4" s="24" t="str">
        <f>'Tratamento de Dados'!F8</f>
        <v>59</v>
      </c>
      <c r="F4" s="6" t="str">
        <f>'Tratamento de Dados'!G7</f>
        <v>ago</v>
      </c>
      <c r="G4" s="13" t="str">
        <f>'Tratamento de Dados'!H7</f>
        <v>16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" t="str">
        <f>'Tratamento de Dados'!B8</f>
        <v>Estudo</v>
      </c>
      <c r="B5" s="6" t="str">
        <f>'Tratamento de Dados'!C8</f>
        <v>Julia</v>
      </c>
      <c r="C5" s="8" t="str">
        <f>'Tratamento de Dados'!D8</f>
        <v>11:53:04</v>
      </c>
      <c r="D5" s="24" t="str">
        <f>'Tratamento de Dados'!E9</f>
        <v>2 </v>
      </c>
      <c r="E5" s="24" t="str">
        <f>'Tratamento de Dados'!F9</f>
        <v>57</v>
      </c>
      <c r="F5" s="6" t="str">
        <f>'Tratamento de Dados'!G8</f>
        <v>ago</v>
      </c>
      <c r="G5" s="13" t="str">
        <f>'Tratamento de Dados'!H8</f>
        <v>19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" t="str">
        <f>'Tratamento de Dados'!B9</f>
        <v>Estudo</v>
      </c>
      <c r="B6" s="6" t="str">
        <f>'Tratamento de Dados'!C9</f>
        <v>Java</v>
      </c>
      <c r="C6" s="8" t="str">
        <f>'Tratamento de Dados'!D9</f>
        <v>11:58:50</v>
      </c>
      <c r="D6" s="24" t="str">
        <f>'Tratamento de Dados'!E10</f>
        <v>1 </v>
      </c>
      <c r="E6" s="24" t="str">
        <f>'Tratamento de Dados'!F10</f>
        <v>57</v>
      </c>
      <c r="F6" s="6" t="str">
        <f>'Tratamento de Dados'!G9</f>
        <v>ago</v>
      </c>
      <c r="G6" s="13" t="str">
        <f>'Tratamento de Dados'!H9</f>
        <v>20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" t="str">
        <f>'Tratamento de Dados'!B10</f>
        <v>Manutencao</v>
      </c>
      <c r="B7" s="6" t="str">
        <f>'Tratamento de Dados'!C10</f>
        <v>Atom IDE</v>
      </c>
      <c r="C7" s="8" t="str">
        <f>'Tratamento de Dados'!D10</f>
        <v>11:06:37</v>
      </c>
      <c r="D7" s="24" t="str">
        <f>'Tratamento de Dados'!E11</f>
        <v>1 </v>
      </c>
      <c r="E7" s="24" t="str">
        <f>'Tratamento de Dados'!F11</f>
        <v>25</v>
      </c>
      <c r="F7" s="6" t="str">
        <f>'Tratamento de Dados'!G10</f>
        <v>ago</v>
      </c>
      <c r="G7" s="13" t="str">
        <f>'Tratamento de Dados'!H10</f>
        <v>21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" t="str">
        <f>'Tratamento de Dados'!B11</f>
        <v>Desenvolvimento</v>
      </c>
      <c r="B8" s="6" t="str">
        <f>'Tratamento de Dados'!C11</f>
        <v>Estatistica</v>
      </c>
      <c r="C8" s="8" t="str">
        <f>'Tratamento de Dados'!D11</f>
        <v>13:49:42</v>
      </c>
      <c r="D8" s="24" t="str">
        <f>'Tratamento de Dados'!E12</f>
        <v>1 </v>
      </c>
      <c r="E8" s="24" t="str">
        <f>'Tratamento de Dados'!F12</f>
        <v>33</v>
      </c>
      <c r="F8" s="6" t="str">
        <f>'Tratamento de Dados'!G11</f>
        <v>ago</v>
      </c>
      <c r="G8" s="13" t="str">
        <f>'Tratamento de Dados'!H11</f>
        <v>21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" t="str">
        <f>'Tratamento de Dados'!B12</f>
        <v>Planejamento</v>
      </c>
      <c r="B9" s="6" t="str">
        <f>'Tratamento de Dados'!C12</f>
        <v>Aula de Ingles</v>
      </c>
      <c r="C9" s="8" t="str">
        <f>'Tratamento de Dados'!D12</f>
        <v>16:16:43</v>
      </c>
      <c r="D9" s="24" t="str">
        <f>'Tratamento de Dados'!E13</f>
        <v>1 </v>
      </c>
      <c r="E9" s="24" t="str">
        <f>'Tratamento de Dados'!F13</f>
        <v>39</v>
      </c>
      <c r="F9" s="6" t="str">
        <f>'Tratamento de Dados'!G12</f>
        <v>ago</v>
      </c>
      <c r="G9" s="13" t="str">
        <f>'Tratamento de Dados'!H12</f>
        <v>21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" t="str">
        <f>'Tratamento de Dados'!B13</f>
        <v>Aula</v>
      </c>
      <c r="B10" s="6" t="str">
        <f>'Tratamento de Dados'!C13</f>
        <v>Ingles</v>
      </c>
      <c r="C10" s="8" t="str">
        <f>'Tratamento de Dados'!D13</f>
        <v>18:14:33</v>
      </c>
      <c r="D10" s="24" t="str">
        <f>'Tratamento de Dados'!E14</f>
        <v>1 </v>
      </c>
      <c r="E10" s="24" t="str">
        <f>'Tratamento de Dados'!F14</f>
        <v>8 </v>
      </c>
      <c r="F10" s="6" t="str">
        <f>'Tratamento de Dados'!G13</f>
        <v>ago</v>
      </c>
      <c r="G10" s="13" t="str">
        <f>'Tratamento de Dados'!H13</f>
        <v>21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" t="str">
        <f>'Tratamento de Dados'!B14</f>
        <v>Manutencao</v>
      </c>
      <c r="B11" s="6" t="str">
        <f>'Tratamento de Dados'!C14</f>
        <v>IDE Eclipse C++</v>
      </c>
      <c r="C11" s="8" t="str">
        <f>'Tratamento de Dados'!D14</f>
        <v>09:55:48</v>
      </c>
      <c r="D11" s="24" t="str">
        <f>'Tratamento de Dados'!E15</f>
        <v>1 </v>
      </c>
      <c r="E11" s="24" t="str">
        <f>'Tratamento de Dados'!F15</f>
        <v>57</v>
      </c>
      <c r="F11" s="6" t="str">
        <f>'Tratamento de Dados'!G14</f>
        <v>ago</v>
      </c>
      <c r="G11" s="13" t="str">
        <f>'Tratamento de Dados'!H14</f>
        <v>22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" t="str">
        <f>'Tratamento de Dados'!B15</f>
        <v>Tarefa</v>
      </c>
      <c r="B12" s="6" t="str">
        <f>'Tratamento de Dados'!C15</f>
        <v>C++</v>
      </c>
      <c r="C12" s="8" t="str">
        <f>'Tratamento de Dados'!D15</f>
        <v>11:55:09</v>
      </c>
      <c r="D12" s="24" t="str">
        <f>'Tratamento de Dados'!E16</f>
        <v>1 </v>
      </c>
      <c r="E12" s="24" t="str">
        <f>'Tratamento de Dados'!F16</f>
        <v>4 </v>
      </c>
      <c r="F12" s="6" t="str">
        <f>'Tratamento de Dados'!G15</f>
        <v>ago</v>
      </c>
      <c r="G12" s="13" t="str">
        <f>'Tratamento de Dados'!H15</f>
        <v>22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" t="str">
        <f>'Tratamento de Dados'!B16</f>
        <v>Desenvolvimento</v>
      </c>
      <c r="B13" s="6" t="str">
        <f>'Tratamento de Dados'!C16</f>
        <v>Estatistica</v>
      </c>
      <c r="C13" s="8" t="str">
        <f>'Tratamento de Dados'!D16</f>
        <v>13:43:23</v>
      </c>
      <c r="D13" s="24" t="str">
        <f>'Tratamento de Dados'!E17</f>
        <v>1 </v>
      </c>
      <c r="E13" s="24" t="str">
        <f>'Tratamento de Dados'!F17</f>
        <v>37</v>
      </c>
      <c r="F13" s="6" t="str">
        <f>'Tratamento de Dados'!G16</f>
        <v>ago</v>
      </c>
      <c r="G13" s="13" t="str">
        <f>'Tratamento de Dados'!H16</f>
        <v>22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" t="str">
        <f>'Tratamento de Dados'!B17</f>
        <v>Tarefa</v>
      </c>
      <c r="B14" s="6" t="str">
        <f>'Tratamento de Dados'!C17</f>
        <v>Orientacao a Objetos</v>
      </c>
      <c r="C14" s="8" t="str">
        <f>'Tratamento de Dados'!D17</f>
        <v>15:42:49</v>
      </c>
      <c r="D14" s="24" t="str">
        <f>'Tratamento de Dados'!E18</f>
        <v>0 </v>
      </c>
      <c r="E14" s="24" t="str">
        <f>'Tratamento de Dados'!F18</f>
        <v>57</v>
      </c>
      <c r="F14" s="6" t="str">
        <f>'Tratamento de Dados'!G17</f>
        <v>ago</v>
      </c>
      <c r="G14" s="13" t="str">
        <f>'Tratamento de Dados'!H17</f>
        <v>22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" t="str">
        <f>'Tratamento de Dados'!B18</f>
        <v>Planejamento</v>
      </c>
      <c r="B15" s="6" t="str">
        <f>'Tratamento de Dados'!C18</f>
        <v>Ingles</v>
      </c>
      <c r="C15" s="8" t="str">
        <f>'Tratamento de Dados'!D18</f>
        <v>16:47:48</v>
      </c>
      <c r="D15" s="24" t="str">
        <f>'Tratamento de Dados'!E19</f>
        <v>1 </v>
      </c>
      <c r="E15" s="24" t="str">
        <f>'Tratamento de Dados'!F19</f>
        <v>28</v>
      </c>
      <c r="F15" s="6" t="str">
        <f>'Tratamento de Dados'!G18</f>
        <v>ago</v>
      </c>
      <c r="G15" s="13" t="str">
        <f>'Tratamento de Dados'!H18</f>
        <v>22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" t="str">
        <f>'Tratamento de Dados'!B19</f>
        <v>Aula</v>
      </c>
      <c r="B16" s="6" t="str">
        <f>'Tratamento de Dados'!C19</f>
        <v>Ingles</v>
      </c>
      <c r="C16" s="8" t="str">
        <f>'Tratamento de Dados'!D19</f>
        <v>18:18:29</v>
      </c>
      <c r="D16" s="24" t="str">
        <f>'Tratamento de Dados'!E20</f>
        <v>3 </v>
      </c>
      <c r="E16" s="24" t="str">
        <f>'Tratamento de Dados'!F20</f>
        <v>40</v>
      </c>
      <c r="F16" s="6" t="str">
        <f>'Tratamento de Dados'!G19</f>
        <v>ago</v>
      </c>
      <c r="G16" s="13" t="str">
        <f>'Tratamento de Dados'!H19</f>
        <v>22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" t="str">
        <f>'Tratamento de Dados'!B20</f>
        <v>Tarefa</v>
      </c>
      <c r="B17" s="6" t="str">
        <f>'Tratamento de Dados'!C20</f>
        <v>Engenharia de Requisitos</v>
      </c>
      <c r="C17" s="8" t="str">
        <f>'Tratamento de Dados'!D20</f>
        <v>12:12:40</v>
      </c>
      <c r="D17" s="24" t="str">
        <f>'Tratamento de Dados'!E21</f>
        <v>1 </v>
      </c>
      <c r="E17" s="24" t="str">
        <f>'Tratamento de Dados'!F21</f>
        <v>9 </v>
      </c>
      <c r="F17" s="6" t="str">
        <f>'Tratamento de Dados'!G20</f>
        <v>ago</v>
      </c>
      <c r="G17" s="13" t="str">
        <f>'Tratamento de Dados'!H20</f>
        <v>23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" t="str">
        <f>'Tratamento de Dados'!B21</f>
        <v>Desenvolvimento</v>
      </c>
      <c r="B18" s="6" t="str">
        <f>'Tratamento de Dados'!C21</f>
        <v>Estatistica</v>
      </c>
      <c r="C18" s="8" t="str">
        <f>'Tratamento de Dados'!D21</f>
        <v>13:38:12</v>
      </c>
      <c r="D18" s="24" t="str">
        <f>'Tratamento de Dados'!E22</f>
        <v>0 </v>
      </c>
      <c r="E18" s="24" t="str">
        <f>'Tratamento de Dados'!F22</f>
        <v>27</v>
      </c>
      <c r="F18" s="6" t="str">
        <f>'Tratamento de Dados'!G21</f>
        <v>ago</v>
      </c>
      <c r="G18" s="13" t="str">
        <f>'Tratamento de Dados'!H21</f>
        <v>23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" t="str">
        <f>'Tratamento de Dados'!B22</f>
        <v>Tarefa</v>
      </c>
      <c r="B19" s="6" t="str">
        <f>'Tratamento de Dados'!C22</f>
        <v>Engenharia de Requisitos</v>
      </c>
      <c r="C19" s="8" t="str">
        <f>'Tratamento de Dados'!D22</f>
        <v>14:14:36</v>
      </c>
      <c r="D19" s="24" t="str">
        <f>'Tratamento de Dados'!E23</f>
        <v>2 </v>
      </c>
      <c r="E19" s="24" t="str">
        <f>'Tratamento de Dados'!F23</f>
        <v>29</v>
      </c>
      <c r="F19" s="6" t="str">
        <f>'Tratamento de Dados'!G22</f>
        <v>ago</v>
      </c>
      <c r="G19" s="13" t="str">
        <f>'Tratamento de Dados'!H22</f>
        <v>23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" t="str">
        <f>'Tratamento de Dados'!B23</f>
        <v>Tarefa</v>
      </c>
      <c r="B20" s="6" t="str">
        <f>'Tratamento de Dados'!C23</f>
        <v>Estatistica</v>
      </c>
      <c r="C20" s="8" t="str">
        <f>'Tratamento de Dados'!D23</f>
        <v>17:51:29</v>
      </c>
      <c r="D20" s="24" t="str">
        <f>'Tratamento de Dados'!E24</f>
        <v>3 </v>
      </c>
      <c r="E20" s="24" t="str">
        <f>'Tratamento de Dados'!F24</f>
        <v>27</v>
      </c>
      <c r="F20" s="6" t="str">
        <f>'Tratamento de Dados'!G23</f>
        <v>ago</v>
      </c>
      <c r="G20" s="13" t="str">
        <f>'Tratamento de Dados'!H23</f>
        <v>23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3" t="str">
        <f>'Tratamento de Dados'!B24</f>
        <v>Tarefa</v>
      </c>
      <c r="B21" s="6" t="str">
        <f>'Tratamento de Dados'!C24</f>
        <v>Orientacao a Objetos</v>
      </c>
      <c r="C21" s="8" t="str">
        <f>'Tratamento de Dados'!D24</f>
        <v>12:19:23</v>
      </c>
      <c r="D21" s="24" t="str">
        <f>'Tratamento de Dados'!E25</f>
        <v>0 </v>
      </c>
      <c r="E21" s="24" t="str">
        <f>'Tratamento de Dados'!F25</f>
        <v>51</v>
      </c>
      <c r="F21" s="6" t="str">
        <f>'Tratamento de Dados'!G24</f>
        <v>ago</v>
      </c>
      <c r="G21" s="13" t="str">
        <f>'Tratamento de Dados'!H24</f>
        <v>24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3" t="str">
        <f>'Tratamento de Dados'!B25</f>
        <v>Desenvolvimento</v>
      </c>
      <c r="B22" s="6" t="str">
        <f>'Tratamento de Dados'!C25</f>
        <v>Estatistica</v>
      </c>
      <c r="C22" s="8" t="str">
        <f>'Tratamento de Dados'!D25</f>
        <v>13:32:07</v>
      </c>
      <c r="D22" s="24" t="str">
        <f>'Tratamento de Dados'!E26</f>
        <v>1 </v>
      </c>
      <c r="E22" s="24" t="str">
        <f>'Tratamento de Dados'!F26</f>
        <v>47</v>
      </c>
      <c r="F22" s="6" t="str">
        <f>'Tratamento de Dados'!G25</f>
        <v>ago</v>
      </c>
      <c r="G22" s="13" t="str">
        <f>'Tratamento de Dados'!H25</f>
        <v>24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" t="str">
        <f>'Tratamento de Dados'!B26</f>
        <v>Tarefa</v>
      </c>
      <c r="B23" s="6" t="str">
        <f>'Tratamento de Dados'!C26</f>
        <v>Orientacao a Objetos</v>
      </c>
      <c r="C23" s="8" t="str">
        <f>'Tratamento de Dados'!D26</f>
        <v>15:21:37</v>
      </c>
      <c r="D23" s="24" t="str">
        <f>'Tratamento de Dados'!E27</f>
        <v>0 </v>
      </c>
      <c r="E23" s="24" t="str">
        <f>'Tratamento de Dados'!F27</f>
        <v>49</v>
      </c>
      <c r="F23" s="6" t="str">
        <f>'Tratamento de Dados'!G26</f>
        <v>ago</v>
      </c>
      <c r="G23" s="13" t="str">
        <f>'Tratamento de Dados'!H26</f>
        <v>24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3" t="str">
        <f>'Tratamento de Dados'!B27</f>
        <v>Desenvolvimento</v>
      </c>
      <c r="B24" s="6" t="str">
        <f>'Tratamento de Dados'!C27</f>
        <v>Estatistica</v>
      </c>
      <c r="C24" s="8" t="str">
        <f>'Tratamento de Dados'!D27</f>
        <v>16:18:39</v>
      </c>
      <c r="D24" s="24" t="str">
        <f>'Tratamento de Dados'!E28</f>
        <v>0 </v>
      </c>
      <c r="E24" s="24" t="str">
        <f>'Tratamento de Dados'!F28</f>
        <v>30</v>
      </c>
      <c r="F24" s="6" t="str">
        <f>'Tratamento de Dados'!G27</f>
        <v>ago</v>
      </c>
      <c r="G24" s="13" t="str">
        <f>'Tratamento de Dados'!H27</f>
        <v>24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3" t="str">
        <f>'Tratamento de Dados'!B28</f>
        <v>Desenvolvimento</v>
      </c>
      <c r="B25" s="6" t="str">
        <f>'Tratamento de Dados'!C28</f>
        <v>Estatistica</v>
      </c>
      <c r="C25" s="8" t="str">
        <f>'Tratamento de Dados'!D28</f>
        <v>19:18:25</v>
      </c>
      <c r="D25" s="24" t="str">
        <f>'Tratamento de Dados'!E29</f>
        <v>1 </v>
      </c>
      <c r="E25" s="24" t="str">
        <f>'Tratamento de Dados'!F29</f>
        <v>25</v>
      </c>
      <c r="F25" s="6" t="str">
        <f>'Tratamento de Dados'!G28</f>
        <v>ago</v>
      </c>
      <c r="G25" s="13" t="str">
        <f>'Tratamento de Dados'!H28</f>
        <v>24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3" t="str">
        <f>'Tratamento de Dados'!B29</f>
        <v>Estudo</v>
      </c>
      <c r="B26" s="6" t="str">
        <f>'Tratamento de Dados'!C29</f>
        <v>Ruby on Rails</v>
      </c>
      <c r="C26" s="8" t="str">
        <f>'Tratamento de Dados'!D29</f>
        <v>16:39:04</v>
      </c>
      <c r="D26" s="24" t="str">
        <f>'Tratamento de Dados'!E30</f>
        <v>1 </v>
      </c>
      <c r="E26" s="24" t="str">
        <f>'Tratamento de Dados'!F30</f>
        <v>21</v>
      </c>
      <c r="F26" s="6" t="str">
        <f>'Tratamento de Dados'!G29</f>
        <v>ago</v>
      </c>
      <c r="G26" s="13" t="str">
        <f>'Tratamento de Dados'!H29</f>
        <v>25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3" t="str">
        <f>'Tratamento de Dados'!B30</f>
        <v>Planejamento</v>
      </c>
      <c r="B27" s="6" t="str">
        <f>'Tratamento de Dados'!C30</f>
        <v>Estudos</v>
      </c>
      <c r="C27" s="8" t="str">
        <f>'Tratamento de Dados'!D30</f>
        <v>19:37:40</v>
      </c>
      <c r="D27" s="24" t="str">
        <f>'Tratamento de Dados'!E31</f>
        <v>0 </v>
      </c>
      <c r="E27" s="24" t="str">
        <f>'Tratamento de Dados'!F31</f>
        <v>45</v>
      </c>
      <c r="F27" s="6" t="str">
        <f>'Tratamento de Dados'!G30</f>
        <v>ago</v>
      </c>
      <c r="G27" s="13" t="str">
        <f>'Tratamento de Dados'!H30</f>
        <v>25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3" t="str">
        <f>'Tratamento de Dados'!B31</f>
        <v>Tarefa</v>
      </c>
      <c r="B28" s="6" t="str">
        <f>'Tratamento de Dados'!C31</f>
        <v>Estatistica</v>
      </c>
      <c r="C28" s="8" t="str">
        <f>'Tratamento de Dados'!D31</f>
        <v>21:49:14</v>
      </c>
      <c r="D28" s="24" t="str">
        <f>'Tratamento de Dados'!E32</f>
        <v>0 </v>
      </c>
      <c r="E28" s="24" t="str">
        <f>'Tratamento de Dados'!F32</f>
        <v>41</v>
      </c>
      <c r="F28" s="6" t="str">
        <f>'Tratamento de Dados'!G31</f>
        <v>ago</v>
      </c>
      <c r="G28" s="13" t="str">
        <f>'Tratamento de Dados'!H31</f>
        <v>26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3" t="str">
        <f>'Tratamento de Dados'!B32</f>
        <v>Planejamento</v>
      </c>
      <c r="B29" s="6" t="str">
        <f>'Tratamento de Dados'!C32</f>
        <v>Estudos</v>
      </c>
      <c r="C29" s="8" t="str">
        <f>'Tratamento de Dados'!D32</f>
        <v>09:19:16</v>
      </c>
      <c r="D29" s="24" t="str">
        <f>'Tratamento de Dados'!E33</f>
        <v>2 </v>
      </c>
      <c r="E29" s="24" t="str">
        <f>'Tratamento de Dados'!F33</f>
        <v>28</v>
      </c>
      <c r="F29" s="6" t="str">
        <f>'Tratamento de Dados'!G32</f>
        <v>ago</v>
      </c>
      <c r="G29" s="13" t="str">
        <f>'Tratamento de Dados'!H32</f>
        <v>26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3" t="str">
        <f>'Tratamento de Dados'!B33</f>
        <v>Estudo</v>
      </c>
      <c r="B30" s="6" t="str">
        <f>'Tratamento de Dados'!C33</f>
        <v>Estatistica</v>
      </c>
      <c r="C30" s="8" t="str">
        <f>'Tratamento de Dados'!D33</f>
        <v>11:49:07</v>
      </c>
      <c r="D30" s="24" t="str">
        <f>'Tratamento de Dados'!E34</f>
        <v>0 </v>
      </c>
      <c r="E30" s="24" t="str">
        <f>'Tratamento de Dados'!F34</f>
        <v>51</v>
      </c>
      <c r="F30" s="6" t="str">
        <f>'Tratamento de Dados'!G33</f>
        <v>ago</v>
      </c>
      <c r="G30" s="13" t="str">
        <f>'Tratamento de Dados'!H33</f>
        <v>26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3" t="str">
        <f>'Tratamento de Dados'!B34</f>
        <v>Estudo</v>
      </c>
      <c r="B31" s="6" t="str">
        <f>'Tratamento de Dados'!C34</f>
        <v>Estatistica</v>
      </c>
      <c r="C31" s="8" t="str">
        <f>'Tratamento de Dados'!D34</f>
        <v>16:10:38</v>
      </c>
      <c r="D31" s="24" t="str">
        <f>'Tratamento de Dados'!E35</f>
        <v>0 </v>
      </c>
      <c r="E31" s="24" t="str">
        <f>'Tratamento de Dados'!F35</f>
        <v>12</v>
      </c>
      <c r="F31" s="6" t="str">
        <f>'Tratamento de Dados'!G34</f>
        <v>ago</v>
      </c>
      <c r="G31" s="13" t="str">
        <f>'Tratamento de Dados'!H34</f>
        <v>26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3" t="str">
        <f>'Tratamento de Dados'!B35</f>
        <v>Planejamento</v>
      </c>
      <c r="B32" s="6" t="str">
        <f>'Tratamento de Dados'!C35</f>
        <v>Ingles</v>
      </c>
      <c r="C32" s="8" t="str">
        <f>'Tratamento de Dados'!D35</f>
        <v>16:24:09</v>
      </c>
      <c r="D32" s="24" t="str">
        <f>'Tratamento de Dados'!E36</f>
        <v>1 </v>
      </c>
      <c r="E32" s="24" t="str">
        <f>'Tratamento de Dados'!F36</f>
        <v>31</v>
      </c>
      <c r="F32" s="6" t="str">
        <f>'Tratamento de Dados'!G35</f>
        <v>ago</v>
      </c>
      <c r="G32" s="13" t="str">
        <f>'Tratamento de Dados'!H35</f>
        <v>26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3" t="str">
        <f>'Tratamento de Dados'!B36</f>
        <v>Aula</v>
      </c>
      <c r="B33" s="6" t="str">
        <f>'Tratamento de Dados'!C36</f>
        <v>Ingles</v>
      </c>
      <c r="C33" s="8" t="str">
        <f>'Tratamento de Dados'!D36</f>
        <v>18:12:25</v>
      </c>
      <c r="D33" s="24" t="str">
        <f>'Tratamento de Dados'!E37</f>
        <v>2 </v>
      </c>
      <c r="E33" s="24" t="str">
        <f>'Tratamento de Dados'!F37</f>
        <v>1 </v>
      </c>
      <c r="F33" s="6" t="str">
        <f>'Tratamento de Dados'!G36</f>
        <v>ago</v>
      </c>
      <c r="G33" s="13" t="str">
        <f>'Tratamento de Dados'!H36</f>
        <v>26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3" t="str">
        <f>'Tratamento de Dados'!B37</f>
        <v>Estudo</v>
      </c>
      <c r="B34" s="6" t="str">
        <f>'Tratamento de Dados'!C37</f>
        <v>Java</v>
      </c>
      <c r="C34" s="8" t="str">
        <f>'Tratamento de Dados'!D37</f>
        <v>11:06:30</v>
      </c>
      <c r="D34" s="24" t="str">
        <f>'Tratamento de Dados'!E38</f>
        <v>0 </v>
      </c>
      <c r="E34" s="24" t="str">
        <f>'Tratamento de Dados'!F38</f>
        <v>27</v>
      </c>
      <c r="F34" s="6" t="str">
        <f>'Tratamento de Dados'!G37</f>
        <v>ago</v>
      </c>
      <c r="G34" s="13" t="str">
        <f>'Tratamento de Dados'!H37</f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3" t="str">
        <f>'Tratamento de Dados'!B38</f>
        <v>Desenvolvimento</v>
      </c>
      <c r="B35" s="6" t="str">
        <f>'Tratamento de Dados'!C38</f>
        <v>Julia</v>
      </c>
      <c r="C35" s="8" t="str">
        <f>'Tratamento de Dados'!D38</f>
        <v>12:32:27</v>
      </c>
      <c r="D35" s="24" t="str">
        <f>'Tratamento de Dados'!E39</f>
        <v>2 </v>
      </c>
      <c r="E35" s="24" t="str">
        <f>'Tratamento de Dados'!F39</f>
        <v>14</v>
      </c>
      <c r="F35" s="6" t="str">
        <f>'Tratamento de Dados'!G38</f>
        <v>ago</v>
      </c>
      <c r="G35" s="13" t="str">
        <f>'Tratamento de Dados'!H38</f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3" t="str">
        <f>'Tratamento de Dados'!B39</f>
        <v>Desenvolvimento</v>
      </c>
      <c r="B36" s="6" t="str">
        <f>'Tratamento de Dados'!C39</f>
        <v>Julia</v>
      </c>
      <c r="C36" s="8" t="str">
        <f>'Tratamento de Dados'!D39</f>
        <v>15:53:44</v>
      </c>
      <c r="D36" s="24" t="str">
        <f>'Tratamento de Dados'!E40</f>
        <v>2 </v>
      </c>
      <c r="E36" s="24" t="str">
        <f>'Tratamento de Dados'!F40</f>
        <v>25</v>
      </c>
      <c r="F36" s="6" t="str">
        <f>'Tratamento de Dados'!G39</f>
        <v>ago</v>
      </c>
      <c r="G36" s="13" t="str">
        <f>'Tratamento de Dados'!H39</f>
        <v>27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3" t="str">
        <f>'Tratamento de Dados'!B40</f>
        <v>Estudo</v>
      </c>
      <c r="B37" s="6" t="str">
        <f>'Tratamento de Dados'!C40</f>
        <v>Python</v>
      </c>
      <c r="C37" s="8" t="str">
        <f>'Tratamento de Dados'!D40</f>
        <v>11:57:37</v>
      </c>
      <c r="D37" s="24" t="str">
        <f>'Tratamento de Dados'!E41</f>
        <v>3 </v>
      </c>
      <c r="E37" s="24" t="str">
        <f>'Tratamento de Dados'!F41</f>
        <v>4 </v>
      </c>
      <c r="F37" s="6" t="str">
        <f>'Tratamento de Dados'!G40</f>
        <v>ago</v>
      </c>
      <c r="G37" s="13" t="str">
        <f>'Tratamento de Dados'!H40</f>
        <v>28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3" t="str">
        <f>'Tratamento de Dados'!B41</f>
        <v>Estudo</v>
      </c>
      <c r="B38" s="6" t="str">
        <f>'Tratamento de Dados'!C41</f>
        <v>MySQL</v>
      </c>
      <c r="C38" s="8" t="str">
        <f>'Tratamento de Dados'!D41</f>
        <v>16:44:26</v>
      </c>
      <c r="D38" s="24" t="str">
        <f>'Tratamento de Dados'!E42</f>
        <v>3 </v>
      </c>
      <c r="E38" s="24" t="str">
        <f>'Tratamento de Dados'!F42</f>
        <v>5 </v>
      </c>
      <c r="F38" s="6" t="str">
        <f>'Tratamento de Dados'!G41</f>
        <v>ago</v>
      </c>
      <c r="G38" s="13" t="str">
        <f>'Tratamento de Dados'!H41</f>
        <v>28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3" t="str">
        <f>'Tratamento de Dados'!B42</f>
        <v>Estudo</v>
      </c>
      <c r="B39" s="6" t="str">
        <f>'Tratamento de Dados'!C42</f>
        <v>C++</v>
      </c>
      <c r="C39" s="8" t="str">
        <f>'Tratamento de Dados'!D42</f>
        <v>11:51:50</v>
      </c>
      <c r="D39" s="24" t="str">
        <f>'Tratamento de Dados'!E43</f>
        <v>1 </v>
      </c>
      <c r="E39" s="24" t="str">
        <f>'Tratamento de Dados'!F43</f>
        <v>58</v>
      </c>
      <c r="F39" s="6" t="str">
        <f>'Tratamento de Dados'!G42</f>
        <v>ago</v>
      </c>
      <c r="G39" s="13" t="str">
        <f>'Tratamento de Dados'!H42</f>
        <v>29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3" t="str">
        <f>'Tratamento de Dados'!B43</f>
        <v>Estudo</v>
      </c>
      <c r="B40" s="6" t="str">
        <f>'Tratamento de Dados'!C43</f>
        <v>Ruby on Rails</v>
      </c>
      <c r="C40" s="8" t="str">
        <f>'Tratamento de Dados'!D43</f>
        <v>15:42:54</v>
      </c>
      <c r="D40" s="24" t="str">
        <f>'Tratamento de Dados'!E44</f>
        <v>2 </v>
      </c>
      <c r="E40" s="24" t="str">
        <f>'Tratamento de Dados'!F44</f>
        <v>10</v>
      </c>
      <c r="F40" s="6" t="str">
        <f>'Tratamento de Dados'!G43</f>
        <v>ago</v>
      </c>
      <c r="G40" s="13" t="str">
        <f>'Tratamento de Dados'!H43</f>
        <v>29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3" t="str">
        <f>'Tratamento de Dados'!B44</f>
        <v>Aula</v>
      </c>
      <c r="B41" s="6" t="str">
        <f>'Tratamento de Dados'!C44</f>
        <v>Ingles</v>
      </c>
      <c r="C41" s="8" t="str">
        <f>'Tratamento de Dados'!D44</f>
        <v>18:00:25</v>
      </c>
      <c r="D41" s="24" t="str">
        <f>'Tratamento de Dados'!E45</f>
        <v>0 </v>
      </c>
      <c r="E41" s="24" t="str">
        <f>'Tratamento de Dados'!F45</f>
        <v>32</v>
      </c>
      <c r="F41" s="6" t="str">
        <f>'Tratamento de Dados'!G44</f>
        <v>ago</v>
      </c>
      <c r="G41" s="13" t="str">
        <f>'Tratamento de Dados'!H44</f>
        <v>29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3" t="str">
        <f>'Tratamento de Dados'!B45</f>
        <v>Planejamento</v>
      </c>
      <c r="B42" s="6" t="str">
        <f>'Tratamento de Dados'!C45</f>
        <v>Tarefa</v>
      </c>
      <c r="C42" s="8" t="str">
        <f>'Tratamento de Dados'!D45</f>
        <v>09:58:31</v>
      </c>
      <c r="D42" s="24" t="str">
        <f>'Tratamento de Dados'!E46</f>
        <v>2 </v>
      </c>
      <c r="E42" s="24" t="str">
        <f>'Tratamento de Dados'!F46</f>
        <v>25</v>
      </c>
      <c r="F42" s="6" t="str">
        <f>'Tratamento de Dados'!G45</f>
        <v>ago</v>
      </c>
      <c r="G42" s="13" t="str">
        <f>'Tratamento de Dados'!H45</f>
        <v>30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3" t="str">
        <f>'Tratamento de Dados'!B46</f>
        <v>Estudo</v>
      </c>
      <c r="B43" s="6" t="str">
        <f>'Tratamento de Dados'!C46</f>
        <v>Julia</v>
      </c>
      <c r="C43" s="8" t="str">
        <f>'Tratamento de Dados'!D46</f>
        <v>12:24:49</v>
      </c>
      <c r="D43" s="24" t="str">
        <f>'Tratamento de Dados'!E47</f>
        <v>1 </v>
      </c>
      <c r="E43" s="24" t="str">
        <f>'Tratamento de Dados'!F47</f>
        <v>33</v>
      </c>
      <c r="F43" s="6" t="str">
        <f>'Tratamento de Dados'!G46</f>
        <v>ago</v>
      </c>
      <c r="G43" s="13" t="str">
        <f>'Tratamento de Dados'!H46</f>
        <v>30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3" t="str">
        <f>'Tratamento de Dados'!B47</f>
        <v>Estudo</v>
      </c>
      <c r="B44" s="6" t="str">
        <f>'Tratamento de Dados'!C47</f>
        <v>MySQL</v>
      </c>
      <c r="C44" s="8" t="str">
        <f>'Tratamento de Dados'!D47</f>
        <v>15:34:19</v>
      </c>
      <c r="D44" s="24" t="str">
        <f>'Tratamento de Dados'!E48</f>
        <v>1 </v>
      </c>
      <c r="E44" s="24" t="str">
        <f>'Tratamento de Dados'!F48</f>
        <v>50</v>
      </c>
      <c r="F44" s="6" t="str">
        <f>'Tratamento de Dados'!G47</f>
        <v>ago</v>
      </c>
      <c r="G44" s="13" t="str">
        <f>'Tratamento de Dados'!H47</f>
        <v>30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3" t="str">
        <f>'Tratamento de Dados'!B48</f>
        <v>Tarefa</v>
      </c>
      <c r="B45" s="6" t="str">
        <f>'Tratamento de Dados'!C48</f>
        <v>Projeto Integrador</v>
      </c>
      <c r="C45" s="8" t="str">
        <f>'Tratamento de Dados'!D48</f>
        <v>18:36:10</v>
      </c>
      <c r="D45" s="24" t="str">
        <f>'Tratamento de Dados'!E49</f>
        <v>1 </v>
      </c>
      <c r="E45" s="24" t="str">
        <f>'Tratamento de Dados'!F49</f>
        <v>28</v>
      </c>
      <c r="F45" s="6" t="str">
        <f>'Tratamento de Dados'!G48</f>
        <v>ago</v>
      </c>
      <c r="G45" s="13" t="str">
        <f>'Tratamento de Dados'!H48</f>
        <v>30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3" t="str">
        <f>'Tratamento de Dados'!B49</f>
        <v>Tarefa</v>
      </c>
      <c r="B46" s="6" t="str">
        <f>'Tratamento de Dados'!C49</f>
        <v>Projeto Integrador</v>
      </c>
      <c r="C46" s="8" t="str">
        <f>'Tratamento de Dados'!D49</f>
        <v>10:37:06</v>
      </c>
      <c r="D46" s="24" t="str">
        <f>'Tratamento de Dados'!E50</f>
        <v>1 </v>
      </c>
      <c r="E46" s="24" t="str">
        <f>'Tratamento de Dados'!F50</f>
        <v>37</v>
      </c>
      <c r="F46" s="6" t="str">
        <f>'Tratamento de Dados'!G49</f>
        <v>ago</v>
      </c>
      <c r="G46" s="13" t="str">
        <f>'Tratamento de Dados'!H49</f>
        <v>31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3" t="str">
        <f>'Tratamento de Dados'!B50</f>
        <v>Tarefa</v>
      </c>
      <c r="B47" s="6" t="str">
        <f>'Tratamento de Dados'!C50</f>
        <v>Estatística</v>
      </c>
      <c r="C47" s="8" t="str">
        <f>'Tratamento de Dados'!D50</f>
        <v>12:25:11</v>
      </c>
      <c r="D47" s="24" t="str">
        <f>'Tratamento de Dados'!E51</f>
        <v>3 </v>
      </c>
      <c r="E47" s="24" t="str">
        <f>'Tratamento de Dados'!F51</f>
        <v>16</v>
      </c>
      <c r="F47" s="6" t="str">
        <f>'Tratamento de Dados'!G50</f>
        <v>ago</v>
      </c>
      <c r="G47" s="13" t="str">
        <f>'Tratamento de Dados'!H50</f>
        <v>31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3" t="str">
        <f>'Tratamento de Dados'!B51</f>
        <v>Tarefa</v>
      </c>
      <c r="B48" s="6" t="str">
        <f>'Tratamento de Dados'!C51</f>
        <v>Estatística</v>
      </c>
      <c r="C48" s="8" t="str">
        <f>'Tratamento de Dados'!D51</f>
        <v>16:03:36</v>
      </c>
      <c r="D48" s="24" t="str">
        <f>'Tratamento de Dados'!E52</f>
        <v>2 </v>
      </c>
      <c r="E48" s="24" t="str">
        <f>'Tratamento de Dados'!F52</f>
        <v>27</v>
      </c>
      <c r="F48" s="6" t="str">
        <f>'Tratamento de Dados'!G51</f>
        <v>ago</v>
      </c>
      <c r="G48" s="13" t="str">
        <f>'Tratamento de Dados'!H51</f>
        <v>31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3" t="str">
        <f>'Tratamento de Dados'!B52</f>
        <v>Tarefa</v>
      </c>
      <c r="B49" s="6" t="str">
        <f>'Tratamento de Dados'!C52</f>
        <v>Orientacao a Objetos</v>
      </c>
      <c r="C49" s="8" t="str">
        <f>'Tratamento de Dados'!D52</f>
        <v>21:15:41</v>
      </c>
      <c r="D49" s="24" t="str">
        <f>'Tratamento de Dados'!E53</f>
        <v>0 </v>
      </c>
      <c r="E49" s="24" t="str">
        <f>'Tratamento de Dados'!F53</f>
        <v>58</v>
      </c>
      <c r="F49" s="6" t="str">
        <f>'Tratamento de Dados'!G52</f>
        <v>set</v>
      </c>
      <c r="G49" s="13" t="str">
        <f>'Tratamento de Dados'!H52</f>
        <v>1 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3" t="str">
        <f>'Tratamento de Dados'!B53</f>
        <v>Tarefa</v>
      </c>
      <c r="B50" s="6" t="str">
        <f>'Tratamento de Dados'!C53</f>
        <v>Orientacao a Objetos</v>
      </c>
      <c r="C50" s="8" t="str">
        <f>'Tratamento de Dados'!D53</f>
        <v>13:04:38</v>
      </c>
      <c r="D50" s="24" t="str">
        <f>'Tratamento de Dados'!E54</f>
        <v>1 </v>
      </c>
      <c r="E50" s="24" t="str">
        <f>'Tratamento de Dados'!F54</f>
        <v>30</v>
      </c>
      <c r="F50" s="6" t="str">
        <f>'Tratamento de Dados'!G53</f>
        <v>set</v>
      </c>
      <c r="G50" s="13" t="str">
        <f>'Tratamento de Dados'!H53</f>
        <v>1 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3" t="str">
        <f>'Tratamento de Dados'!B54</f>
        <v>Tarefa</v>
      </c>
      <c r="B51" s="6" t="str">
        <f>'Tratamento de Dados'!C54</f>
        <v>Banco de Dados</v>
      </c>
      <c r="C51" s="8" t="str">
        <f>'Tratamento de Dados'!D54</f>
        <v>14:50:39</v>
      </c>
      <c r="D51" s="24" t="str">
        <f>'Tratamento de Dados'!E55</f>
        <v>2 </v>
      </c>
      <c r="E51" s="24" t="str">
        <f>'Tratamento de Dados'!F55</f>
        <v>4 </v>
      </c>
      <c r="F51" s="6" t="str">
        <f>'Tratamento de Dados'!G54</f>
        <v>set</v>
      </c>
      <c r="G51" s="13" t="str">
        <f>'Tratamento de Dados'!H54</f>
        <v>1 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3" t="str">
        <f>'Tratamento de Dados'!B55</f>
        <v>Tarefa</v>
      </c>
      <c r="B52" s="6" t="str">
        <f>'Tratamento de Dados'!C55</f>
        <v>Banco de Dados</v>
      </c>
      <c r="C52" s="8" t="str">
        <f>'Tratamento de Dados'!D55</f>
        <v>22:21:08</v>
      </c>
      <c r="D52" s="24" t="str">
        <f>'Tratamento de Dados'!E56</f>
        <v>3 </v>
      </c>
      <c r="E52" s="24" t="str">
        <f>'Tratamento de Dados'!F56</f>
        <v>0 </v>
      </c>
      <c r="F52" s="6" t="str">
        <f>'Tratamento de Dados'!G55</f>
        <v>set</v>
      </c>
      <c r="G52" s="13" t="str">
        <f>'Tratamento de Dados'!H55</f>
        <v>2 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3" t="str">
        <f>'Tratamento de Dados'!B56</f>
        <v>Estudo</v>
      </c>
      <c r="B53" s="6" t="str">
        <f>'Tratamento de Dados'!C56</f>
        <v>MySQL</v>
      </c>
      <c r="C53" s="8" t="str">
        <f>'Tratamento de Dados'!D56</f>
        <v>11:42:37</v>
      </c>
      <c r="D53" s="24" t="str">
        <f>'Tratamento de Dados'!E57</f>
        <v>1 </v>
      </c>
      <c r="E53" s="24" t="str">
        <f>'Tratamento de Dados'!F57</f>
        <v>14</v>
      </c>
      <c r="F53" s="6" t="str">
        <f>'Tratamento de Dados'!G56</f>
        <v>set</v>
      </c>
      <c r="G53" s="13" t="str">
        <f>'Tratamento de Dados'!H56</f>
        <v>2 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3" t="str">
        <f>'Tratamento de Dados'!B57</f>
        <v>Estudo</v>
      </c>
      <c r="B54" s="6" t="str">
        <f>'Tratamento de Dados'!C57</f>
        <v>MySQL</v>
      </c>
      <c r="C54" s="8" t="str">
        <f>'Tratamento de Dados'!D57</f>
        <v>16:13:07</v>
      </c>
      <c r="D54" s="24" t="str">
        <f>'Tratamento de Dados'!E58</f>
        <v>1 </v>
      </c>
      <c r="E54" s="24" t="str">
        <f>'Tratamento de Dados'!F58</f>
        <v>13</v>
      </c>
      <c r="F54" s="6" t="str">
        <f>'Tratamento de Dados'!G57</f>
        <v>set</v>
      </c>
      <c r="G54" s="13" t="str">
        <f>'Tratamento de Dados'!H57</f>
        <v>2 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3" t="str">
        <f>'Tratamento de Dados'!B58</f>
        <v>Aula</v>
      </c>
      <c r="B55" s="6" t="str">
        <f>'Tratamento de Dados'!C58</f>
        <v>Ingles</v>
      </c>
      <c r="C55" s="8" t="str">
        <f>'Tratamento de Dados'!D58</f>
        <v>18:13:55</v>
      </c>
      <c r="D55" s="24" t="str">
        <f>'Tratamento de Dados'!E59</f>
        <v>2 </v>
      </c>
      <c r="E55" s="24" t="str">
        <f>'Tratamento de Dados'!F59</f>
        <v>58</v>
      </c>
      <c r="F55" s="6" t="str">
        <f>'Tratamento de Dados'!G58</f>
        <v>set</v>
      </c>
      <c r="G55" s="13" t="str">
        <f>'Tratamento de Dados'!H58</f>
        <v>2 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3" t="str">
        <f>'Tratamento de Dados'!B59</f>
        <v>Estudo</v>
      </c>
      <c r="B56" s="6" t="str">
        <f>'Tratamento de Dados'!C59</f>
        <v>Java</v>
      </c>
      <c r="C56" s="8" t="str">
        <f>'Tratamento de Dados'!D59</f>
        <v>11:28:18</v>
      </c>
      <c r="D56" s="24" t="str">
        <f>'Tratamento de Dados'!E60</f>
        <v>0 </v>
      </c>
      <c r="E56" s="24" t="str">
        <f>'Tratamento de Dados'!F60</f>
        <v>27</v>
      </c>
      <c r="F56" s="6" t="str">
        <f>'Tratamento de Dados'!G59</f>
        <v>set</v>
      </c>
      <c r="G56" s="13" t="str">
        <f>'Tratamento de Dados'!H59</f>
        <v>3 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3" t="str">
        <f>'Tratamento de Dados'!B60</f>
        <v>Tarefa</v>
      </c>
      <c r="B57" s="6" t="str">
        <f>'Tratamento de Dados'!C60</f>
        <v>Estatistica</v>
      </c>
      <c r="C57" s="8" t="str">
        <f>'Tratamento de Dados'!D60</f>
        <v>11:16:35</v>
      </c>
      <c r="D57" s="24" t="str">
        <f>'Tratamento de Dados'!E61</f>
        <v>1 </v>
      </c>
      <c r="E57" s="24" t="str">
        <f>'Tratamento de Dados'!F61</f>
        <v>53</v>
      </c>
      <c r="F57" s="6" t="str">
        <f>'Tratamento de Dados'!G60</f>
        <v>set</v>
      </c>
      <c r="G57" s="13" t="str">
        <f>'Tratamento de Dados'!H60</f>
        <v>4 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3" t="str">
        <f>'Tratamento de Dados'!B61</f>
        <v>Tarefa</v>
      </c>
      <c r="B58" s="6" t="str">
        <f>'Tratamento de Dados'!C61</f>
        <v>Estatistica</v>
      </c>
      <c r="C58" s="8" t="str">
        <f>'Tratamento de Dados'!D61</f>
        <v>14:46:03</v>
      </c>
      <c r="D58" s="24" t="str">
        <f>'Tratamento de Dados'!E62</f>
        <v>0 </v>
      </c>
      <c r="E58" s="24" t="str">
        <f>'Tratamento de Dados'!F62</f>
        <v>27</v>
      </c>
      <c r="F58" s="6" t="str">
        <f>'Tratamento de Dados'!G61</f>
        <v>set</v>
      </c>
      <c r="G58" s="13" t="str">
        <f>'Tratamento de Dados'!H61</f>
        <v>4 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3" t="str">
        <f>'Tratamento de Dados'!B62</f>
        <v>Planejamento</v>
      </c>
      <c r="B59" s="6" t="str">
        <f>'Tratamento de Dados'!C62</f>
        <v>Ingles</v>
      </c>
      <c r="C59" s="8" t="str">
        <f>'Tratamento de Dados'!D62</f>
        <v>16:30:23</v>
      </c>
      <c r="D59" s="24" t="str">
        <f>'Tratamento de Dados'!E63</f>
        <v>1 </v>
      </c>
      <c r="E59" s="24" t="str">
        <f>'Tratamento de Dados'!F63</f>
        <v>13</v>
      </c>
      <c r="F59" s="6" t="str">
        <f>'Tratamento de Dados'!G62</f>
        <v>set</v>
      </c>
      <c r="G59" s="13" t="str">
        <f>'Tratamento de Dados'!H62</f>
        <v>4 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3" t="str">
        <f>'Tratamento de Dados'!B63</f>
        <v>Aula</v>
      </c>
      <c r="B60" s="6" t="str">
        <f>'Tratamento de Dados'!C63</f>
        <v>Ingles</v>
      </c>
      <c r="C60" s="8" t="str">
        <f>'Tratamento de Dados'!D63</f>
        <v>15:55:36</v>
      </c>
      <c r="D60" s="24" t="str">
        <f>'Tratamento de Dados'!E64</f>
        <v>0 </v>
      </c>
      <c r="E60" s="24" t="str">
        <f>'Tratamento de Dados'!F64</f>
        <v>35</v>
      </c>
      <c r="F60" s="6" t="str">
        <f>'Tratamento de Dados'!G63</f>
        <v>set</v>
      </c>
      <c r="G60" s="13" t="str">
        <f>'Tratamento de Dados'!H63</f>
        <v>4 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3" t="str">
        <f>'Tratamento de Dados'!B64</f>
        <v>Tarefa</v>
      </c>
      <c r="B61" s="6" t="str">
        <f>'Tratamento de Dados'!C64</f>
        <v>Estatistica</v>
      </c>
      <c r="C61" s="8" t="str">
        <f>'Tratamento de Dados'!D64</f>
        <v>08:53:20</v>
      </c>
      <c r="D61" s="24" t="str">
        <f>'Tratamento de Dados'!E65</f>
        <v>2 </v>
      </c>
      <c r="E61" s="24" t="str">
        <f>'Tratamento de Dados'!F65</f>
        <v>6 </v>
      </c>
      <c r="F61" s="6" t="str">
        <f>'Tratamento de Dados'!G64</f>
        <v>set</v>
      </c>
      <c r="G61" s="13" t="str">
        <f>'Tratamento de Dados'!H64</f>
        <v>5 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3" t="str">
        <f>'Tratamento de Dados'!B65</f>
        <v>Tarefa</v>
      </c>
      <c r="B62" s="6" t="str">
        <f>'Tratamento de Dados'!C65</f>
        <v>Estatistica</v>
      </c>
      <c r="C62" s="8" t="str">
        <f>'Tratamento de Dados'!D65</f>
        <v>11:27:46</v>
      </c>
      <c r="D62" s="24" t="str">
        <f>'Tratamento de Dados'!E66</f>
        <v>1 </v>
      </c>
      <c r="E62" s="24" t="str">
        <f>'Tratamento de Dados'!F66</f>
        <v>30</v>
      </c>
      <c r="F62" s="6" t="str">
        <f>'Tratamento de Dados'!G65</f>
        <v>set</v>
      </c>
      <c r="G62" s="13" t="str">
        <f>'Tratamento de Dados'!H65</f>
        <v>5 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3" t="str">
        <f>'Tratamento de Dados'!B66</f>
        <v>Tarefa</v>
      </c>
      <c r="B63" s="6" t="str">
        <f>'Tratamento de Dados'!C66</f>
        <v>Engenharia de Requisitos</v>
      </c>
      <c r="C63" s="8" t="str">
        <f>'Tratamento de Dados'!D66</f>
        <v>15:32:12</v>
      </c>
      <c r="D63" s="24" t="str">
        <f>'Tratamento de Dados'!E67</f>
        <v>1 </v>
      </c>
      <c r="E63" s="24" t="str">
        <f>'Tratamento de Dados'!F67</f>
        <v>30</v>
      </c>
      <c r="F63" s="6" t="str">
        <f>'Tratamento de Dados'!G66</f>
        <v>set</v>
      </c>
      <c r="G63" s="13" t="str">
        <f>'Tratamento de Dados'!H66</f>
        <v>5 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3" t="str">
        <f>'Tratamento de Dados'!B67</f>
        <v>Tarefa</v>
      </c>
      <c r="B64" s="6" t="str">
        <f>'Tratamento de Dados'!C67</f>
        <v>Controle de Versao</v>
      </c>
      <c r="C64" s="8" t="str">
        <f>'Tratamento de Dados'!D67</f>
        <v>14:02:12</v>
      </c>
      <c r="D64" s="24" t="str">
        <f>'Tratamento de Dados'!E68</f>
        <v>2 </v>
      </c>
      <c r="E64" s="24" t="str">
        <f>'Tratamento de Dados'!F68</f>
        <v>22</v>
      </c>
      <c r="F64" s="6" t="str">
        <f>'Tratamento de Dados'!G67</f>
        <v>set</v>
      </c>
      <c r="G64" s="13" t="str">
        <f>'Tratamento de Dados'!H67</f>
        <v>5 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3" t="str">
        <f>'Tratamento de Dados'!B68</f>
        <v>Tarefa</v>
      </c>
      <c r="B65" s="6" t="str">
        <f>'Tratamento de Dados'!C68</f>
        <v>Engenharia de Requisitos</v>
      </c>
      <c r="C65" s="8" t="str">
        <f>'Tratamento de Dados'!D68</f>
        <v>11:33:50</v>
      </c>
      <c r="D65" s="24" t="str">
        <f>'Tratamento de Dados'!E69</f>
        <v>1 </v>
      </c>
      <c r="E65" s="24" t="str">
        <f>'Tratamento de Dados'!F69</f>
        <v>10</v>
      </c>
      <c r="F65" s="6" t="str">
        <f>'Tratamento de Dados'!G68</f>
        <v>set</v>
      </c>
      <c r="G65" s="13" t="str">
        <f>'Tratamento de Dados'!H68</f>
        <v>6 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3" t="str">
        <f>'Tratamento de Dados'!B69</f>
        <v>Aula</v>
      </c>
      <c r="B66" s="6" t="str">
        <f>'Tratamento de Dados'!C69</f>
        <v>Ingles</v>
      </c>
      <c r="C66" s="8" t="str">
        <f>'Tratamento de Dados'!D69</f>
        <v>17:59:36</v>
      </c>
      <c r="D66" s="24" t="str">
        <f>'Tratamento de Dados'!E70</f>
        <v>0 </v>
      </c>
      <c r="E66" s="24" t="str">
        <f>'Tratamento de Dados'!F70</f>
        <v>59</v>
      </c>
      <c r="F66" s="6" t="str">
        <f>'Tratamento de Dados'!G69</f>
        <v>set</v>
      </c>
      <c r="G66" s="13" t="str">
        <f>'Tratamento de Dados'!H69</f>
        <v>6 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3" t="str">
        <f>'Tratamento de Dados'!B70</f>
        <v>Tarefa</v>
      </c>
      <c r="B67" s="6" t="str">
        <f>'Tratamento de Dados'!C70</f>
        <v>Engenharia de Requisitos</v>
      </c>
      <c r="C67" s="8" t="str">
        <f>'Tratamento de Dados'!D70</f>
        <v>10:31:45</v>
      </c>
      <c r="D67" s="24" t="str">
        <f>'Tratamento de Dados'!E71</f>
        <v>1 </v>
      </c>
      <c r="E67" s="24" t="str">
        <f>'Tratamento de Dados'!F71</f>
        <v>28</v>
      </c>
      <c r="F67" s="6" t="str">
        <f>'Tratamento de Dados'!G70</f>
        <v>set</v>
      </c>
      <c r="G67" s="13" t="str">
        <f>'Tratamento de Dados'!H70</f>
        <v>7 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3" t="str">
        <f>'Tratamento de Dados'!B71</f>
        <v>Tarefa</v>
      </c>
      <c r="B68" s="6" t="str">
        <f>'Tratamento de Dados'!C71</f>
        <v>Engenharia de Requisitos</v>
      </c>
      <c r="C68" s="8" t="str">
        <f>'Tratamento de Dados'!D71</f>
        <v>14:06:37</v>
      </c>
      <c r="D68" s="24" t="str">
        <f>'Tratamento de Dados'!E72</f>
        <v>2 </v>
      </c>
      <c r="E68" s="24" t="str">
        <f>'Tratamento de Dados'!F72</f>
        <v>13</v>
      </c>
      <c r="F68" s="6" t="str">
        <f>'Tratamento de Dados'!G71</f>
        <v>set</v>
      </c>
      <c r="G68" s="13" t="str">
        <f>'Tratamento de Dados'!H71</f>
        <v>7 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3" t="str">
        <f>'Tratamento de Dados'!B72</f>
        <v>Tarefa</v>
      </c>
      <c r="B69" s="6" t="str">
        <f>'Tratamento de Dados'!C72</f>
        <v>Orientacao a Objetos</v>
      </c>
      <c r="C69" s="8" t="str">
        <f>'Tratamento de Dados'!D72</f>
        <v>17:25:58</v>
      </c>
      <c r="D69" s="24" t="str">
        <f>'Tratamento de Dados'!E73</f>
        <v>2 </v>
      </c>
      <c r="E69" s="24" t="str">
        <f>'Tratamento de Dados'!F73</f>
        <v>24</v>
      </c>
      <c r="F69" s="6" t="str">
        <f>'Tratamento de Dados'!G72</f>
        <v>set</v>
      </c>
      <c r="G69" s="13" t="str">
        <f>'Tratamento de Dados'!H72</f>
        <v>7 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3" t="str">
        <f>'Tratamento de Dados'!B73</f>
        <v>Tarefa</v>
      </c>
      <c r="B70" s="6" t="str">
        <f>'Tratamento de Dados'!C73</f>
        <v>Orientacao a Objetos</v>
      </c>
      <c r="C70" s="8" t="str">
        <f>'Tratamento de Dados'!D73</f>
        <v>20:06:05</v>
      </c>
      <c r="D70" s="24" t="str">
        <f>'Tratamento de Dados'!E74</f>
        <v>1 </v>
      </c>
      <c r="E70" s="24" t="str">
        <f>'Tratamento de Dados'!F74</f>
        <v>57</v>
      </c>
      <c r="F70" s="6" t="str">
        <f>'Tratamento de Dados'!G73</f>
        <v>set</v>
      </c>
      <c r="G70" s="13" t="str">
        <f>'Tratamento de Dados'!H73</f>
        <v>7 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3" t="str">
        <f>'Tratamento de Dados'!B74</f>
        <v>Tarefa</v>
      </c>
      <c r="B71" s="6" t="str">
        <f>'Tratamento de Dados'!C74</f>
        <v>Sistemas em Computacao</v>
      </c>
      <c r="C71" s="8" t="str">
        <f>'Tratamento de Dados'!D74</f>
        <v>10:56:11</v>
      </c>
      <c r="D71" s="24" t="str">
        <f>'Tratamento de Dados'!E75</f>
        <v>0 </v>
      </c>
      <c r="E71" s="24" t="str">
        <f>'Tratamento de Dados'!F75</f>
        <v>56</v>
      </c>
      <c r="F71" s="6" t="str">
        <f>'Tratamento de Dados'!G74</f>
        <v>set</v>
      </c>
      <c r="G71" s="13" t="str">
        <f>'Tratamento de Dados'!H74</f>
        <v>8 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3" t="str">
        <f>'Tratamento de Dados'!B75</f>
        <v>Tarefa</v>
      </c>
      <c r="B72" s="6" t="str">
        <f>'Tratamento de Dados'!C75</f>
        <v>Orientacao a Objetos</v>
      </c>
      <c r="C72" s="8" t="str">
        <f>'Tratamento de Dados'!D75</f>
        <v>12:33:22</v>
      </c>
      <c r="D72" s="24" t="str">
        <f>'Tratamento de Dados'!E76</f>
        <v>0 </v>
      </c>
      <c r="E72" s="24" t="str">
        <f>'Tratamento de Dados'!F76</f>
        <v>57</v>
      </c>
      <c r="F72" s="6" t="str">
        <f>'Tratamento de Dados'!G75</f>
        <v>set</v>
      </c>
      <c r="G72" s="13" t="str">
        <f>'Tratamento de Dados'!H75</f>
        <v>8 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3" t="str">
        <f>'Tratamento de Dados'!B76</f>
        <v>Tarefa</v>
      </c>
      <c r="B73" s="6" t="str">
        <f>'Tratamento de Dados'!C76</f>
        <v>Sistemas em Computacao</v>
      </c>
      <c r="C73" s="8" t="str">
        <f>'Tratamento de Dados'!D76</f>
        <v>16:46:03</v>
      </c>
      <c r="D73" s="24" t="str">
        <f>'Tratamento de Dados'!E77</f>
        <v>2 </v>
      </c>
      <c r="E73" s="24" t="str">
        <f>'Tratamento de Dados'!F77</f>
        <v>19</v>
      </c>
      <c r="F73" s="6" t="str">
        <f>'Tratamento de Dados'!G76</f>
        <v>set</v>
      </c>
      <c r="G73" s="13" t="str">
        <f>'Tratamento de Dados'!H76</f>
        <v>8 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3" t="str">
        <f>'Tratamento de Dados'!B77</f>
        <v>Desenvolvimento</v>
      </c>
      <c r="B74" s="6" t="str">
        <f>'Tratamento de Dados'!C77</f>
        <v>Projeto Integrador</v>
      </c>
      <c r="C74" s="8" t="str">
        <f>'Tratamento de Dados'!D77</f>
        <v>20:32:36</v>
      </c>
      <c r="D74" s="24" t="str">
        <f>'Tratamento de Dados'!E78</f>
        <v>2 </v>
      </c>
      <c r="E74" s="24" t="str">
        <f>'Tratamento de Dados'!F78</f>
        <v>48</v>
      </c>
      <c r="F74" s="6" t="str">
        <f>'Tratamento de Dados'!G77</f>
        <v>set</v>
      </c>
      <c r="G74" s="13" t="str">
        <f>'Tratamento de Dados'!H77</f>
        <v>8 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3" t="str">
        <f>'Tratamento de Dados'!B78</f>
        <v>Estudo</v>
      </c>
      <c r="B75" s="6" t="str">
        <f>'Tratamento de Dados'!C78</f>
        <v>MySQL</v>
      </c>
      <c r="C75" s="8" t="str">
        <f>'Tratamento de Dados'!D78</f>
        <v>11:59:08</v>
      </c>
      <c r="D75" s="24" t="str">
        <f>'Tratamento de Dados'!E79</f>
        <v>2 </v>
      </c>
      <c r="E75" s="24" t="str">
        <f>'Tratamento de Dados'!F79</f>
        <v>3 </v>
      </c>
      <c r="F75" s="6" t="str">
        <f>'Tratamento de Dados'!G78</f>
        <v>set</v>
      </c>
      <c r="G75" s="13" t="str">
        <f>'Tratamento de Dados'!H78</f>
        <v>9 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3" t="str">
        <f>'Tratamento de Dados'!B79</f>
        <v>Estudo</v>
      </c>
      <c r="B76" s="6" t="str">
        <f>'Tratamento de Dados'!C79</f>
        <v>C++</v>
      </c>
      <c r="C76" s="8" t="str">
        <f>'Tratamento de Dados'!D79</f>
        <v>15:06:26</v>
      </c>
      <c r="D76" s="24" t="str">
        <f>'Tratamento de Dados'!E80</f>
        <v>1 </v>
      </c>
      <c r="E76" s="24" t="str">
        <f>'Tratamento de Dados'!F80</f>
        <v>41</v>
      </c>
      <c r="F76" s="6" t="str">
        <f>'Tratamento de Dados'!G79</f>
        <v>set</v>
      </c>
      <c r="G76" s="13" t="str">
        <f>'Tratamento de Dados'!H79</f>
        <v>9 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3" t="str">
        <f>'Tratamento de Dados'!B80</f>
        <v>Estudo</v>
      </c>
      <c r="B77" s="6" t="str">
        <f>'Tratamento de Dados'!C80</f>
        <v>Java</v>
      </c>
      <c r="C77" s="8" t="str">
        <f>'Tratamento de Dados'!D80</f>
        <v>12:18:19</v>
      </c>
      <c r="D77" s="24" t="str">
        <f>'Tratamento de Dados'!E81</f>
        <v>0 </v>
      </c>
      <c r="E77" s="24" t="str">
        <f>'Tratamento de Dados'!F81</f>
        <v>48</v>
      </c>
      <c r="F77" s="6" t="str">
        <f>'Tratamento de Dados'!G80</f>
        <v>set</v>
      </c>
      <c r="G77" s="13" t="str">
        <f>'Tratamento de Dados'!H80</f>
        <v>10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3" t="str">
        <f>'Tratamento de Dados'!B81</f>
        <v>Estudo</v>
      </c>
      <c r="B78" s="6" t="str">
        <f>'Tratamento de Dados'!C81</f>
        <v>Ruby on Rails</v>
      </c>
      <c r="C78" s="8" t="str">
        <f>'Tratamento de Dados'!D81</f>
        <v>16:15:59</v>
      </c>
      <c r="D78" s="24" t="str">
        <f>'Tratamento de Dados'!E82</f>
        <v>1 </v>
      </c>
      <c r="E78" s="24" t="str">
        <f>'Tratamento de Dados'!F82</f>
        <v>6 </v>
      </c>
      <c r="F78" s="6" t="str">
        <f>'Tratamento de Dados'!G81</f>
        <v>set</v>
      </c>
      <c r="G78" s="13" t="str">
        <f>'Tratamento de Dados'!H81</f>
        <v>10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3" t="str">
        <f>'Tratamento de Dados'!B82</f>
        <v>Aula</v>
      </c>
      <c r="B79" s="6" t="str">
        <f>'Tratamento de Dados'!C82</f>
        <v>Ingles</v>
      </c>
      <c r="C79" s="8" t="str">
        <f>'Tratamento de Dados'!D82</f>
        <v>17:59:36</v>
      </c>
      <c r="D79" s="24" t="str">
        <f>'Tratamento de Dados'!E83</f>
        <v>2 </v>
      </c>
      <c r="E79" s="24" t="str">
        <f>'Tratamento de Dados'!F83</f>
        <v>55</v>
      </c>
      <c r="F79" s="6" t="str">
        <f>'Tratamento de Dados'!G82</f>
        <v>set</v>
      </c>
      <c r="G79" s="13" t="str">
        <f>'Tratamento de Dados'!H82</f>
        <v>10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3" t="str">
        <f>'Tratamento de Dados'!B83</f>
        <v>Estudo</v>
      </c>
      <c r="B80" s="6" t="str">
        <f>'Tratamento de Dados'!C83</f>
        <v>Python</v>
      </c>
      <c r="C80" s="8" t="str">
        <f>'Tratamento de Dados'!D83</f>
        <v>11:55:19</v>
      </c>
      <c r="D80" s="6" t="str">
        <f t="shared" ref="D80:E80" si="1">#REF!</f>
        <v>#REF!</v>
      </c>
      <c r="E80" s="6" t="str">
        <f t="shared" si="1"/>
        <v>#REF!</v>
      </c>
      <c r="F80" s="6" t="str">
        <f>'Tratamento de Dados'!G83</f>
        <v>set</v>
      </c>
      <c r="G80" s="13" t="str">
        <f>'Tratamento de Dados'!H83</f>
        <v>11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1.57"/>
    <col customWidth="1" min="2" max="2" width="0.86"/>
    <col customWidth="1" min="3" max="3" width="3.71"/>
    <col customWidth="1" min="4" max="5" width="35.86"/>
    <col customWidth="1" min="6" max="6" width="3.71"/>
    <col customWidth="1" min="7" max="7" width="0.86"/>
    <col customWidth="1" min="8" max="8" width="11.57"/>
    <col customWidth="1" min="9" max="9" width="0.86"/>
    <col customWidth="1" min="10" max="10" width="3.71"/>
    <col customWidth="1" min="11" max="12" width="35.86"/>
    <col customWidth="1" min="13" max="13" width="3.71"/>
    <col customWidth="1" min="14" max="14" width="0.86"/>
  </cols>
  <sheetData>
    <row r="1" ht="18.75" customHeight="1">
      <c r="A1" s="5"/>
      <c r="B1" s="5"/>
      <c r="C1" s="5"/>
      <c r="D1" s="5"/>
      <c r="E1" s="5"/>
      <c r="F1" s="5"/>
      <c r="G1" s="5"/>
      <c r="H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ht="18.75" customHeight="1">
      <c r="A2" s="5"/>
      <c r="B2" s="5"/>
      <c r="C2" s="5"/>
      <c r="D2" s="5"/>
      <c r="E2" s="5"/>
      <c r="F2" s="5"/>
      <c r="G2" s="5"/>
      <c r="H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ht="3.75" customHeight="1">
      <c r="A3" s="5"/>
      <c r="B3" s="10"/>
      <c r="C3" s="10"/>
      <c r="D3" s="10"/>
      <c r="E3" s="10"/>
      <c r="F3" s="10"/>
      <c r="G3" s="12"/>
      <c r="H3" s="1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>
      <c r="A4" s="5"/>
      <c r="B4" s="10"/>
      <c r="C4" s="18"/>
      <c r="D4" s="20"/>
      <c r="E4" s="22"/>
      <c r="F4" s="23"/>
      <c r="G4" s="12"/>
      <c r="H4" s="14"/>
      <c r="O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>
      <c r="A5" s="5"/>
      <c r="B5" s="10"/>
      <c r="C5" s="26"/>
      <c r="D5" s="30" t="s">
        <v>4</v>
      </c>
      <c r="E5" s="34">
        <f>COUNTIF('Tratamento de Dados'!B5:B87,"&lt;&gt;")</f>
        <v>83</v>
      </c>
      <c r="F5" s="36"/>
      <c r="G5" s="12"/>
      <c r="H5" s="14"/>
      <c r="O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>
      <c r="A6" s="5"/>
      <c r="B6" s="10"/>
      <c r="C6" s="26"/>
      <c r="D6" s="41"/>
      <c r="E6" s="42"/>
      <c r="F6" s="36"/>
      <c r="G6" s="12"/>
      <c r="H6" s="14"/>
      <c r="O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>
      <c r="A7" s="5"/>
      <c r="B7" s="10"/>
      <c r="C7" s="26"/>
      <c r="D7" s="30" t="s">
        <v>6</v>
      </c>
      <c r="E7" s="45">
        <v>43691.0</v>
      </c>
      <c r="F7" s="36"/>
      <c r="G7" s="12"/>
      <c r="H7" s="14"/>
      <c r="O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>
      <c r="A8" s="5"/>
      <c r="B8" s="10"/>
      <c r="C8" s="26"/>
      <c r="D8" s="41"/>
      <c r="E8" s="42"/>
      <c r="F8" s="36"/>
      <c r="G8" s="12"/>
      <c r="H8" s="14"/>
      <c r="O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>
      <c r="A9" s="5"/>
      <c r="B9" s="10"/>
      <c r="C9" s="26"/>
      <c r="D9" s="30" t="s">
        <v>8</v>
      </c>
      <c r="E9" s="48">
        <v>43722.0</v>
      </c>
      <c r="F9" s="36"/>
      <c r="G9" s="12"/>
      <c r="H9" s="14"/>
      <c r="I9" s="49"/>
      <c r="J9" s="49"/>
      <c r="K9" s="49"/>
      <c r="L9" s="49"/>
      <c r="M9" s="49"/>
      <c r="N9" s="49"/>
      <c r="O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>
      <c r="A10" s="5"/>
      <c r="B10" s="10"/>
      <c r="C10" s="26"/>
      <c r="D10" s="41"/>
      <c r="E10" s="42"/>
      <c r="F10" s="36"/>
      <c r="G10" s="12"/>
      <c r="H10" s="14"/>
      <c r="I10" s="52"/>
      <c r="J10" s="54"/>
      <c r="K10" s="56"/>
      <c r="L10" s="56"/>
      <c r="M10" s="58"/>
      <c r="N10" s="52"/>
      <c r="O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>
      <c r="A11" s="5"/>
      <c r="B11" s="10"/>
      <c r="C11" s="26"/>
      <c r="D11" s="59" t="s">
        <v>9</v>
      </c>
      <c r="E11" s="60"/>
      <c r="F11" s="36"/>
      <c r="G11" s="12"/>
      <c r="H11" s="14"/>
      <c r="I11" s="10"/>
      <c r="J11" s="26"/>
      <c r="K11" s="30" t="s">
        <v>10</v>
      </c>
      <c r="L11" s="34">
        <f>E9-E7</f>
        <v>31</v>
      </c>
      <c r="M11" s="36"/>
      <c r="N11" s="1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hidden="1">
      <c r="A12" s="5"/>
      <c r="B12" s="10"/>
      <c r="C12" s="26"/>
      <c r="D12" s="62">
        <f>SUMPRODUCT('Tratamento de Dados'!E5:E87,--('Tratamento de Dados'!B5:B87="Tarefa"))</f>
        <v>43</v>
      </c>
      <c r="E12" s="62">
        <f>E13/60</f>
        <v>18.3</v>
      </c>
      <c r="F12" s="36"/>
      <c r="G12" s="12"/>
      <c r="H12" s="14"/>
      <c r="I12" s="10"/>
      <c r="J12" s="26"/>
      <c r="K12" s="42">
        <f>SUMPRODUCT('Tratamento de Dados'!E5:E87)</f>
        <v>103</v>
      </c>
      <c r="L12" s="63">
        <f>L13/60</f>
        <v>41.83333333</v>
      </c>
      <c r="M12" s="36"/>
      <c r="N12" s="1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hidden="1">
      <c r="A13" s="5"/>
      <c r="B13" s="10"/>
      <c r="C13" s="26"/>
      <c r="D13" s="42">
        <f>D12*60</f>
        <v>2580</v>
      </c>
      <c r="E13" s="42">
        <f>SUMPRODUCT('Tratamento de Dados'!F5:F87,--('Tratamento de Dados'!B5:B87="Tarefa"))</f>
        <v>1098</v>
      </c>
      <c r="F13" s="36"/>
      <c r="G13" s="12"/>
      <c r="H13" s="14"/>
      <c r="I13" s="10"/>
      <c r="J13" s="26"/>
      <c r="K13" s="64">
        <f>K12*60</f>
        <v>6180</v>
      </c>
      <c r="L13" s="42">
        <f>SUMPRODUCT('Tratamento de Dados'!F5:F87)</f>
        <v>2510</v>
      </c>
      <c r="M13" s="36"/>
      <c r="N13" s="1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hidden="1">
      <c r="A14" s="5"/>
      <c r="B14" s="10"/>
      <c r="C14" s="26"/>
      <c r="D14" s="65"/>
      <c r="E14" s="66"/>
      <c r="F14" s="67"/>
      <c r="G14" s="12"/>
      <c r="H14" s="14"/>
      <c r="I14" s="10"/>
      <c r="J14" s="26"/>
      <c r="K14" s="58"/>
      <c r="L14" s="58"/>
      <c r="M14" s="36"/>
      <c r="N14" s="1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>
      <c r="A15" s="5"/>
      <c r="B15" s="10"/>
      <c r="C15" s="26"/>
      <c r="D15" s="68" t="s">
        <v>11</v>
      </c>
      <c r="E15" s="69">
        <f>D13+E13</f>
        <v>3678</v>
      </c>
      <c r="F15" s="36"/>
      <c r="G15" s="12"/>
      <c r="H15" s="14"/>
      <c r="I15" s="10"/>
      <c r="J15" s="26"/>
      <c r="K15" s="56"/>
      <c r="L15" s="56"/>
      <c r="M15" s="36"/>
      <c r="N15" s="1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>
      <c r="A16" s="5"/>
      <c r="B16" s="10"/>
      <c r="C16" s="26"/>
      <c r="D16" s="30" t="s">
        <v>12</v>
      </c>
      <c r="E16" s="70">
        <f>D12+E12</f>
        <v>61.3</v>
      </c>
      <c r="F16" s="36"/>
      <c r="G16" s="12"/>
      <c r="H16" s="14"/>
      <c r="I16" s="10"/>
      <c r="J16" s="26"/>
      <c r="K16" s="71" t="s">
        <v>11</v>
      </c>
      <c r="L16" s="72">
        <f>SUM(K13,L13)</f>
        <v>8690</v>
      </c>
      <c r="M16" s="36"/>
      <c r="N16" s="12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>
      <c r="A17" s="5"/>
      <c r="B17" s="10"/>
      <c r="C17" s="26"/>
      <c r="D17" s="30" t="s">
        <v>13</v>
      </c>
      <c r="E17" s="73">
        <f>E16/L17</f>
        <v>0.4232451093</v>
      </c>
      <c r="F17" s="36"/>
      <c r="G17" s="12"/>
      <c r="H17" s="14"/>
      <c r="I17" s="10"/>
      <c r="J17" s="26"/>
      <c r="K17" s="30" t="s">
        <v>14</v>
      </c>
      <c r="L17" s="74">
        <f>L16/60</f>
        <v>144.8333333</v>
      </c>
      <c r="M17" s="36"/>
      <c r="N17" s="12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>
      <c r="A18" s="5"/>
      <c r="B18" s="10"/>
      <c r="C18" s="26"/>
      <c r="D18" s="67"/>
      <c r="E18" s="67"/>
      <c r="F18" s="36"/>
      <c r="G18" s="12"/>
      <c r="H18" s="14"/>
      <c r="I18" s="75"/>
      <c r="J18" s="54"/>
      <c r="K18" s="58"/>
      <c r="L18" s="58"/>
      <c r="M18" s="58"/>
      <c r="N18" s="7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>
      <c r="A19" s="5"/>
      <c r="B19" s="10"/>
      <c r="C19" s="26"/>
      <c r="D19" s="59" t="s">
        <v>15</v>
      </c>
      <c r="E19" s="60"/>
      <c r="F19" s="36"/>
      <c r="G19" s="12"/>
      <c r="H19" s="14"/>
      <c r="I19" s="76"/>
      <c r="J19" s="76"/>
      <c r="K19" s="76"/>
      <c r="L19" s="76"/>
      <c r="M19" s="76"/>
      <c r="N19" s="76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hidden="1">
      <c r="A20" s="5"/>
      <c r="B20" s="10"/>
      <c r="C20" s="26"/>
      <c r="D20" s="62">
        <f>SUMPRODUCT('Tratamento de Dados'!E5:E87,--('Tratamento de Dados'!B5:B87="Manutencao"))</f>
        <v>2</v>
      </c>
      <c r="E20" s="77">
        <f>E21/60</f>
        <v>1.083333333</v>
      </c>
      <c r="F20" s="36"/>
      <c r="G20" s="12"/>
      <c r="H20" s="1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hidden="1">
      <c r="A21" s="5"/>
      <c r="B21" s="10"/>
      <c r="C21" s="26"/>
      <c r="D21" s="42">
        <f>D20*60</f>
        <v>120</v>
      </c>
      <c r="E21" s="42">
        <f>SUMPRODUCT('Tratamento de Dados'!F5:F87,--('Tratamento de Dados'!B5:B87="Manutencao"))</f>
        <v>65</v>
      </c>
      <c r="F21" s="36"/>
      <c r="G21" s="12"/>
      <c r="H21" s="1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hidden="1">
      <c r="A22" s="5"/>
      <c r="B22" s="10"/>
      <c r="C22" s="26"/>
      <c r="D22" s="65"/>
      <c r="E22" s="66"/>
      <c r="F22" s="36"/>
      <c r="G22" s="12"/>
      <c r="H22" s="1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>
      <c r="A23" s="5"/>
      <c r="B23" s="10"/>
      <c r="C23" s="26"/>
      <c r="D23" s="68" t="s">
        <v>11</v>
      </c>
      <c r="E23" s="69">
        <f>D21+E21</f>
        <v>185</v>
      </c>
      <c r="F23" s="36"/>
      <c r="G23" s="12"/>
      <c r="H23" s="14"/>
      <c r="I23" s="52"/>
      <c r="J23" s="78"/>
      <c r="K23" s="79" t="s">
        <v>16</v>
      </c>
      <c r="L23" s="81">
        <f>L17/L11</f>
        <v>4.672043011</v>
      </c>
      <c r="M23" s="78"/>
      <c r="N23" s="5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>
      <c r="A24" s="5"/>
      <c r="B24" s="10"/>
      <c r="C24" s="26"/>
      <c r="D24" s="30" t="s">
        <v>12</v>
      </c>
      <c r="E24" s="82">
        <f>D20+E20</f>
        <v>3.083333333</v>
      </c>
      <c r="F24" s="36"/>
      <c r="G24" s="12"/>
      <c r="H24" s="14"/>
      <c r="I24" s="52"/>
      <c r="J24" s="78"/>
      <c r="K24" s="51"/>
      <c r="L24" s="51"/>
      <c r="M24" s="78"/>
      <c r="N24" s="5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>
      <c r="A25" s="5"/>
      <c r="B25" s="10"/>
      <c r="C25" s="26"/>
      <c r="D25" s="30" t="s">
        <v>17</v>
      </c>
      <c r="E25" s="73">
        <f>E24/L17</f>
        <v>0.02128883774</v>
      </c>
      <c r="F25" s="36"/>
      <c r="G25" s="12"/>
      <c r="H25" s="14"/>
      <c r="I25" s="76"/>
      <c r="J25" s="76"/>
      <c r="K25" s="76"/>
      <c r="L25" s="76"/>
      <c r="M25" s="76"/>
      <c r="N25" s="76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>
      <c r="A26" s="5"/>
      <c r="B26" s="10"/>
      <c r="C26" s="26"/>
      <c r="D26" s="67"/>
      <c r="E26" s="67"/>
      <c r="F26" s="36"/>
      <c r="G26" s="12"/>
      <c r="H26" s="14"/>
      <c r="I26" s="84"/>
      <c r="J26" s="54"/>
      <c r="K26" s="56"/>
      <c r="L26" s="56"/>
      <c r="M26" s="58"/>
      <c r="N26" s="8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>
      <c r="A27" s="5"/>
      <c r="B27" s="10"/>
      <c r="C27" s="26"/>
      <c r="D27" s="59" t="s">
        <v>18</v>
      </c>
      <c r="E27" s="60"/>
      <c r="F27" s="36"/>
      <c r="G27" s="12"/>
      <c r="H27" s="14"/>
      <c r="I27" s="10"/>
      <c r="J27" s="26"/>
      <c r="K27" s="85" t="s">
        <v>19</v>
      </c>
      <c r="L27" s="86"/>
      <c r="M27" s="36"/>
      <c r="N27" s="12"/>
      <c r="O27" s="1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hidden="1">
      <c r="A28" s="5"/>
      <c r="B28" s="10"/>
      <c r="C28" s="26"/>
      <c r="D28" s="62">
        <f>SUMPRODUCT('Tratamento de Dados'!E5:E87,--('Tratamento de Dados'!B5:B87="Estudo"))</f>
        <v>39</v>
      </c>
      <c r="E28" s="77">
        <f>E29/60</f>
        <v>11.6</v>
      </c>
      <c r="F28" s="36"/>
      <c r="G28" s="12"/>
      <c r="H28" s="14"/>
      <c r="I28" s="10"/>
      <c r="J28" s="26"/>
      <c r="K28" s="62">
        <f>SUMPRODUCT('Tratamento de Dados'!E5:E87,--('Tratamento de Dados'!C5:C87="Java"))</f>
        <v>7</v>
      </c>
      <c r="L28" s="77">
        <f>L29/60</f>
        <v>2.616666667</v>
      </c>
      <c r="M28" s="36"/>
      <c r="N28" s="12"/>
      <c r="O28" s="1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hidden="1">
      <c r="A29" s="5"/>
      <c r="B29" s="10"/>
      <c r="C29" s="26"/>
      <c r="D29" s="42">
        <f>D28*60</f>
        <v>2340</v>
      </c>
      <c r="E29" s="42">
        <f>SUMPRODUCT('Tratamento de Dados'!F5:F87,--('Tratamento de Dados'!B5:B87="Estudo"))</f>
        <v>696</v>
      </c>
      <c r="F29" s="36"/>
      <c r="G29" s="12"/>
      <c r="H29" s="14"/>
      <c r="I29" s="10"/>
      <c r="J29" s="26"/>
      <c r="K29" s="42">
        <f>K28*60</f>
        <v>420</v>
      </c>
      <c r="L29" s="42">
        <f>SUMPRODUCT('Tratamento de Dados'!F5:F87,--('Tratamento de Dados'!C5:C87="Java"))</f>
        <v>157</v>
      </c>
      <c r="M29" s="36"/>
      <c r="N29" s="12"/>
      <c r="O29" s="1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hidden="1">
      <c r="A30" s="5"/>
      <c r="B30" s="10"/>
      <c r="C30" s="26"/>
      <c r="D30" s="65"/>
      <c r="E30" s="66"/>
      <c r="F30" s="36"/>
      <c r="G30" s="12"/>
      <c r="H30" s="14"/>
      <c r="I30" s="10"/>
      <c r="J30" s="26"/>
      <c r="K30" s="89"/>
      <c r="L30" s="86"/>
      <c r="M30" s="67"/>
      <c r="N30" s="12"/>
      <c r="O30" s="1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>
      <c r="A31" s="5"/>
      <c r="B31" s="10"/>
      <c r="C31" s="26"/>
      <c r="D31" s="68" t="s">
        <v>11</v>
      </c>
      <c r="E31" s="69">
        <f>D29+E29</f>
        <v>3036</v>
      </c>
      <c r="F31" s="36"/>
      <c r="G31" s="12"/>
      <c r="H31" s="14"/>
      <c r="I31" s="10"/>
      <c r="J31" s="26"/>
      <c r="K31" s="68" t="s">
        <v>11</v>
      </c>
      <c r="L31" s="69">
        <f>K29+L29</f>
        <v>577</v>
      </c>
      <c r="M31" s="36"/>
      <c r="N31" s="12"/>
      <c r="O31" s="1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>
      <c r="A32" s="5"/>
      <c r="B32" s="10"/>
      <c r="C32" s="26"/>
      <c r="D32" s="30" t="s">
        <v>12</v>
      </c>
      <c r="E32" s="82">
        <f>D28+E28</f>
        <v>50.6</v>
      </c>
      <c r="F32" s="36"/>
      <c r="G32" s="12"/>
      <c r="H32" s="14"/>
      <c r="I32" s="10"/>
      <c r="J32" s="26"/>
      <c r="K32" s="30" t="s">
        <v>12</v>
      </c>
      <c r="L32" s="82">
        <f>K28+L28</f>
        <v>9.616666667</v>
      </c>
      <c r="M32" s="36"/>
      <c r="N32" s="12"/>
      <c r="O32" s="1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>
      <c r="A33" s="5"/>
      <c r="B33" s="10"/>
      <c r="C33" s="26"/>
      <c r="D33" s="30" t="s">
        <v>17</v>
      </c>
      <c r="E33" s="73">
        <f>E32/L17</f>
        <v>0.3493670886</v>
      </c>
      <c r="F33" s="36"/>
      <c r="G33" s="12"/>
      <c r="H33" s="14"/>
      <c r="I33" s="10"/>
      <c r="J33" s="26"/>
      <c r="K33" s="68" t="s">
        <v>17</v>
      </c>
      <c r="L33" s="90">
        <f>L32/L17</f>
        <v>0.0663981588</v>
      </c>
      <c r="M33" s="36"/>
      <c r="N33" s="12"/>
      <c r="O33" s="1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>
      <c r="A34" s="5"/>
      <c r="B34" s="10"/>
      <c r="C34" s="26"/>
      <c r="D34" s="67"/>
      <c r="E34" s="67"/>
      <c r="F34" s="36"/>
      <c r="G34" s="12"/>
      <c r="H34" s="14"/>
      <c r="I34" s="52"/>
      <c r="J34" s="54"/>
      <c r="K34" s="91"/>
      <c r="L34" s="91"/>
      <c r="M34" s="92"/>
      <c r="N34" s="52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>
      <c r="A35" s="5"/>
      <c r="B35" s="10"/>
      <c r="C35" s="26"/>
      <c r="D35" s="93" t="s">
        <v>20</v>
      </c>
      <c r="E35" s="60"/>
      <c r="F35" s="36"/>
      <c r="G35" s="12"/>
      <c r="H35" s="14"/>
      <c r="I35" s="10"/>
      <c r="J35" s="26"/>
      <c r="K35" s="59" t="s">
        <v>21</v>
      </c>
      <c r="L35" s="60"/>
      <c r="M35" s="36"/>
      <c r="N35" s="1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hidden="1">
      <c r="A36" s="5"/>
      <c r="B36" s="10"/>
      <c r="C36" s="26"/>
      <c r="D36" s="62">
        <f>SUMPRODUCT('Tratamento de Dados'!E5:E87,--('Tratamento de Dados'!C5:C87="Estatistica"))</f>
        <v>16</v>
      </c>
      <c r="E36" s="95">
        <f>E37/60</f>
        <v>7.683333333</v>
      </c>
      <c r="F36" s="36"/>
      <c r="G36" s="12"/>
      <c r="H36" s="14"/>
      <c r="I36" s="10"/>
      <c r="J36" s="26"/>
      <c r="K36" s="62">
        <f>SUMPRODUCT('Tratamento de Dados'!E5:E88,--('Tratamento de Dados'!C5:C88="Julia"))</f>
        <v>6</v>
      </c>
      <c r="L36" s="77">
        <f>L37/60</f>
        <v>2.083333333</v>
      </c>
      <c r="M36" s="36"/>
      <c r="N36" s="12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hidden="1">
      <c r="A37" s="5"/>
      <c r="B37" s="10"/>
      <c r="C37" s="26"/>
      <c r="D37" s="42">
        <f>D36*60</f>
        <v>960</v>
      </c>
      <c r="E37" s="42">
        <f>SUMPRODUCT('Tratamento de Dados'!F5:F87,--('Tratamento de Dados'!C5:C87="Estatistica"))</f>
        <v>461</v>
      </c>
      <c r="F37" s="36"/>
      <c r="G37" s="12"/>
      <c r="H37" s="14"/>
      <c r="I37" s="10"/>
      <c r="J37" s="26"/>
      <c r="K37" s="42">
        <f>K36*60</f>
        <v>360</v>
      </c>
      <c r="L37" s="42">
        <f>SUMPRODUCT('Tratamento de Dados'!F5:F88,--('Tratamento de Dados'!C5:C88="Julia"))</f>
        <v>125</v>
      </c>
      <c r="M37" s="36"/>
      <c r="N37" s="1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>
      <c r="A38" s="5"/>
      <c r="B38" s="10"/>
      <c r="C38" s="26"/>
      <c r="D38" s="65"/>
      <c r="E38" s="66"/>
      <c r="F38" s="36"/>
      <c r="G38" s="12"/>
      <c r="H38" s="14"/>
      <c r="I38" s="10"/>
      <c r="J38" s="26"/>
      <c r="K38" s="89"/>
      <c r="L38" s="86"/>
      <c r="M38" s="67"/>
      <c r="N38" s="1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>
      <c r="A39" s="5"/>
      <c r="B39" s="10"/>
      <c r="C39" s="26"/>
      <c r="D39" s="68" t="s">
        <v>11</v>
      </c>
      <c r="E39" s="69">
        <f>D37+E37</f>
        <v>1421</v>
      </c>
      <c r="F39" s="36"/>
      <c r="G39" s="12"/>
      <c r="H39" s="14"/>
      <c r="I39" s="10"/>
      <c r="J39" s="26"/>
      <c r="K39" s="68" t="s">
        <v>11</v>
      </c>
      <c r="L39" s="69">
        <f>K37+L37</f>
        <v>485</v>
      </c>
      <c r="M39" s="36"/>
      <c r="N39" s="1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>
      <c r="A40" s="5"/>
      <c r="B40" s="10"/>
      <c r="C40" s="26"/>
      <c r="D40" s="30" t="s">
        <v>12</v>
      </c>
      <c r="E40" s="82">
        <f>D36+E36</f>
        <v>23.68333333</v>
      </c>
      <c r="F40" s="36"/>
      <c r="G40" s="12"/>
      <c r="H40" s="14"/>
      <c r="I40" s="10"/>
      <c r="J40" s="26"/>
      <c r="K40" s="30" t="s">
        <v>12</v>
      </c>
      <c r="L40" s="82">
        <f>K36+L36</f>
        <v>8.083333333</v>
      </c>
      <c r="M40" s="36"/>
      <c r="N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>
      <c r="A41" s="5"/>
      <c r="B41" s="10"/>
      <c r="C41" s="26"/>
      <c r="D41" s="30" t="s">
        <v>17</v>
      </c>
      <c r="E41" s="73">
        <f>E40/L17</f>
        <v>0.1635212888</v>
      </c>
      <c r="F41" s="36"/>
      <c r="G41" s="12"/>
      <c r="H41" s="14"/>
      <c r="I41" s="10"/>
      <c r="J41" s="26"/>
      <c r="K41" s="68" t="s">
        <v>17</v>
      </c>
      <c r="L41" s="90">
        <f>L40/L17</f>
        <v>0.05581127733</v>
      </c>
      <c r="M41" s="36"/>
      <c r="N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>
      <c r="A42" s="5"/>
      <c r="B42" s="10"/>
      <c r="C42" s="26"/>
      <c r="D42" s="97"/>
      <c r="E42" s="97"/>
      <c r="F42" s="36"/>
      <c r="G42" s="12"/>
      <c r="H42" s="14"/>
      <c r="I42" s="52"/>
      <c r="J42" s="54"/>
      <c r="K42" s="91"/>
      <c r="L42" s="91"/>
      <c r="M42" s="92"/>
      <c r="N42" s="5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>
      <c r="A43" s="5"/>
      <c r="B43" s="10"/>
      <c r="C43" s="26"/>
      <c r="D43" s="93" t="s">
        <v>22</v>
      </c>
      <c r="E43" s="60"/>
      <c r="F43" s="36"/>
      <c r="G43" s="12"/>
      <c r="H43" s="14"/>
      <c r="I43" s="10"/>
      <c r="J43" s="26"/>
      <c r="K43" s="59" t="s">
        <v>23</v>
      </c>
      <c r="L43" s="60"/>
      <c r="M43" s="36"/>
      <c r="N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hidden="1">
      <c r="A44" s="5"/>
      <c r="B44" s="10"/>
      <c r="C44" s="26"/>
      <c r="D44" s="62">
        <f>SUMPRODUCT('Tratamento de Dados'!E5:E88,--('Tratamento de Dados'!C5:C88="Orientacao a Objetos"))</f>
        <v>11</v>
      </c>
      <c r="E44" s="95">
        <f>E45/60</f>
        <v>4.816666667</v>
      </c>
      <c r="F44" s="36"/>
      <c r="G44" s="12"/>
      <c r="H44" s="14"/>
      <c r="I44" s="10"/>
      <c r="J44" s="26"/>
      <c r="K44" s="62">
        <f>SUMPRODUCT('Tratamento de Dados'!E5:E88,--('Tratamento de Dados'!C5:C88="C++"))</f>
        <v>8</v>
      </c>
      <c r="L44" s="77">
        <f>L45/60</f>
        <v>1.916666667</v>
      </c>
      <c r="M44" s="36"/>
      <c r="N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hidden="1">
      <c r="A45" s="5"/>
      <c r="B45" s="10"/>
      <c r="C45" s="26"/>
      <c r="D45" s="42">
        <f>D44*60</f>
        <v>660</v>
      </c>
      <c r="E45" s="42">
        <f>SUMPRODUCT('Tratamento de Dados'!F5:F88,--('Tratamento de Dados'!C5:C88="Orientacao a Objetos"))</f>
        <v>289</v>
      </c>
      <c r="F45" s="36"/>
      <c r="G45" s="12"/>
      <c r="H45" s="14"/>
      <c r="I45" s="10"/>
      <c r="J45" s="26"/>
      <c r="K45" s="42">
        <f>K44*60</f>
        <v>480</v>
      </c>
      <c r="L45" s="42">
        <f>SUMPRODUCT('Tratamento de Dados'!F5:F88,--('Tratamento de Dados'!C5:C88="C++"))</f>
        <v>115</v>
      </c>
      <c r="M45" s="36"/>
      <c r="N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hidden="1">
      <c r="A46" s="5"/>
      <c r="B46" s="10"/>
      <c r="C46" s="26"/>
      <c r="D46" s="89"/>
      <c r="E46" s="101"/>
      <c r="F46" s="67"/>
      <c r="G46" s="12"/>
      <c r="H46" s="14"/>
      <c r="I46" s="10"/>
      <c r="J46" s="26"/>
      <c r="K46" s="89"/>
      <c r="L46" s="101"/>
      <c r="M46" s="67"/>
      <c r="N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>
      <c r="A47" s="5"/>
      <c r="B47" s="10"/>
      <c r="C47" s="26"/>
      <c r="D47" s="71" t="s">
        <v>11</v>
      </c>
      <c r="E47" s="72">
        <f>D45+E45</f>
        <v>949</v>
      </c>
      <c r="F47" s="36"/>
      <c r="G47" s="12"/>
      <c r="H47" s="14"/>
      <c r="I47" s="10"/>
      <c r="J47" s="26"/>
      <c r="K47" s="71" t="s">
        <v>11</v>
      </c>
      <c r="L47" s="72">
        <f>K45+L45</f>
        <v>595</v>
      </c>
      <c r="M47" s="36"/>
      <c r="N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>
      <c r="A48" s="5"/>
      <c r="B48" s="10"/>
      <c r="C48" s="26"/>
      <c r="D48" s="30" t="s">
        <v>12</v>
      </c>
      <c r="E48" s="82">
        <f>D44+E44</f>
        <v>15.81666667</v>
      </c>
      <c r="F48" s="36"/>
      <c r="G48" s="12"/>
      <c r="H48" s="14"/>
      <c r="I48" s="10"/>
      <c r="J48" s="26"/>
      <c r="K48" s="30" t="s">
        <v>12</v>
      </c>
      <c r="L48" s="82">
        <f>K44+L44</f>
        <v>9.916666667</v>
      </c>
      <c r="M48" s="36"/>
      <c r="N48" s="12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>
      <c r="A49" s="5"/>
      <c r="B49" s="10"/>
      <c r="C49" s="26"/>
      <c r="D49" s="30" t="s">
        <v>17</v>
      </c>
      <c r="E49" s="73">
        <f>E48/L17</f>
        <v>0.1092059839</v>
      </c>
      <c r="F49" s="36"/>
      <c r="G49" s="12"/>
      <c r="H49" s="14"/>
      <c r="I49" s="10"/>
      <c r="J49" s="26"/>
      <c r="K49" s="68" t="s">
        <v>17</v>
      </c>
      <c r="L49" s="90">
        <f>L48/L17</f>
        <v>0.06846950518</v>
      </c>
      <c r="M49" s="36"/>
      <c r="N49" s="12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>
      <c r="A50" s="5"/>
      <c r="B50" s="10"/>
      <c r="C50" s="26"/>
      <c r="D50" s="97"/>
      <c r="E50" s="97"/>
      <c r="F50" s="36"/>
      <c r="G50" s="12"/>
      <c r="H50" s="14"/>
      <c r="I50" s="52"/>
      <c r="J50" s="54"/>
      <c r="K50" s="91"/>
      <c r="L50" s="91"/>
      <c r="M50" s="92"/>
      <c r="N50" s="52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>
      <c r="A51" s="5"/>
      <c r="B51" s="10"/>
      <c r="C51" s="26"/>
      <c r="D51" s="93" t="s">
        <v>24</v>
      </c>
      <c r="E51" s="60"/>
      <c r="F51" s="36"/>
      <c r="G51" s="12"/>
      <c r="H51" s="14"/>
      <c r="I51" s="10"/>
      <c r="J51" s="26"/>
      <c r="K51" s="59" t="s">
        <v>25</v>
      </c>
      <c r="L51" s="60"/>
      <c r="M51" s="36"/>
      <c r="N51" s="12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hidden="1">
      <c r="A52" s="5"/>
      <c r="B52" s="10"/>
      <c r="C52" s="26"/>
      <c r="D52" s="62">
        <f>SUMPRODUCT('Tratamento de Dados'!E5:E89,--('Tratamento de Dados'!C5:C89="Engenharia de Requisitos"))</f>
        <v>7</v>
      </c>
      <c r="E52" s="95">
        <f>E53/60</f>
        <v>3.433333333</v>
      </c>
      <c r="F52" s="36"/>
      <c r="G52" s="12"/>
      <c r="H52" s="14"/>
      <c r="I52" s="10"/>
      <c r="J52" s="26"/>
      <c r="K52" s="62">
        <f>SUMPRODUCT('Tratamento de Dados'!E5:E88,--('Tratamento de Dados'!C5:C88="MySQL"))</f>
        <v>10</v>
      </c>
      <c r="L52" s="77">
        <f>L53/60</f>
        <v>1.65</v>
      </c>
      <c r="M52" s="36"/>
      <c r="N52" s="12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hidden="1">
      <c r="A53" s="5"/>
      <c r="B53" s="10"/>
      <c r="C53" s="26"/>
      <c r="D53" s="42">
        <f>D52*60</f>
        <v>420</v>
      </c>
      <c r="E53" s="42">
        <f>SUMPRODUCT('Tratamento de Dados'!F5:F89,--('Tratamento de Dados'!C5:C89="Engenharia de Requisitos"))</f>
        <v>206</v>
      </c>
      <c r="F53" s="36"/>
      <c r="G53" s="12"/>
      <c r="H53" s="14"/>
      <c r="I53" s="10"/>
      <c r="J53" s="26"/>
      <c r="K53" s="42">
        <f>K52*60</f>
        <v>600</v>
      </c>
      <c r="L53" s="42">
        <f>SUMPRODUCT('Tratamento de Dados'!F5:F88,--('Tratamento de Dados'!C5:C88="MySQL"))</f>
        <v>99</v>
      </c>
      <c r="M53" s="36"/>
      <c r="N53" s="12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hidden="1">
      <c r="A54" s="5"/>
      <c r="B54" s="10"/>
      <c r="C54" s="26"/>
      <c r="D54" s="65"/>
      <c r="E54" s="66"/>
      <c r="F54" s="36"/>
      <c r="G54" s="12"/>
      <c r="H54" s="14"/>
      <c r="I54" s="10"/>
      <c r="J54" s="26"/>
      <c r="K54" s="89"/>
      <c r="L54" s="101"/>
      <c r="M54" s="67"/>
      <c r="N54" s="12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>
      <c r="A55" s="5"/>
      <c r="B55" s="10"/>
      <c r="C55" s="26"/>
      <c r="D55" s="68" t="s">
        <v>11</v>
      </c>
      <c r="E55" s="69">
        <f>D53+E53</f>
        <v>626</v>
      </c>
      <c r="F55" s="36"/>
      <c r="G55" s="12"/>
      <c r="H55" s="14"/>
      <c r="I55" s="10"/>
      <c r="J55" s="26"/>
      <c r="K55" s="71" t="s">
        <v>11</v>
      </c>
      <c r="L55" s="72">
        <f>K53+L53</f>
        <v>699</v>
      </c>
      <c r="M55" s="36"/>
      <c r="N55" s="1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>
      <c r="A56" s="5"/>
      <c r="B56" s="10"/>
      <c r="C56" s="26"/>
      <c r="D56" s="30" t="s">
        <v>12</v>
      </c>
      <c r="E56" s="82">
        <f>D52+E52</f>
        <v>10.43333333</v>
      </c>
      <c r="F56" s="36"/>
      <c r="G56" s="12"/>
      <c r="H56" s="14"/>
      <c r="I56" s="10"/>
      <c r="J56" s="26"/>
      <c r="K56" s="30" t="s">
        <v>12</v>
      </c>
      <c r="L56" s="82">
        <f>K52+L52</f>
        <v>11.65</v>
      </c>
      <c r="M56" s="36"/>
      <c r="N56" s="12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>
      <c r="A57" s="5"/>
      <c r="B57" s="10"/>
      <c r="C57" s="26"/>
      <c r="D57" s="30" t="s">
        <v>17</v>
      </c>
      <c r="E57" s="73">
        <f>E56/L17</f>
        <v>0.07203682394</v>
      </c>
      <c r="F57" s="36"/>
      <c r="G57" s="12"/>
      <c r="H57" s="14"/>
      <c r="I57" s="10"/>
      <c r="J57" s="26"/>
      <c r="K57" s="68" t="s">
        <v>17</v>
      </c>
      <c r="L57" s="90">
        <f>L56/L17</f>
        <v>0.08043728423</v>
      </c>
      <c r="M57" s="36"/>
      <c r="N57" s="1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>
      <c r="A58" s="5"/>
      <c r="B58" s="10"/>
      <c r="C58" s="26"/>
      <c r="D58" s="97"/>
      <c r="E58" s="97"/>
      <c r="F58" s="36"/>
      <c r="G58" s="12"/>
      <c r="H58" s="14"/>
      <c r="I58" s="52"/>
      <c r="J58" s="54"/>
      <c r="K58" s="91"/>
      <c r="L58" s="91"/>
      <c r="M58" s="92"/>
      <c r="N58" s="52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>
      <c r="A59" s="5"/>
      <c r="B59" s="10"/>
      <c r="C59" s="26"/>
      <c r="D59" s="93" t="s">
        <v>26</v>
      </c>
      <c r="E59" s="60"/>
      <c r="F59" s="36"/>
      <c r="G59" s="12"/>
      <c r="H59" s="14"/>
      <c r="I59" s="10"/>
      <c r="J59" s="26"/>
      <c r="K59" s="59" t="s">
        <v>27</v>
      </c>
      <c r="L59" s="60"/>
      <c r="M59" s="36"/>
      <c r="N59" s="12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hidden="1">
      <c r="A60" s="5"/>
      <c r="B60" s="10"/>
      <c r="C60" s="26"/>
      <c r="D60" s="62">
        <f>SUMPRODUCT('Tratamento de Dados'!E5:E89,--('Tratamento de Dados'!C5:C89="Banco de Dados"))</f>
        <v>3</v>
      </c>
      <c r="E60" s="95">
        <f>E61/60</f>
        <v>0.5666666667</v>
      </c>
      <c r="F60" s="36"/>
      <c r="G60" s="12"/>
      <c r="H60" s="14"/>
      <c r="I60" s="10"/>
      <c r="J60" s="26"/>
      <c r="K60" s="62">
        <f>SUMPRODUCT('Tratamento de Dados'!E5:E88,--('Tratamento de Dados'!C5:C88="Ruby on Rails"))</f>
        <v>2</v>
      </c>
      <c r="L60" s="77">
        <f>L61/60</f>
        <v>2.183333333</v>
      </c>
      <c r="M60" s="36"/>
      <c r="N60" s="12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hidden="1">
      <c r="A61" s="5"/>
      <c r="B61" s="10"/>
      <c r="C61" s="26"/>
      <c r="D61" s="42">
        <f>D60*60</f>
        <v>180</v>
      </c>
      <c r="E61" s="42">
        <f>SUMPRODUCT('Tratamento de Dados'!F5:F89,--('Tratamento de Dados'!C5:C89="Banco de Dados"))</f>
        <v>34</v>
      </c>
      <c r="F61" s="36"/>
      <c r="G61" s="12"/>
      <c r="H61" s="14"/>
      <c r="I61" s="10"/>
      <c r="J61" s="26"/>
      <c r="K61" s="42">
        <f>K60*60</f>
        <v>120</v>
      </c>
      <c r="L61" s="42">
        <f>SUMPRODUCT('Tratamento de Dados'!F5:F88,--('Tratamento de Dados'!C5:C88="Ruby on Rails"))</f>
        <v>131</v>
      </c>
      <c r="M61" s="36"/>
      <c r="N61" s="1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hidden="1">
      <c r="A62" s="5"/>
      <c r="B62" s="10"/>
      <c r="C62" s="26"/>
      <c r="D62" s="65"/>
      <c r="E62" s="66"/>
      <c r="F62" s="36"/>
      <c r="G62" s="12"/>
      <c r="H62" s="14"/>
      <c r="I62" s="10"/>
      <c r="J62" s="26"/>
      <c r="K62" s="89"/>
      <c r="L62" s="101"/>
      <c r="M62" s="67"/>
      <c r="N62" s="12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>
      <c r="A63" s="5"/>
      <c r="B63" s="10"/>
      <c r="C63" s="26"/>
      <c r="D63" s="68" t="s">
        <v>11</v>
      </c>
      <c r="E63" s="69">
        <f>D61+E61</f>
        <v>214</v>
      </c>
      <c r="F63" s="36"/>
      <c r="G63" s="12"/>
      <c r="H63" s="14"/>
      <c r="I63" s="10"/>
      <c r="J63" s="26"/>
      <c r="K63" s="71" t="s">
        <v>11</v>
      </c>
      <c r="L63" s="72">
        <f>K61+L61</f>
        <v>251</v>
      </c>
      <c r="M63" s="36"/>
      <c r="N63" s="12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>
      <c r="A64" s="5"/>
      <c r="B64" s="10"/>
      <c r="C64" s="26"/>
      <c r="D64" s="30" t="s">
        <v>12</v>
      </c>
      <c r="E64" s="82">
        <f>D60+E60</f>
        <v>3.566666667</v>
      </c>
      <c r="F64" s="36"/>
      <c r="G64" s="12"/>
      <c r="H64" s="14"/>
      <c r="I64" s="10"/>
      <c r="J64" s="26"/>
      <c r="K64" s="30" t="s">
        <v>12</v>
      </c>
      <c r="L64" s="82">
        <f>K60+L60</f>
        <v>4.183333333</v>
      </c>
      <c r="M64" s="36"/>
      <c r="N64" s="12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>
      <c r="A65" s="5"/>
      <c r="B65" s="10"/>
      <c r="C65" s="26"/>
      <c r="D65" s="30" t="s">
        <v>17</v>
      </c>
      <c r="E65" s="73">
        <f>E64/L17</f>
        <v>0.0246260069</v>
      </c>
      <c r="F65" s="36"/>
      <c r="G65" s="12"/>
      <c r="H65" s="14"/>
      <c r="I65" s="10"/>
      <c r="J65" s="26"/>
      <c r="K65" s="68" t="s">
        <v>17</v>
      </c>
      <c r="L65" s="90">
        <f>L64/L17</f>
        <v>0.02888377445</v>
      </c>
      <c r="M65" s="36"/>
      <c r="N65" s="12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>
      <c r="A66" s="5"/>
      <c r="B66" s="10"/>
      <c r="C66" s="26"/>
      <c r="D66" s="97"/>
      <c r="E66" s="97"/>
      <c r="F66" s="36"/>
      <c r="G66" s="12"/>
      <c r="H66" s="14"/>
      <c r="I66" s="52"/>
      <c r="J66" s="54"/>
      <c r="K66" s="91"/>
      <c r="L66" s="91"/>
      <c r="M66" s="92"/>
      <c r="N66" s="52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>
      <c r="A67" s="5"/>
      <c r="B67" s="10"/>
      <c r="C67" s="26"/>
      <c r="D67" s="93" t="s">
        <v>28</v>
      </c>
      <c r="E67" s="60"/>
      <c r="F67" s="36"/>
      <c r="G67" s="12"/>
      <c r="H67" s="14"/>
      <c r="I67" s="10"/>
      <c r="J67" s="26"/>
      <c r="K67" s="59" t="s">
        <v>29</v>
      </c>
      <c r="L67" s="60"/>
      <c r="M67" s="36"/>
      <c r="N67" s="12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hidden="1">
      <c r="A68" s="5"/>
      <c r="B68" s="10"/>
      <c r="C68" s="26"/>
      <c r="D68" s="62">
        <f>SUMPRODUCT('Tratamento de Dados'!E5:E91,--('Tratamento de Dados'!C5:C91="Controle de Versao"))</f>
        <v>2</v>
      </c>
      <c r="E68" s="95">
        <f>E69/60</f>
        <v>0.8166666667</v>
      </c>
      <c r="F68" s="36"/>
      <c r="G68" s="12"/>
      <c r="H68" s="14"/>
      <c r="I68" s="10"/>
      <c r="J68" s="26"/>
      <c r="K68" s="62">
        <f>SUMPRODUCT('Tratamento de Dados'!E5:E88,--('Tratamento de Dados'!C5:C88="Python"))</f>
        <v>7</v>
      </c>
      <c r="L68" s="77">
        <f>L69/60</f>
        <v>2.183333333</v>
      </c>
      <c r="M68" s="36"/>
      <c r="N68" s="12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hidden="1">
      <c r="A69" s="5"/>
      <c r="B69" s="10"/>
      <c r="C69" s="26"/>
      <c r="D69" s="42">
        <f>D68*60</f>
        <v>120</v>
      </c>
      <c r="E69" s="42">
        <f>SUMPRODUCT('Tratamento de Dados'!F5:F91,--('Tratamento de Dados'!C5:C91="Controle de Versao"))</f>
        <v>49</v>
      </c>
      <c r="F69" s="36"/>
      <c r="G69" s="12"/>
      <c r="H69" s="14"/>
      <c r="I69" s="10"/>
      <c r="J69" s="26"/>
      <c r="K69" s="42">
        <f>K68*60</f>
        <v>420</v>
      </c>
      <c r="L69" s="42">
        <f>SUMPRODUCT('Tratamento de Dados'!F13:F89,--('Tratamento de Dados'!C13:C89="Ruby on Rails"))</f>
        <v>131</v>
      </c>
      <c r="M69" s="36"/>
      <c r="N69" s="12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hidden="1">
      <c r="A70" s="5"/>
      <c r="B70" s="10"/>
      <c r="C70" s="26"/>
      <c r="D70" s="65"/>
      <c r="E70" s="66"/>
      <c r="F70" s="36"/>
      <c r="G70" s="12"/>
      <c r="H70" s="14"/>
      <c r="I70" s="10"/>
      <c r="J70" s="26"/>
      <c r="K70" s="89"/>
      <c r="L70" s="101"/>
      <c r="M70" s="67"/>
      <c r="N70" s="12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>
      <c r="A71" s="5"/>
      <c r="B71" s="10"/>
      <c r="C71" s="26"/>
      <c r="D71" s="68" t="s">
        <v>11</v>
      </c>
      <c r="E71" s="69">
        <f>D69+E69</f>
        <v>169</v>
      </c>
      <c r="F71" s="36"/>
      <c r="G71" s="12"/>
      <c r="H71" s="14"/>
      <c r="I71" s="10"/>
      <c r="J71" s="26"/>
      <c r="K71" s="71" t="s">
        <v>11</v>
      </c>
      <c r="L71" s="72">
        <f>K69+L69</f>
        <v>551</v>
      </c>
      <c r="M71" s="36"/>
      <c r="N71" s="12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>
      <c r="A72" s="5"/>
      <c r="B72" s="10"/>
      <c r="C72" s="26"/>
      <c r="D72" s="30" t="s">
        <v>12</v>
      </c>
      <c r="E72" s="82">
        <f>D68+E68</f>
        <v>2.816666667</v>
      </c>
      <c r="F72" s="36"/>
      <c r="G72" s="12"/>
      <c r="H72" s="14"/>
      <c r="I72" s="10"/>
      <c r="J72" s="26"/>
      <c r="K72" s="30" t="s">
        <v>12</v>
      </c>
      <c r="L72" s="82">
        <f>K68+L68</f>
        <v>9.183333333</v>
      </c>
      <c r="M72" s="36"/>
      <c r="N72" s="12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>
      <c r="A73" s="5"/>
      <c r="B73" s="10"/>
      <c r="C73" s="26"/>
      <c r="D73" s="30" t="s">
        <v>17</v>
      </c>
      <c r="E73" s="73">
        <f>E72/L17</f>
        <v>0.01944764097</v>
      </c>
      <c r="F73" s="36"/>
      <c r="G73" s="12"/>
      <c r="H73" s="14"/>
      <c r="I73" s="10"/>
      <c r="J73" s="26"/>
      <c r="K73" s="68" t="s">
        <v>17</v>
      </c>
      <c r="L73" s="90">
        <f>L72/L17</f>
        <v>0.06340621404</v>
      </c>
      <c r="M73" s="36"/>
      <c r="N73" s="12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>
      <c r="A74" s="5"/>
      <c r="B74" s="10"/>
      <c r="C74" s="26"/>
      <c r="D74" s="97"/>
      <c r="E74" s="97"/>
      <c r="F74" s="36"/>
      <c r="G74" s="12"/>
      <c r="H74" s="14"/>
      <c r="I74" s="52"/>
      <c r="J74" s="54"/>
      <c r="K74" s="91"/>
      <c r="L74" s="91"/>
      <c r="M74" s="92"/>
      <c r="N74" s="5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>
      <c r="A75" s="5"/>
      <c r="B75" s="10"/>
      <c r="C75" s="26"/>
      <c r="D75" s="93" t="s">
        <v>30</v>
      </c>
      <c r="E75" s="60"/>
      <c r="F75" s="36"/>
      <c r="G75" s="12"/>
      <c r="H75" s="14"/>
      <c r="I75" s="111"/>
      <c r="J75" s="111"/>
      <c r="K75" s="111"/>
      <c r="L75" s="111"/>
      <c r="M75" s="111"/>
      <c r="N75" s="111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>
      <c r="A76" s="5"/>
      <c r="B76" s="10"/>
      <c r="C76" s="26"/>
      <c r="D76" s="62">
        <f>SUMPRODUCT('Tratamento de Dados'!E5:E98,--('Tratamento de Dados'!C5:C98="Sistemas em Computacao"))</f>
        <v>1</v>
      </c>
      <c r="E76" s="95">
        <f>E77/60</f>
        <v>1.9</v>
      </c>
      <c r="F76" s="36"/>
      <c r="G76" s="12"/>
      <c r="H76" s="14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>
      <c r="A77" s="5"/>
      <c r="B77" s="10"/>
      <c r="C77" s="26"/>
      <c r="D77" s="42">
        <f>D76*60</f>
        <v>60</v>
      </c>
      <c r="E77" s="42">
        <f>SUMPRODUCT('Tratamento de Dados'!F5:F98,--('Tratamento de Dados'!C5:C98="Sistemas em Computacao"))</f>
        <v>114</v>
      </c>
      <c r="F77" s="36"/>
      <c r="G77" s="12"/>
      <c r="H77" s="14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>
      <c r="A78" s="5"/>
      <c r="B78" s="10"/>
      <c r="C78" s="26"/>
      <c r="D78" s="65"/>
      <c r="E78" s="66"/>
      <c r="F78" s="36"/>
      <c r="G78" s="12"/>
      <c r="H78" s="14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>
      <c r="A79" s="5"/>
      <c r="B79" s="10"/>
      <c r="C79" s="26"/>
      <c r="D79" s="68" t="s">
        <v>11</v>
      </c>
      <c r="E79" s="69">
        <f>D77+E77</f>
        <v>174</v>
      </c>
      <c r="F79" s="36"/>
      <c r="G79" s="12"/>
      <c r="H79" s="14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>
      <c r="A80" s="5"/>
      <c r="B80" s="10"/>
      <c r="C80" s="26"/>
      <c r="D80" s="30" t="s">
        <v>12</v>
      </c>
      <c r="E80" s="82">
        <f>D76+E76</f>
        <v>2.9</v>
      </c>
      <c r="F80" s="36"/>
      <c r="G80" s="12"/>
      <c r="H80" s="14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>
      <c r="A81" s="5"/>
      <c r="B81" s="10"/>
      <c r="C81" s="26"/>
      <c r="D81" s="68" t="s">
        <v>17</v>
      </c>
      <c r="E81" s="90">
        <f>E80/L17</f>
        <v>0.02002301496</v>
      </c>
      <c r="F81" s="36"/>
      <c r="G81" s="12"/>
      <c r="H81" s="14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>
      <c r="A82" s="5"/>
      <c r="B82" s="10"/>
      <c r="C82" s="26"/>
      <c r="D82" s="22"/>
      <c r="E82" s="22"/>
      <c r="F82" s="36"/>
      <c r="G82" s="10"/>
      <c r="H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>
      <c r="A83" s="112"/>
      <c r="B83" s="113"/>
      <c r="C83" s="114"/>
      <c r="D83" s="115" t="s">
        <v>31</v>
      </c>
      <c r="E83" s="60"/>
      <c r="F83" s="114"/>
      <c r="G83" s="116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</row>
    <row r="84" hidden="1">
      <c r="A84" s="112"/>
      <c r="B84" s="113"/>
      <c r="C84" s="117"/>
      <c r="D84" s="118">
        <f>SUMPRODUCT('Tratamento de Dados'!E5:E106,--('Tratamento de Dados'!C5:C106="Projeto Integrador"))</f>
        <v>10</v>
      </c>
      <c r="E84" s="119">
        <f>E85/60</f>
        <v>0</v>
      </c>
      <c r="F84" s="114"/>
      <c r="G84" s="116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</row>
    <row r="85" hidden="1">
      <c r="A85" s="112"/>
      <c r="B85" s="113"/>
      <c r="C85" s="117"/>
      <c r="D85" s="118">
        <f>D84*60</f>
        <v>600</v>
      </c>
      <c r="E85" s="118">
        <f>SUMPRODUCT('Tratamento de Dados'!F5:F106,--('Tratamento de Dados'!C5:C106="SProjeto Integrador"))</f>
        <v>0</v>
      </c>
      <c r="F85" s="114"/>
      <c r="G85" s="116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</row>
    <row r="86">
      <c r="A86" s="112"/>
      <c r="B86" s="113"/>
      <c r="C86" s="117"/>
      <c r="D86" s="120"/>
      <c r="E86" s="60"/>
      <c r="F86" s="114"/>
      <c r="G86" s="116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</row>
    <row r="87">
      <c r="A87" s="112"/>
      <c r="B87" s="113"/>
      <c r="C87" s="114"/>
      <c r="D87" s="121" t="s">
        <v>11</v>
      </c>
      <c r="E87" s="122">
        <f>D85+E85</f>
        <v>600</v>
      </c>
      <c r="F87" s="114"/>
      <c r="G87" s="116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</row>
    <row r="88">
      <c r="A88" s="112"/>
      <c r="B88" s="113"/>
      <c r="C88" s="114"/>
      <c r="D88" s="121" t="s">
        <v>12</v>
      </c>
      <c r="E88" s="123">
        <f>D84+E84</f>
        <v>10</v>
      </c>
      <c r="F88" s="114"/>
      <c r="G88" s="116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</row>
    <row r="89">
      <c r="A89" s="112"/>
      <c r="B89" s="113"/>
      <c r="C89" s="114"/>
      <c r="D89" s="121" t="s">
        <v>17</v>
      </c>
      <c r="E89" s="124">
        <f>E88/L17</f>
        <v>0.06904487917</v>
      </c>
      <c r="F89" s="114"/>
      <c r="G89" s="116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</row>
    <row r="90">
      <c r="A90" s="5"/>
      <c r="B90" s="10"/>
      <c r="C90" s="26"/>
      <c r="D90" s="22"/>
      <c r="E90" s="22"/>
      <c r="F90" s="36"/>
      <c r="G90" s="12"/>
      <c r="H90" s="14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>
      <c r="A91" s="5"/>
      <c r="B91" s="10"/>
      <c r="C91" s="26"/>
      <c r="D91" s="59" t="s">
        <v>32</v>
      </c>
      <c r="E91" s="60"/>
      <c r="F91" s="36"/>
      <c r="G91" s="12"/>
      <c r="H91" s="14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hidden="1">
      <c r="A92" s="5"/>
      <c r="B92" s="10"/>
      <c r="C92" s="26"/>
      <c r="D92" s="62">
        <f>SUMPRODUCT('Tratamento de Dados'!E5:E87,--('Tratamento de Dados'!B5:B87="Aula"))</f>
        <v>9</v>
      </c>
      <c r="E92" s="125">
        <f>E93/60</f>
        <v>2.5</v>
      </c>
      <c r="F92" s="36"/>
      <c r="G92" s="12"/>
      <c r="H92" s="14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hidden="1">
      <c r="A93" s="5"/>
      <c r="B93" s="10"/>
      <c r="C93" s="26"/>
      <c r="D93" s="42">
        <f>D92*60</f>
        <v>540</v>
      </c>
      <c r="E93" s="42">
        <f>SUMPRODUCT('Tratamento de Dados'!F5:F87,--('Tratamento de Dados'!B5:B87="Aula"))</f>
        <v>150</v>
      </c>
      <c r="F93" s="36"/>
      <c r="G93" s="12"/>
      <c r="H93" s="14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hidden="1">
      <c r="A94" s="5"/>
      <c r="B94" s="10"/>
      <c r="C94" s="26"/>
      <c r="D94" s="65"/>
      <c r="E94" s="66"/>
      <c r="F94" s="36"/>
      <c r="G94" s="12"/>
      <c r="H94" s="14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>
      <c r="A95" s="5"/>
      <c r="B95" s="10"/>
      <c r="C95" s="26"/>
      <c r="D95" s="68" t="s">
        <v>11</v>
      </c>
      <c r="E95" s="69">
        <f>D93+E93</f>
        <v>690</v>
      </c>
      <c r="F95" s="36"/>
      <c r="G95" s="12"/>
      <c r="H95" s="14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>
      <c r="A96" s="5"/>
      <c r="B96" s="10"/>
      <c r="C96" s="26"/>
      <c r="D96" s="30" t="s">
        <v>12</v>
      </c>
      <c r="E96" s="82">
        <f>D92+E92</f>
        <v>11.5</v>
      </c>
      <c r="F96" s="36"/>
      <c r="G96" s="12"/>
      <c r="H96" s="14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>
      <c r="A97" s="5"/>
      <c r="B97" s="10"/>
      <c r="C97" s="26"/>
      <c r="D97" s="30" t="s">
        <v>17</v>
      </c>
      <c r="E97" s="126">
        <f>E96/L17</f>
        <v>0.07940161105</v>
      </c>
      <c r="F97" s="36"/>
      <c r="G97" s="12"/>
      <c r="H97" s="14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>
      <c r="A98" s="5"/>
      <c r="B98" s="10"/>
      <c r="C98" s="26"/>
      <c r="D98" s="30" t="s">
        <v>33</v>
      </c>
      <c r="E98" s="127">
        <f>SUMPRODUCT('Tratamento de Dados'!B5:B87="Aula")</f>
        <v>8</v>
      </c>
      <c r="F98" s="36"/>
      <c r="G98" s="12"/>
      <c r="H98" s="14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>
      <c r="A99" s="5"/>
      <c r="B99" s="10"/>
      <c r="C99" s="26"/>
      <c r="D99" s="67"/>
      <c r="E99" s="67"/>
      <c r="F99" s="36"/>
      <c r="G99" s="12"/>
      <c r="H99" s="14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>
      <c r="A100" s="5"/>
      <c r="B100" s="10"/>
      <c r="C100" s="26"/>
      <c r="D100" s="59" t="s">
        <v>34</v>
      </c>
      <c r="E100" s="60"/>
      <c r="F100" s="36"/>
      <c r="G100" s="12"/>
      <c r="H100" s="14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hidden="1">
      <c r="A101" s="5"/>
      <c r="B101" s="10"/>
      <c r="C101" s="26"/>
      <c r="D101" s="62">
        <f>SUMPRODUCT('Tratamento de Dados'!E5:E87,--('Tratamento de Dados'!C5:C87="Ingles"))</f>
        <v>9</v>
      </c>
      <c r="E101" s="95">
        <f>E102/60</f>
        <v>4.1</v>
      </c>
      <c r="F101" s="36"/>
      <c r="G101" s="12"/>
      <c r="H101" s="14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hidden="1">
      <c r="A102" s="5"/>
      <c r="B102" s="10"/>
      <c r="C102" s="26"/>
      <c r="D102" s="42">
        <f>D101*60</f>
        <v>540</v>
      </c>
      <c r="E102" s="42">
        <f>SUMPRODUCT('Tratamento de Dados'!F5:F87,--('Tratamento de Dados'!C5:C87="Ingles"))</f>
        <v>246</v>
      </c>
      <c r="F102" s="36"/>
      <c r="G102" s="12"/>
      <c r="H102" s="14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hidden="1">
      <c r="A103" s="5"/>
      <c r="B103" s="10"/>
      <c r="C103" s="26"/>
      <c r="D103" s="65"/>
      <c r="E103" s="66"/>
      <c r="F103" s="36"/>
      <c r="G103" s="12"/>
      <c r="H103" s="14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>
      <c r="A104" s="5"/>
      <c r="B104" s="10"/>
      <c r="C104" s="26"/>
      <c r="D104" s="68" t="s">
        <v>11</v>
      </c>
      <c r="E104" s="69">
        <f>D102+E102</f>
        <v>786</v>
      </c>
      <c r="F104" s="36"/>
      <c r="G104" s="12"/>
      <c r="H104" s="14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>
      <c r="A105" s="5"/>
      <c r="B105" s="10"/>
      <c r="C105" s="26"/>
      <c r="D105" s="30" t="s">
        <v>12</v>
      </c>
      <c r="E105" s="82">
        <f>D101+E101</f>
        <v>13.1</v>
      </c>
      <c r="F105" s="36"/>
      <c r="G105" s="12"/>
      <c r="H105" s="14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>
      <c r="A106" s="5"/>
      <c r="B106" s="10"/>
      <c r="C106" s="26"/>
      <c r="D106" s="30" t="s">
        <v>17</v>
      </c>
      <c r="E106" s="126">
        <f>E105/L17</f>
        <v>0.09044879171</v>
      </c>
      <c r="F106" s="36"/>
      <c r="G106" s="12"/>
      <c r="H106" s="14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>
      <c r="A107" s="5"/>
      <c r="B107" s="10"/>
      <c r="C107" s="128"/>
      <c r="D107" s="97"/>
      <c r="E107" s="97"/>
      <c r="F107" s="129"/>
      <c r="G107" s="12"/>
      <c r="H107" s="14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ht="3.75" customHeight="1">
      <c r="A108" s="5"/>
      <c r="B108" s="130"/>
      <c r="C108" s="10"/>
      <c r="D108" s="10"/>
      <c r="E108" s="10"/>
      <c r="F108" s="10"/>
      <c r="G108" s="131"/>
      <c r="H108" s="14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>
      <c r="A109" s="5"/>
      <c r="B109" s="132"/>
      <c r="C109" s="132"/>
      <c r="D109" s="132"/>
      <c r="E109" s="132"/>
      <c r="F109" s="132"/>
      <c r="G109" s="132"/>
      <c r="H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>
      <c r="A110" s="5"/>
      <c r="B110" s="5"/>
      <c r="C110" s="5"/>
      <c r="D110" s="5"/>
      <c r="E110" s="5"/>
      <c r="F110" s="5"/>
      <c r="G110" s="5"/>
      <c r="H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>
      <c r="A111" s="5"/>
      <c r="B111" s="5"/>
      <c r="C111" s="5"/>
      <c r="D111" s="5"/>
      <c r="E111" s="5"/>
      <c r="F111" s="5"/>
      <c r="G111" s="5"/>
      <c r="H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>
      <c r="A112" s="5"/>
      <c r="B112" s="5"/>
      <c r="C112" s="5"/>
      <c r="D112" s="5"/>
      <c r="E112" s="5"/>
      <c r="F112" s="5"/>
      <c r="G112" s="5"/>
      <c r="H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>
      <c r="A113" s="5"/>
      <c r="B113" s="5"/>
      <c r="C113" s="5"/>
      <c r="D113" s="5"/>
      <c r="E113" s="5"/>
      <c r="F113" s="5"/>
      <c r="G113" s="5"/>
      <c r="H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>
      <c r="A114" s="5"/>
      <c r="B114" s="5"/>
      <c r="C114" s="5"/>
      <c r="D114" s="5"/>
      <c r="E114" s="5"/>
      <c r="F114" s="5"/>
      <c r="G114" s="5"/>
      <c r="H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>
      <c r="A115" s="5"/>
      <c r="B115" s="5"/>
      <c r="C115" s="5"/>
      <c r="D115" s="5"/>
      <c r="E115" s="5"/>
      <c r="F115" s="5"/>
      <c r="G115" s="5"/>
      <c r="H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>
      <c r="A116" s="5"/>
      <c r="B116" s="5"/>
      <c r="C116" s="5"/>
      <c r="D116" s="5"/>
      <c r="E116" s="5"/>
      <c r="F116" s="5"/>
      <c r="G116" s="5"/>
      <c r="H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>
      <c r="A117" s="5"/>
      <c r="B117" s="5"/>
      <c r="C117" s="5"/>
      <c r="D117" s="5"/>
      <c r="E117" s="5"/>
      <c r="F117" s="5"/>
      <c r="G117" s="5"/>
      <c r="H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>
      <c r="A118" s="5"/>
      <c r="B118" s="5"/>
      <c r="C118" s="5"/>
      <c r="D118" s="5"/>
      <c r="E118" s="5"/>
      <c r="F118" s="5"/>
      <c r="G118" s="5"/>
      <c r="H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>
      <c r="A119" s="5"/>
      <c r="B119" s="5"/>
      <c r="C119" s="5"/>
      <c r="D119" s="5"/>
      <c r="E119" s="5"/>
      <c r="F119" s="5"/>
      <c r="G119" s="5"/>
      <c r="H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>
      <c r="A120" s="5"/>
      <c r="B120" s="5"/>
      <c r="C120" s="5"/>
      <c r="D120" s="5"/>
      <c r="E120" s="5"/>
      <c r="F120" s="5"/>
      <c r="G120" s="5"/>
      <c r="H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>
      <c r="A121" s="5"/>
      <c r="B121" s="5"/>
      <c r="C121" s="5"/>
      <c r="D121" s="5"/>
      <c r="E121" s="5"/>
      <c r="F121" s="5"/>
      <c r="G121" s="5"/>
      <c r="H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>
      <c r="A122" s="5"/>
      <c r="B122" s="5"/>
      <c r="C122" s="5"/>
      <c r="D122" s="5"/>
      <c r="E122" s="5"/>
      <c r="F122" s="5"/>
      <c r="G122" s="5"/>
      <c r="H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>
      <c r="A123" s="5"/>
      <c r="B123" s="5"/>
      <c r="C123" s="5"/>
      <c r="D123" s="5"/>
      <c r="E123" s="5"/>
      <c r="F123" s="5"/>
      <c r="G123" s="5"/>
      <c r="H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>
      <c r="A124" s="5"/>
      <c r="B124" s="5"/>
      <c r="C124" s="5"/>
      <c r="D124" s="5"/>
      <c r="E124" s="5"/>
      <c r="F124" s="5"/>
      <c r="G124" s="5"/>
      <c r="H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>
      <c r="A125" s="5"/>
      <c r="B125" s="5"/>
      <c r="C125" s="5"/>
      <c r="D125" s="5"/>
      <c r="E125" s="5"/>
      <c r="F125" s="5"/>
      <c r="G125" s="5"/>
      <c r="H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>
      <c r="A126" s="5"/>
      <c r="B126" s="5"/>
      <c r="C126" s="5"/>
      <c r="D126" s="5"/>
      <c r="E126" s="5"/>
      <c r="F126" s="5"/>
      <c r="G126" s="5"/>
      <c r="H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>
      <c r="A127" s="5"/>
      <c r="B127" s="5"/>
      <c r="C127" s="5"/>
      <c r="D127" s="5"/>
      <c r="E127" s="5"/>
      <c r="F127" s="5"/>
      <c r="G127" s="5"/>
      <c r="H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>
      <c r="A128" s="5"/>
      <c r="B128" s="5"/>
      <c r="C128" s="5"/>
      <c r="D128" s="5"/>
      <c r="E128" s="5"/>
      <c r="F128" s="5"/>
      <c r="G128" s="5"/>
      <c r="H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>
      <c r="A129" s="5"/>
      <c r="B129" s="5"/>
      <c r="C129" s="5"/>
      <c r="D129" s="5"/>
      <c r="E129" s="5"/>
      <c r="F129" s="5"/>
      <c r="G129" s="5"/>
      <c r="H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>
      <c r="A130" s="5"/>
      <c r="B130" s="5"/>
      <c r="C130" s="5"/>
      <c r="D130" s="5"/>
      <c r="E130" s="5"/>
      <c r="F130" s="5"/>
      <c r="G130" s="5"/>
      <c r="H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>
      <c r="A131" s="5"/>
      <c r="B131" s="5"/>
      <c r="C131" s="5"/>
      <c r="D131" s="5"/>
      <c r="E131" s="5"/>
      <c r="F131" s="5"/>
      <c r="G131" s="5"/>
      <c r="H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>
      <c r="A132" s="5"/>
      <c r="B132" s="5"/>
      <c r="C132" s="5"/>
      <c r="D132" s="5"/>
      <c r="E132" s="5"/>
      <c r="F132" s="5"/>
      <c r="G132" s="5"/>
      <c r="H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>
      <c r="A133" s="5"/>
      <c r="B133" s="5"/>
      <c r="C133" s="5"/>
      <c r="D133" s="5"/>
      <c r="E133" s="5"/>
      <c r="F133" s="5"/>
      <c r="G133" s="5"/>
      <c r="H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>
      <c r="A134" s="5"/>
      <c r="B134" s="5"/>
      <c r="C134" s="5"/>
      <c r="D134" s="5"/>
      <c r="E134" s="5"/>
      <c r="F134" s="5"/>
      <c r="G134" s="5"/>
      <c r="H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>
      <c r="A135" s="5"/>
      <c r="B135" s="5"/>
      <c r="C135" s="5"/>
      <c r="D135" s="5"/>
      <c r="E135" s="5"/>
      <c r="F135" s="5"/>
      <c r="G135" s="5"/>
      <c r="H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>
      <c r="A136" s="5"/>
      <c r="B136" s="5"/>
      <c r="C136" s="5"/>
      <c r="D136" s="5"/>
      <c r="E136" s="5"/>
      <c r="F136" s="5"/>
      <c r="G136" s="5"/>
      <c r="H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>
      <c r="A137" s="5"/>
      <c r="B137" s="5"/>
      <c r="C137" s="5"/>
      <c r="D137" s="5"/>
      <c r="E137" s="5"/>
      <c r="F137" s="5"/>
      <c r="G137" s="5"/>
      <c r="H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>
      <c r="A138" s="5"/>
      <c r="B138" s="5"/>
      <c r="C138" s="5"/>
      <c r="D138" s="5"/>
      <c r="E138" s="5"/>
      <c r="F138" s="5"/>
      <c r="G138" s="5"/>
      <c r="H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>
      <c r="A139" s="5"/>
      <c r="B139" s="5"/>
      <c r="C139" s="5"/>
      <c r="D139" s="5"/>
      <c r="E139" s="5"/>
      <c r="F139" s="5"/>
      <c r="G139" s="5"/>
      <c r="H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>
      <c r="A140" s="5"/>
      <c r="B140" s="5"/>
      <c r="C140" s="5"/>
      <c r="D140" s="5"/>
      <c r="E140" s="5"/>
      <c r="F140" s="5"/>
      <c r="G140" s="5"/>
      <c r="H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>
      <c r="A141" s="5"/>
      <c r="B141" s="5"/>
      <c r="C141" s="5"/>
      <c r="D141" s="5"/>
      <c r="E141" s="5"/>
      <c r="F141" s="5"/>
      <c r="G141" s="5"/>
      <c r="H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>
      <c r="A142" s="5"/>
      <c r="B142" s="5"/>
      <c r="C142" s="5"/>
      <c r="D142" s="5"/>
      <c r="E142" s="5"/>
      <c r="F142" s="5"/>
      <c r="G142" s="5"/>
      <c r="H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>
      <c r="A143" s="5"/>
      <c r="B143" s="5"/>
      <c r="C143" s="5"/>
      <c r="D143" s="5"/>
      <c r="E143" s="5"/>
      <c r="F143" s="5"/>
      <c r="G143" s="5"/>
      <c r="H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>
      <c r="A144" s="5"/>
      <c r="B144" s="5"/>
      <c r="C144" s="5"/>
      <c r="D144" s="5"/>
      <c r="E144" s="5"/>
      <c r="F144" s="5"/>
      <c r="G144" s="5"/>
      <c r="H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>
      <c r="A145" s="5"/>
      <c r="B145" s="5"/>
      <c r="C145" s="5"/>
      <c r="D145" s="5"/>
      <c r="E145" s="5"/>
      <c r="F145" s="5"/>
      <c r="G145" s="5"/>
      <c r="H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>
      <c r="A146" s="5"/>
      <c r="B146" s="5"/>
      <c r="C146" s="5"/>
      <c r="D146" s="5"/>
      <c r="E146" s="5"/>
      <c r="F146" s="5"/>
      <c r="G146" s="5"/>
      <c r="H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>
      <c r="A147" s="5"/>
      <c r="B147" s="5"/>
      <c r="C147" s="5"/>
      <c r="D147" s="5"/>
      <c r="E147" s="5"/>
      <c r="F147" s="5"/>
      <c r="G147" s="5"/>
      <c r="H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>
      <c r="A148" s="5"/>
      <c r="B148" s="5"/>
      <c r="C148" s="5"/>
      <c r="D148" s="5"/>
      <c r="E148" s="5"/>
      <c r="F148" s="5"/>
      <c r="G148" s="5"/>
      <c r="H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>
      <c r="A149" s="5"/>
      <c r="B149" s="5"/>
      <c r="C149" s="5"/>
      <c r="D149" s="5"/>
      <c r="E149" s="5"/>
      <c r="F149" s="5"/>
      <c r="G149" s="5"/>
      <c r="H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>
      <c r="A150" s="5"/>
      <c r="B150" s="5"/>
      <c r="C150" s="5"/>
      <c r="D150" s="5"/>
      <c r="E150" s="5"/>
      <c r="F150" s="5"/>
      <c r="G150" s="5"/>
      <c r="H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>
      <c r="A151" s="5"/>
      <c r="B151" s="5"/>
      <c r="C151" s="5"/>
      <c r="D151" s="5"/>
      <c r="E151" s="5"/>
      <c r="F151" s="5"/>
      <c r="G151" s="5"/>
      <c r="H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>
      <c r="A152" s="5"/>
      <c r="B152" s="5"/>
      <c r="C152" s="5"/>
      <c r="D152" s="5"/>
      <c r="E152" s="5"/>
      <c r="F152" s="5"/>
      <c r="G152" s="5"/>
      <c r="H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>
      <c r="A153" s="5"/>
      <c r="B153" s="5"/>
      <c r="C153" s="5"/>
      <c r="D153" s="5"/>
      <c r="E153" s="5"/>
      <c r="F153" s="5"/>
      <c r="G153" s="5"/>
      <c r="H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>
      <c r="A154" s="5"/>
      <c r="B154" s="5"/>
      <c r="C154" s="5"/>
      <c r="D154" s="5"/>
      <c r="E154" s="5"/>
      <c r="F154" s="5"/>
      <c r="G154" s="5"/>
      <c r="H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>
      <c r="A155" s="5"/>
      <c r="B155" s="5"/>
      <c r="C155" s="5"/>
      <c r="D155" s="5"/>
      <c r="E155" s="5"/>
      <c r="F155" s="5"/>
      <c r="G155" s="5"/>
      <c r="H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>
      <c r="A156" s="5"/>
      <c r="B156" s="5"/>
      <c r="C156" s="5"/>
      <c r="D156" s="5"/>
      <c r="E156" s="5"/>
      <c r="F156" s="5"/>
      <c r="G156" s="5"/>
      <c r="H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>
      <c r="A157" s="5"/>
      <c r="B157" s="5"/>
      <c r="C157" s="5"/>
      <c r="D157" s="5"/>
      <c r="E157" s="5"/>
      <c r="F157" s="5"/>
      <c r="G157" s="5"/>
      <c r="H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>
      <c r="A158" s="5"/>
      <c r="B158" s="5"/>
      <c r="C158" s="5"/>
      <c r="D158" s="5"/>
      <c r="E158" s="5"/>
      <c r="F158" s="5"/>
      <c r="G158" s="5"/>
      <c r="H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>
      <c r="A159" s="5"/>
      <c r="B159" s="5"/>
      <c r="C159" s="5"/>
      <c r="D159" s="5"/>
      <c r="E159" s="5"/>
      <c r="F159" s="5"/>
      <c r="G159" s="5"/>
      <c r="H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>
      <c r="A160" s="5"/>
      <c r="B160" s="5"/>
      <c r="C160" s="5"/>
      <c r="D160" s="5"/>
      <c r="E160" s="5"/>
      <c r="F160" s="5"/>
      <c r="G160" s="5"/>
      <c r="H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>
      <c r="A161" s="5"/>
      <c r="B161" s="5"/>
      <c r="C161" s="5"/>
      <c r="D161" s="5"/>
      <c r="E161" s="5"/>
      <c r="F161" s="5"/>
      <c r="G161" s="5"/>
      <c r="H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>
      <c r="A162" s="5"/>
      <c r="B162" s="5"/>
      <c r="C162" s="5"/>
      <c r="D162" s="5"/>
      <c r="E162" s="5"/>
      <c r="F162" s="5"/>
      <c r="G162" s="5"/>
      <c r="H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>
      <c r="A163" s="5"/>
      <c r="B163" s="5"/>
      <c r="C163" s="5"/>
      <c r="D163" s="5"/>
      <c r="E163" s="5"/>
      <c r="F163" s="5"/>
      <c r="G163" s="5"/>
      <c r="H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>
      <c r="A164" s="5"/>
      <c r="B164" s="5"/>
      <c r="C164" s="5"/>
      <c r="D164" s="5"/>
      <c r="E164" s="5"/>
      <c r="F164" s="5"/>
      <c r="G164" s="5"/>
      <c r="H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>
      <c r="A165" s="5"/>
      <c r="B165" s="5"/>
      <c r="C165" s="5"/>
      <c r="D165" s="5"/>
      <c r="E165" s="5"/>
      <c r="F165" s="5"/>
      <c r="G165" s="5"/>
      <c r="H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>
      <c r="A166" s="5"/>
      <c r="B166" s="5"/>
      <c r="C166" s="5"/>
      <c r="D166" s="5"/>
      <c r="E166" s="5"/>
      <c r="F166" s="5"/>
      <c r="G166" s="5"/>
      <c r="H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>
      <c r="A167" s="5"/>
      <c r="B167" s="5"/>
      <c r="C167" s="5"/>
      <c r="D167" s="5"/>
      <c r="E167" s="5"/>
      <c r="F167" s="5"/>
      <c r="G167" s="5"/>
      <c r="H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>
      <c r="A168" s="5"/>
      <c r="B168" s="5"/>
      <c r="C168" s="5"/>
      <c r="D168" s="5"/>
      <c r="E168" s="5"/>
      <c r="F168" s="5"/>
      <c r="G168" s="5"/>
      <c r="H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>
      <c r="A169" s="5"/>
      <c r="B169" s="5"/>
      <c r="C169" s="5"/>
      <c r="D169" s="5"/>
      <c r="E169" s="5"/>
      <c r="F169" s="5"/>
      <c r="G169" s="5"/>
      <c r="H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>
      <c r="A170" s="5"/>
      <c r="B170" s="5"/>
      <c r="C170" s="5"/>
      <c r="D170" s="5"/>
      <c r="E170" s="5"/>
      <c r="F170" s="5"/>
      <c r="G170" s="5"/>
      <c r="H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>
      <c r="A171" s="5"/>
      <c r="B171" s="5"/>
      <c r="C171" s="5"/>
      <c r="D171" s="5"/>
      <c r="E171" s="5"/>
      <c r="F171" s="5"/>
      <c r="G171" s="5"/>
      <c r="H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>
      <c r="A172" s="5"/>
      <c r="B172" s="5"/>
      <c r="C172" s="5"/>
      <c r="D172" s="5"/>
      <c r="E172" s="5"/>
      <c r="F172" s="5"/>
      <c r="G172" s="5"/>
      <c r="H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>
      <c r="A173" s="5"/>
      <c r="B173" s="5"/>
      <c r="C173" s="5"/>
      <c r="D173" s="5"/>
      <c r="E173" s="5"/>
      <c r="F173" s="5"/>
      <c r="G173" s="5"/>
      <c r="H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>
      <c r="A174" s="5"/>
      <c r="B174" s="5"/>
      <c r="C174" s="5"/>
      <c r="D174" s="5"/>
      <c r="E174" s="5"/>
      <c r="F174" s="5"/>
      <c r="G174" s="5"/>
      <c r="H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>
      <c r="A175" s="5"/>
      <c r="B175" s="5"/>
      <c r="C175" s="5"/>
      <c r="D175" s="5"/>
      <c r="E175" s="5"/>
      <c r="F175" s="5"/>
      <c r="G175" s="5"/>
      <c r="H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>
      <c r="A176" s="5"/>
      <c r="B176" s="5"/>
      <c r="C176" s="5"/>
      <c r="D176" s="5"/>
      <c r="E176" s="5"/>
      <c r="F176" s="5"/>
      <c r="G176" s="5"/>
      <c r="H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>
      <c r="A177" s="5"/>
      <c r="B177" s="5"/>
      <c r="C177" s="5"/>
      <c r="D177" s="5"/>
      <c r="E177" s="5"/>
      <c r="F177" s="5"/>
      <c r="G177" s="5"/>
      <c r="H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>
      <c r="A178" s="5"/>
      <c r="B178" s="5"/>
      <c r="C178" s="5"/>
      <c r="D178" s="5"/>
      <c r="E178" s="5"/>
      <c r="F178" s="5"/>
      <c r="G178" s="5"/>
      <c r="H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>
      <c r="A179" s="5"/>
      <c r="B179" s="5"/>
      <c r="C179" s="5"/>
      <c r="D179" s="5"/>
      <c r="E179" s="5"/>
      <c r="F179" s="5"/>
      <c r="G179" s="5"/>
      <c r="H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>
      <c r="A180" s="5"/>
      <c r="B180" s="5"/>
      <c r="C180" s="5"/>
      <c r="D180" s="5"/>
      <c r="E180" s="5"/>
      <c r="F180" s="5"/>
      <c r="G180" s="5"/>
      <c r="H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>
      <c r="A181" s="5"/>
      <c r="B181" s="5"/>
      <c r="C181" s="5"/>
      <c r="D181" s="5"/>
      <c r="E181" s="5"/>
      <c r="F181" s="5"/>
      <c r="G181" s="5"/>
      <c r="H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>
      <c r="A182" s="5"/>
      <c r="B182" s="5"/>
      <c r="C182" s="5"/>
      <c r="D182" s="5"/>
      <c r="E182" s="5"/>
      <c r="F182" s="5"/>
      <c r="G182" s="5"/>
      <c r="H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>
      <c r="A183" s="5"/>
      <c r="B183" s="5"/>
      <c r="C183" s="5"/>
      <c r="D183" s="5"/>
      <c r="E183" s="5"/>
      <c r="F183" s="5"/>
      <c r="G183" s="5"/>
      <c r="H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>
      <c r="A184" s="5"/>
      <c r="B184" s="5"/>
      <c r="C184" s="5"/>
      <c r="D184" s="5"/>
      <c r="E184" s="5"/>
      <c r="F184" s="5"/>
      <c r="G184" s="5"/>
      <c r="H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>
      <c r="A185" s="5"/>
      <c r="B185" s="5"/>
      <c r="C185" s="5"/>
      <c r="D185" s="5"/>
      <c r="E185" s="5"/>
      <c r="F185" s="5"/>
      <c r="G185" s="5"/>
      <c r="H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>
      <c r="A186" s="5"/>
      <c r="B186" s="5"/>
      <c r="C186" s="5"/>
      <c r="D186" s="5"/>
      <c r="E186" s="5"/>
      <c r="F186" s="5"/>
      <c r="G186" s="5"/>
      <c r="H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>
      <c r="A187" s="5"/>
      <c r="B187" s="5"/>
      <c r="C187" s="5"/>
      <c r="D187" s="5"/>
      <c r="E187" s="5"/>
      <c r="F187" s="5"/>
      <c r="G187" s="5"/>
      <c r="H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>
      <c r="A188" s="5"/>
      <c r="B188" s="5"/>
      <c r="C188" s="5"/>
      <c r="D188" s="5"/>
      <c r="E188" s="5"/>
      <c r="F188" s="5"/>
      <c r="G188" s="5"/>
      <c r="H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>
      <c r="A189" s="5"/>
      <c r="B189" s="5"/>
      <c r="C189" s="5"/>
      <c r="D189" s="5"/>
      <c r="E189" s="5"/>
      <c r="F189" s="5"/>
      <c r="G189" s="5"/>
      <c r="H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>
      <c r="A190" s="5"/>
      <c r="B190" s="5"/>
      <c r="C190" s="5"/>
      <c r="D190" s="5"/>
      <c r="E190" s="5"/>
      <c r="F190" s="5"/>
      <c r="G190" s="5"/>
      <c r="H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>
      <c r="A191" s="5"/>
      <c r="B191" s="5"/>
      <c r="C191" s="5"/>
      <c r="D191" s="5"/>
      <c r="E191" s="5"/>
      <c r="F191" s="5"/>
      <c r="G191" s="5"/>
      <c r="H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>
      <c r="A192" s="5"/>
      <c r="B192" s="5"/>
      <c r="C192" s="5"/>
      <c r="D192" s="5"/>
      <c r="E192" s="5"/>
      <c r="F192" s="5"/>
      <c r="G192" s="5"/>
      <c r="H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>
      <c r="A193" s="5"/>
      <c r="B193" s="5"/>
      <c r="C193" s="5"/>
      <c r="D193" s="5"/>
      <c r="E193" s="5"/>
      <c r="F193" s="5"/>
      <c r="G193" s="5"/>
      <c r="H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>
      <c r="A194" s="5"/>
      <c r="B194" s="5"/>
      <c r="C194" s="5"/>
      <c r="D194" s="5"/>
      <c r="E194" s="5"/>
      <c r="F194" s="5"/>
      <c r="G194" s="5"/>
      <c r="H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>
      <c r="A195" s="5"/>
      <c r="B195" s="5"/>
      <c r="C195" s="5"/>
      <c r="D195" s="5"/>
      <c r="E195" s="5"/>
      <c r="F195" s="5"/>
      <c r="G195" s="5"/>
      <c r="H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>
      <c r="A196" s="5"/>
      <c r="B196" s="5"/>
      <c r="C196" s="5"/>
      <c r="D196" s="5"/>
      <c r="E196" s="5"/>
      <c r="F196" s="5"/>
      <c r="G196" s="5"/>
      <c r="H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>
      <c r="A197" s="5"/>
      <c r="B197" s="5"/>
      <c r="C197" s="5"/>
      <c r="D197" s="5"/>
      <c r="E197" s="5"/>
      <c r="F197" s="5"/>
      <c r="G197" s="5"/>
      <c r="H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>
      <c r="A198" s="5"/>
      <c r="B198" s="5"/>
      <c r="C198" s="5"/>
      <c r="D198" s="5"/>
      <c r="E198" s="5"/>
      <c r="F198" s="5"/>
      <c r="G198" s="5"/>
      <c r="H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>
      <c r="A199" s="5"/>
      <c r="B199" s="5"/>
      <c r="C199" s="5"/>
      <c r="D199" s="5"/>
      <c r="E199" s="5"/>
      <c r="F199" s="5"/>
      <c r="G199" s="5"/>
      <c r="H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>
      <c r="A200" s="5"/>
      <c r="B200" s="5"/>
      <c r="C200" s="5"/>
      <c r="D200" s="5"/>
      <c r="E200" s="5"/>
      <c r="F200" s="5"/>
      <c r="G200" s="5"/>
      <c r="H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>
      <c r="A201" s="5"/>
      <c r="B201" s="5"/>
      <c r="C201" s="5"/>
      <c r="D201" s="5"/>
      <c r="E201" s="5"/>
      <c r="F201" s="5"/>
      <c r="G201" s="5"/>
      <c r="H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>
      <c r="A202" s="5"/>
      <c r="B202" s="5"/>
      <c r="C202" s="5"/>
      <c r="D202" s="5"/>
      <c r="E202" s="5"/>
      <c r="F202" s="5"/>
      <c r="G202" s="5"/>
      <c r="H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>
      <c r="A203" s="5"/>
      <c r="B203" s="5"/>
      <c r="C203" s="5"/>
      <c r="D203" s="5"/>
      <c r="E203" s="5"/>
      <c r="F203" s="5"/>
      <c r="G203" s="5"/>
      <c r="H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>
      <c r="A204" s="5"/>
      <c r="B204" s="5"/>
      <c r="C204" s="5"/>
      <c r="D204" s="5"/>
      <c r="E204" s="5"/>
      <c r="F204" s="5"/>
      <c r="G204" s="5"/>
      <c r="H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>
      <c r="A205" s="5"/>
      <c r="B205" s="5"/>
      <c r="C205" s="5"/>
      <c r="D205" s="5"/>
      <c r="E205" s="5"/>
      <c r="F205" s="5"/>
      <c r="G205" s="5"/>
      <c r="H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>
      <c r="A206" s="5"/>
      <c r="B206" s="5"/>
      <c r="C206" s="5"/>
      <c r="D206" s="5"/>
      <c r="E206" s="5"/>
      <c r="F206" s="5"/>
      <c r="G206" s="5"/>
      <c r="H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>
      <c r="A207" s="5"/>
      <c r="B207" s="5"/>
      <c r="C207" s="5"/>
      <c r="D207" s="5"/>
      <c r="E207" s="5"/>
      <c r="F207" s="5"/>
      <c r="G207" s="5"/>
      <c r="H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>
      <c r="A208" s="5"/>
      <c r="B208" s="5"/>
      <c r="C208" s="5"/>
      <c r="D208" s="5"/>
      <c r="E208" s="5"/>
      <c r="F208" s="5"/>
      <c r="G208" s="5"/>
      <c r="H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>
      <c r="A209" s="5"/>
      <c r="B209" s="5"/>
      <c r="C209" s="5"/>
      <c r="D209" s="5"/>
      <c r="E209" s="5"/>
      <c r="F209" s="5"/>
      <c r="G209" s="5"/>
      <c r="H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>
      <c r="A210" s="5"/>
      <c r="B210" s="5"/>
      <c r="C210" s="5"/>
      <c r="D210" s="5"/>
      <c r="E210" s="5"/>
      <c r="F210" s="5"/>
      <c r="G210" s="5"/>
      <c r="H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>
      <c r="A211" s="5"/>
      <c r="B211" s="5"/>
      <c r="C211" s="5"/>
      <c r="D211" s="5"/>
      <c r="E211" s="5"/>
      <c r="F211" s="5"/>
      <c r="G211" s="5"/>
      <c r="H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>
      <c r="A212" s="5"/>
      <c r="B212" s="5"/>
      <c r="C212" s="5"/>
      <c r="D212" s="5"/>
      <c r="E212" s="5"/>
      <c r="F212" s="5"/>
      <c r="G212" s="5"/>
      <c r="H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>
      <c r="A213" s="5"/>
      <c r="B213" s="5"/>
      <c r="C213" s="5"/>
      <c r="D213" s="5"/>
      <c r="E213" s="5"/>
      <c r="F213" s="5"/>
      <c r="G213" s="5"/>
      <c r="H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>
      <c r="A214" s="5"/>
      <c r="B214" s="5"/>
      <c r="C214" s="5"/>
      <c r="D214" s="5"/>
      <c r="E214" s="5"/>
      <c r="F214" s="5"/>
      <c r="G214" s="5"/>
      <c r="H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>
      <c r="A215" s="5"/>
      <c r="B215" s="5"/>
      <c r="C215" s="5"/>
      <c r="D215" s="5"/>
      <c r="E215" s="5"/>
      <c r="F215" s="5"/>
      <c r="G215" s="5"/>
      <c r="H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>
      <c r="A216" s="5"/>
      <c r="B216" s="5"/>
      <c r="C216" s="5"/>
      <c r="D216" s="5"/>
      <c r="E216" s="5"/>
      <c r="F216" s="5"/>
      <c r="G216" s="5"/>
      <c r="H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>
      <c r="A217" s="5"/>
      <c r="B217" s="5"/>
      <c r="C217" s="5"/>
      <c r="D217" s="5"/>
      <c r="E217" s="5"/>
      <c r="F217" s="5"/>
      <c r="G217" s="5"/>
      <c r="H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>
      <c r="A218" s="5"/>
      <c r="B218" s="5"/>
      <c r="C218" s="5"/>
      <c r="D218" s="5"/>
      <c r="E218" s="5"/>
      <c r="F218" s="5"/>
      <c r="G218" s="5"/>
      <c r="H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>
      <c r="A219" s="5"/>
      <c r="B219" s="5"/>
      <c r="C219" s="5"/>
      <c r="D219" s="5"/>
      <c r="E219" s="5"/>
      <c r="F219" s="5"/>
      <c r="G219" s="5"/>
      <c r="H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>
      <c r="A220" s="5"/>
      <c r="B220" s="5"/>
      <c r="C220" s="5"/>
      <c r="D220" s="5"/>
      <c r="E220" s="5"/>
      <c r="F220" s="5"/>
      <c r="G220" s="5"/>
      <c r="H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>
      <c r="A221" s="5"/>
      <c r="B221" s="5"/>
      <c r="C221" s="5"/>
      <c r="D221" s="5"/>
      <c r="E221" s="5"/>
      <c r="F221" s="5"/>
      <c r="G221" s="5"/>
      <c r="H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>
      <c r="A222" s="5"/>
      <c r="B222" s="5"/>
      <c r="C222" s="5"/>
      <c r="D222" s="5"/>
      <c r="E222" s="5"/>
      <c r="F222" s="5"/>
      <c r="G222" s="5"/>
      <c r="H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>
      <c r="A223" s="5"/>
      <c r="B223" s="5"/>
      <c r="C223" s="5"/>
      <c r="D223" s="5"/>
      <c r="E223" s="5"/>
      <c r="F223" s="5"/>
      <c r="G223" s="5"/>
      <c r="H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>
      <c r="A224" s="5"/>
      <c r="B224" s="5"/>
      <c r="C224" s="5"/>
      <c r="D224" s="5"/>
      <c r="E224" s="5"/>
      <c r="F224" s="5"/>
      <c r="G224" s="5"/>
      <c r="H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>
      <c r="A225" s="5"/>
      <c r="B225" s="5"/>
      <c r="C225" s="5"/>
      <c r="D225" s="5"/>
      <c r="E225" s="5"/>
      <c r="F225" s="5"/>
      <c r="G225" s="5"/>
      <c r="H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>
      <c r="A226" s="5"/>
      <c r="B226" s="5"/>
      <c r="C226" s="5"/>
      <c r="D226" s="5"/>
      <c r="E226" s="5"/>
      <c r="F226" s="5"/>
      <c r="G226" s="5"/>
      <c r="H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>
      <c r="A227" s="5"/>
      <c r="B227" s="5"/>
      <c r="C227" s="5"/>
      <c r="D227" s="5"/>
      <c r="E227" s="5"/>
      <c r="F227" s="5"/>
      <c r="G227" s="5"/>
      <c r="H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>
      <c r="A228" s="5"/>
      <c r="B228" s="5"/>
      <c r="C228" s="5"/>
      <c r="D228" s="5"/>
      <c r="E228" s="5"/>
      <c r="F228" s="5"/>
      <c r="G228" s="5"/>
      <c r="H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>
      <c r="A229" s="5"/>
      <c r="B229" s="5"/>
      <c r="C229" s="5"/>
      <c r="D229" s="5"/>
      <c r="E229" s="5"/>
      <c r="F229" s="5"/>
      <c r="G229" s="5"/>
      <c r="H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>
      <c r="A230" s="5"/>
      <c r="B230" s="5"/>
      <c r="C230" s="5"/>
      <c r="D230" s="5"/>
      <c r="E230" s="5"/>
      <c r="F230" s="5"/>
      <c r="G230" s="5"/>
      <c r="H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>
      <c r="A231" s="5"/>
      <c r="B231" s="5"/>
      <c r="C231" s="5"/>
      <c r="D231" s="5"/>
      <c r="E231" s="5"/>
      <c r="F231" s="5"/>
      <c r="G231" s="5"/>
      <c r="H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>
      <c r="A232" s="5"/>
      <c r="B232" s="5"/>
      <c r="C232" s="5"/>
      <c r="D232" s="5"/>
      <c r="E232" s="5"/>
      <c r="F232" s="5"/>
      <c r="G232" s="5"/>
      <c r="H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>
      <c r="A233" s="5"/>
      <c r="B233" s="5"/>
      <c r="C233" s="5"/>
      <c r="D233" s="5"/>
      <c r="E233" s="5"/>
      <c r="F233" s="5"/>
      <c r="G233" s="5"/>
      <c r="H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>
      <c r="A234" s="5"/>
      <c r="B234" s="5"/>
      <c r="C234" s="5"/>
      <c r="D234" s="5"/>
      <c r="E234" s="5"/>
      <c r="F234" s="5"/>
      <c r="G234" s="5"/>
      <c r="H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>
      <c r="A235" s="5"/>
      <c r="B235" s="5"/>
      <c r="C235" s="5"/>
      <c r="D235" s="5"/>
      <c r="E235" s="5"/>
      <c r="F235" s="5"/>
      <c r="G235" s="5"/>
      <c r="H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>
      <c r="A236" s="5"/>
      <c r="B236" s="5"/>
      <c r="C236" s="5"/>
      <c r="D236" s="5"/>
      <c r="E236" s="5"/>
      <c r="F236" s="5"/>
      <c r="G236" s="5"/>
      <c r="H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>
      <c r="A237" s="5"/>
      <c r="B237" s="5"/>
      <c r="C237" s="5"/>
      <c r="D237" s="5"/>
      <c r="E237" s="5"/>
      <c r="F237" s="5"/>
      <c r="G237" s="5"/>
      <c r="H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>
      <c r="A238" s="5"/>
      <c r="B238" s="5"/>
      <c r="C238" s="5"/>
      <c r="D238" s="5"/>
      <c r="E238" s="5"/>
      <c r="F238" s="5"/>
      <c r="G238" s="5"/>
      <c r="H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>
      <c r="A239" s="5"/>
      <c r="B239" s="5"/>
      <c r="C239" s="5"/>
      <c r="D239" s="5"/>
      <c r="E239" s="5"/>
      <c r="F239" s="5"/>
      <c r="G239" s="5"/>
      <c r="H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>
      <c r="A240" s="5"/>
      <c r="B240" s="5"/>
      <c r="C240" s="5"/>
      <c r="D240" s="5"/>
      <c r="E240" s="5"/>
      <c r="F240" s="5"/>
      <c r="G240" s="5"/>
      <c r="H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>
      <c r="A241" s="5"/>
      <c r="B241" s="5"/>
      <c r="C241" s="5"/>
      <c r="D241" s="5"/>
      <c r="E241" s="5"/>
      <c r="F241" s="5"/>
      <c r="G241" s="5"/>
      <c r="H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>
      <c r="A242" s="5"/>
      <c r="B242" s="5"/>
      <c r="C242" s="5"/>
      <c r="D242" s="5"/>
      <c r="E242" s="5"/>
      <c r="F242" s="5"/>
      <c r="G242" s="5"/>
      <c r="H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>
      <c r="A243" s="5"/>
      <c r="B243" s="5"/>
      <c r="C243" s="5"/>
      <c r="D243" s="5"/>
      <c r="E243" s="5"/>
      <c r="F243" s="5"/>
      <c r="G243" s="5"/>
      <c r="H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>
      <c r="A244" s="5"/>
      <c r="B244" s="5"/>
      <c r="C244" s="5"/>
      <c r="D244" s="5"/>
      <c r="E244" s="5"/>
      <c r="F244" s="5"/>
      <c r="G244" s="5"/>
      <c r="H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>
      <c r="A245" s="5"/>
      <c r="B245" s="5"/>
      <c r="C245" s="5"/>
      <c r="D245" s="5"/>
      <c r="E245" s="5"/>
      <c r="F245" s="5"/>
      <c r="G245" s="5"/>
      <c r="H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>
      <c r="A246" s="5"/>
      <c r="B246" s="5"/>
      <c r="C246" s="5"/>
      <c r="D246" s="5"/>
      <c r="E246" s="5"/>
      <c r="F246" s="5"/>
      <c r="G246" s="5"/>
      <c r="H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>
      <c r="A247" s="5"/>
      <c r="B247" s="5"/>
      <c r="C247" s="5"/>
      <c r="D247" s="5"/>
      <c r="E247" s="5"/>
      <c r="F247" s="5"/>
      <c r="G247" s="5"/>
      <c r="H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>
      <c r="A248" s="5"/>
      <c r="B248" s="5"/>
      <c r="C248" s="5"/>
      <c r="D248" s="5"/>
      <c r="E248" s="5"/>
      <c r="F248" s="5"/>
      <c r="G248" s="5"/>
      <c r="H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>
      <c r="A249" s="5"/>
      <c r="B249" s="5"/>
      <c r="C249" s="5"/>
      <c r="D249" s="5"/>
      <c r="E249" s="5"/>
      <c r="F249" s="5"/>
      <c r="G249" s="5"/>
      <c r="H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>
      <c r="A250" s="5"/>
      <c r="B250" s="5"/>
      <c r="C250" s="5"/>
      <c r="D250" s="5"/>
      <c r="E250" s="5"/>
      <c r="F250" s="5"/>
      <c r="G250" s="5"/>
      <c r="H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>
      <c r="A251" s="5"/>
      <c r="B251" s="5"/>
      <c r="C251" s="5"/>
      <c r="D251" s="5"/>
      <c r="E251" s="5"/>
      <c r="F251" s="5"/>
      <c r="G251" s="5"/>
      <c r="H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>
      <c r="A252" s="5"/>
      <c r="B252" s="5"/>
      <c r="C252" s="5"/>
      <c r="D252" s="5"/>
      <c r="E252" s="5"/>
      <c r="F252" s="5"/>
      <c r="G252" s="5"/>
      <c r="H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>
      <c r="A253" s="5"/>
      <c r="B253" s="5"/>
      <c r="C253" s="5"/>
      <c r="D253" s="5"/>
      <c r="E253" s="5"/>
      <c r="F253" s="5"/>
      <c r="G253" s="5"/>
      <c r="H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>
      <c r="A254" s="5"/>
      <c r="B254" s="5"/>
      <c r="C254" s="5"/>
      <c r="D254" s="5"/>
      <c r="E254" s="5"/>
      <c r="F254" s="5"/>
      <c r="G254" s="5"/>
      <c r="H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>
      <c r="A255" s="5"/>
      <c r="B255" s="5"/>
      <c r="C255" s="5"/>
      <c r="D255" s="5"/>
      <c r="E255" s="5"/>
      <c r="F255" s="5"/>
      <c r="G255" s="5"/>
      <c r="H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>
      <c r="A256" s="5"/>
      <c r="B256" s="5"/>
      <c r="C256" s="5"/>
      <c r="D256" s="5"/>
      <c r="E256" s="5"/>
      <c r="F256" s="5"/>
      <c r="G256" s="5"/>
      <c r="H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>
      <c r="A257" s="5"/>
      <c r="B257" s="5"/>
      <c r="C257" s="5"/>
      <c r="D257" s="5"/>
      <c r="E257" s="5"/>
      <c r="F257" s="5"/>
      <c r="G257" s="5"/>
      <c r="H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>
      <c r="A258" s="5"/>
      <c r="B258" s="5"/>
      <c r="C258" s="5"/>
      <c r="D258" s="5"/>
      <c r="E258" s="5"/>
      <c r="F258" s="5"/>
      <c r="G258" s="5"/>
      <c r="H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>
      <c r="A259" s="5"/>
      <c r="B259" s="5"/>
      <c r="C259" s="5"/>
      <c r="D259" s="5"/>
      <c r="E259" s="5"/>
      <c r="F259" s="5"/>
      <c r="G259" s="5"/>
      <c r="H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>
      <c r="A260" s="5"/>
      <c r="B260" s="5"/>
      <c r="C260" s="5"/>
      <c r="D260" s="5"/>
      <c r="E260" s="5"/>
      <c r="F260" s="5"/>
      <c r="G260" s="5"/>
      <c r="H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>
      <c r="A261" s="5"/>
      <c r="B261" s="5"/>
      <c r="C261" s="5"/>
      <c r="D261" s="5"/>
      <c r="E261" s="5"/>
      <c r="F261" s="5"/>
      <c r="G261" s="5"/>
      <c r="H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>
      <c r="A262" s="5"/>
      <c r="B262" s="5"/>
      <c r="C262" s="5"/>
      <c r="D262" s="5"/>
      <c r="E262" s="5"/>
      <c r="F262" s="5"/>
      <c r="G262" s="5"/>
      <c r="H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>
      <c r="A263" s="5"/>
      <c r="B263" s="5"/>
      <c r="C263" s="5"/>
      <c r="D263" s="5"/>
      <c r="E263" s="5"/>
      <c r="F263" s="5"/>
      <c r="G263" s="5"/>
      <c r="H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>
      <c r="A264" s="5"/>
      <c r="B264" s="5"/>
      <c r="C264" s="5"/>
      <c r="D264" s="5"/>
      <c r="E264" s="5"/>
      <c r="F264" s="5"/>
      <c r="G264" s="5"/>
      <c r="H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>
      <c r="A265" s="5"/>
      <c r="B265" s="5"/>
      <c r="C265" s="5"/>
      <c r="D265" s="5"/>
      <c r="E265" s="5"/>
      <c r="F265" s="5"/>
      <c r="G265" s="5"/>
      <c r="H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>
      <c r="A266" s="5"/>
      <c r="B266" s="5"/>
      <c r="C266" s="5"/>
      <c r="D266" s="5"/>
      <c r="E266" s="5"/>
      <c r="F266" s="5"/>
      <c r="G266" s="5"/>
      <c r="H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>
      <c r="A267" s="5"/>
      <c r="B267" s="5"/>
      <c r="C267" s="5"/>
      <c r="D267" s="5"/>
      <c r="E267" s="5"/>
      <c r="F267" s="5"/>
      <c r="G267" s="5"/>
      <c r="H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>
      <c r="A268" s="5"/>
      <c r="B268" s="5"/>
      <c r="C268" s="5"/>
      <c r="D268" s="5"/>
      <c r="E268" s="5"/>
      <c r="F268" s="5"/>
      <c r="G268" s="5"/>
      <c r="H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>
      <c r="A269" s="5"/>
      <c r="B269" s="5"/>
      <c r="C269" s="5"/>
      <c r="D269" s="5"/>
      <c r="E269" s="5"/>
      <c r="F269" s="5"/>
      <c r="G269" s="5"/>
      <c r="H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>
      <c r="A270" s="5"/>
      <c r="B270" s="5"/>
      <c r="C270" s="5"/>
      <c r="D270" s="5"/>
      <c r="E270" s="5"/>
      <c r="F270" s="5"/>
      <c r="G270" s="5"/>
      <c r="H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>
      <c r="A271" s="5"/>
      <c r="B271" s="5"/>
      <c r="C271" s="5"/>
      <c r="D271" s="5"/>
      <c r="E271" s="5"/>
      <c r="F271" s="5"/>
      <c r="G271" s="5"/>
      <c r="H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>
      <c r="A272" s="5"/>
      <c r="B272" s="5"/>
      <c r="C272" s="5"/>
      <c r="D272" s="5"/>
      <c r="E272" s="5"/>
      <c r="F272" s="5"/>
      <c r="G272" s="5"/>
      <c r="H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>
      <c r="A273" s="5"/>
      <c r="B273" s="5"/>
      <c r="C273" s="5"/>
      <c r="D273" s="5"/>
      <c r="E273" s="5"/>
      <c r="F273" s="5"/>
      <c r="G273" s="5"/>
      <c r="H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>
      <c r="A274" s="5"/>
      <c r="B274" s="5"/>
      <c r="C274" s="5"/>
      <c r="D274" s="5"/>
      <c r="E274" s="5"/>
      <c r="F274" s="5"/>
      <c r="G274" s="5"/>
      <c r="H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>
      <c r="A275" s="5"/>
      <c r="B275" s="5"/>
      <c r="C275" s="5"/>
      <c r="D275" s="5"/>
      <c r="E275" s="5"/>
      <c r="F275" s="5"/>
      <c r="G275" s="5"/>
      <c r="H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>
      <c r="A276" s="5"/>
      <c r="B276" s="5"/>
      <c r="C276" s="5"/>
      <c r="D276" s="5"/>
      <c r="E276" s="5"/>
      <c r="F276" s="5"/>
      <c r="G276" s="5"/>
      <c r="H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>
      <c r="A277" s="5"/>
      <c r="B277" s="5"/>
      <c r="C277" s="5"/>
      <c r="D277" s="5"/>
      <c r="E277" s="5"/>
      <c r="F277" s="5"/>
      <c r="G277" s="5"/>
      <c r="H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>
      <c r="A278" s="5"/>
      <c r="B278" s="5"/>
      <c r="C278" s="5"/>
      <c r="D278" s="5"/>
      <c r="E278" s="5"/>
      <c r="F278" s="5"/>
      <c r="G278" s="5"/>
      <c r="H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>
      <c r="A279" s="5"/>
      <c r="B279" s="5"/>
      <c r="C279" s="5"/>
      <c r="D279" s="5"/>
      <c r="E279" s="5"/>
      <c r="F279" s="5"/>
      <c r="G279" s="5"/>
      <c r="H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>
      <c r="A280" s="5"/>
      <c r="B280" s="5"/>
      <c r="C280" s="5"/>
      <c r="D280" s="5"/>
      <c r="E280" s="5"/>
      <c r="F280" s="5"/>
      <c r="G280" s="5"/>
      <c r="H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>
      <c r="A281" s="5"/>
      <c r="B281" s="5"/>
      <c r="C281" s="5"/>
      <c r="D281" s="5"/>
      <c r="E281" s="5"/>
      <c r="F281" s="5"/>
      <c r="G281" s="5"/>
      <c r="H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>
      <c r="A282" s="5"/>
      <c r="B282" s="5"/>
      <c r="C282" s="5"/>
      <c r="D282" s="5"/>
      <c r="E282" s="5"/>
      <c r="F282" s="5"/>
      <c r="G282" s="5"/>
      <c r="H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>
      <c r="A283" s="5"/>
      <c r="B283" s="5"/>
      <c r="C283" s="5"/>
      <c r="D283" s="5"/>
      <c r="E283" s="5"/>
      <c r="F283" s="5"/>
      <c r="G283" s="5"/>
      <c r="H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>
      <c r="A284" s="5"/>
      <c r="B284" s="5"/>
      <c r="C284" s="5"/>
      <c r="D284" s="5"/>
      <c r="E284" s="5"/>
      <c r="F284" s="5"/>
      <c r="G284" s="5"/>
      <c r="H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>
      <c r="A285" s="5"/>
      <c r="B285" s="5"/>
      <c r="C285" s="5"/>
      <c r="D285" s="5"/>
      <c r="E285" s="5"/>
      <c r="F285" s="5"/>
      <c r="G285" s="5"/>
      <c r="H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>
      <c r="A286" s="5"/>
      <c r="B286" s="5"/>
      <c r="C286" s="5"/>
      <c r="D286" s="5"/>
      <c r="E286" s="5"/>
      <c r="F286" s="5"/>
      <c r="G286" s="5"/>
      <c r="H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>
      <c r="A287" s="5"/>
      <c r="B287" s="5"/>
      <c r="C287" s="5"/>
      <c r="D287" s="5"/>
      <c r="E287" s="5"/>
      <c r="F287" s="5"/>
      <c r="G287" s="5"/>
      <c r="H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>
      <c r="A288" s="5"/>
      <c r="B288" s="5"/>
      <c r="C288" s="5"/>
      <c r="D288" s="5"/>
      <c r="E288" s="5"/>
      <c r="F288" s="5"/>
      <c r="G288" s="5"/>
      <c r="H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>
      <c r="A289" s="5"/>
      <c r="B289" s="5"/>
      <c r="C289" s="5"/>
      <c r="D289" s="5"/>
      <c r="E289" s="5"/>
      <c r="F289" s="5"/>
      <c r="G289" s="5"/>
      <c r="H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>
      <c r="A290" s="5"/>
      <c r="B290" s="5"/>
      <c r="C290" s="5"/>
      <c r="D290" s="5"/>
      <c r="E290" s="5"/>
      <c r="F290" s="5"/>
      <c r="G290" s="5"/>
      <c r="H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>
      <c r="A291" s="5"/>
      <c r="B291" s="5"/>
      <c r="C291" s="5"/>
      <c r="D291" s="5"/>
      <c r="E291" s="5"/>
      <c r="F291" s="5"/>
      <c r="G291" s="5"/>
      <c r="H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>
      <c r="A292" s="5"/>
      <c r="B292" s="5"/>
      <c r="C292" s="5"/>
      <c r="D292" s="5"/>
      <c r="E292" s="5"/>
      <c r="F292" s="5"/>
      <c r="G292" s="5"/>
      <c r="H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>
      <c r="A293" s="5"/>
      <c r="B293" s="5"/>
      <c r="C293" s="5"/>
      <c r="D293" s="5"/>
      <c r="E293" s="5"/>
      <c r="F293" s="5"/>
      <c r="G293" s="5"/>
      <c r="H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>
      <c r="A294" s="5"/>
      <c r="B294" s="5"/>
      <c r="C294" s="5"/>
      <c r="D294" s="5"/>
      <c r="E294" s="5"/>
      <c r="F294" s="5"/>
      <c r="G294" s="5"/>
      <c r="H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>
      <c r="A295" s="5"/>
      <c r="B295" s="5"/>
      <c r="C295" s="5"/>
      <c r="D295" s="5"/>
      <c r="E295" s="5"/>
      <c r="F295" s="5"/>
      <c r="G295" s="5"/>
      <c r="H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>
      <c r="A296" s="5"/>
      <c r="B296" s="5"/>
      <c r="C296" s="5"/>
      <c r="D296" s="5"/>
      <c r="E296" s="5"/>
      <c r="F296" s="5"/>
      <c r="G296" s="5"/>
      <c r="H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>
      <c r="A297" s="5"/>
      <c r="B297" s="5"/>
      <c r="C297" s="5"/>
      <c r="D297" s="5"/>
      <c r="E297" s="5"/>
      <c r="F297" s="5"/>
      <c r="G297" s="5"/>
      <c r="H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>
      <c r="A298" s="5"/>
      <c r="B298" s="5"/>
      <c r="C298" s="5"/>
      <c r="D298" s="5"/>
      <c r="E298" s="5"/>
      <c r="F298" s="5"/>
      <c r="G298" s="5"/>
      <c r="H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>
      <c r="A299" s="5"/>
      <c r="B299" s="5"/>
      <c r="C299" s="5"/>
      <c r="D299" s="5"/>
      <c r="E299" s="5"/>
      <c r="F299" s="5"/>
      <c r="G299" s="5"/>
      <c r="H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>
      <c r="A300" s="5"/>
      <c r="B300" s="5"/>
      <c r="C300" s="5"/>
      <c r="D300" s="5"/>
      <c r="E300" s="5"/>
      <c r="F300" s="5"/>
      <c r="G300" s="5"/>
      <c r="H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>
      <c r="A301" s="5"/>
      <c r="B301" s="5"/>
      <c r="C301" s="5"/>
      <c r="D301" s="5"/>
      <c r="E301" s="5"/>
      <c r="F301" s="5"/>
      <c r="G301" s="5"/>
      <c r="H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>
      <c r="A302" s="5"/>
      <c r="B302" s="5"/>
      <c r="C302" s="5"/>
      <c r="D302" s="5"/>
      <c r="E302" s="5"/>
      <c r="F302" s="5"/>
      <c r="G302" s="5"/>
      <c r="H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>
      <c r="A303" s="5"/>
      <c r="B303" s="5"/>
      <c r="C303" s="5"/>
      <c r="D303" s="5"/>
      <c r="E303" s="5"/>
      <c r="F303" s="5"/>
      <c r="G303" s="5"/>
      <c r="H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>
      <c r="A304" s="5"/>
      <c r="B304" s="5"/>
      <c r="C304" s="5"/>
      <c r="D304" s="5"/>
      <c r="E304" s="5"/>
      <c r="F304" s="5"/>
      <c r="G304" s="5"/>
      <c r="H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>
      <c r="A305" s="5"/>
      <c r="B305" s="5"/>
      <c r="C305" s="5"/>
      <c r="D305" s="5"/>
      <c r="E305" s="5"/>
      <c r="F305" s="5"/>
      <c r="G305" s="5"/>
      <c r="H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>
      <c r="A306" s="5"/>
      <c r="B306" s="5"/>
      <c r="C306" s="5"/>
      <c r="D306" s="5"/>
      <c r="E306" s="5"/>
      <c r="F306" s="5"/>
      <c r="G306" s="5"/>
      <c r="H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>
      <c r="A307" s="5"/>
      <c r="B307" s="5"/>
      <c r="C307" s="5"/>
      <c r="D307" s="5"/>
      <c r="E307" s="5"/>
      <c r="F307" s="5"/>
      <c r="G307" s="5"/>
      <c r="H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>
      <c r="A308" s="5"/>
      <c r="B308" s="5"/>
      <c r="C308" s="5"/>
      <c r="D308" s="5"/>
      <c r="E308" s="5"/>
      <c r="F308" s="5"/>
      <c r="G308" s="5"/>
      <c r="H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>
      <c r="A309" s="5"/>
      <c r="B309" s="5"/>
      <c r="C309" s="5"/>
      <c r="D309" s="5"/>
      <c r="E309" s="5"/>
      <c r="F309" s="5"/>
      <c r="G309" s="5"/>
      <c r="H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>
      <c r="A310" s="5"/>
      <c r="B310" s="5"/>
      <c r="C310" s="5"/>
      <c r="D310" s="5"/>
      <c r="E310" s="5"/>
      <c r="F310" s="5"/>
      <c r="G310" s="5"/>
      <c r="H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>
      <c r="A311" s="5"/>
      <c r="B311" s="5"/>
      <c r="C311" s="5"/>
      <c r="D311" s="5"/>
      <c r="E311" s="5"/>
      <c r="F311" s="5"/>
      <c r="G311" s="5"/>
      <c r="H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>
      <c r="A312" s="5"/>
      <c r="B312" s="5"/>
      <c r="C312" s="5"/>
      <c r="D312" s="5"/>
      <c r="E312" s="5"/>
      <c r="F312" s="5"/>
      <c r="G312" s="5"/>
      <c r="H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>
      <c r="A313" s="5"/>
      <c r="B313" s="5"/>
      <c r="C313" s="5"/>
      <c r="D313" s="5"/>
      <c r="E313" s="5"/>
      <c r="F313" s="5"/>
      <c r="G313" s="5"/>
      <c r="H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>
      <c r="A314" s="5"/>
      <c r="B314" s="5"/>
      <c r="C314" s="5"/>
      <c r="D314" s="5"/>
      <c r="E314" s="5"/>
      <c r="F314" s="5"/>
      <c r="G314" s="5"/>
      <c r="H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>
      <c r="A315" s="5"/>
      <c r="B315" s="5"/>
      <c r="C315" s="5"/>
      <c r="D315" s="5"/>
      <c r="E315" s="5"/>
      <c r="F315" s="5"/>
      <c r="G315" s="5"/>
      <c r="H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>
      <c r="A316" s="5"/>
      <c r="B316" s="5"/>
      <c r="C316" s="5"/>
      <c r="D316" s="5"/>
      <c r="E316" s="5"/>
      <c r="F316" s="5"/>
      <c r="G316" s="5"/>
      <c r="H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>
      <c r="A317" s="5"/>
      <c r="B317" s="5"/>
      <c r="C317" s="5"/>
      <c r="D317" s="5"/>
      <c r="E317" s="5"/>
      <c r="F317" s="5"/>
      <c r="G317" s="5"/>
      <c r="H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>
      <c r="A318" s="5"/>
      <c r="B318" s="5"/>
      <c r="C318" s="5"/>
      <c r="D318" s="5"/>
      <c r="E318" s="5"/>
      <c r="F318" s="5"/>
      <c r="G318" s="5"/>
      <c r="H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>
      <c r="A319" s="5"/>
      <c r="B319" s="5"/>
      <c r="C319" s="5"/>
      <c r="D319" s="5"/>
      <c r="E319" s="5"/>
      <c r="F319" s="5"/>
      <c r="G319" s="5"/>
      <c r="H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>
      <c r="A320" s="5"/>
      <c r="B320" s="5"/>
      <c r="C320" s="5"/>
      <c r="D320" s="5"/>
      <c r="E320" s="5"/>
      <c r="F320" s="5"/>
      <c r="G320" s="5"/>
      <c r="H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>
      <c r="A321" s="5"/>
      <c r="B321" s="5"/>
      <c r="C321" s="5"/>
      <c r="D321" s="5"/>
      <c r="E321" s="5"/>
      <c r="F321" s="5"/>
      <c r="G321" s="5"/>
      <c r="H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>
      <c r="A322" s="5"/>
      <c r="B322" s="5"/>
      <c r="C322" s="5"/>
      <c r="D322" s="5"/>
      <c r="E322" s="5"/>
      <c r="F322" s="5"/>
      <c r="G322" s="5"/>
      <c r="H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>
      <c r="A323" s="5"/>
      <c r="B323" s="5"/>
      <c r="C323" s="5"/>
      <c r="D323" s="5"/>
      <c r="E323" s="5"/>
      <c r="F323" s="5"/>
      <c r="G323" s="5"/>
      <c r="H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>
      <c r="A324" s="5"/>
      <c r="B324" s="5"/>
      <c r="C324" s="5"/>
      <c r="D324" s="5"/>
      <c r="E324" s="5"/>
      <c r="F324" s="5"/>
      <c r="G324" s="5"/>
      <c r="H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>
      <c r="A325" s="5"/>
      <c r="B325" s="5"/>
      <c r="C325" s="5"/>
      <c r="D325" s="5"/>
      <c r="E325" s="5"/>
      <c r="F325" s="5"/>
      <c r="G325" s="5"/>
      <c r="H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>
      <c r="A326" s="5"/>
      <c r="B326" s="5"/>
      <c r="C326" s="5"/>
      <c r="D326" s="5"/>
      <c r="E326" s="5"/>
      <c r="F326" s="5"/>
      <c r="G326" s="5"/>
      <c r="H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>
      <c r="A327" s="5"/>
      <c r="B327" s="5"/>
      <c r="C327" s="5"/>
      <c r="D327" s="5"/>
      <c r="E327" s="5"/>
      <c r="F327" s="5"/>
      <c r="G327" s="5"/>
      <c r="H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>
      <c r="A328" s="5"/>
      <c r="B328" s="5"/>
      <c r="C328" s="5"/>
      <c r="D328" s="5"/>
      <c r="E328" s="5"/>
      <c r="F328" s="5"/>
      <c r="G328" s="5"/>
      <c r="H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>
      <c r="A329" s="5"/>
      <c r="B329" s="5"/>
      <c r="C329" s="5"/>
      <c r="D329" s="5"/>
      <c r="E329" s="5"/>
      <c r="F329" s="5"/>
      <c r="G329" s="5"/>
      <c r="H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>
      <c r="A330" s="5"/>
      <c r="B330" s="5"/>
      <c r="C330" s="5"/>
      <c r="D330" s="5"/>
      <c r="E330" s="5"/>
      <c r="F330" s="5"/>
      <c r="G330" s="5"/>
      <c r="H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>
      <c r="A331" s="5"/>
      <c r="B331" s="5"/>
      <c r="C331" s="5"/>
      <c r="D331" s="5"/>
      <c r="E331" s="5"/>
      <c r="F331" s="5"/>
      <c r="G331" s="5"/>
      <c r="H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>
      <c r="A332" s="5"/>
      <c r="B332" s="5"/>
      <c r="C332" s="5"/>
      <c r="D332" s="5"/>
      <c r="E332" s="5"/>
      <c r="F332" s="5"/>
      <c r="G332" s="5"/>
      <c r="H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>
      <c r="A333" s="5"/>
      <c r="B333" s="5"/>
      <c r="C333" s="5"/>
      <c r="D333" s="5"/>
      <c r="E333" s="5"/>
      <c r="F333" s="5"/>
      <c r="G333" s="5"/>
      <c r="H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>
      <c r="A334" s="5"/>
      <c r="B334" s="5"/>
      <c r="C334" s="5"/>
      <c r="D334" s="5"/>
      <c r="E334" s="5"/>
      <c r="F334" s="5"/>
      <c r="G334" s="5"/>
      <c r="H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>
      <c r="A335" s="5"/>
      <c r="B335" s="5"/>
      <c r="C335" s="5"/>
      <c r="D335" s="5"/>
      <c r="E335" s="5"/>
      <c r="F335" s="5"/>
      <c r="G335" s="5"/>
      <c r="H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>
      <c r="A336" s="5"/>
      <c r="B336" s="5"/>
      <c r="C336" s="5"/>
      <c r="D336" s="5"/>
      <c r="E336" s="5"/>
      <c r="F336" s="5"/>
      <c r="G336" s="5"/>
      <c r="H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>
      <c r="A337" s="5"/>
      <c r="B337" s="5"/>
      <c r="C337" s="5"/>
      <c r="D337" s="5"/>
      <c r="E337" s="5"/>
      <c r="F337" s="5"/>
      <c r="G337" s="5"/>
      <c r="H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>
      <c r="A338" s="5"/>
      <c r="B338" s="5"/>
      <c r="C338" s="5"/>
      <c r="D338" s="5"/>
      <c r="E338" s="5"/>
      <c r="F338" s="5"/>
      <c r="G338" s="5"/>
      <c r="H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>
      <c r="A339" s="5"/>
      <c r="B339" s="5"/>
      <c r="C339" s="5"/>
      <c r="D339" s="5"/>
      <c r="E339" s="5"/>
      <c r="F339" s="5"/>
      <c r="G339" s="5"/>
      <c r="H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>
      <c r="A340" s="5"/>
      <c r="B340" s="5"/>
      <c r="C340" s="5"/>
      <c r="D340" s="5"/>
      <c r="E340" s="5"/>
      <c r="F340" s="5"/>
      <c r="G340" s="5"/>
      <c r="H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>
      <c r="A341" s="5"/>
      <c r="B341" s="5"/>
      <c r="C341" s="5"/>
      <c r="D341" s="5"/>
      <c r="E341" s="5"/>
      <c r="F341" s="5"/>
      <c r="G341" s="5"/>
      <c r="H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>
      <c r="A342" s="5"/>
      <c r="B342" s="5"/>
      <c r="C342" s="5"/>
      <c r="D342" s="5"/>
      <c r="E342" s="5"/>
      <c r="F342" s="5"/>
      <c r="G342" s="5"/>
      <c r="H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>
      <c r="A343" s="5"/>
      <c r="B343" s="5"/>
      <c r="C343" s="5"/>
      <c r="D343" s="5"/>
      <c r="E343" s="5"/>
      <c r="F343" s="5"/>
      <c r="G343" s="5"/>
      <c r="H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>
      <c r="A344" s="5"/>
      <c r="B344" s="5"/>
      <c r="C344" s="5"/>
      <c r="D344" s="5"/>
      <c r="E344" s="5"/>
      <c r="F344" s="5"/>
      <c r="G344" s="5"/>
      <c r="H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>
      <c r="A345" s="5"/>
      <c r="B345" s="5"/>
      <c r="C345" s="5"/>
      <c r="D345" s="5"/>
      <c r="E345" s="5"/>
      <c r="F345" s="5"/>
      <c r="G345" s="5"/>
      <c r="H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>
      <c r="A346" s="5"/>
      <c r="B346" s="5"/>
      <c r="C346" s="5"/>
      <c r="D346" s="5"/>
      <c r="E346" s="5"/>
      <c r="F346" s="5"/>
      <c r="G346" s="5"/>
      <c r="H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>
      <c r="A347" s="5"/>
      <c r="B347" s="5"/>
      <c r="C347" s="5"/>
      <c r="D347" s="5"/>
      <c r="E347" s="5"/>
      <c r="F347" s="5"/>
      <c r="G347" s="5"/>
      <c r="H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>
      <c r="A348" s="5"/>
      <c r="B348" s="5"/>
      <c r="C348" s="5"/>
      <c r="D348" s="5"/>
      <c r="E348" s="5"/>
      <c r="F348" s="5"/>
      <c r="G348" s="5"/>
      <c r="H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>
      <c r="A349" s="5"/>
      <c r="B349" s="5"/>
      <c r="C349" s="5"/>
      <c r="D349" s="5"/>
      <c r="E349" s="5"/>
      <c r="F349" s="5"/>
      <c r="G349" s="5"/>
      <c r="H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>
      <c r="A350" s="5"/>
      <c r="B350" s="5"/>
      <c r="C350" s="5"/>
      <c r="D350" s="5"/>
      <c r="E350" s="5"/>
      <c r="F350" s="5"/>
      <c r="G350" s="5"/>
      <c r="H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>
      <c r="A351" s="5"/>
      <c r="B351" s="5"/>
      <c r="C351" s="5"/>
      <c r="D351" s="5"/>
      <c r="E351" s="5"/>
      <c r="F351" s="5"/>
      <c r="G351" s="5"/>
      <c r="H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>
      <c r="A352" s="5"/>
      <c r="B352" s="5"/>
      <c r="C352" s="5"/>
      <c r="D352" s="5"/>
      <c r="E352" s="5"/>
      <c r="F352" s="5"/>
      <c r="G352" s="5"/>
      <c r="H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>
      <c r="A353" s="5"/>
      <c r="B353" s="5"/>
      <c r="C353" s="5"/>
      <c r="D353" s="5"/>
      <c r="E353" s="5"/>
      <c r="F353" s="5"/>
      <c r="G353" s="5"/>
      <c r="H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>
      <c r="A354" s="5"/>
      <c r="B354" s="5"/>
      <c r="C354" s="5"/>
      <c r="D354" s="5"/>
      <c r="E354" s="5"/>
      <c r="F354" s="5"/>
      <c r="G354" s="5"/>
      <c r="H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>
      <c r="A355" s="5"/>
      <c r="B355" s="5"/>
      <c r="C355" s="5"/>
      <c r="D355" s="5"/>
      <c r="E355" s="5"/>
      <c r="F355" s="5"/>
      <c r="G355" s="5"/>
      <c r="H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>
      <c r="A356" s="5"/>
      <c r="B356" s="5"/>
      <c r="C356" s="5"/>
      <c r="D356" s="5"/>
      <c r="E356" s="5"/>
      <c r="F356" s="5"/>
      <c r="G356" s="5"/>
      <c r="H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>
      <c r="A357" s="5"/>
      <c r="B357" s="5"/>
      <c r="C357" s="5"/>
      <c r="D357" s="5"/>
      <c r="E357" s="5"/>
      <c r="F357" s="5"/>
      <c r="G357" s="5"/>
      <c r="H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>
      <c r="A358" s="5"/>
      <c r="B358" s="5"/>
      <c r="C358" s="5"/>
      <c r="D358" s="5"/>
      <c r="E358" s="5"/>
      <c r="F358" s="5"/>
      <c r="G358" s="5"/>
      <c r="H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>
      <c r="A359" s="5"/>
      <c r="B359" s="5"/>
      <c r="C359" s="5"/>
      <c r="D359" s="5"/>
      <c r="E359" s="5"/>
      <c r="F359" s="5"/>
      <c r="G359" s="5"/>
      <c r="H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>
      <c r="A360" s="5"/>
      <c r="B360" s="5"/>
      <c r="C360" s="5"/>
      <c r="D360" s="5"/>
      <c r="E360" s="5"/>
      <c r="F360" s="5"/>
      <c r="G360" s="5"/>
      <c r="H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>
      <c r="A361" s="5"/>
      <c r="B361" s="5"/>
      <c r="C361" s="5"/>
      <c r="D361" s="5"/>
      <c r="E361" s="5"/>
      <c r="F361" s="5"/>
      <c r="G361" s="5"/>
      <c r="H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>
      <c r="A362" s="5"/>
      <c r="B362" s="5"/>
      <c r="C362" s="5"/>
      <c r="D362" s="5"/>
      <c r="E362" s="5"/>
      <c r="F362" s="5"/>
      <c r="G362" s="5"/>
      <c r="H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>
      <c r="A363" s="5"/>
      <c r="B363" s="5"/>
      <c r="C363" s="5"/>
      <c r="D363" s="5"/>
      <c r="E363" s="5"/>
      <c r="F363" s="5"/>
      <c r="G363" s="5"/>
      <c r="H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>
      <c r="A364" s="5"/>
      <c r="B364" s="5"/>
      <c r="C364" s="5"/>
      <c r="D364" s="5"/>
      <c r="E364" s="5"/>
      <c r="F364" s="5"/>
      <c r="G364" s="5"/>
      <c r="H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>
      <c r="A365" s="5"/>
      <c r="B365" s="5"/>
      <c r="C365" s="5"/>
      <c r="D365" s="5"/>
      <c r="E365" s="5"/>
      <c r="F365" s="5"/>
      <c r="G365" s="5"/>
      <c r="H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>
      <c r="A366" s="5"/>
      <c r="B366" s="5"/>
      <c r="C366" s="5"/>
      <c r="D366" s="5"/>
      <c r="E366" s="5"/>
      <c r="F366" s="5"/>
      <c r="G366" s="5"/>
      <c r="H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>
      <c r="A367" s="5"/>
      <c r="B367" s="5"/>
      <c r="C367" s="5"/>
      <c r="D367" s="5"/>
      <c r="E367" s="5"/>
      <c r="F367" s="5"/>
      <c r="G367" s="5"/>
      <c r="H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>
      <c r="A368" s="5"/>
      <c r="B368" s="5"/>
      <c r="C368" s="5"/>
      <c r="D368" s="5"/>
      <c r="E368" s="5"/>
      <c r="F368" s="5"/>
      <c r="G368" s="5"/>
      <c r="H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>
      <c r="A369" s="5"/>
      <c r="B369" s="5"/>
      <c r="C369" s="5"/>
      <c r="D369" s="5"/>
      <c r="E369" s="5"/>
      <c r="F369" s="5"/>
      <c r="G369" s="5"/>
      <c r="H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>
      <c r="A370" s="5"/>
      <c r="B370" s="5"/>
      <c r="C370" s="5"/>
      <c r="D370" s="5"/>
      <c r="E370" s="5"/>
      <c r="F370" s="5"/>
      <c r="G370" s="5"/>
      <c r="H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>
      <c r="A371" s="5"/>
      <c r="B371" s="5"/>
      <c r="C371" s="5"/>
      <c r="D371" s="5"/>
      <c r="E371" s="5"/>
      <c r="F371" s="5"/>
      <c r="G371" s="5"/>
      <c r="H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>
      <c r="A372" s="5"/>
      <c r="B372" s="5"/>
      <c r="C372" s="5"/>
      <c r="D372" s="5"/>
      <c r="E372" s="5"/>
      <c r="F372" s="5"/>
      <c r="G372" s="5"/>
      <c r="H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>
      <c r="A373" s="5"/>
      <c r="B373" s="5"/>
      <c r="C373" s="5"/>
      <c r="D373" s="5"/>
      <c r="E373" s="5"/>
      <c r="F373" s="5"/>
      <c r="G373" s="5"/>
      <c r="H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>
      <c r="A374" s="5"/>
      <c r="B374" s="5"/>
      <c r="C374" s="5"/>
      <c r="D374" s="5"/>
      <c r="E374" s="5"/>
      <c r="F374" s="5"/>
      <c r="G374" s="5"/>
      <c r="H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>
      <c r="A375" s="5"/>
      <c r="B375" s="5"/>
      <c r="C375" s="5"/>
      <c r="D375" s="5"/>
      <c r="E375" s="5"/>
      <c r="F375" s="5"/>
      <c r="G375" s="5"/>
      <c r="H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>
      <c r="A376" s="5"/>
      <c r="B376" s="5"/>
      <c r="C376" s="5"/>
      <c r="D376" s="5"/>
      <c r="E376" s="5"/>
      <c r="F376" s="5"/>
      <c r="G376" s="5"/>
      <c r="H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>
      <c r="A377" s="5"/>
      <c r="B377" s="5"/>
      <c r="C377" s="5"/>
      <c r="D377" s="5"/>
      <c r="E377" s="5"/>
      <c r="F377" s="5"/>
      <c r="G377" s="5"/>
      <c r="H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>
      <c r="A378" s="5"/>
      <c r="B378" s="5"/>
      <c r="C378" s="5"/>
      <c r="D378" s="5"/>
      <c r="E378" s="5"/>
      <c r="F378" s="5"/>
      <c r="G378" s="5"/>
      <c r="H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>
      <c r="A379" s="5"/>
      <c r="B379" s="5"/>
      <c r="C379" s="5"/>
      <c r="D379" s="5"/>
      <c r="E379" s="5"/>
      <c r="F379" s="5"/>
      <c r="G379" s="5"/>
      <c r="H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>
      <c r="A380" s="5"/>
      <c r="B380" s="5"/>
      <c r="C380" s="5"/>
      <c r="D380" s="5"/>
      <c r="E380" s="5"/>
      <c r="F380" s="5"/>
      <c r="G380" s="5"/>
      <c r="H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>
      <c r="A381" s="5"/>
      <c r="B381" s="5"/>
      <c r="C381" s="5"/>
      <c r="D381" s="5"/>
      <c r="E381" s="5"/>
      <c r="F381" s="5"/>
      <c r="G381" s="5"/>
      <c r="H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>
      <c r="A382" s="5"/>
      <c r="B382" s="5"/>
      <c r="C382" s="5"/>
      <c r="D382" s="5"/>
      <c r="E382" s="5"/>
      <c r="F382" s="5"/>
      <c r="G382" s="5"/>
      <c r="H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>
      <c r="A383" s="5"/>
      <c r="B383" s="5"/>
      <c r="C383" s="5"/>
      <c r="D383" s="5"/>
      <c r="E383" s="5"/>
      <c r="F383" s="5"/>
      <c r="G383" s="5"/>
      <c r="H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>
      <c r="A384" s="5"/>
      <c r="B384" s="5"/>
      <c r="C384" s="5"/>
      <c r="D384" s="5"/>
      <c r="E384" s="5"/>
      <c r="F384" s="5"/>
      <c r="G384" s="5"/>
      <c r="H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>
      <c r="A385" s="5"/>
      <c r="B385" s="5"/>
      <c r="C385" s="5"/>
      <c r="D385" s="5"/>
      <c r="E385" s="5"/>
      <c r="F385" s="5"/>
      <c r="G385" s="5"/>
      <c r="H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>
      <c r="A386" s="5"/>
      <c r="B386" s="5"/>
      <c r="C386" s="5"/>
      <c r="D386" s="5"/>
      <c r="E386" s="5"/>
      <c r="F386" s="5"/>
      <c r="G386" s="5"/>
      <c r="H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>
      <c r="A387" s="5"/>
      <c r="B387" s="5"/>
      <c r="C387" s="5"/>
      <c r="D387" s="5"/>
      <c r="E387" s="5"/>
      <c r="F387" s="5"/>
      <c r="G387" s="5"/>
      <c r="H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>
      <c r="A388" s="5"/>
      <c r="B388" s="5"/>
      <c r="C388" s="5"/>
      <c r="D388" s="5"/>
      <c r="E388" s="5"/>
      <c r="F388" s="5"/>
      <c r="G388" s="5"/>
      <c r="H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>
      <c r="A389" s="5"/>
      <c r="B389" s="5"/>
      <c r="C389" s="5"/>
      <c r="D389" s="5"/>
      <c r="E389" s="5"/>
      <c r="F389" s="5"/>
      <c r="G389" s="5"/>
      <c r="H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>
      <c r="A390" s="5"/>
      <c r="B390" s="5"/>
      <c r="C390" s="5"/>
      <c r="D390" s="5"/>
      <c r="E390" s="5"/>
      <c r="F390" s="5"/>
      <c r="G390" s="5"/>
      <c r="H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>
      <c r="A391" s="5"/>
      <c r="B391" s="5"/>
      <c r="C391" s="5"/>
      <c r="D391" s="5"/>
      <c r="E391" s="5"/>
      <c r="F391" s="5"/>
      <c r="G391" s="5"/>
      <c r="H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>
      <c r="A392" s="5"/>
      <c r="B392" s="5"/>
      <c r="C392" s="5"/>
      <c r="D392" s="5"/>
      <c r="E392" s="5"/>
      <c r="F392" s="5"/>
      <c r="G392" s="5"/>
      <c r="H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>
      <c r="A393" s="5"/>
      <c r="B393" s="5"/>
      <c r="C393" s="5"/>
      <c r="D393" s="5"/>
      <c r="E393" s="5"/>
      <c r="F393" s="5"/>
      <c r="G393" s="5"/>
      <c r="H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>
      <c r="A394" s="5"/>
      <c r="B394" s="5"/>
      <c r="C394" s="5"/>
      <c r="D394" s="5"/>
      <c r="E394" s="5"/>
      <c r="F394" s="5"/>
      <c r="G394" s="5"/>
      <c r="H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>
      <c r="A395" s="5"/>
      <c r="B395" s="5"/>
      <c r="C395" s="5"/>
      <c r="D395" s="5"/>
      <c r="E395" s="5"/>
      <c r="F395" s="5"/>
      <c r="G395" s="5"/>
      <c r="H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>
      <c r="A396" s="5"/>
      <c r="B396" s="5"/>
      <c r="C396" s="5"/>
      <c r="D396" s="5"/>
      <c r="E396" s="5"/>
      <c r="F396" s="5"/>
      <c r="G396" s="5"/>
      <c r="H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>
      <c r="A397" s="5"/>
      <c r="B397" s="5"/>
      <c r="C397" s="5"/>
      <c r="D397" s="5"/>
      <c r="E397" s="5"/>
      <c r="F397" s="5"/>
      <c r="G397" s="5"/>
      <c r="H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>
      <c r="A398" s="5"/>
      <c r="B398" s="5"/>
      <c r="C398" s="5"/>
      <c r="D398" s="5"/>
      <c r="E398" s="5"/>
      <c r="F398" s="5"/>
      <c r="G398" s="5"/>
      <c r="H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>
      <c r="A399" s="5"/>
      <c r="B399" s="5"/>
      <c r="C399" s="5"/>
      <c r="D399" s="5"/>
      <c r="E399" s="5"/>
      <c r="F399" s="5"/>
      <c r="G399" s="5"/>
      <c r="H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>
      <c r="A400" s="5"/>
      <c r="B400" s="5"/>
      <c r="C400" s="5"/>
      <c r="D400" s="5"/>
      <c r="E400" s="5"/>
      <c r="F400" s="5"/>
      <c r="G400" s="5"/>
      <c r="H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>
      <c r="A401" s="5"/>
      <c r="B401" s="5"/>
      <c r="C401" s="5"/>
      <c r="D401" s="5"/>
      <c r="E401" s="5"/>
      <c r="F401" s="5"/>
      <c r="G401" s="5"/>
      <c r="H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>
      <c r="A402" s="5"/>
      <c r="B402" s="5"/>
      <c r="C402" s="5"/>
      <c r="D402" s="5"/>
      <c r="E402" s="5"/>
      <c r="F402" s="5"/>
      <c r="G402" s="5"/>
      <c r="H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>
      <c r="A403" s="5"/>
      <c r="B403" s="5"/>
      <c r="C403" s="5"/>
      <c r="D403" s="5"/>
      <c r="E403" s="5"/>
      <c r="F403" s="5"/>
      <c r="G403" s="5"/>
      <c r="H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>
      <c r="A404" s="5"/>
      <c r="B404" s="5"/>
      <c r="C404" s="5"/>
      <c r="D404" s="5"/>
      <c r="E404" s="5"/>
      <c r="F404" s="5"/>
      <c r="G404" s="5"/>
      <c r="H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>
      <c r="A405" s="5"/>
      <c r="B405" s="5"/>
      <c r="C405" s="5"/>
      <c r="D405" s="5"/>
      <c r="E405" s="5"/>
      <c r="F405" s="5"/>
      <c r="G405" s="5"/>
      <c r="H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>
      <c r="A406" s="5"/>
      <c r="B406" s="5"/>
      <c r="C406" s="5"/>
      <c r="D406" s="5"/>
      <c r="E406" s="5"/>
      <c r="F406" s="5"/>
      <c r="G406" s="5"/>
      <c r="H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>
      <c r="A407" s="5"/>
      <c r="B407" s="5"/>
      <c r="C407" s="5"/>
      <c r="D407" s="5"/>
      <c r="E407" s="5"/>
      <c r="F407" s="5"/>
      <c r="G407" s="5"/>
      <c r="H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>
      <c r="A408" s="5"/>
      <c r="B408" s="5"/>
      <c r="C408" s="5"/>
      <c r="D408" s="5"/>
      <c r="E408" s="5"/>
      <c r="F408" s="5"/>
      <c r="G408" s="5"/>
      <c r="H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>
      <c r="A409" s="5"/>
      <c r="B409" s="5"/>
      <c r="C409" s="5"/>
      <c r="D409" s="5"/>
      <c r="E409" s="5"/>
      <c r="F409" s="5"/>
      <c r="G409" s="5"/>
      <c r="H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>
      <c r="A410" s="5"/>
      <c r="B410" s="5"/>
      <c r="C410" s="5"/>
      <c r="D410" s="5"/>
      <c r="E410" s="5"/>
      <c r="F410" s="5"/>
      <c r="G410" s="5"/>
      <c r="H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>
      <c r="A411" s="5"/>
      <c r="B411" s="5"/>
      <c r="C411" s="5"/>
      <c r="D411" s="5"/>
      <c r="E411" s="5"/>
      <c r="F411" s="5"/>
      <c r="G411" s="5"/>
      <c r="H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>
      <c r="A412" s="5"/>
      <c r="B412" s="5"/>
      <c r="C412" s="5"/>
      <c r="D412" s="5"/>
      <c r="E412" s="5"/>
      <c r="F412" s="5"/>
      <c r="G412" s="5"/>
      <c r="H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>
      <c r="A413" s="5"/>
      <c r="B413" s="5"/>
      <c r="C413" s="5"/>
      <c r="D413" s="5"/>
      <c r="E413" s="5"/>
      <c r="F413" s="5"/>
      <c r="G413" s="5"/>
      <c r="H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>
      <c r="A414" s="5"/>
      <c r="B414" s="5"/>
      <c r="C414" s="5"/>
      <c r="D414" s="5"/>
      <c r="E414" s="5"/>
      <c r="F414" s="5"/>
      <c r="G414" s="5"/>
      <c r="H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>
      <c r="A415" s="5"/>
      <c r="B415" s="5"/>
      <c r="C415" s="5"/>
      <c r="D415" s="5"/>
      <c r="E415" s="5"/>
      <c r="F415" s="5"/>
      <c r="G415" s="5"/>
      <c r="H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>
      <c r="A416" s="5"/>
      <c r="B416" s="5"/>
      <c r="C416" s="5"/>
      <c r="D416" s="5"/>
      <c r="E416" s="5"/>
      <c r="F416" s="5"/>
      <c r="G416" s="5"/>
      <c r="H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>
      <c r="A417" s="5"/>
      <c r="B417" s="5"/>
      <c r="C417" s="5"/>
      <c r="D417" s="5"/>
      <c r="E417" s="5"/>
      <c r="F417" s="5"/>
      <c r="G417" s="5"/>
      <c r="H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>
      <c r="A418" s="5"/>
      <c r="B418" s="5"/>
      <c r="C418" s="5"/>
      <c r="D418" s="5"/>
      <c r="E418" s="5"/>
      <c r="F418" s="5"/>
      <c r="G418" s="5"/>
      <c r="H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>
      <c r="A419" s="5"/>
      <c r="B419" s="5"/>
      <c r="C419" s="5"/>
      <c r="D419" s="5"/>
      <c r="E419" s="5"/>
      <c r="F419" s="5"/>
      <c r="G419" s="5"/>
      <c r="H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>
      <c r="A420" s="5"/>
      <c r="B420" s="5"/>
      <c r="C420" s="5"/>
      <c r="D420" s="5"/>
      <c r="E420" s="5"/>
      <c r="F420" s="5"/>
      <c r="G420" s="5"/>
      <c r="H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>
      <c r="A421" s="5"/>
      <c r="B421" s="5"/>
      <c r="C421" s="5"/>
      <c r="D421" s="5"/>
      <c r="E421" s="5"/>
      <c r="F421" s="5"/>
      <c r="G421" s="5"/>
      <c r="H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>
      <c r="A422" s="5"/>
      <c r="B422" s="5"/>
      <c r="C422" s="5"/>
      <c r="D422" s="5"/>
      <c r="E422" s="5"/>
      <c r="F422" s="5"/>
      <c r="G422" s="5"/>
      <c r="H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>
      <c r="A423" s="5"/>
      <c r="B423" s="5"/>
      <c r="C423" s="5"/>
      <c r="D423" s="5"/>
      <c r="E423" s="5"/>
      <c r="F423" s="5"/>
      <c r="G423" s="5"/>
      <c r="H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>
      <c r="A424" s="5"/>
      <c r="B424" s="5"/>
      <c r="C424" s="5"/>
      <c r="D424" s="5"/>
      <c r="E424" s="5"/>
      <c r="F424" s="5"/>
      <c r="G424" s="5"/>
      <c r="H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>
      <c r="A425" s="5"/>
      <c r="B425" s="5"/>
      <c r="C425" s="5"/>
      <c r="D425" s="5"/>
      <c r="E425" s="5"/>
      <c r="F425" s="5"/>
      <c r="G425" s="5"/>
      <c r="H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>
      <c r="A426" s="5"/>
      <c r="B426" s="5"/>
      <c r="C426" s="5"/>
      <c r="D426" s="5"/>
      <c r="E426" s="5"/>
      <c r="F426" s="5"/>
      <c r="G426" s="5"/>
      <c r="H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>
      <c r="A427" s="5"/>
      <c r="B427" s="5"/>
      <c r="C427" s="5"/>
      <c r="D427" s="5"/>
      <c r="E427" s="5"/>
      <c r="F427" s="5"/>
      <c r="G427" s="5"/>
      <c r="H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>
      <c r="A428" s="5"/>
      <c r="B428" s="5"/>
      <c r="C428" s="5"/>
      <c r="D428" s="5"/>
      <c r="E428" s="5"/>
      <c r="F428" s="5"/>
      <c r="G428" s="5"/>
      <c r="H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>
      <c r="A429" s="5"/>
      <c r="B429" s="5"/>
      <c r="C429" s="5"/>
      <c r="D429" s="5"/>
      <c r="E429" s="5"/>
      <c r="F429" s="5"/>
      <c r="G429" s="5"/>
      <c r="H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>
      <c r="A430" s="5"/>
      <c r="B430" s="5"/>
      <c r="C430" s="5"/>
      <c r="D430" s="5"/>
      <c r="E430" s="5"/>
      <c r="F430" s="5"/>
      <c r="G430" s="5"/>
      <c r="H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>
      <c r="A431" s="5"/>
      <c r="B431" s="5"/>
      <c r="C431" s="5"/>
      <c r="D431" s="5"/>
      <c r="E431" s="5"/>
      <c r="F431" s="5"/>
      <c r="G431" s="5"/>
      <c r="H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>
      <c r="A432" s="5"/>
      <c r="B432" s="5"/>
      <c r="C432" s="5"/>
      <c r="D432" s="5"/>
      <c r="E432" s="5"/>
      <c r="F432" s="5"/>
      <c r="G432" s="5"/>
      <c r="H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>
      <c r="A433" s="5"/>
      <c r="B433" s="5"/>
      <c r="C433" s="5"/>
      <c r="D433" s="5"/>
      <c r="E433" s="5"/>
      <c r="F433" s="5"/>
      <c r="G433" s="5"/>
      <c r="H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>
      <c r="A434" s="5"/>
      <c r="B434" s="5"/>
      <c r="C434" s="5"/>
      <c r="D434" s="5"/>
      <c r="E434" s="5"/>
      <c r="F434" s="5"/>
      <c r="G434" s="5"/>
      <c r="H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>
      <c r="A435" s="5"/>
      <c r="B435" s="5"/>
      <c r="C435" s="5"/>
      <c r="D435" s="5"/>
      <c r="E435" s="5"/>
      <c r="F435" s="5"/>
      <c r="G435" s="5"/>
      <c r="H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>
      <c r="A436" s="5"/>
      <c r="B436" s="5"/>
      <c r="C436" s="5"/>
      <c r="D436" s="5"/>
      <c r="E436" s="5"/>
      <c r="F436" s="5"/>
      <c r="G436" s="5"/>
      <c r="H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>
      <c r="A437" s="5"/>
      <c r="B437" s="5"/>
      <c r="C437" s="5"/>
      <c r="D437" s="5"/>
      <c r="E437" s="5"/>
      <c r="F437" s="5"/>
      <c r="G437" s="5"/>
      <c r="H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>
      <c r="A438" s="5"/>
      <c r="B438" s="5"/>
      <c r="C438" s="5"/>
      <c r="D438" s="5"/>
      <c r="E438" s="5"/>
      <c r="F438" s="5"/>
      <c r="G438" s="5"/>
      <c r="H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>
      <c r="A439" s="5"/>
      <c r="B439" s="5"/>
      <c r="C439" s="5"/>
      <c r="D439" s="5"/>
      <c r="E439" s="5"/>
      <c r="F439" s="5"/>
      <c r="G439" s="5"/>
      <c r="H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>
      <c r="A440" s="5"/>
      <c r="B440" s="5"/>
      <c r="C440" s="5"/>
      <c r="D440" s="5"/>
      <c r="E440" s="5"/>
      <c r="F440" s="5"/>
      <c r="G440" s="5"/>
      <c r="H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>
      <c r="A441" s="5"/>
      <c r="B441" s="5"/>
      <c r="C441" s="5"/>
      <c r="D441" s="5"/>
      <c r="E441" s="5"/>
      <c r="F441" s="5"/>
      <c r="G441" s="5"/>
      <c r="H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>
      <c r="A442" s="5"/>
      <c r="B442" s="5"/>
      <c r="C442" s="5"/>
      <c r="D442" s="5"/>
      <c r="E442" s="5"/>
      <c r="F442" s="5"/>
      <c r="G442" s="5"/>
      <c r="H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>
      <c r="A443" s="5"/>
      <c r="B443" s="5"/>
      <c r="C443" s="5"/>
      <c r="D443" s="5"/>
      <c r="E443" s="5"/>
      <c r="F443" s="5"/>
      <c r="G443" s="5"/>
      <c r="H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>
      <c r="A444" s="5"/>
      <c r="B444" s="5"/>
      <c r="C444" s="5"/>
      <c r="D444" s="5"/>
      <c r="E444" s="5"/>
      <c r="F444" s="5"/>
      <c r="G444" s="5"/>
      <c r="H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>
      <c r="A445" s="5"/>
      <c r="B445" s="5"/>
      <c r="C445" s="5"/>
      <c r="D445" s="5"/>
      <c r="E445" s="5"/>
      <c r="F445" s="5"/>
      <c r="G445" s="5"/>
      <c r="H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>
      <c r="A446" s="5"/>
      <c r="B446" s="5"/>
      <c r="C446" s="5"/>
      <c r="D446" s="5"/>
      <c r="E446" s="5"/>
      <c r="F446" s="5"/>
      <c r="G446" s="5"/>
      <c r="H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>
      <c r="A447" s="5"/>
      <c r="B447" s="5"/>
      <c r="C447" s="5"/>
      <c r="D447" s="5"/>
      <c r="E447" s="5"/>
      <c r="F447" s="5"/>
      <c r="G447" s="5"/>
      <c r="H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>
      <c r="A448" s="5"/>
      <c r="B448" s="5"/>
      <c r="C448" s="5"/>
      <c r="D448" s="5"/>
      <c r="E448" s="5"/>
      <c r="F448" s="5"/>
      <c r="G448" s="5"/>
      <c r="H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>
      <c r="A449" s="5"/>
      <c r="B449" s="5"/>
      <c r="C449" s="5"/>
      <c r="D449" s="5"/>
      <c r="E449" s="5"/>
      <c r="F449" s="5"/>
      <c r="G449" s="5"/>
      <c r="H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>
      <c r="A450" s="5"/>
      <c r="B450" s="5"/>
      <c r="C450" s="5"/>
      <c r="D450" s="5"/>
      <c r="E450" s="5"/>
      <c r="F450" s="5"/>
      <c r="G450" s="5"/>
      <c r="H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>
      <c r="A451" s="5"/>
      <c r="B451" s="5"/>
      <c r="C451" s="5"/>
      <c r="D451" s="5"/>
      <c r="E451" s="5"/>
      <c r="F451" s="5"/>
      <c r="G451" s="5"/>
      <c r="H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>
      <c r="A452" s="5"/>
      <c r="B452" s="5"/>
      <c r="C452" s="5"/>
      <c r="D452" s="5"/>
      <c r="E452" s="5"/>
      <c r="F452" s="5"/>
      <c r="G452" s="5"/>
      <c r="H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>
      <c r="A453" s="5"/>
      <c r="B453" s="5"/>
      <c r="C453" s="5"/>
      <c r="D453" s="5"/>
      <c r="E453" s="5"/>
      <c r="F453" s="5"/>
      <c r="G453" s="5"/>
      <c r="H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>
      <c r="A454" s="5"/>
      <c r="B454" s="5"/>
      <c r="C454" s="5"/>
      <c r="D454" s="5"/>
      <c r="E454" s="5"/>
      <c r="F454" s="5"/>
      <c r="G454" s="5"/>
      <c r="H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>
      <c r="A455" s="5"/>
      <c r="B455" s="5"/>
      <c r="C455" s="5"/>
      <c r="D455" s="5"/>
      <c r="E455" s="5"/>
      <c r="F455" s="5"/>
      <c r="G455" s="5"/>
      <c r="H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>
      <c r="A456" s="5"/>
      <c r="B456" s="5"/>
      <c r="C456" s="5"/>
      <c r="D456" s="5"/>
      <c r="E456" s="5"/>
      <c r="F456" s="5"/>
      <c r="G456" s="5"/>
      <c r="H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>
      <c r="A457" s="5"/>
      <c r="B457" s="5"/>
      <c r="C457" s="5"/>
      <c r="D457" s="5"/>
      <c r="E457" s="5"/>
      <c r="F457" s="5"/>
      <c r="G457" s="5"/>
      <c r="H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>
      <c r="A458" s="5"/>
      <c r="B458" s="5"/>
      <c r="C458" s="5"/>
      <c r="D458" s="5"/>
      <c r="E458" s="5"/>
      <c r="F458" s="5"/>
      <c r="G458" s="5"/>
      <c r="H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>
      <c r="A459" s="5"/>
      <c r="B459" s="5"/>
      <c r="C459" s="5"/>
      <c r="D459" s="5"/>
      <c r="E459" s="5"/>
      <c r="F459" s="5"/>
      <c r="G459" s="5"/>
      <c r="H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>
      <c r="A460" s="5"/>
      <c r="B460" s="5"/>
      <c r="C460" s="5"/>
      <c r="D460" s="5"/>
      <c r="E460" s="5"/>
      <c r="F460" s="5"/>
      <c r="G460" s="5"/>
      <c r="H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>
      <c r="A461" s="5"/>
      <c r="B461" s="5"/>
      <c r="C461" s="5"/>
      <c r="D461" s="5"/>
      <c r="E461" s="5"/>
      <c r="F461" s="5"/>
      <c r="G461" s="5"/>
      <c r="H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>
      <c r="A462" s="5"/>
      <c r="B462" s="5"/>
      <c r="C462" s="5"/>
      <c r="D462" s="5"/>
      <c r="E462" s="5"/>
      <c r="F462" s="5"/>
      <c r="G462" s="5"/>
      <c r="H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>
      <c r="A463" s="5"/>
      <c r="B463" s="5"/>
      <c r="C463" s="5"/>
      <c r="D463" s="5"/>
      <c r="E463" s="5"/>
      <c r="F463" s="5"/>
      <c r="G463" s="5"/>
      <c r="H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>
      <c r="A464" s="5"/>
      <c r="B464" s="5"/>
      <c r="C464" s="5"/>
      <c r="D464" s="5"/>
      <c r="E464" s="5"/>
      <c r="F464" s="5"/>
      <c r="G464" s="5"/>
      <c r="H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>
      <c r="A465" s="5"/>
      <c r="B465" s="5"/>
      <c r="C465" s="5"/>
      <c r="D465" s="5"/>
      <c r="E465" s="5"/>
      <c r="F465" s="5"/>
      <c r="G465" s="5"/>
      <c r="H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>
      <c r="A466" s="5"/>
      <c r="B466" s="5"/>
      <c r="C466" s="5"/>
      <c r="D466" s="5"/>
      <c r="E466" s="5"/>
      <c r="F466" s="5"/>
      <c r="G466" s="5"/>
      <c r="H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>
      <c r="A467" s="5"/>
      <c r="B467" s="5"/>
      <c r="C467" s="5"/>
      <c r="D467" s="5"/>
      <c r="E467" s="5"/>
      <c r="F467" s="5"/>
      <c r="G467" s="5"/>
      <c r="H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>
      <c r="A468" s="5"/>
      <c r="B468" s="5"/>
      <c r="C468" s="5"/>
      <c r="D468" s="5"/>
      <c r="E468" s="5"/>
      <c r="F468" s="5"/>
      <c r="G468" s="5"/>
      <c r="H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>
      <c r="A469" s="5"/>
      <c r="B469" s="5"/>
      <c r="C469" s="5"/>
      <c r="D469" s="5"/>
      <c r="E469" s="5"/>
      <c r="F469" s="5"/>
      <c r="G469" s="5"/>
      <c r="H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>
      <c r="A470" s="5"/>
      <c r="B470" s="5"/>
      <c r="C470" s="5"/>
      <c r="D470" s="5"/>
      <c r="E470" s="5"/>
      <c r="F470" s="5"/>
      <c r="G470" s="5"/>
      <c r="H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>
      <c r="A471" s="5"/>
      <c r="B471" s="5"/>
      <c r="C471" s="5"/>
      <c r="D471" s="5"/>
      <c r="E471" s="5"/>
      <c r="F471" s="5"/>
      <c r="G471" s="5"/>
      <c r="H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>
      <c r="A472" s="5"/>
      <c r="B472" s="5"/>
      <c r="C472" s="5"/>
      <c r="D472" s="5"/>
      <c r="E472" s="5"/>
      <c r="F472" s="5"/>
      <c r="G472" s="5"/>
      <c r="H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>
      <c r="A473" s="5"/>
      <c r="B473" s="5"/>
      <c r="C473" s="5"/>
      <c r="D473" s="5"/>
      <c r="E473" s="5"/>
      <c r="F473" s="5"/>
      <c r="G473" s="5"/>
      <c r="H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>
      <c r="A474" s="5"/>
      <c r="B474" s="5"/>
      <c r="C474" s="5"/>
      <c r="D474" s="5"/>
      <c r="E474" s="5"/>
      <c r="F474" s="5"/>
      <c r="G474" s="5"/>
      <c r="H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>
      <c r="A475" s="5"/>
      <c r="B475" s="5"/>
      <c r="C475" s="5"/>
      <c r="D475" s="5"/>
      <c r="E475" s="5"/>
      <c r="F475" s="5"/>
      <c r="G475" s="5"/>
      <c r="H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>
      <c r="A476" s="5"/>
      <c r="B476" s="5"/>
      <c r="C476" s="5"/>
      <c r="D476" s="5"/>
      <c r="E476" s="5"/>
      <c r="F476" s="5"/>
      <c r="G476" s="5"/>
      <c r="H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>
      <c r="A477" s="5"/>
      <c r="B477" s="5"/>
      <c r="C477" s="5"/>
      <c r="D477" s="5"/>
      <c r="E477" s="5"/>
      <c r="F477" s="5"/>
      <c r="G477" s="5"/>
      <c r="H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>
      <c r="A478" s="5"/>
      <c r="B478" s="5"/>
      <c r="C478" s="5"/>
      <c r="D478" s="5"/>
      <c r="E478" s="5"/>
      <c r="F478" s="5"/>
      <c r="G478" s="5"/>
      <c r="H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>
      <c r="A479" s="5"/>
      <c r="B479" s="5"/>
      <c r="C479" s="5"/>
      <c r="D479" s="5"/>
      <c r="E479" s="5"/>
      <c r="F479" s="5"/>
      <c r="G479" s="5"/>
      <c r="H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>
      <c r="A480" s="5"/>
      <c r="B480" s="5"/>
      <c r="C480" s="5"/>
      <c r="D480" s="5"/>
      <c r="E480" s="5"/>
      <c r="F480" s="5"/>
      <c r="G480" s="5"/>
      <c r="H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>
      <c r="A481" s="5"/>
      <c r="B481" s="5"/>
      <c r="C481" s="5"/>
      <c r="D481" s="5"/>
      <c r="E481" s="5"/>
      <c r="F481" s="5"/>
      <c r="G481" s="5"/>
      <c r="H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>
      <c r="A482" s="5"/>
      <c r="B482" s="5"/>
      <c r="C482" s="5"/>
      <c r="D482" s="5"/>
      <c r="E482" s="5"/>
      <c r="F482" s="5"/>
      <c r="G482" s="5"/>
      <c r="H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>
      <c r="A483" s="5"/>
      <c r="B483" s="5"/>
      <c r="C483" s="5"/>
      <c r="D483" s="5"/>
      <c r="E483" s="5"/>
      <c r="F483" s="5"/>
      <c r="G483" s="5"/>
      <c r="H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>
      <c r="A484" s="5"/>
      <c r="B484" s="5"/>
      <c r="C484" s="5"/>
      <c r="D484" s="5"/>
      <c r="E484" s="5"/>
      <c r="F484" s="5"/>
      <c r="G484" s="5"/>
      <c r="H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>
      <c r="A485" s="5"/>
      <c r="B485" s="5"/>
      <c r="C485" s="5"/>
      <c r="D485" s="5"/>
      <c r="E485" s="5"/>
      <c r="F485" s="5"/>
      <c r="G485" s="5"/>
      <c r="H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>
      <c r="A486" s="5"/>
      <c r="B486" s="5"/>
      <c r="C486" s="5"/>
      <c r="D486" s="5"/>
      <c r="E486" s="5"/>
      <c r="F486" s="5"/>
      <c r="G486" s="5"/>
      <c r="H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>
      <c r="A487" s="5"/>
      <c r="B487" s="5"/>
      <c r="C487" s="5"/>
      <c r="D487" s="5"/>
      <c r="E487" s="5"/>
      <c r="F487" s="5"/>
      <c r="G487" s="5"/>
      <c r="H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>
      <c r="A488" s="5"/>
      <c r="B488" s="5"/>
      <c r="C488" s="5"/>
      <c r="D488" s="5"/>
      <c r="E488" s="5"/>
      <c r="F488" s="5"/>
      <c r="G488" s="5"/>
      <c r="H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>
      <c r="A489" s="5"/>
      <c r="B489" s="5"/>
      <c r="C489" s="5"/>
      <c r="D489" s="5"/>
      <c r="E489" s="5"/>
      <c r="F489" s="5"/>
      <c r="G489" s="5"/>
      <c r="H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>
      <c r="A490" s="5"/>
      <c r="B490" s="5"/>
      <c r="C490" s="5"/>
      <c r="D490" s="5"/>
      <c r="E490" s="5"/>
      <c r="F490" s="5"/>
      <c r="G490" s="5"/>
      <c r="H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>
      <c r="A491" s="5"/>
      <c r="B491" s="5"/>
      <c r="C491" s="5"/>
      <c r="D491" s="5"/>
      <c r="E491" s="5"/>
      <c r="F491" s="5"/>
      <c r="G491" s="5"/>
      <c r="H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>
      <c r="A492" s="5"/>
      <c r="B492" s="5"/>
      <c r="C492" s="5"/>
      <c r="D492" s="5"/>
      <c r="E492" s="5"/>
      <c r="F492" s="5"/>
      <c r="G492" s="5"/>
      <c r="H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>
      <c r="A493" s="5"/>
      <c r="B493" s="5"/>
      <c r="C493" s="5"/>
      <c r="D493" s="5"/>
      <c r="E493" s="5"/>
      <c r="F493" s="5"/>
      <c r="G493" s="5"/>
      <c r="H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>
      <c r="A494" s="5"/>
      <c r="B494" s="5"/>
      <c r="C494" s="5"/>
      <c r="D494" s="5"/>
      <c r="E494" s="5"/>
      <c r="F494" s="5"/>
      <c r="G494" s="5"/>
      <c r="H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>
      <c r="A495" s="5"/>
      <c r="B495" s="5"/>
      <c r="C495" s="5"/>
      <c r="D495" s="5"/>
      <c r="E495" s="5"/>
      <c r="F495" s="5"/>
      <c r="G495" s="5"/>
      <c r="H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>
      <c r="A496" s="5"/>
      <c r="B496" s="5"/>
      <c r="C496" s="5"/>
      <c r="D496" s="5"/>
      <c r="E496" s="5"/>
      <c r="F496" s="5"/>
      <c r="G496" s="5"/>
      <c r="H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>
      <c r="A497" s="5"/>
      <c r="B497" s="5"/>
      <c r="C497" s="5"/>
      <c r="D497" s="5"/>
      <c r="E497" s="5"/>
      <c r="F497" s="5"/>
      <c r="G497" s="5"/>
      <c r="H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>
      <c r="A498" s="5"/>
      <c r="B498" s="5"/>
      <c r="C498" s="5"/>
      <c r="D498" s="5"/>
      <c r="E498" s="5"/>
      <c r="F498" s="5"/>
      <c r="G498" s="5"/>
      <c r="H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>
      <c r="A499" s="5"/>
      <c r="B499" s="5"/>
      <c r="C499" s="5"/>
      <c r="D499" s="5"/>
      <c r="E499" s="5"/>
      <c r="F499" s="5"/>
      <c r="G499" s="5"/>
      <c r="H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>
      <c r="A500" s="5"/>
      <c r="B500" s="5"/>
      <c r="C500" s="5"/>
      <c r="D500" s="5"/>
      <c r="E500" s="5"/>
      <c r="F500" s="5"/>
      <c r="G500" s="5"/>
      <c r="H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>
      <c r="A501" s="5"/>
      <c r="B501" s="5"/>
      <c r="C501" s="5"/>
      <c r="D501" s="5"/>
      <c r="E501" s="5"/>
      <c r="F501" s="5"/>
      <c r="G501" s="5"/>
      <c r="H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>
      <c r="A502" s="5"/>
      <c r="B502" s="5"/>
      <c r="C502" s="5"/>
      <c r="D502" s="5"/>
      <c r="E502" s="5"/>
      <c r="F502" s="5"/>
      <c r="G502" s="5"/>
      <c r="H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>
      <c r="A503" s="5"/>
      <c r="B503" s="5"/>
      <c r="C503" s="5"/>
      <c r="D503" s="5"/>
      <c r="E503" s="5"/>
      <c r="F503" s="5"/>
      <c r="G503" s="5"/>
      <c r="H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>
      <c r="A504" s="5"/>
      <c r="B504" s="5"/>
      <c r="C504" s="5"/>
      <c r="D504" s="5"/>
      <c r="E504" s="5"/>
      <c r="F504" s="5"/>
      <c r="G504" s="5"/>
      <c r="H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>
      <c r="A505" s="5"/>
      <c r="B505" s="5"/>
      <c r="C505" s="5"/>
      <c r="D505" s="5"/>
      <c r="E505" s="5"/>
      <c r="F505" s="5"/>
      <c r="G505" s="5"/>
      <c r="H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>
      <c r="A506" s="5"/>
      <c r="B506" s="5"/>
      <c r="C506" s="5"/>
      <c r="D506" s="5"/>
      <c r="E506" s="5"/>
      <c r="F506" s="5"/>
      <c r="G506" s="5"/>
      <c r="H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>
      <c r="A507" s="5"/>
      <c r="B507" s="5"/>
      <c r="C507" s="5"/>
      <c r="D507" s="5"/>
      <c r="E507" s="5"/>
      <c r="F507" s="5"/>
      <c r="G507" s="5"/>
      <c r="H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>
      <c r="A508" s="5"/>
      <c r="B508" s="5"/>
      <c r="C508" s="5"/>
      <c r="D508" s="5"/>
      <c r="E508" s="5"/>
      <c r="F508" s="5"/>
      <c r="G508" s="5"/>
      <c r="H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>
      <c r="A509" s="5"/>
      <c r="B509" s="5"/>
      <c r="C509" s="5"/>
      <c r="D509" s="5"/>
      <c r="E509" s="5"/>
      <c r="F509" s="5"/>
      <c r="G509" s="5"/>
      <c r="H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>
      <c r="A510" s="5"/>
      <c r="B510" s="5"/>
      <c r="C510" s="5"/>
      <c r="D510" s="5"/>
      <c r="E510" s="5"/>
      <c r="F510" s="5"/>
      <c r="G510" s="5"/>
      <c r="H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>
      <c r="A511" s="5"/>
      <c r="B511" s="5"/>
      <c r="C511" s="5"/>
      <c r="D511" s="5"/>
      <c r="E511" s="5"/>
      <c r="F511" s="5"/>
      <c r="G511" s="5"/>
      <c r="H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>
      <c r="A512" s="5"/>
      <c r="B512" s="5"/>
      <c r="C512" s="5"/>
      <c r="D512" s="5"/>
      <c r="E512" s="5"/>
      <c r="F512" s="5"/>
      <c r="G512" s="5"/>
      <c r="H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>
      <c r="A513" s="5"/>
      <c r="B513" s="5"/>
      <c r="C513" s="5"/>
      <c r="D513" s="5"/>
      <c r="E513" s="5"/>
      <c r="F513" s="5"/>
      <c r="G513" s="5"/>
      <c r="H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>
      <c r="A514" s="5"/>
      <c r="B514" s="5"/>
      <c r="C514" s="5"/>
      <c r="D514" s="5"/>
      <c r="E514" s="5"/>
      <c r="F514" s="5"/>
      <c r="G514" s="5"/>
      <c r="H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>
      <c r="A515" s="5"/>
      <c r="B515" s="5"/>
      <c r="C515" s="5"/>
      <c r="D515" s="5"/>
      <c r="E515" s="5"/>
      <c r="F515" s="5"/>
      <c r="G515" s="5"/>
      <c r="H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>
      <c r="A516" s="5"/>
      <c r="B516" s="5"/>
      <c r="C516" s="5"/>
      <c r="D516" s="5"/>
      <c r="E516" s="5"/>
      <c r="F516" s="5"/>
      <c r="G516" s="5"/>
      <c r="H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>
      <c r="A517" s="5"/>
      <c r="B517" s="5"/>
      <c r="C517" s="5"/>
      <c r="D517" s="5"/>
      <c r="E517" s="5"/>
      <c r="F517" s="5"/>
      <c r="G517" s="5"/>
      <c r="H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>
      <c r="A518" s="5"/>
      <c r="B518" s="5"/>
      <c r="C518" s="5"/>
      <c r="D518" s="5"/>
      <c r="E518" s="5"/>
      <c r="F518" s="5"/>
      <c r="G518" s="5"/>
      <c r="H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>
      <c r="A519" s="5"/>
      <c r="B519" s="5"/>
      <c r="C519" s="5"/>
      <c r="D519" s="5"/>
      <c r="E519" s="5"/>
      <c r="F519" s="5"/>
      <c r="G519" s="5"/>
      <c r="H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>
      <c r="A520" s="5"/>
      <c r="B520" s="5"/>
      <c r="C520" s="5"/>
      <c r="D520" s="5"/>
      <c r="E520" s="5"/>
      <c r="F520" s="5"/>
      <c r="G520" s="5"/>
      <c r="H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>
      <c r="A521" s="5"/>
      <c r="B521" s="5"/>
      <c r="C521" s="5"/>
      <c r="D521" s="5"/>
      <c r="E521" s="5"/>
      <c r="F521" s="5"/>
      <c r="G521" s="5"/>
      <c r="H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>
      <c r="A522" s="5"/>
      <c r="B522" s="5"/>
      <c r="C522" s="5"/>
      <c r="D522" s="5"/>
      <c r="E522" s="5"/>
      <c r="F522" s="5"/>
      <c r="G522" s="5"/>
      <c r="H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>
      <c r="A523" s="5"/>
      <c r="B523" s="5"/>
      <c r="C523" s="5"/>
      <c r="D523" s="5"/>
      <c r="E523" s="5"/>
      <c r="F523" s="5"/>
      <c r="G523" s="5"/>
      <c r="H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>
      <c r="A524" s="5"/>
      <c r="B524" s="5"/>
      <c r="C524" s="5"/>
      <c r="D524" s="5"/>
      <c r="E524" s="5"/>
      <c r="F524" s="5"/>
      <c r="G524" s="5"/>
      <c r="H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>
      <c r="A525" s="5"/>
      <c r="B525" s="5"/>
      <c r="C525" s="5"/>
      <c r="D525" s="5"/>
      <c r="E525" s="5"/>
      <c r="F525" s="5"/>
      <c r="G525" s="5"/>
      <c r="H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>
      <c r="A526" s="5"/>
      <c r="B526" s="5"/>
      <c r="C526" s="5"/>
      <c r="D526" s="5"/>
      <c r="E526" s="5"/>
      <c r="F526" s="5"/>
      <c r="G526" s="5"/>
      <c r="H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>
      <c r="A527" s="5"/>
      <c r="B527" s="5"/>
      <c r="C527" s="5"/>
      <c r="D527" s="5"/>
      <c r="E527" s="5"/>
      <c r="F527" s="5"/>
      <c r="G527" s="5"/>
      <c r="H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>
      <c r="A528" s="5"/>
      <c r="B528" s="5"/>
      <c r="C528" s="5"/>
      <c r="D528" s="5"/>
      <c r="E528" s="5"/>
      <c r="F528" s="5"/>
      <c r="G528" s="5"/>
      <c r="H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>
      <c r="A529" s="5"/>
      <c r="B529" s="5"/>
      <c r="C529" s="5"/>
      <c r="D529" s="5"/>
      <c r="E529" s="5"/>
      <c r="F529" s="5"/>
      <c r="G529" s="5"/>
      <c r="H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>
      <c r="A530" s="5"/>
      <c r="B530" s="5"/>
      <c r="C530" s="5"/>
      <c r="D530" s="5"/>
      <c r="E530" s="5"/>
      <c r="F530" s="5"/>
      <c r="G530" s="5"/>
      <c r="H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>
      <c r="A531" s="5"/>
      <c r="B531" s="5"/>
      <c r="C531" s="5"/>
      <c r="D531" s="5"/>
      <c r="E531" s="5"/>
      <c r="F531" s="5"/>
      <c r="G531" s="5"/>
      <c r="H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>
      <c r="A532" s="5"/>
      <c r="B532" s="5"/>
      <c r="C532" s="5"/>
      <c r="D532" s="5"/>
      <c r="E532" s="5"/>
      <c r="F532" s="5"/>
      <c r="G532" s="5"/>
      <c r="H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>
      <c r="A533" s="5"/>
      <c r="B533" s="5"/>
      <c r="C533" s="5"/>
      <c r="D533" s="5"/>
      <c r="E533" s="5"/>
      <c r="F533" s="5"/>
      <c r="G533" s="5"/>
      <c r="H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>
      <c r="A534" s="5"/>
      <c r="B534" s="5"/>
      <c r="C534" s="5"/>
      <c r="D534" s="5"/>
      <c r="E534" s="5"/>
      <c r="F534" s="5"/>
      <c r="G534" s="5"/>
      <c r="H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>
      <c r="A535" s="5"/>
      <c r="B535" s="5"/>
      <c r="C535" s="5"/>
      <c r="D535" s="5"/>
      <c r="E535" s="5"/>
      <c r="F535" s="5"/>
      <c r="G535" s="5"/>
      <c r="H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>
      <c r="A536" s="5"/>
      <c r="B536" s="5"/>
      <c r="C536" s="5"/>
      <c r="D536" s="5"/>
      <c r="E536" s="5"/>
      <c r="F536" s="5"/>
      <c r="G536" s="5"/>
      <c r="H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>
      <c r="A537" s="5"/>
      <c r="B537" s="5"/>
      <c r="C537" s="5"/>
      <c r="D537" s="5"/>
      <c r="E537" s="5"/>
      <c r="F537" s="5"/>
      <c r="G537" s="5"/>
      <c r="H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>
      <c r="A538" s="5"/>
      <c r="B538" s="5"/>
      <c r="C538" s="5"/>
      <c r="D538" s="5"/>
      <c r="E538" s="5"/>
      <c r="F538" s="5"/>
      <c r="G538" s="5"/>
      <c r="H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>
      <c r="A539" s="5"/>
      <c r="B539" s="5"/>
      <c r="C539" s="5"/>
      <c r="D539" s="5"/>
      <c r="E539" s="5"/>
      <c r="F539" s="5"/>
      <c r="G539" s="5"/>
      <c r="H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>
      <c r="A540" s="5"/>
      <c r="B540" s="5"/>
      <c r="C540" s="5"/>
      <c r="D540" s="5"/>
      <c r="E540" s="5"/>
      <c r="F540" s="5"/>
      <c r="G540" s="5"/>
      <c r="H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>
      <c r="A541" s="5"/>
      <c r="B541" s="5"/>
      <c r="C541" s="5"/>
      <c r="D541" s="5"/>
      <c r="E541" s="5"/>
      <c r="F541" s="5"/>
      <c r="G541" s="5"/>
      <c r="H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>
      <c r="A542" s="5"/>
      <c r="B542" s="5"/>
      <c r="C542" s="5"/>
      <c r="D542" s="5"/>
      <c r="E542" s="5"/>
      <c r="F542" s="5"/>
      <c r="G542" s="5"/>
      <c r="H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>
      <c r="A543" s="5"/>
      <c r="B543" s="5"/>
      <c r="C543" s="5"/>
      <c r="D543" s="5"/>
      <c r="E543" s="5"/>
      <c r="F543" s="5"/>
      <c r="G543" s="5"/>
      <c r="H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>
      <c r="A544" s="5"/>
      <c r="B544" s="5"/>
      <c r="C544" s="5"/>
      <c r="D544" s="5"/>
      <c r="E544" s="5"/>
      <c r="F544" s="5"/>
      <c r="G544" s="5"/>
      <c r="H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>
      <c r="A545" s="5"/>
      <c r="B545" s="5"/>
      <c r="C545" s="5"/>
      <c r="D545" s="5"/>
      <c r="E545" s="5"/>
      <c r="F545" s="5"/>
      <c r="G545" s="5"/>
      <c r="H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>
      <c r="A546" s="5"/>
      <c r="B546" s="5"/>
      <c r="C546" s="5"/>
      <c r="D546" s="5"/>
      <c r="E546" s="5"/>
      <c r="F546" s="5"/>
      <c r="G546" s="5"/>
      <c r="H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>
      <c r="A547" s="5"/>
      <c r="B547" s="5"/>
      <c r="C547" s="5"/>
      <c r="D547" s="5"/>
      <c r="E547" s="5"/>
      <c r="F547" s="5"/>
      <c r="G547" s="5"/>
      <c r="H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>
      <c r="A548" s="5"/>
      <c r="B548" s="5"/>
      <c r="C548" s="5"/>
      <c r="D548" s="5"/>
      <c r="E548" s="5"/>
      <c r="F548" s="5"/>
      <c r="G548" s="5"/>
      <c r="H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>
      <c r="A549" s="5"/>
      <c r="B549" s="5"/>
      <c r="C549" s="5"/>
      <c r="D549" s="5"/>
      <c r="E549" s="5"/>
      <c r="F549" s="5"/>
      <c r="G549" s="5"/>
      <c r="H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>
      <c r="A550" s="5"/>
      <c r="B550" s="5"/>
      <c r="C550" s="5"/>
      <c r="D550" s="5"/>
      <c r="E550" s="5"/>
      <c r="F550" s="5"/>
      <c r="G550" s="5"/>
      <c r="H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>
      <c r="A551" s="5"/>
      <c r="B551" s="5"/>
      <c r="C551" s="5"/>
      <c r="D551" s="5"/>
      <c r="E551" s="5"/>
      <c r="F551" s="5"/>
      <c r="G551" s="5"/>
      <c r="H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>
      <c r="A552" s="5"/>
      <c r="B552" s="5"/>
      <c r="C552" s="5"/>
      <c r="D552" s="5"/>
      <c r="E552" s="5"/>
      <c r="F552" s="5"/>
      <c r="G552" s="5"/>
      <c r="H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>
      <c r="A553" s="5"/>
      <c r="B553" s="5"/>
      <c r="C553" s="5"/>
      <c r="D553" s="5"/>
      <c r="E553" s="5"/>
      <c r="F553" s="5"/>
      <c r="G553" s="5"/>
      <c r="H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>
      <c r="A554" s="5"/>
      <c r="B554" s="5"/>
      <c r="C554" s="5"/>
      <c r="D554" s="5"/>
      <c r="E554" s="5"/>
      <c r="F554" s="5"/>
      <c r="G554" s="5"/>
      <c r="H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>
      <c r="A555" s="5"/>
      <c r="B555" s="5"/>
      <c r="C555" s="5"/>
      <c r="D555" s="5"/>
      <c r="E555" s="5"/>
      <c r="F555" s="5"/>
      <c r="G555" s="5"/>
      <c r="H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>
      <c r="A556" s="5"/>
      <c r="B556" s="5"/>
      <c r="C556" s="5"/>
      <c r="D556" s="5"/>
      <c r="E556" s="5"/>
      <c r="F556" s="5"/>
      <c r="G556" s="5"/>
      <c r="H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>
      <c r="A557" s="5"/>
      <c r="B557" s="5"/>
      <c r="C557" s="5"/>
      <c r="D557" s="5"/>
      <c r="E557" s="5"/>
      <c r="F557" s="5"/>
      <c r="G557" s="5"/>
      <c r="H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>
      <c r="A558" s="5"/>
      <c r="B558" s="5"/>
      <c r="C558" s="5"/>
      <c r="D558" s="5"/>
      <c r="E558" s="5"/>
      <c r="F558" s="5"/>
      <c r="G558" s="5"/>
      <c r="H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>
      <c r="A559" s="5"/>
      <c r="B559" s="5"/>
      <c r="C559" s="5"/>
      <c r="D559" s="5"/>
      <c r="E559" s="5"/>
      <c r="F559" s="5"/>
      <c r="G559" s="5"/>
      <c r="H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>
      <c r="A560" s="5"/>
      <c r="B560" s="5"/>
      <c r="C560" s="5"/>
      <c r="D560" s="5"/>
      <c r="E560" s="5"/>
      <c r="F560" s="5"/>
      <c r="G560" s="5"/>
      <c r="H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>
      <c r="A561" s="5"/>
      <c r="B561" s="5"/>
      <c r="C561" s="5"/>
      <c r="D561" s="5"/>
      <c r="E561" s="5"/>
      <c r="F561" s="5"/>
      <c r="G561" s="5"/>
      <c r="H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>
      <c r="A562" s="5"/>
      <c r="B562" s="5"/>
      <c r="C562" s="5"/>
      <c r="D562" s="5"/>
      <c r="E562" s="5"/>
      <c r="F562" s="5"/>
      <c r="G562" s="5"/>
      <c r="H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>
      <c r="A563" s="5"/>
      <c r="B563" s="5"/>
      <c r="C563" s="5"/>
      <c r="D563" s="5"/>
      <c r="E563" s="5"/>
      <c r="F563" s="5"/>
      <c r="G563" s="5"/>
      <c r="H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>
      <c r="A564" s="5"/>
      <c r="B564" s="5"/>
      <c r="C564" s="5"/>
      <c r="D564" s="5"/>
      <c r="E564" s="5"/>
      <c r="F564" s="5"/>
      <c r="G564" s="5"/>
      <c r="H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>
      <c r="A565" s="5"/>
      <c r="B565" s="5"/>
      <c r="C565" s="5"/>
      <c r="D565" s="5"/>
      <c r="E565" s="5"/>
      <c r="F565" s="5"/>
      <c r="G565" s="5"/>
      <c r="H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>
      <c r="A566" s="5"/>
      <c r="B566" s="5"/>
      <c r="C566" s="5"/>
      <c r="D566" s="5"/>
      <c r="E566" s="5"/>
      <c r="F566" s="5"/>
      <c r="G566" s="5"/>
      <c r="H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>
      <c r="A567" s="5"/>
      <c r="B567" s="5"/>
      <c r="C567" s="5"/>
      <c r="D567" s="5"/>
      <c r="E567" s="5"/>
      <c r="F567" s="5"/>
      <c r="G567" s="5"/>
      <c r="H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>
      <c r="A568" s="5"/>
      <c r="B568" s="5"/>
      <c r="C568" s="5"/>
      <c r="D568" s="5"/>
      <c r="E568" s="5"/>
      <c r="F568" s="5"/>
      <c r="G568" s="5"/>
      <c r="H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>
      <c r="A569" s="5"/>
      <c r="B569" s="5"/>
      <c r="C569" s="5"/>
      <c r="D569" s="5"/>
      <c r="E569" s="5"/>
      <c r="F569" s="5"/>
      <c r="G569" s="5"/>
      <c r="H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>
      <c r="A570" s="5"/>
      <c r="B570" s="5"/>
      <c r="C570" s="5"/>
      <c r="D570" s="5"/>
      <c r="E570" s="5"/>
      <c r="F570" s="5"/>
      <c r="G570" s="5"/>
      <c r="H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>
      <c r="A571" s="5"/>
      <c r="B571" s="5"/>
      <c r="C571" s="5"/>
      <c r="D571" s="5"/>
      <c r="E571" s="5"/>
      <c r="F571" s="5"/>
      <c r="G571" s="5"/>
      <c r="H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>
      <c r="A572" s="5"/>
      <c r="B572" s="5"/>
      <c r="C572" s="5"/>
      <c r="D572" s="5"/>
      <c r="E572" s="5"/>
      <c r="F572" s="5"/>
      <c r="G572" s="5"/>
      <c r="H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>
      <c r="A573" s="5"/>
      <c r="B573" s="5"/>
      <c r="C573" s="5"/>
      <c r="D573" s="5"/>
      <c r="E573" s="5"/>
      <c r="F573" s="5"/>
      <c r="G573" s="5"/>
      <c r="H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>
      <c r="A574" s="5"/>
      <c r="B574" s="5"/>
      <c r="C574" s="5"/>
      <c r="D574" s="5"/>
      <c r="E574" s="5"/>
      <c r="F574" s="5"/>
      <c r="G574" s="5"/>
      <c r="H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>
      <c r="A575" s="5"/>
      <c r="B575" s="5"/>
      <c r="C575" s="5"/>
      <c r="D575" s="5"/>
      <c r="E575" s="5"/>
      <c r="F575" s="5"/>
      <c r="G575" s="5"/>
      <c r="H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>
      <c r="A576" s="5"/>
      <c r="B576" s="5"/>
      <c r="C576" s="5"/>
      <c r="D576" s="5"/>
      <c r="E576" s="5"/>
      <c r="F576" s="5"/>
      <c r="G576" s="5"/>
      <c r="H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>
      <c r="A577" s="5"/>
      <c r="B577" s="5"/>
      <c r="C577" s="5"/>
      <c r="D577" s="5"/>
      <c r="E577" s="5"/>
      <c r="F577" s="5"/>
      <c r="G577" s="5"/>
      <c r="H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>
      <c r="A578" s="5"/>
      <c r="B578" s="5"/>
      <c r="C578" s="5"/>
      <c r="D578" s="5"/>
      <c r="E578" s="5"/>
      <c r="F578" s="5"/>
      <c r="G578" s="5"/>
      <c r="H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>
      <c r="A579" s="5"/>
      <c r="B579" s="5"/>
      <c r="C579" s="5"/>
      <c r="D579" s="5"/>
      <c r="E579" s="5"/>
      <c r="F579" s="5"/>
      <c r="G579" s="5"/>
      <c r="H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>
      <c r="A580" s="5"/>
      <c r="B580" s="5"/>
      <c r="C580" s="5"/>
      <c r="D580" s="5"/>
      <c r="E580" s="5"/>
      <c r="F580" s="5"/>
      <c r="G580" s="5"/>
      <c r="H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>
      <c r="A581" s="5"/>
      <c r="B581" s="5"/>
      <c r="C581" s="5"/>
      <c r="D581" s="5"/>
      <c r="E581" s="5"/>
      <c r="F581" s="5"/>
      <c r="G581" s="5"/>
      <c r="H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>
      <c r="A582" s="5"/>
      <c r="B582" s="5"/>
      <c r="C582" s="5"/>
      <c r="D582" s="5"/>
      <c r="E582" s="5"/>
      <c r="F582" s="5"/>
      <c r="G582" s="5"/>
      <c r="H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>
      <c r="A583" s="5"/>
      <c r="B583" s="5"/>
      <c r="C583" s="5"/>
      <c r="D583" s="5"/>
      <c r="E583" s="5"/>
      <c r="F583" s="5"/>
      <c r="G583" s="5"/>
      <c r="H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>
      <c r="A584" s="5"/>
      <c r="B584" s="5"/>
      <c r="C584" s="5"/>
      <c r="D584" s="5"/>
      <c r="E584" s="5"/>
      <c r="F584" s="5"/>
      <c r="G584" s="5"/>
      <c r="H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>
      <c r="A585" s="5"/>
      <c r="B585" s="5"/>
      <c r="C585" s="5"/>
      <c r="D585" s="5"/>
      <c r="E585" s="5"/>
      <c r="F585" s="5"/>
      <c r="G585" s="5"/>
      <c r="H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>
      <c r="A586" s="5"/>
      <c r="B586" s="5"/>
      <c r="C586" s="5"/>
      <c r="D586" s="5"/>
      <c r="E586" s="5"/>
      <c r="F586" s="5"/>
      <c r="G586" s="5"/>
      <c r="H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>
      <c r="A587" s="5"/>
      <c r="B587" s="5"/>
      <c r="C587" s="5"/>
      <c r="D587" s="5"/>
      <c r="E587" s="5"/>
      <c r="F587" s="5"/>
      <c r="G587" s="5"/>
      <c r="H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>
      <c r="A588" s="5"/>
      <c r="B588" s="5"/>
      <c r="C588" s="5"/>
      <c r="D588" s="5"/>
      <c r="E588" s="5"/>
      <c r="F588" s="5"/>
      <c r="G588" s="5"/>
      <c r="H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>
      <c r="A589" s="5"/>
      <c r="B589" s="5"/>
      <c r="C589" s="5"/>
      <c r="D589" s="5"/>
      <c r="E589" s="5"/>
      <c r="F589" s="5"/>
      <c r="G589" s="5"/>
      <c r="H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>
      <c r="A590" s="5"/>
      <c r="B590" s="5"/>
      <c r="C590" s="5"/>
      <c r="D590" s="5"/>
      <c r="E590" s="5"/>
      <c r="F590" s="5"/>
      <c r="G590" s="5"/>
      <c r="H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>
      <c r="A591" s="5"/>
      <c r="B591" s="5"/>
      <c r="C591" s="5"/>
      <c r="D591" s="5"/>
      <c r="E591" s="5"/>
      <c r="F591" s="5"/>
      <c r="G591" s="5"/>
      <c r="H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>
      <c r="A592" s="5"/>
      <c r="B592" s="5"/>
      <c r="C592" s="5"/>
      <c r="D592" s="5"/>
      <c r="E592" s="5"/>
      <c r="F592" s="5"/>
      <c r="G592" s="5"/>
      <c r="H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>
      <c r="A593" s="5"/>
      <c r="B593" s="5"/>
      <c r="C593" s="5"/>
      <c r="D593" s="5"/>
      <c r="E593" s="5"/>
      <c r="F593" s="5"/>
      <c r="G593" s="5"/>
      <c r="H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>
      <c r="A594" s="5"/>
      <c r="B594" s="5"/>
      <c r="C594" s="5"/>
      <c r="D594" s="5"/>
      <c r="E594" s="5"/>
      <c r="F594" s="5"/>
      <c r="G594" s="5"/>
      <c r="H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>
      <c r="A595" s="5"/>
      <c r="B595" s="5"/>
      <c r="C595" s="5"/>
      <c r="D595" s="5"/>
      <c r="E595" s="5"/>
      <c r="F595" s="5"/>
      <c r="G595" s="5"/>
      <c r="H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>
      <c r="A596" s="5"/>
      <c r="B596" s="5"/>
      <c r="C596" s="5"/>
      <c r="D596" s="5"/>
      <c r="E596" s="5"/>
      <c r="F596" s="5"/>
      <c r="G596" s="5"/>
      <c r="H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>
      <c r="A597" s="5"/>
      <c r="B597" s="5"/>
      <c r="C597" s="5"/>
      <c r="D597" s="5"/>
      <c r="E597" s="5"/>
      <c r="F597" s="5"/>
      <c r="G597" s="5"/>
      <c r="H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>
      <c r="A598" s="5"/>
      <c r="B598" s="5"/>
      <c r="C598" s="5"/>
      <c r="D598" s="5"/>
      <c r="E598" s="5"/>
      <c r="F598" s="5"/>
      <c r="G598" s="5"/>
      <c r="H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>
      <c r="A599" s="5"/>
      <c r="B599" s="5"/>
      <c r="C599" s="5"/>
      <c r="D599" s="5"/>
      <c r="E599" s="5"/>
      <c r="F599" s="5"/>
      <c r="G599" s="5"/>
      <c r="H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>
      <c r="A600" s="5"/>
      <c r="B600" s="5"/>
      <c r="C600" s="5"/>
      <c r="D600" s="5"/>
      <c r="E600" s="5"/>
      <c r="F600" s="5"/>
      <c r="G600" s="5"/>
      <c r="H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>
      <c r="A601" s="5"/>
      <c r="B601" s="5"/>
      <c r="C601" s="5"/>
      <c r="D601" s="5"/>
      <c r="E601" s="5"/>
      <c r="F601" s="5"/>
      <c r="G601" s="5"/>
      <c r="H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>
      <c r="A602" s="5"/>
      <c r="B602" s="5"/>
      <c r="C602" s="5"/>
      <c r="D602" s="5"/>
      <c r="E602" s="5"/>
      <c r="F602" s="5"/>
      <c r="G602" s="5"/>
      <c r="H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>
      <c r="A603" s="5"/>
      <c r="B603" s="5"/>
      <c r="C603" s="5"/>
      <c r="D603" s="5"/>
      <c r="E603" s="5"/>
      <c r="F603" s="5"/>
      <c r="G603" s="5"/>
      <c r="H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>
      <c r="A604" s="5"/>
      <c r="B604" s="5"/>
      <c r="C604" s="5"/>
      <c r="D604" s="5"/>
      <c r="E604" s="5"/>
      <c r="F604" s="5"/>
      <c r="G604" s="5"/>
      <c r="H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>
      <c r="A605" s="5"/>
      <c r="B605" s="5"/>
      <c r="C605" s="5"/>
      <c r="D605" s="5"/>
      <c r="E605" s="5"/>
      <c r="F605" s="5"/>
      <c r="G605" s="5"/>
      <c r="H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>
      <c r="A606" s="5"/>
      <c r="B606" s="5"/>
      <c r="C606" s="5"/>
      <c r="D606" s="5"/>
      <c r="E606" s="5"/>
      <c r="F606" s="5"/>
      <c r="G606" s="5"/>
      <c r="H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>
      <c r="A607" s="5"/>
      <c r="B607" s="5"/>
      <c r="C607" s="5"/>
      <c r="D607" s="5"/>
      <c r="E607" s="5"/>
      <c r="F607" s="5"/>
      <c r="G607" s="5"/>
      <c r="H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>
      <c r="A608" s="5"/>
      <c r="B608" s="5"/>
      <c r="C608" s="5"/>
      <c r="D608" s="5"/>
      <c r="E608" s="5"/>
      <c r="F608" s="5"/>
      <c r="G608" s="5"/>
      <c r="H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>
      <c r="A609" s="5"/>
      <c r="B609" s="5"/>
      <c r="C609" s="5"/>
      <c r="D609" s="5"/>
      <c r="E609" s="5"/>
      <c r="F609" s="5"/>
      <c r="G609" s="5"/>
      <c r="H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>
      <c r="A610" s="5"/>
      <c r="B610" s="5"/>
      <c r="C610" s="5"/>
      <c r="D610" s="5"/>
      <c r="E610" s="5"/>
      <c r="F610" s="5"/>
      <c r="G610" s="5"/>
      <c r="H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>
      <c r="A611" s="5"/>
      <c r="B611" s="5"/>
      <c r="C611" s="5"/>
      <c r="D611" s="5"/>
      <c r="E611" s="5"/>
      <c r="F611" s="5"/>
      <c r="G611" s="5"/>
      <c r="H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>
      <c r="A612" s="5"/>
      <c r="B612" s="5"/>
      <c r="C612" s="5"/>
      <c r="D612" s="5"/>
      <c r="E612" s="5"/>
      <c r="F612" s="5"/>
      <c r="G612" s="5"/>
      <c r="H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>
      <c r="A613" s="5"/>
      <c r="B613" s="5"/>
      <c r="C613" s="5"/>
      <c r="D613" s="5"/>
      <c r="E613" s="5"/>
      <c r="F613" s="5"/>
      <c r="G613" s="5"/>
      <c r="H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>
      <c r="A614" s="5"/>
      <c r="B614" s="5"/>
      <c r="C614" s="5"/>
      <c r="D614" s="5"/>
      <c r="E614" s="5"/>
      <c r="F614" s="5"/>
      <c r="G614" s="5"/>
      <c r="H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>
      <c r="A615" s="5"/>
      <c r="B615" s="5"/>
      <c r="C615" s="5"/>
      <c r="D615" s="5"/>
      <c r="E615" s="5"/>
      <c r="F615" s="5"/>
      <c r="G615" s="5"/>
      <c r="H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>
      <c r="A616" s="5"/>
      <c r="B616" s="5"/>
      <c r="C616" s="5"/>
      <c r="D616" s="5"/>
      <c r="E616" s="5"/>
      <c r="F616" s="5"/>
      <c r="G616" s="5"/>
      <c r="H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>
      <c r="A617" s="5"/>
      <c r="B617" s="5"/>
      <c r="C617" s="5"/>
      <c r="D617" s="5"/>
      <c r="E617" s="5"/>
      <c r="F617" s="5"/>
      <c r="G617" s="5"/>
      <c r="H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>
      <c r="A618" s="5"/>
      <c r="B618" s="5"/>
      <c r="C618" s="5"/>
      <c r="D618" s="5"/>
      <c r="E618" s="5"/>
      <c r="F618" s="5"/>
      <c r="G618" s="5"/>
      <c r="H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>
      <c r="A619" s="5"/>
      <c r="B619" s="5"/>
      <c r="C619" s="5"/>
      <c r="D619" s="5"/>
      <c r="E619" s="5"/>
      <c r="F619" s="5"/>
      <c r="G619" s="5"/>
      <c r="H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>
      <c r="A620" s="5"/>
      <c r="B620" s="5"/>
      <c r="C620" s="5"/>
      <c r="D620" s="5"/>
      <c r="E620" s="5"/>
      <c r="F620" s="5"/>
      <c r="G620" s="5"/>
      <c r="H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>
      <c r="A621" s="5"/>
      <c r="B621" s="5"/>
      <c r="C621" s="5"/>
      <c r="D621" s="5"/>
      <c r="E621" s="5"/>
      <c r="F621" s="5"/>
      <c r="G621" s="5"/>
      <c r="H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>
      <c r="A622" s="5"/>
      <c r="B622" s="5"/>
      <c r="C622" s="5"/>
      <c r="D622" s="5"/>
      <c r="E622" s="5"/>
      <c r="F622" s="5"/>
      <c r="G622" s="5"/>
      <c r="H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>
      <c r="A623" s="5"/>
      <c r="B623" s="5"/>
      <c r="C623" s="5"/>
      <c r="D623" s="5"/>
      <c r="E623" s="5"/>
      <c r="F623" s="5"/>
      <c r="G623" s="5"/>
      <c r="H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>
      <c r="A624" s="5"/>
      <c r="B624" s="5"/>
      <c r="C624" s="5"/>
      <c r="D624" s="5"/>
      <c r="E624" s="5"/>
      <c r="F624" s="5"/>
      <c r="G624" s="5"/>
      <c r="H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>
      <c r="A625" s="5"/>
      <c r="B625" s="5"/>
      <c r="C625" s="5"/>
      <c r="D625" s="5"/>
      <c r="E625" s="5"/>
      <c r="F625" s="5"/>
      <c r="G625" s="5"/>
      <c r="H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>
      <c r="A626" s="5"/>
      <c r="B626" s="5"/>
      <c r="C626" s="5"/>
      <c r="D626" s="5"/>
      <c r="E626" s="5"/>
      <c r="F626" s="5"/>
      <c r="G626" s="5"/>
      <c r="H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>
      <c r="A627" s="5"/>
      <c r="B627" s="5"/>
      <c r="C627" s="5"/>
      <c r="D627" s="5"/>
      <c r="E627" s="5"/>
      <c r="F627" s="5"/>
      <c r="G627" s="5"/>
      <c r="H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>
      <c r="A628" s="5"/>
      <c r="B628" s="5"/>
      <c r="C628" s="5"/>
      <c r="D628" s="5"/>
      <c r="E628" s="5"/>
      <c r="F628" s="5"/>
      <c r="G628" s="5"/>
      <c r="H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>
      <c r="A629" s="5"/>
      <c r="B629" s="5"/>
      <c r="C629" s="5"/>
      <c r="D629" s="5"/>
      <c r="E629" s="5"/>
      <c r="F629" s="5"/>
      <c r="G629" s="5"/>
      <c r="H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>
      <c r="A630" s="5"/>
      <c r="B630" s="5"/>
      <c r="C630" s="5"/>
      <c r="D630" s="5"/>
      <c r="E630" s="5"/>
      <c r="F630" s="5"/>
      <c r="G630" s="5"/>
      <c r="H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>
      <c r="A631" s="5"/>
      <c r="B631" s="5"/>
      <c r="C631" s="5"/>
      <c r="D631" s="5"/>
      <c r="E631" s="5"/>
      <c r="F631" s="5"/>
      <c r="G631" s="5"/>
      <c r="H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>
      <c r="A632" s="5"/>
      <c r="B632" s="5"/>
      <c r="C632" s="5"/>
      <c r="D632" s="5"/>
      <c r="E632" s="5"/>
      <c r="F632" s="5"/>
      <c r="G632" s="5"/>
      <c r="H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>
      <c r="A633" s="5"/>
      <c r="B633" s="5"/>
      <c r="C633" s="5"/>
      <c r="D633" s="5"/>
      <c r="E633" s="5"/>
      <c r="F633" s="5"/>
      <c r="G633" s="5"/>
      <c r="H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>
      <c r="A634" s="5"/>
      <c r="B634" s="5"/>
      <c r="C634" s="5"/>
      <c r="D634" s="5"/>
      <c r="E634" s="5"/>
      <c r="F634" s="5"/>
      <c r="G634" s="5"/>
      <c r="H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>
      <c r="A635" s="5"/>
      <c r="B635" s="5"/>
      <c r="C635" s="5"/>
      <c r="D635" s="5"/>
      <c r="E635" s="5"/>
      <c r="F635" s="5"/>
      <c r="G635" s="5"/>
      <c r="H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>
      <c r="A636" s="5"/>
      <c r="B636" s="5"/>
      <c r="C636" s="5"/>
      <c r="D636" s="5"/>
      <c r="E636" s="5"/>
      <c r="F636" s="5"/>
      <c r="G636" s="5"/>
      <c r="H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>
      <c r="A637" s="5"/>
      <c r="B637" s="5"/>
      <c r="C637" s="5"/>
      <c r="D637" s="5"/>
      <c r="E637" s="5"/>
      <c r="F637" s="5"/>
      <c r="G637" s="5"/>
      <c r="H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>
      <c r="A638" s="5"/>
      <c r="B638" s="5"/>
      <c r="C638" s="5"/>
      <c r="D638" s="5"/>
      <c r="E638" s="5"/>
      <c r="F638" s="5"/>
      <c r="G638" s="5"/>
      <c r="H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>
      <c r="A639" s="5"/>
      <c r="B639" s="5"/>
      <c r="C639" s="5"/>
      <c r="D639" s="5"/>
      <c r="E639" s="5"/>
      <c r="F639" s="5"/>
      <c r="G639" s="5"/>
      <c r="H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>
      <c r="A640" s="5"/>
      <c r="B640" s="5"/>
      <c r="C640" s="5"/>
      <c r="D640" s="5"/>
      <c r="E640" s="5"/>
      <c r="F640" s="5"/>
      <c r="G640" s="5"/>
      <c r="H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>
      <c r="A641" s="5"/>
      <c r="B641" s="5"/>
      <c r="C641" s="5"/>
      <c r="D641" s="5"/>
      <c r="E641" s="5"/>
      <c r="F641" s="5"/>
      <c r="G641" s="5"/>
      <c r="H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>
      <c r="A642" s="5"/>
      <c r="B642" s="5"/>
      <c r="C642" s="5"/>
      <c r="D642" s="5"/>
      <c r="E642" s="5"/>
      <c r="F642" s="5"/>
      <c r="G642" s="5"/>
      <c r="H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>
      <c r="A643" s="5"/>
      <c r="B643" s="5"/>
      <c r="C643" s="5"/>
      <c r="D643" s="5"/>
      <c r="E643" s="5"/>
      <c r="F643" s="5"/>
      <c r="G643" s="5"/>
      <c r="H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>
      <c r="A644" s="5"/>
      <c r="B644" s="5"/>
      <c r="C644" s="5"/>
      <c r="D644" s="5"/>
      <c r="E644" s="5"/>
      <c r="F644" s="5"/>
      <c r="G644" s="5"/>
      <c r="H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>
      <c r="A645" s="5"/>
      <c r="B645" s="5"/>
      <c r="C645" s="5"/>
      <c r="D645" s="5"/>
      <c r="E645" s="5"/>
      <c r="F645" s="5"/>
      <c r="G645" s="5"/>
      <c r="H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>
      <c r="A646" s="5"/>
      <c r="B646" s="5"/>
      <c r="C646" s="5"/>
      <c r="D646" s="5"/>
      <c r="E646" s="5"/>
      <c r="F646" s="5"/>
      <c r="G646" s="5"/>
      <c r="H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>
      <c r="A647" s="5"/>
      <c r="B647" s="5"/>
      <c r="C647" s="5"/>
      <c r="D647" s="5"/>
      <c r="E647" s="5"/>
      <c r="F647" s="5"/>
      <c r="G647" s="5"/>
      <c r="H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>
      <c r="A648" s="5"/>
      <c r="B648" s="5"/>
      <c r="C648" s="5"/>
      <c r="D648" s="5"/>
      <c r="E648" s="5"/>
      <c r="F648" s="5"/>
      <c r="G648" s="5"/>
      <c r="H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>
      <c r="A649" s="5"/>
      <c r="B649" s="5"/>
      <c r="C649" s="5"/>
      <c r="D649" s="5"/>
      <c r="E649" s="5"/>
      <c r="F649" s="5"/>
      <c r="G649" s="5"/>
      <c r="H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>
      <c r="A650" s="5"/>
      <c r="B650" s="5"/>
      <c r="C650" s="5"/>
      <c r="D650" s="5"/>
      <c r="E650" s="5"/>
      <c r="F650" s="5"/>
      <c r="G650" s="5"/>
      <c r="H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>
      <c r="A651" s="5"/>
      <c r="B651" s="5"/>
      <c r="C651" s="5"/>
      <c r="D651" s="5"/>
      <c r="E651" s="5"/>
      <c r="F651" s="5"/>
      <c r="G651" s="5"/>
      <c r="H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>
      <c r="A652" s="5"/>
      <c r="B652" s="5"/>
      <c r="C652" s="5"/>
      <c r="D652" s="5"/>
      <c r="E652" s="5"/>
      <c r="F652" s="5"/>
      <c r="G652" s="5"/>
      <c r="H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>
      <c r="A653" s="5"/>
      <c r="B653" s="5"/>
      <c r="C653" s="5"/>
      <c r="D653" s="5"/>
      <c r="E653" s="5"/>
      <c r="F653" s="5"/>
      <c r="G653" s="5"/>
      <c r="H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>
      <c r="A654" s="5"/>
      <c r="B654" s="5"/>
      <c r="C654" s="5"/>
      <c r="D654" s="5"/>
      <c r="E654" s="5"/>
      <c r="F654" s="5"/>
      <c r="G654" s="5"/>
      <c r="H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>
      <c r="A655" s="5"/>
      <c r="B655" s="5"/>
      <c r="C655" s="5"/>
      <c r="D655" s="5"/>
      <c r="E655" s="5"/>
      <c r="F655" s="5"/>
      <c r="G655" s="5"/>
      <c r="H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>
      <c r="A656" s="5"/>
      <c r="B656" s="5"/>
      <c r="C656" s="5"/>
      <c r="D656" s="5"/>
      <c r="E656" s="5"/>
      <c r="F656" s="5"/>
      <c r="G656" s="5"/>
      <c r="H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>
      <c r="A657" s="5"/>
      <c r="B657" s="5"/>
      <c r="C657" s="5"/>
      <c r="D657" s="5"/>
      <c r="E657" s="5"/>
      <c r="F657" s="5"/>
      <c r="G657" s="5"/>
      <c r="H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>
      <c r="A658" s="5"/>
      <c r="B658" s="5"/>
      <c r="C658" s="5"/>
      <c r="D658" s="5"/>
      <c r="E658" s="5"/>
      <c r="F658" s="5"/>
      <c r="G658" s="5"/>
      <c r="H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>
      <c r="A659" s="5"/>
      <c r="B659" s="5"/>
      <c r="C659" s="5"/>
      <c r="D659" s="5"/>
      <c r="E659" s="5"/>
      <c r="F659" s="5"/>
      <c r="G659" s="5"/>
      <c r="H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>
      <c r="A660" s="5"/>
      <c r="B660" s="5"/>
      <c r="C660" s="5"/>
      <c r="D660" s="5"/>
      <c r="E660" s="5"/>
      <c r="F660" s="5"/>
      <c r="G660" s="5"/>
      <c r="H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>
      <c r="A661" s="5"/>
      <c r="B661" s="5"/>
      <c r="C661" s="5"/>
      <c r="D661" s="5"/>
      <c r="E661" s="5"/>
      <c r="F661" s="5"/>
      <c r="G661" s="5"/>
      <c r="H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>
      <c r="A662" s="5"/>
      <c r="B662" s="5"/>
      <c r="C662" s="5"/>
      <c r="D662" s="5"/>
      <c r="E662" s="5"/>
      <c r="F662" s="5"/>
      <c r="G662" s="5"/>
      <c r="H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>
      <c r="A663" s="5"/>
      <c r="B663" s="5"/>
      <c r="C663" s="5"/>
      <c r="D663" s="5"/>
      <c r="E663" s="5"/>
      <c r="F663" s="5"/>
      <c r="G663" s="5"/>
      <c r="H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>
      <c r="A664" s="5"/>
      <c r="B664" s="5"/>
      <c r="C664" s="5"/>
      <c r="D664" s="5"/>
      <c r="E664" s="5"/>
      <c r="F664" s="5"/>
      <c r="G664" s="5"/>
      <c r="H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>
      <c r="A665" s="5"/>
      <c r="B665" s="5"/>
      <c r="C665" s="5"/>
      <c r="D665" s="5"/>
      <c r="E665" s="5"/>
      <c r="F665" s="5"/>
      <c r="G665" s="5"/>
      <c r="H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>
      <c r="A666" s="5"/>
      <c r="B666" s="5"/>
      <c r="C666" s="5"/>
      <c r="D666" s="5"/>
      <c r="E666" s="5"/>
      <c r="F666" s="5"/>
      <c r="G666" s="5"/>
      <c r="H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>
      <c r="A667" s="5"/>
      <c r="B667" s="5"/>
      <c r="C667" s="5"/>
      <c r="D667" s="5"/>
      <c r="E667" s="5"/>
      <c r="F667" s="5"/>
      <c r="G667" s="5"/>
      <c r="H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>
      <c r="A668" s="5"/>
      <c r="B668" s="5"/>
      <c r="C668" s="5"/>
      <c r="D668" s="5"/>
      <c r="E668" s="5"/>
      <c r="F668" s="5"/>
      <c r="G668" s="5"/>
      <c r="H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>
      <c r="A669" s="5"/>
      <c r="B669" s="5"/>
      <c r="C669" s="5"/>
      <c r="D669" s="5"/>
      <c r="E669" s="5"/>
      <c r="F669" s="5"/>
      <c r="G669" s="5"/>
      <c r="H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>
      <c r="A670" s="5"/>
      <c r="B670" s="5"/>
      <c r="C670" s="5"/>
      <c r="D670" s="5"/>
      <c r="E670" s="5"/>
      <c r="F670" s="5"/>
      <c r="G670" s="5"/>
      <c r="H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>
      <c r="A671" s="5"/>
      <c r="B671" s="5"/>
      <c r="C671" s="5"/>
      <c r="D671" s="5"/>
      <c r="E671" s="5"/>
      <c r="F671" s="5"/>
      <c r="G671" s="5"/>
      <c r="H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>
      <c r="A672" s="5"/>
      <c r="B672" s="5"/>
      <c r="C672" s="5"/>
      <c r="D672" s="5"/>
      <c r="E672" s="5"/>
      <c r="F672" s="5"/>
      <c r="G672" s="5"/>
      <c r="H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>
      <c r="A673" s="5"/>
      <c r="B673" s="5"/>
      <c r="C673" s="5"/>
      <c r="D673" s="5"/>
      <c r="E673" s="5"/>
      <c r="F673" s="5"/>
      <c r="G673" s="5"/>
      <c r="H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>
      <c r="A674" s="5"/>
      <c r="B674" s="5"/>
      <c r="C674" s="5"/>
      <c r="D674" s="5"/>
      <c r="E674" s="5"/>
      <c r="F674" s="5"/>
      <c r="G674" s="5"/>
      <c r="H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>
      <c r="A675" s="5"/>
      <c r="B675" s="5"/>
      <c r="C675" s="5"/>
      <c r="D675" s="5"/>
      <c r="E675" s="5"/>
      <c r="F675" s="5"/>
      <c r="G675" s="5"/>
      <c r="H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>
      <c r="A676" s="5"/>
      <c r="B676" s="5"/>
      <c r="C676" s="5"/>
      <c r="D676" s="5"/>
      <c r="E676" s="5"/>
      <c r="F676" s="5"/>
      <c r="G676" s="5"/>
      <c r="H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>
      <c r="A677" s="5"/>
      <c r="B677" s="5"/>
      <c r="C677" s="5"/>
      <c r="D677" s="5"/>
      <c r="E677" s="5"/>
      <c r="F677" s="5"/>
      <c r="G677" s="5"/>
      <c r="H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>
      <c r="A678" s="5"/>
      <c r="B678" s="5"/>
      <c r="C678" s="5"/>
      <c r="D678" s="5"/>
      <c r="E678" s="5"/>
      <c r="F678" s="5"/>
      <c r="G678" s="5"/>
      <c r="H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>
      <c r="A679" s="5"/>
      <c r="B679" s="5"/>
      <c r="C679" s="5"/>
      <c r="D679" s="5"/>
      <c r="E679" s="5"/>
      <c r="F679" s="5"/>
      <c r="G679" s="5"/>
      <c r="H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>
      <c r="A680" s="5"/>
      <c r="B680" s="5"/>
      <c r="C680" s="5"/>
      <c r="D680" s="5"/>
      <c r="E680" s="5"/>
      <c r="F680" s="5"/>
      <c r="G680" s="5"/>
      <c r="H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>
      <c r="A681" s="5"/>
      <c r="B681" s="5"/>
      <c r="C681" s="5"/>
      <c r="D681" s="5"/>
      <c r="E681" s="5"/>
      <c r="F681" s="5"/>
      <c r="G681" s="5"/>
      <c r="H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>
      <c r="A682" s="5"/>
      <c r="B682" s="5"/>
      <c r="C682" s="5"/>
      <c r="D682" s="5"/>
      <c r="E682" s="5"/>
      <c r="F682" s="5"/>
      <c r="G682" s="5"/>
      <c r="H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>
      <c r="A683" s="5"/>
      <c r="B683" s="5"/>
      <c r="C683" s="5"/>
      <c r="D683" s="5"/>
      <c r="E683" s="5"/>
      <c r="F683" s="5"/>
      <c r="G683" s="5"/>
      <c r="H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>
      <c r="A684" s="5"/>
      <c r="B684" s="5"/>
      <c r="C684" s="5"/>
      <c r="D684" s="5"/>
      <c r="E684" s="5"/>
      <c r="F684" s="5"/>
      <c r="G684" s="5"/>
      <c r="H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>
      <c r="A685" s="5"/>
      <c r="B685" s="5"/>
      <c r="C685" s="5"/>
      <c r="D685" s="5"/>
      <c r="E685" s="5"/>
      <c r="F685" s="5"/>
      <c r="G685" s="5"/>
      <c r="H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>
      <c r="A686" s="5"/>
      <c r="B686" s="5"/>
      <c r="C686" s="5"/>
      <c r="D686" s="5"/>
      <c r="E686" s="5"/>
      <c r="F686" s="5"/>
      <c r="G686" s="5"/>
      <c r="H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>
      <c r="A687" s="5"/>
      <c r="B687" s="5"/>
      <c r="C687" s="5"/>
      <c r="D687" s="5"/>
      <c r="E687" s="5"/>
      <c r="F687" s="5"/>
      <c r="G687" s="5"/>
      <c r="H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>
      <c r="A688" s="5"/>
      <c r="B688" s="5"/>
      <c r="C688" s="5"/>
      <c r="D688" s="5"/>
      <c r="E688" s="5"/>
      <c r="F688" s="5"/>
      <c r="G688" s="5"/>
      <c r="H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>
      <c r="A689" s="5"/>
      <c r="B689" s="5"/>
      <c r="C689" s="5"/>
      <c r="D689" s="5"/>
      <c r="E689" s="5"/>
      <c r="F689" s="5"/>
      <c r="G689" s="5"/>
      <c r="H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>
      <c r="A690" s="5"/>
      <c r="B690" s="5"/>
      <c r="C690" s="5"/>
      <c r="D690" s="5"/>
      <c r="E690" s="5"/>
      <c r="F690" s="5"/>
      <c r="G690" s="5"/>
      <c r="H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>
      <c r="A691" s="5"/>
      <c r="B691" s="5"/>
      <c r="C691" s="5"/>
      <c r="D691" s="5"/>
      <c r="E691" s="5"/>
      <c r="F691" s="5"/>
      <c r="G691" s="5"/>
      <c r="H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>
      <c r="A692" s="5"/>
      <c r="B692" s="5"/>
      <c r="C692" s="5"/>
      <c r="D692" s="5"/>
      <c r="E692" s="5"/>
      <c r="F692" s="5"/>
      <c r="G692" s="5"/>
      <c r="H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>
      <c r="A693" s="5"/>
      <c r="B693" s="5"/>
      <c r="C693" s="5"/>
      <c r="D693" s="5"/>
      <c r="E693" s="5"/>
      <c r="F693" s="5"/>
      <c r="G693" s="5"/>
      <c r="H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>
      <c r="A694" s="5"/>
      <c r="B694" s="5"/>
      <c r="C694" s="5"/>
      <c r="D694" s="5"/>
      <c r="E694" s="5"/>
      <c r="F694" s="5"/>
      <c r="G694" s="5"/>
      <c r="H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>
      <c r="A695" s="5"/>
      <c r="B695" s="5"/>
      <c r="C695" s="5"/>
      <c r="D695" s="5"/>
      <c r="E695" s="5"/>
      <c r="F695" s="5"/>
      <c r="G695" s="5"/>
      <c r="H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>
      <c r="A696" s="5"/>
      <c r="B696" s="5"/>
      <c r="C696" s="5"/>
      <c r="D696" s="5"/>
      <c r="E696" s="5"/>
      <c r="F696" s="5"/>
      <c r="G696" s="5"/>
      <c r="H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>
      <c r="A697" s="5"/>
      <c r="B697" s="5"/>
      <c r="C697" s="5"/>
      <c r="D697" s="5"/>
      <c r="E697" s="5"/>
      <c r="F697" s="5"/>
      <c r="G697" s="5"/>
      <c r="H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>
      <c r="A698" s="5"/>
      <c r="B698" s="5"/>
      <c r="C698" s="5"/>
      <c r="D698" s="5"/>
      <c r="E698" s="5"/>
      <c r="F698" s="5"/>
      <c r="G698" s="5"/>
      <c r="H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>
      <c r="A699" s="5"/>
      <c r="B699" s="5"/>
      <c r="C699" s="5"/>
      <c r="D699" s="5"/>
      <c r="E699" s="5"/>
      <c r="F699" s="5"/>
      <c r="G699" s="5"/>
      <c r="H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>
      <c r="A700" s="5"/>
      <c r="B700" s="5"/>
      <c r="C700" s="5"/>
      <c r="D700" s="5"/>
      <c r="E700" s="5"/>
      <c r="F700" s="5"/>
      <c r="G700" s="5"/>
      <c r="H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>
      <c r="A701" s="5"/>
      <c r="B701" s="5"/>
      <c r="C701" s="5"/>
      <c r="D701" s="5"/>
      <c r="E701" s="5"/>
      <c r="F701" s="5"/>
      <c r="G701" s="5"/>
      <c r="H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>
      <c r="A702" s="5"/>
      <c r="B702" s="5"/>
      <c r="C702" s="5"/>
      <c r="D702" s="5"/>
      <c r="E702" s="5"/>
      <c r="F702" s="5"/>
      <c r="G702" s="5"/>
      <c r="H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>
      <c r="A703" s="5"/>
      <c r="B703" s="5"/>
      <c r="C703" s="5"/>
      <c r="D703" s="5"/>
      <c r="E703" s="5"/>
      <c r="F703" s="5"/>
      <c r="G703" s="5"/>
      <c r="H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>
      <c r="A704" s="5"/>
      <c r="B704" s="5"/>
      <c r="C704" s="5"/>
      <c r="D704" s="5"/>
      <c r="E704" s="5"/>
      <c r="F704" s="5"/>
      <c r="G704" s="5"/>
      <c r="H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>
      <c r="A705" s="5"/>
      <c r="B705" s="5"/>
      <c r="C705" s="5"/>
      <c r="D705" s="5"/>
      <c r="E705" s="5"/>
      <c r="F705" s="5"/>
      <c r="G705" s="5"/>
      <c r="H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>
      <c r="A706" s="5"/>
      <c r="B706" s="5"/>
      <c r="C706" s="5"/>
      <c r="D706" s="5"/>
      <c r="E706" s="5"/>
      <c r="F706" s="5"/>
      <c r="G706" s="5"/>
      <c r="H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>
      <c r="A707" s="5"/>
      <c r="B707" s="5"/>
      <c r="C707" s="5"/>
      <c r="D707" s="5"/>
      <c r="E707" s="5"/>
      <c r="F707" s="5"/>
      <c r="G707" s="5"/>
      <c r="H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>
      <c r="A708" s="5"/>
      <c r="B708" s="5"/>
      <c r="C708" s="5"/>
      <c r="D708" s="5"/>
      <c r="E708" s="5"/>
      <c r="F708" s="5"/>
      <c r="G708" s="5"/>
      <c r="H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>
      <c r="A709" s="5"/>
      <c r="B709" s="5"/>
      <c r="C709" s="5"/>
      <c r="D709" s="5"/>
      <c r="E709" s="5"/>
      <c r="F709" s="5"/>
      <c r="G709" s="5"/>
      <c r="H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>
      <c r="A710" s="5"/>
      <c r="B710" s="5"/>
      <c r="C710" s="5"/>
      <c r="D710" s="5"/>
      <c r="E710" s="5"/>
      <c r="F710" s="5"/>
      <c r="G710" s="5"/>
      <c r="H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>
      <c r="A711" s="5"/>
      <c r="B711" s="5"/>
      <c r="C711" s="5"/>
      <c r="D711" s="5"/>
      <c r="E711" s="5"/>
      <c r="F711" s="5"/>
      <c r="G711" s="5"/>
      <c r="H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>
      <c r="A712" s="5"/>
      <c r="B712" s="5"/>
      <c r="C712" s="5"/>
      <c r="D712" s="5"/>
      <c r="E712" s="5"/>
      <c r="F712" s="5"/>
      <c r="G712" s="5"/>
      <c r="H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>
      <c r="A713" s="5"/>
      <c r="B713" s="5"/>
      <c r="C713" s="5"/>
      <c r="D713" s="5"/>
      <c r="E713" s="5"/>
      <c r="F713" s="5"/>
      <c r="G713" s="5"/>
      <c r="H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>
      <c r="A714" s="5"/>
      <c r="B714" s="5"/>
      <c r="C714" s="5"/>
      <c r="D714" s="5"/>
      <c r="E714" s="5"/>
      <c r="F714" s="5"/>
      <c r="G714" s="5"/>
      <c r="H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>
      <c r="A715" s="5"/>
      <c r="B715" s="5"/>
      <c r="C715" s="5"/>
      <c r="D715" s="5"/>
      <c r="E715" s="5"/>
      <c r="F715" s="5"/>
      <c r="G715" s="5"/>
      <c r="H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>
      <c r="A716" s="5"/>
      <c r="B716" s="5"/>
      <c r="C716" s="5"/>
      <c r="D716" s="5"/>
      <c r="E716" s="5"/>
      <c r="F716" s="5"/>
      <c r="G716" s="5"/>
      <c r="H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>
      <c r="A717" s="5"/>
      <c r="B717" s="5"/>
      <c r="C717" s="5"/>
      <c r="D717" s="5"/>
      <c r="E717" s="5"/>
      <c r="F717" s="5"/>
      <c r="G717" s="5"/>
      <c r="H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>
      <c r="A718" s="5"/>
      <c r="B718" s="5"/>
      <c r="C718" s="5"/>
      <c r="D718" s="5"/>
      <c r="E718" s="5"/>
      <c r="F718" s="5"/>
      <c r="G718" s="5"/>
      <c r="H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>
      <c r="A719" s="5"/>
      <c r="B719" s="5"/>
      <c r="C719" s="5"/>
      <c r="D719" s="5"/>
      <c r="E719" s="5"/>
      <c r="F719" s="5"/>
      <c r="G719" s="5"/>
      <c r="H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>
      <c r="A720" s="5"/>
      <c r="B720" s="5"/>
      <c r="C720" s="5"/>
      <c r="D720" s="5"/>
      <c r="E720" s="5"/>
      <c r="F720" s="5"/>
      <c r="G720" s="5"/>
      <c r="H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>
      <c r="A721" s="5"/>
      <c r="B721" s="5"/>
      <c r="C721" s="5"/>
      <c r="D721" s="5"/>
      <c r="E721" s="5"/>
      <c r="F721" s="5"/>
      <c r="G721" s="5"/>
      <c r="H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>
      <c r="A722" s="5"/>
      <c r="B722" s="5"/>
      <c r="C722" s="5"/>
      <c r="D722" s="5"/>
      <c r="E722" s="5"/>
      <c r="F722" s="5"/>
      <c r="G722" s="5"/>
      <c r="H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>
      <c r="A723" s="5"/>
      <c r="B723" s="5"/>
      <c r="C723" s="5"/>
      <c r="D723" s="5"/>
      <c r="E723" s="5"/>
      <c r="F723" s="5"/>
      <c r="G723" s="5"/>
      <c r="H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>
      <c r="A724" s="5"/>
      <c r="B724" s="5"/>
      <c r="C724" s="5"/>
      <c r="D724" s="5"/>
      <c r="E724" s="5"/>
      <c r="F724" s="5"/>
      <c r="G724" s="5"/>
      <c r="H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>
      <c r="A725" s="5"/>
      <c r="B725" s="5"/>
      <c r="C725" s="5"/>
      <c r="D725" s="5"/>
      <c r="E725" s="5"/>
      <c r="F725" s="5"/>
      <c r="G725" s="5"/>
      <c r="H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>
      <c r="A726" s="5"/>
      <c r="B726" s="5"/>
      <c r="C726" s="5"/>
      <c r="D726" s="5"/>
      <c r="E726" s="5"/>
      <c r="F726" s="5"/>
      <c r="G726" s="5"/>
      <c r="H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>
      <c r="A727" s="5"/>
      <c r="B727" s="5"/>
      <c r="C727" s="5"/>
      <c r="D727" s="5"/>
      <c r="E727" s="5"/>
      <c r="F727" s="5"/>
      <c r="G727" s="5"/>
      <c r="H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>
      <c r="A728" s="5"/>
      <c r="B728" s="5"/>
      <c r="C728" s="5"/>
      <c r="D728" s="5"/>
      <c r="E728" s="5"/>
      <c r="F728" s="5"/>
      <c r="G728" s="5"/>
      <c r="H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>
      <c r="A729" s="5"/>
      <c r="B729" s="5"/>
      <c r="C729" s="5"/>
      <c r="D729" s="5"/>
      <c r="E729" s="5"/>
      <c r="F729" s="5"/>
      <c r="G729" s="5"/>
      <c r="H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>
      <c r="A730" s="5"/>
      <c r="B730" s="5"/>
      <c r="C730" s="5"/>
      <c r="D730" s="5"/>
      <c r="E730" s="5"/>
      <c r="F730" s="5"/>
      <c r="G730" s="5"/>
      <c r="H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>
      <c r="A731" s="5"/>
      <c r="B731" s="5"/>
      <c r="C731" s="5"/>
      <c r="D731" s="5"/>
      <c r="E731" s="5"/>
      <c r="F731" s="5"/>
      <c r="G731" s="5"/>
      <c r="H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>
      <c r="A732" s="5"/>
      <c r="B732" s="5"/>
      <c r="C732" s="5"/>
      <c r="D732" s="5"/>
      <c r="E732" s="5"/>
      <c r="F732" s="5"/>
      <c r="G732" s="5"/>
      <c r="H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>
      <c r="A733" s="5"/>
      <c r="B733" s="5"/>
      <c r="C733" s="5"/>
      <c r="D733" s="5"/>
      <c r="E733" s="5"/>
      <c r="F733" s="5"/>
      <c r="G733" s="5"/>
      <c r="H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>
      <c r="A734" s="5"/>
      <c r="B734" s="5"/>
      <c r="C734" s="5"/>
      <c r="D734" s="5"/>
      <c r="E734" s="5"/>
      <c r="F734" s="5"/>
      <c r="G734" s="5"/>
      <c r="H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>
      <c r="A735" s="5"/>
      <c r="B735" s="5"/>
      <c r="C735" s="5"/>
      <c r="D735" s="5"/>
      <c r="E735" s="5"/>
      <c r="F735" s="5"/>
      <c r="G735" s="5"/>
      <c r="H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>
      <c r="A736" s="5"/>
      <c r="B736" s="5"/>
      <c r="C736" s="5"/>
      <c r="D736" s="5"/>
      <c r="E736" s="5"/>
      <c r="F736" s="5"/>
      <c r="G736" s="5"/>
      <c r="H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>
      <c r="A737" s="5"/>
      <c r="B737" s="5"/>
      <c r="C737" s="5"/>
      <c r="D737" s="5"/>
      <c r="E737" s="5"/>
      <c r="F737" s="5"/>
      <c r="G737" s="5"/>
      <c r="H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>
      <c r="A738" s="5"/>
      <c r="B738" s="5"/>
      <c r="C738" s="5"/>
      <c r="D738" s="5"/>
      <c r="E738" s="5"/>
      <c r="F738" s="5"/>
      <c r="G738" s="5"/>
      <c r="H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>
      <c r="A739" s="5"/>
      <c r="B739" s="5"/>
      <c r="C739" s="5"/>
      <c r="D739" s="5"/>
      <c r="E739" s="5"/>
      <c r="F739" s="5"/>
      <c r="G739" s="5"/>
      <c r="H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>
      <c r="A740" s="5"/>
      <c r="B740" s="5"/>
      <c r="C740" s="5"/>
      <c r="D740" s="5"/>
      <c r="E740" s="5"/>
      <c r="F740" s="5"/>
      <c r="G740" s="5"/>
      <c r="H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>
      <c r="A741" s="5"/>
      <c r="B741" s="5"/>
      <c r="C741" s="5"/>
      <c r="D741" s="5"/>
      <c r="E741" s="5"/>
      <c r="F741" s="5"/>
      <c r="G741" s="5"/>
      <c r="H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>
      <c r="A742" s="5"/>
      <c r="B742" s="5"/>
      <c r="C742" s="5"/>
      <c r="D742" s="5"/>
      <c r="E742" s="5"/>
      <c r="F742" s="5"/>
      <c r="G742" s="5"/>
      <c r="H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>
      <c r="A743" s="5"/>
      <c r="B743" s="5"/>
      <c r="C743" s="5"/>
      <c r="D743" s="5"/>
      <c r="E743" s="5"/>
      <c r="F743" s="5"/>
      <c r="G743" s="5"/>
      <c r="H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>
      <c r="A744" s="5"/>
      <c r="B744" s="5"/>
      <c r="C744" s="5"/>
      <c r="D744" s="5"/>
      <c r="E744" s="5"/>
      <c r="F744" s="5"/>
      <c r="G744" s="5"/>
      <c r="H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>
      <c r="A745" s="5"/>
      <c r="B745" s="5"/>
      <c r="C745" s="5"/>
      <c r="D745" s="5"/>
      <c r="E745" s="5"/>
      <c r="F745" s="5"/>
      <c r="G745" s="5"/>
      <c r="H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>
      <c r="A746" s="5"/>
      <c r="B746" s="5"/>
      <c r="C746" s="5"/>
      <c r="D746" s="5"/>
      <c r="E746" s="5"/>
      <c r="F746" s="5"/>
      <c r="G746" s="5"/>
      <c r="H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>
      <c r="A747" s="5"/>
      <c r="B747" s="5"/>
      <c r="C747" s="5"/>
      <c r="D747" s="5"/>
      <c r="E747" s="5"/>
      <c r="F747" s="5"/>
      <c r="G747" s="5"/>
      <c r="H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>
      <c r="A748" s="5"/>
      <c r="B748" s="5"/>
      <c r="C748" s="5"/>
      <c r="D748" s="5"/>
      <c r="E748" s="5"/>
      <c r="F748" s="5"/>
      <c r="G748" s="5"/>
      <c r="H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>
      <c r="A749" s="5"/>
      <c r="B749" s="5"/>
      <c r="C749" s="5"/>
      <c r="D749" s="5"/>
      <c r="E749" s="5"/>
      <c r="F749" s="5"/>
      <c r="G749" s="5"/>
      <c r="H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>
      <c r="A750" s="5"/>
      <c r="B750" s="5"/>
      <c r="C750" s="5"/>
      <c r="D750" s="5"/>
      <c r="E750" s="5"/>
      <c r="F750" s="5"/>
      <c r="G750" s="5"/>
      <c r="H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>
      <c r="A751" s="5"/>
      <c r="B751" s="5"/>
      <c r="C751" s="5"/>
      <c r="D751" s="5"/>
      <c r="E751" s="5"/>
      <c r="F751" s="5"/>
      <c r="G751" s="5"/>
      <c r="H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>
      <c r="A752" s="5"/>
      <c r="B752" s="5"/>
      <c r="C752" s="5"/>
      <c r="D752" s="5"/>
      <c r="E752" s="5"/>
      <c r="F752" s="5"/>
      <c r="G752" s="5"/>
      <c r="H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>
      <c r="A753" s="5"/>
      <c r="B753" s="5"/>
      <c r="C753" s="5"/>
      <c r="D753" s="5"/>
      <c r="E753" s="5"/>
      <c r="F753" s="5"/>
      <c r="G753" s="5"/>
      <c r="H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>
      <c r="A754" s="5"/>
      <c r="B754" s="5"/>
      <c r="C754" s="5"/>
      <c r="D754" s="5"/>
      <c r="E754" s="5"/>
      <c r="F754" s="5"/>
      <c r="G754" s="5"/>
      <c r="H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>
      <c r="A755" s="5"/>
      <c r="B755" s="5"/>
      <c r="C755" s="5"/>
      <c r="D755" s="5"/>
      <c r="E755" s="5"/>
      <c r="F755" s="5"/>
      <c r="G755" s="5"/>
      <c r="H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>
      <c r="A756" s="5"/>
      <c r="B756" s="5"/>
      <c r="C756" s="5"/>
      <c r="D756" s="5"/>
      <c r="E756" s="5"/>
      <c r="F756" s="5"/>
      <c r="G756" s="5"/>
      <c r="H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>
      <c r="A757" s="5"/>
      <c r="B757" s="5"/>
      <c r="C757" s="5"/>
      <c r="D757" s="5"/>
      <c r="E757" s="5"/>
      <c r="F757" s="5"/>
      <c r="G757" s="5"/>
      <c r="H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>
      <c r="A758" s="5"/>
      <c r="B758" s="5"/>
      <c r="C758" s="5"/>
      <c r="D758" s="5"/>
      <c r="E758" s="5"/>
      <c r="F758" s="5"/>
      <c r="G758" s="5"/>
      <c r="H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>
      <c r="A759" s="5"/>
      <c r="B759" s="5"/>
      <c r="C759" s="5"/>
      <c r="D759" s="5"/>
      <c r="E759" s="5"/>
      <c r="F759" s="5"/>
      <c r="G759" s="5"/>
      <c r="H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>
      <c r="A760" s="5"/>
      <c r="B760" s="5"/>
      <c r="C760" s="5"/>
      <c r="D760" s="5"/>
      <c r="E760" s="5"/>
      <c r="F760" s="5"/>
      <c r="G760" s="5"/>
      <c r="H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>
      <c r="A761" s="5"/>
      <c r="B761" s="5"/>
      <c r="C761" s="5"/>
      <c r="D761" s="5"/>
      <c r="E761" s="5"/>
      <c r="F761" s="5"/>
      <c r="G761" s="5"/>
      <c r="H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>
      <c r="A762" s="5"/>
      <c r="B762" s="5"/>
      <c r="C762" s="5"/>
      <c r="D762" s="5"/>
      <c r="E762" s="5"/>
      <c r="F762" s="5"/>
      <c r="G762" s="5"/>
      <c r="H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>
      <c r="A763" s="5"/>
      <c r="B763" s="5"/>
      <c r="C763" s="5"/>
      <c r="D763" s="5"/>
      <c r="E763" s="5"/>
      <c r="F763" s="5"/>
      <c r="G763" s="5"/>
      <c r="H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>
      <c r="A764" s="5"/>
      <c r="B764" s="5"/>
      <c r="C764" s="5"/>
      <c r="D764" s="5"/>
      <c r="E764" s="5"/>
      <c r="F764" s="5"/>
      <c r="G764" s="5"/>
      <c r="H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>
      <c r="A765" s="5"/>
      <c r="B765" s="5"/>
      <c r="C765" s="5"/>
      <c r="D765" s="5"/>
      <c r="E765" s="5"/>
      <c r="F765" s="5"/>
      <c r="G765" s="5"/>
      <c r="H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>
      <c r="A766" s="5"/>
      <c r="B766" s="5"/>
      <c r="C766" s="5"/>
      <c r="D766" s="5"/>
      <c r="E766" s="5"/>
      <c r="F766" s="5"/>
      <c r="G766" s="5"/>
      <c r="H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>
      <c r="A767" s="5"/>
      <c r="B767" s="5"/>
      <c r="C767" s="5"/>
      <c r="D767" s="5"/>
      <c r="E767" s="5"/>
      <c r="F767" s="5"/>
      <c r="G767" s="5"/>
      <c r="H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>
      <c r="A768" s="5"/>
      <c r="B768" s="5"/>
      <c r="C768" s="5"/>
      <c r="D768" s="5"/>
      <c r="E768" s="5"/>
      <c r="F768" s="5"/>
      <c r="G768" s="5"/>
      <c r="H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>
      <c r="A769" s="5"/>
      <c r="B769" s="5"/>
      <c r="C769" s="5"/>
      <c r="D769" s="5"/>
      <c r="E769" s="5"/>
      <c r="F769" s="5"/>
      <c r="G769" s="5"/>
      <c r="H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>
      <c r="A770" s="5"/>
      <c r="B770" s="5"/>
      <c r="C770" s="5"/>
      <c r="D770" s="5"/>
      <c r="E770" s="5"/>
      <c r="F770" s="5"/>
      <c r="G770" s="5"/>
      <c r="H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>
      <c r="A771" s="5"/>
      <c r="B771" s="5"/>
      <c r="C771" s="5"/>
      <c r="D771" s="5"/>
      <c r="E771" s="5"/>
      <c r="F771" s="5"/>
      <c r="G771" s="5"/>
      <c r="H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>
      <c r="A772" s="5"/>
      <c r="B772" s="5"/>
      <c r="C772" s="5"/>
      <c r="D772" s="5"/>
      <c r="E772" s="5"/>
      <c r="F772" s="5"/>
      <c r="G772" s="5"/>
      <c r="H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>
      <c r="A773" s="5"/>
      <c r="B773" s="5"/>
      <c r="C773" s="5"/>
      <c r="D773" s="5"/>
      <c r="E773" s="5"/>
      <c r="F773" s="5"/>
      <c r="G773" s="5"/>
      <c r="H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>
      <c r="A774" s="5"/>
      <c r="B774" s="5"/>
      <c r="C774" s="5"/>
      <c r="D774" s="5"/>
      <c r="E774" s="5"/>
      <c r="F774" s="5"/>
      <c r="G774" s="5"/>
      <c r="H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>
      <c r="A775" s="5"/>
      <c r="B775" s="5"/>
      <c r="C775" s="5"/>
      <c r="D775" s="5"/>
      <c r="E775" s="5"/>
      <c r="F775" s="5"/>
      <c r="G775" s="5"/>
      <c r="H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>
      <c r="A776" s="5"/>
      <c r="B776" s="5"/>
      <c r="C776" s="5"/>
      <c r="D776" s="5"/>
      <c r="E776" s="5"/>
      <c r="F776" s="5"/>
      <c r="G776" s="5"/>
      <c r="H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>
      <c r="A777" s="5"/>
      <c r="B777" s="5"/>
      <c r="C777" s="5"/>
      <c r="D777" s="5"/>
      <c r="E777" s="5"/>
      <c r="F777" s="5"/>
      <c r="G777" s="5"/>
      <c r="H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>
      <c r="A778" s="5"/>
      <c r="B778" s="5"/>
      <c r="C778" s="5"/>
      <c r="D778" s="5"/>
      <c r="E778" s="5"/>
      <c r="F778" s="5"/>
      <c r="G778" s="5"/>
      <c r="H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>
      <c r="A779" s="5"/>
      <c r="B779" s="5"/>
      <c r="C779" s="5"/>
      <c r="D779" s="5"/>
      <c r="E779" s="5"/>
      <c r="F779" s="5"/>
      <c r="G779" s="5"/>
      <c r="H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>
      <c r="A780" s="5"/>
      <c r="B780" s="5"/>
      <c r="C780" s="5"/>
      <c r="D780" s="5"/>
      <c r="E780" s="5"/>
      <c r="F780" s="5"/>
      <c r="G780" s="5"/>
      <c r="H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>
      <c r="A781" s="5"/>
      <c r="B781" s="5"/>
      <c r="C781" s="5"/>
      <c r="D781" s="5"/>
      <c r="E781" s="5"/>
      <c r="F781" s="5"/>
      <c r="G781" s="5"/>
      <c r="H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>
      <c r="A782" s="5"/>
      <c r="B782" s="5"/>
      <c r="C782" s="5"/>
      <c r="D782" s="5"/>
      <c r="E782" s="5"/>
      <c r="F782" s="5"/>
      <c r="G782" s="5"/>
      <c r="H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>
      <c r="A783" s="5"/>
      <c r="B783" s="5"/>
      <c r="C783" s="5"/>
      <c r="D783" s="5"/>
      <c r="E783" s="5"/>
      <c r="F783" s="5"/>
      <c r="G783" s="5"/>
      <c r="H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>
      <c r="A784" s="5"/>
      <c r="B784" s="5"/>
      <c r="C784" s="5"/>
      <c r="D784" s="5"/>
      <c r="E784" s="5"/>
      <c r="F784" s="5"/>
      <c r="G784" s="5"/>
      <c r="H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>
      <c r="A785" s="5"/>
      <c r="B785" s="5"/>
      <c r="C785" s="5"/>
      <c r="D785" s="5"/>
      <c r="E785" s="5"/>
      <c r="F785" s="5"/>
      <c r="G785" s="5"/>
      <c r="H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>
      <c r="A786" s="5"/>
      <c r="B786" s="5"/>
      <c r="C786" s="5"/>
      <c r="D786" s="5"/>
      <c r="E786" s="5"/>
      <c r="F786" s="5"/>
      <c r="G786" s="5"/>
      <c r="H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>
      <c r="A787" s="5"/>
      <c r="B787" s="5"/>
      <c r="C787" s="5"/>
      <c r="D787" s="5"/>
      <c r="E787" s="5"/>
      <c r="F787" s="5"/>
      <c r="G787" s="5"/>
      <c r="H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>
      <c r="A788" s="5"/>
      <c r="B788" s="5"/>
      <c r="C788" s="5"/>
      <c r="D788" s="5"/>
      <c r="E788" s="5"/>
      <c r="F788" s="5"/>
      <c r="G788" s="5"/>
      <c r="H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>
      <c r="A789" s="5"/>
      <c r="B789" s="5"/>
      <c r="C789" s="5"/>
      <c r="D789" s="5"/>
      <c r="E789" s="5"/>
      <c r="F789" s="5"/>
      <c r="G789" s="5"/>
      <c r="H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>
      <c r="A790" s="5"/>
      <c r="B790" s="5"/>
      <c r="C790" s="5"/>
      <c r="D790" s="5"/>
      <c r="E790" s="5"/>
      <c r="F790" s="5"/>
      <c r="G790" s="5"/>
      <c r="H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>
      <c r="A791" s="5"/>
      <c r="B791" s="5"/>
      <c r="C791" s="5"/>
      <c r="D791" s="5"/>
      <c r="E791" s="5"/>
      <c r="F791" s="5"/>
      <c r="G791" s="5"/>
      <c r="H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>
      <c r="A792" s="5"/>
      <c r="B792" s="5"/>
      <c r="C792" s="5"/>
      <c r="D792" s="5"/>
      <c r="E792" s="5"/>
      <c r="F792" s="5"/>
      <c r="G792" s="5"/>
      <c r="H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>
      <c r="A793" s="5"/>
      <c r="B793" s="5"/>
      <c r="C793" s="5"/>
      <c r="D793" s="5"/>
      <c r="E793" s="5"/>
      <c r="F793" s="5"/>
      <c r="G793" s="5"/>
      <c r="H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>
      <c r="A794" s="5"/>
      <c r="B794" s="5"/>
      <c r="C794" s="5"/>
      <c r="D794" s="5"/>
      <c r="E794" s="5"/>
      <c r="F794" s="5"/>
      <c r="G794" s="5"/>
      <c r="H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>
      <c r="A795" s="5"/>
      <c r="B795" s="5"/>
      <c r="C795" s="5"/>
      <c r="D795" s="5"/>
      <c r="E795" s="5"/>
      <c r="F795" s="5"/>
      <c r="G795" s="5"/>
      <c r="H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>
      <c r="A796" s="5"/>
      <c r="B796" s="5"/>
      <c r="C796" s="5"/>
      <c r="D796" s="5"/>
      <c r="E796" s="5"/>
      <c r="F796" s="5"/>
      <c r="G796" s="5"/>
      <c r="H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>
      <c r="A797" s="5"/>
      <c r="B797" s="5"/>
      <c r="C797" s="5"/>
      <c r="D797" s="5"/>
      <c r="E797" s="5"/>
      <c r="F797" s="5"/>
      <c r="G797" s="5"/>
      <c r="H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>
      <c r="A798" s="5"/>
      <c r="B798" s="5"/>
      <c r="C798" s="5"/>
      <c r="D798" s="5"/>
      <c r="E798" s="5"/>
      <c r="F798" s="5"/>
      <c r="G798" s="5"/>
      <c r="H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>
      <c r="A799" s="5"/>
      <c r="B799" s="5"/>
      <c r="C799" s="5"/>
      <c r="D799" s="5"/>
      <c r="E799" s="5"/>
      <c r="F799" s="5"/>
      <c r="G799" s="5"/>
      <c r="H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>
      <c r="A800" s="5"/>
      <c r="B800" s="5"/>
      <c r="C800" s="5"/>
      <c r="D800" s="5"/>
      <c r="E800" s="5"/>
      <c r="F800" s="5"/>
      <c r="G800" s="5"/>
      <c r="H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>
      <c r="A801" s="5"/>
      <c r="B801" s="5"/>
      <c r="C801" s="5"/>
      <c r="D801" s="5"/>
      <c r="E801" s="5"/>
      <c r="F801" s="5"/>
      <c r="G801" s="5"/>
      <c r="H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>
      <c r="A802" s="5"/>
      <c r="B802" s="5"/>
      <c r="C802" s="5"/>
      <c r="D802" s="5"/>
      <c r="E802" s="5"/>
      <c r="F802" s="5"/>
      <c r="G802" s="5"/>
      <c r="H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>
      <c r="A803" s="5"/>
      <c r="B803" s="5"/>
      <c r="C803" s="5"/>
      <c r="D803" s="5"/>
      <c r="E803" s="5"/>
      <c r="F803" s="5"/>
      <c r="G803" s="5"/>
      <c r="H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>
      <c r="A804" s="5"/>
      <c r="B804" s="5"/>
      <c r="C804" s="5"/>
      <c r="D804" s="5"/>
      <c r="E804" s="5"/>
      <c r="F804" s="5"/>
      <c r="G804" s="5"/>
      <c r="H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>
      <c r="A805" s="5"/>
      <c r="B805" s="5"/>
      <c r="C805" s="5"/>
      <c r="D805" s="5"/>
      <c r="E805" s="5"/>
      <c r="F805" s="5"/>
      <c r="G805" s="5"/>
      <c r="H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>
      <c r="A806" s="5"/>
      <c r="B806" s="5"/>
      <c r="C806" s="5"/>
      <c r="D806" s="5"/>
      <c r="E806" s="5"/>
      <c r="F806" s="5"/>
      <c r="G806" s="5"/>
      <c r="H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>
      <c r="A807" s="5"/>
      <c r="B807" s="5"/>
      <c r="C807" s="5"/>
      <c r="D807" s="5"/>
      <c r="E807" s="5"/>
      <c r="F807" s="5"/>
      <c r="G807" s="5"/>
      <c r="H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>
      <c r="A808" s="5"/>
      <c r="B808" s="5"/>
      <c r="C808" s="5"/>
      <c r="D808" s="5"/>
      <c r="E808" s="5"/>
      <c r="F808" s="5"/>
      <c r="G808" s="5"/>
      <c r="H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>
      <c r="A809" s="5"/>
      <c r="B809" s="5"/>
      <c r="C809" s="5"/>
      <c r="D809" s="5"/>
      <c r="E809" s="5"/>
      <c r="F809" s="5"/>
      <c r="G809" s="5"/>
      <c r="H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>
      <c r="A810" s="5"/>
      <c r="B810" s="5"/>
      <c r="C810" s="5"/>
      <c r="D810" s="5"/>
      <c r="E810" s="5"/>
      <c r="F810" s="5"/>
      <c r="G810" s="5"/>
      <c r="H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>
      <c r="A811" s="5"/>
      <c r="B811" s="5"/>
      <c r="C811" s="5"/>
      <c r="D811" s="5"/>
      <c r="E811" s="5"/>
      <c r="F811" s="5"/>
      <c r="G811" s="5"/>
      <c r="H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>
      <c r="A812" s="5"/>
      <c r="B812" s="5"/>
      <c r="C812" s="5"/>
      <c r="D812" s="5"/>
      <c r="E812" s="5"/>
      <c r="F812" s="5"/>
      <c r="G812" s="5"/>
      <c r="H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>
      <c r="A813" s="5"/>
      <c r="B813" s="5"/>
      <c r="C813" s="5"/>
      <c r="D813" s="5"/>
      <c r="E813" s="5"/>
      <c r="F813" s="5"/>
      <c r="G813" s="5"/>
      <c r="H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>
      <c r="A814" s="5"/>
      <c r="B814" s="5"/>
      <c r="C814" s="5"/>
      <c r="D814" s="5"/>
      <c r="E814" s="5"/>
      <c r="F814" s="5"/>
      <c r="G814" s="5"/>
      <c r="H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>
      <c r="A815" s="5"/>
      <c r="B815" s="5"/>
      <c r="C815" s="5"/>
      <c r="D815" s="5"/>
      <c r="E815" s="5"/>
      <c r="F815" s="5"/>
      <c r="G815" s="5"/>
      <c r="H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>
      <c r="A816" s="5"/>
      <c r="B816" s="5"/>
      <c r="C816" s="5"/>
      <c r="D816" s="5"/>
      <c r="E816" s="5"/>
      <c r="F816" s="5"/>
      <c r="G816" s="5"/>
      <c r="H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>
      <c r="A817" s="5"/>
      <c r="B817" s="5"/>
      <c r="C817" s="5"/>
      <c r="D817" s="5"/>
      <c r="E817" s="5"/>
      <c r="F817" s="5"/>
      <c r="G817" s="5"/>
      <c r="H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>
      <c r="A818" s="5"/>
      <c r="B818" s="5"/>
      <c r="C818" s="5"/>
      <c r="D818" s="5"/>
      <c r="E818" s="5"/>
      <c r="F818" s="5"/>
      <c r="G818" s="5"/>
      <c r="H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>
      <c r="A819" s="5"/>
      <c r="B819" s="5"/>
      <c r="C819" s="5"/>
      <c r="D819" s="5"/>
      <c r="E819" s="5"/>
      <c r="F819" s="5"/>
      <c r="G819" s="5"/>
      <c r="H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>
      <c r="A820" s="5"/>
      <c r="B820" s="5"/>
      <c r="C820" s="5"/>
      <c r="D820" s="5"/>
      <c r="E820" s="5"/>
      <c r="F820" s="5"/>
      <c r="G820" s="5"/>
      <c r="H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>
      <c r="A821" s="5"/>
      <c r="B821" s="5"/>
      <c r="C821" s="5"/>
      <c r="D821" s="5"/>
      <c r="E821" s="5"/>
      <c r="F821" s="5"/>
      <c r="G821" s="5"/>
      <c r="H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>
      <c r="A822" s="5"/>
      <c r="B822" s="5"/>
      <c r="C822" s="5"/>
      <c r="D822" s="5"/>
      <c r="E822" s="5"/>
      <c r="F822" s="5"/>
      <c r="G822" s="5"/>
      <c r="H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>
      <c r="A823" s="5"/>
      <c r="B823" s="5"/>
      <c r="C823" s="5"/>
      <c r="D823" s="5"/>
      <c r="E823" s="5"/>
      <c r="F823" s="5"/>
      <c r="G823" s="5"/>
      <c r="H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>
      <c r="A824" s="5"/>
      <c r="B824" s="5"/>
      <c r="C824" s="5"/>
      <c r="D824" s="5"/>
      <c r="E824" s="5"/>
      <c r="F824" s="5"/>
      <c r="G824" s="5"/>
      <c r="H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>
      <c r="A825" s="5"/>
      <c r="B825" s="5"/>
      <c r="C825" s="5"/>
      <c r="D825" s="5"/>
      <c r="E825" s="5"/>
      <c r="F825" s="5"/>
      <c r="G825" s="5"/>
      <c r="H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>
      <c r="A826" s="5"/>
      <c r="B826" s="5"/>
      <c r="C826" s="5"/>
      <c r="D826" s="5"/>
      <c r="E826" s="5"/>
      <c r="F826" s="5"/>
      <c r="G826" s="5"/>
      <c r="H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>
      <c r="A827" s="5"/>
      <c r="B827" s="5"/>
      <c r="C827" s="5"/>
      <c r="D827" s="5"/>
      <c r="E827" s="5"/>
      <c r="F827" s="5"/>
      <c r="G827" s="5"/>
      <c r="H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>
      <c r="A828" s="5"/>
      <c r="B828" s="5"/>
      <c r="C828" s="5"/>
      <c r="D828" s="5"/>
      <c r="E828" s="5"/>
      <c r="F828" s="5"/>
      <c r="G828" s="5"/>
      <c r="H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>
      <c r="A829" s="5"/>
      <c r="B829" s="5"/>
      <c r="C829" s="5"/>
      <c r="D829" s="5"/>
      <c r="E829" s="5"/>
      <c r="F829" s="5"/>
      <c r="G829" s="5"/>
      <c r="H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>
      <c r="A830" s="5"/>
      <c r="B830" s="5"/>
      <c r="C830" s="5"/>
      <c r="D830" s="5"/>
      <c r="E830" s="5"/>
      <c r="F830" s="5"/>
      <c r="G830" s="5"/>
      <c r="H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>
      <c r="A831" s="5"/>
      <c r="B831" s="5"/>
      <c r="C831" s="5"/>
      <c r="D831" s="5"/>
      <c r="E831" s="5"/>
      <c r="F831" s="5"/>
      <c r="G831" s="5"/>
      <c r="H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>
      <c r="A832" s="5"/>
      <c r="B832" s="5"/>
      <c r="C832" s="5"/>
      <c r="D832" s="5"/>
      <c r="E832" s="5"/>
      <c r="F832" s="5"/>
      <c r="G832" s="5"/>
      <c r="H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>
      <c r="A833" s="5"/>
      <c r="B833" s="5"/>
      <c r="C833" s="5"/>
      <c r="D833" s="5"/>
      <c r="E833" s="5"/>
      <c r="F833" s="5"/>
      <c r="G833" s="5"/>
      <c r="H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>
      <c r="A834" s="5"/>
      <c r="B834" s="5"/>
      <c r="C834" s="5"/>
      <c r="D834" s="5"/>
      <c r="E834" s="5"/>
      <c r="F834" s="5"/>
      <c r="G834" s="5"/>
      <c r="H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>
      <c r="A835" s="5"/>
      <c r="B835" s="5"/>
      <c r="C835" s="5"/>
      <c r="D835" s="5"/>
      <c r="E835" s="5"/>
      <c r="F835" s="5"/>
      <c r="G835" s="5"/>
      <c r="H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>
      <c r="A836" s="5"/>
      <c r="B836" s="5"/>
      <c r="C836" s="5"/>
      <c r="D836" s="5"/>
      <c r="E836" s="5"/>
      <c r="F836" s="5"/>
      <c r="G836" s="5"/>
      <c r="H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>
      <c r="A837" s="5"/>
      <c r="B837" s="5"/>
      <c r="C837" s="5"/>
      <c r="D837" s="5"/>
      <c r="E837" s="5"/>
      <c r="F837" s="5"/>
      <c r="G837" s="5"/>
      <c r="H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>
      <c r="A838" s="5"/>
      <c r="B838" s="5"/>
      <c r="C838" s="5"/>
      <c r="D838" s="5"/>
      <c r="E838" s="5"/>
      <c r="F838" s="5"/>
      <c r="G838" s="5"/>
      <c r="H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>
      <c r="A839" s="5"/>
      <c r="B839" s="5"/>
      <c r="C839" s="5"/>
      <c r="D839" s="5"/>
      <c r="E839" s="5"/>
      <c r="F839" s="5"/>
      <c r="G839" s="5"/>
      <c r="H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>
      <c r="A840" s="5"/>
      <c r="B840" s="5"/>
      <c r="C840" s="5"/>
      <c r="D840" s="5"/>
      <c r="E840" s="5"/>
      <c r="F840" s="5"/>
      <c r="G840" s="5"/>
      <c r="H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>
      <c r="A841" s="5"/>
      <c r="B841" s="5"/>
      <c r="C841" s="5"/>
      <c r="D841" s="5"/>
      <c r="E841" s="5"/>
      <c r="F841" s="5"/>
      <c r="G841" s="5"/>
      <c r="H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>
      <c r="A842" s="5"/>
      <c r="B842" s="5"/>
      <c r="C842" s="5"/>
      <c r="D842" s="5"/>
      <c r="E842" s="5"/>
      <c r="F842" s="5"/>
      <c r="G842" s="5"/>
      <c r="H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>
      <c r="A843" s="5"/>
      <c r="B843" s="5"/>
      <c r="C843" s="5"/>
      <c r="D843" s="5"/>
      <c r="E843" s="5"/>
      <c r="F843" s="5"/>
      <c r="G843" s="5"/>
      <c r="H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>
      <c r="A844" s="5"/>
      <c r="B844" s="5"/>
      <c r="C844" s="5"/>
      <c r="D844" s="5"/>
      <c r="E844" s="5"/>
      <c r="F844" s="5"/>
      <c r="G844" s="5"/>
      <c r="H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>
      <c r="A845" s="5"/>
      <c r="B845" s="5"/>
      <c r="C845" s="5"/>
      <c r="D845" s="5"/>
      <c r="E845" s="5"/>
      <c r="F845" s="5"/>
      <c r="G845" s="5"/>
      <c r="H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>
      <c r="A846" s="5"/>
      <c r="B846" s="5"/>
      <c r="C846" s="5"/>
      <c r="D846" s="5"/>
      <c r="E846" s="5"/>
      <c r="F846" s="5"/>
      <c r="G846" s="5"/>
      <c r="H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>
      <c r="A847" s="5"/>
      <c r="B847" s="5"/>
      <c r="C847" s="5"/>
      <c r="D847" s="5"/>
      <c r="E847" s="5"/>
      <c r="F847" s="5"/>
      <c r="G847" s="5"/>
      <c r="H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>
      <c r="A848" s="5"/>
      <c r="B848" s="5"/>
      <c r="C848" s="5"/>
      <c r="D848" s="5"/>
      <c r="E848" s="5"/>
      <c r="F848" s="5"/>
      <c r="G848" s="5"/>
      <c r="H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>
      <c r="A849" s="5"/>
      <c r="B849" s="5"/>
      <c r="C849" s="5"/>
      <c r="D849" s="5"/>
      <c r="E849" s="5"/>
      <c r="F849" s="5"/>
      <c r="G849" s="5"/>
      <c r="H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>
      <c r="A850" s="5"/>
      <c r="B850" s="5"/>
      <c r="C850" s="5"/>
      <c r="D850" s="5"/>
      <c r="E850" s="5"/>
      <c r="F850" s="5"/>
      <c r="G850" s="5"/>
      <c r="H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>
      <c r="A851" s="5"/>
      <c r="B851" s="5"/>
      <c r="C851" s="5"/>
      <c r="D851" s="5"/>
      <c r="E851" s="5"/>
      <c r="F851" s="5"/>
      <c r="G851" s="5"/>
      <c r="H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>
      <c r="A852" s="5"/>
      <c r="B852" s="5"/>
      <c r="C852" s="5"/>
      <c r="D852" s="5"/>
      <c r="E852" s="5"/>
      <c r="F852" s="5"/>
      <c r="G852" s="5"/>
      <c r="H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>
      <c r="A853" s="5"/>
      <c r="B853" s="5"/>
      <c r="C853" s="5"/>
      <c r="D853" s="5"/>
      <c r="E853" s="5"/>
      <c r="F853" s="5"/>
      <c r="G853" s="5"/>
      <c r="H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>
      <c r="A854" s="5"/>
      <c r="B854" s="5"/>
      <c r="C854" s="5"/>
      <c r="D854" s="5"/>
      <c r="E854" s="5"/>
      <c r="F854" s="5"/>
      <c r="G854" s="5"/>
      <c r="H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>
      <c r="A855" s="5"/>
      <c r="B855" s="5"/>
      <c r="C855" s="5"/>
      <c r="D855" s="5"/>
      <c r="E855" s="5"/>
      <c r="F855" s="5"/>
      <c r="G855" s="5"/>
      <c r="H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>
      <c r="A856" s="5"/>
      <c r="B856" s="5"/>
      <c r="C856" s="5"/>
      <c r="D856" s="5"/>
      <c r="E856" s="5"/>
      <c r="F856" s="5"/>
      <c r="G856" s="5"/>
      <c r="H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>
      <c r="A857" s="5"/>
      <c r="B857" s="5"/>
      <c r="C857" s="5"/>
      <c r="D857" s="5"/>
      <c r="E857" s="5"/>
      <c r="F857" s="5"/>
      <c r="G857" s="5"/>
      <c r="H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>
      <c r="A858" s="5"/>
      <c r="B858" s="5"/>
      <c r="C858" s="5"/>
      <c r="D858" s="5"/>
      <c r="E858" s="5"/>
      <c r="F858" s="5"/>
      <c r="G858" s="5"/>
      <c r="H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>
      <c r="A859" s="5"/>
      <c r="B859" s="5"/>
      <c r="C859" s="5"/>
      <c r="D859" s="5"/>
      <c r="E859" s="5"/>
      <c r="F859" s="5"/>
      <c r="G859" s="5"/>
      <c r="H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>
      <c r="A860" s="5"/>
      <c r="B860" s="5"/>
      <c r="C860" s="5"/>
      <c r="D860" s="5"/>
      <c r="E860" s="5"/>
      <c r="F860" s="5"/>
      <c r="G860" s="5"/>
      <c r="H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>
      <c r="A861" s="5"/>
      <c r="B861" s="5"/>
      <c r="C861" s="5"/>
      <c r="D861" s="5"/>
      <c r="E861" s="5"/>
      <c r="F861" s="5"/>
      <c r="G861" s="5"/>
      <c r="H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>
      <c r="A862" s="5"/>
      <c r="B862" s="5"/>
      <c r="C862" s="5"/>
      <c r="D862" s="5"/>
      <c r="E862" s="5"/>
      <c r="F862" s="5"/>
      <c r="G862" s="5"/>
      <c r="H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>
      <c r="A863" s="5"/>
      <c r="B863" s="5"/>
      <c r="C863" s="5"/>
      <c r="D863" s="5"/>
      <c r="E863" s="5"/>
      <c r="F863" s="5"/>
      <c r="G863" s="5"/>
      <c r="H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>
      <c r="A864" s="5"/>
      <c r="B864" s="5"/>
      <c r="C864" s="5"/>
      <c r="D864" s="5"/>
      <c r="E864" s="5"/>
      <c r="F864" s="5"/>
      <c r="G864" s="5"/>
      <c r="H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>
      <c r="A865" s="5"/>
      <c r="B865" s="5"/>
      <c r="C865" s="5"/>
      <c r="D865" s="5"/>
      <c r="E865" s="5"/>
      <c r="F865" s="5"/>
      <c r="G865" s="5"/>
      <c r="H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>
      <c r="A866" s="5"/>
      <c r="B866" s="5"/>
      <c r="C866" s="5"/>
      <c r="D866" s="5"/>
      <c r="E866" s="5"/>
      <c r="F866" s="5"/>
      <c r="G866" s="5"/>
      <c r="H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>
      <c r="A867" s="5"/>
      <c r="B867" s="5"/>
      <c r="C867" s="5"/>
      <c r="D867" s="5"/>
      <c r="E867" s="5"/>
      <c r="F867" s="5"/>
      <c r="G867" s="5"/>
      <c r="H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>
      <c r="A868" s="5"/>
      <c r="B868" s="5"/>
      <c r="C868" s="5"/>
      <c r="D868" s="5"/>
      <c r="E868" s="5"/>
      <c r="F868" s="5"/>
      <c r="G868" s="5"/>
      <c r="H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>
      <c r="A869" s="5"/>
      <c r="B869" s="5"/>
      <c r="C869" s="5"/>
      <c r="D869" s="5"/>
      <c r="E869" s="5"/>
      <c r="F869" s="5"/>
      <c r="G869" s="5"/>
      <c r="H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>
      <c r="A870" s="5"/>
      <c r="B870" s="5"/>
      <c r="C870" s="5"/>
      <c r="D870" s="5"/>
      <c r="E870" s="5"/>
      <c r="F870" s="5"/>
      <c r="G870" s="5"/>
      <c r="H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>
      <c r="A871" s="5"/>
      <c r="B871" s="5"/>
      <c r="C871" s="5"/>
      <c r="D871" s="5"/>
      <c r="E871" s="5"/>
      <c r="F871" s="5"/>
      <c r="G871" s="5"/>
      <c r="H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>
      <c r="A872" s="5"/>
      <c r="B872" s="5"/>
      <c r="C872" s="5"/>
      <c r="D872" s="5"/>
      <c r="E872" s="5"/>
      <c r="F872" s="5"/>
      <c r="G872" s="5"/>
      <c r="H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>
      <c r="A873" s="5"/>
      <c r="B873" s="5"/>
      <c r="C873" s="5"/>
      <c r="D873" s="5"/>
      <c r="E873" s="5"/>
      <c r="F873" s="5"/>
      <c r="G873" s="5"/>
      <c r="H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>
      <c r="A874" s="5"/>
      <c r="B874" s="5"/>
      <c r="C874" s="5"/>
      <c r="D874" s="5"/>
      <c r="E874" s="5"/>
      <c r="F874" s="5"/>
      <c r="G874" s="5"/>
      <c r="H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>
      <c r="A875" s="5"/>
      <c r="B875" s="5"/>
      <c r="C875" s="5"/>
      <c r="D875" s="5"/>
      <c r="E875" s="5"/>
      <c r="F875" s="5"/>
      <c r="G875" s="5"/>
      <c r="H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>
      <c r="A876" s="5"/>
      <c r="B876" s="5"/>
      <c r="C876" s="5"/>
      <c r="D876" s="5"/>
      <c r="E876" s="5"/>
      <c r="F876" s="5"/>
      <c r="G876" s="5"/>
      <c r="H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>
      <c r="A877" s="5"/>
      <c r="B877" s="5"/>
      <c r="C877" s="5"/>
      <c r="D877" s="5"/>
      <c r="E877" s="5"/>
      <c r="F877" s="5"/>
      <c r="G877" s="5"/>
      <c r="H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>
      <c r="A878" s="5"/>
      <c r="B878" s="5"/>
      <c r="C878" s="5"/>
      <c r="D878" s="5"/>
      <c r="E878" s="5"/>
      <c r="F878" s="5"/>
      <c r="G878" s="5"/>
      <c r="H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>
      <c r="A879" s="5"/>
      <c r="B879" s="5"/>
      <c r="C879" s="5"/>
      <c r="D879" s="5"/>
      <c r="E879" s="5"/>
      <c r="F879" s="5"/>
      <c r="G879" s="5"/>
      <c r="H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>
      <c r="A880" s="5"/>
      <c r="B880" s="5"/>
      <c r="C880" s="5"/>
      <c r="D880" s="5"/>
      <c r="E880" s="5"/>
      <c r="F880" s="5"/>
      <c r="G880" s="5"/>
      <c r="H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>
      <c r="A881" s="5"/>
      <c r="B881" s="5"/>
      <c r="C881" s="5"/>
      <c r="D881" s="5"/>
      <c r="E881" s="5"/>
      <c r="F881" s="5"/>
      <c r="G881" s="5"/>
      <c r="H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>
      <c r="A882" s="5"/>
      <c r="B882" s="5"/>
      <c r="C882" s="5"/>
      <c r="D882" s="5"/>
      <c r="E882" s="5"/>
      <c r="F882" s="5"/>
      <c r="G882" s="5"/>
      <c r="H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>
      <c r="A883" s="5"/>
      <c r="B883" s="5"/>
      <c r="C883" s="5"/>
      <c r="D883" s="5"/>
      <c r="E883" s="5"/>
      <c r="F883" s="5"/>
      <c r="G883" s="5"/>
      <c r="H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>
      <c r="A884" s="5"/>
      <c r="B884" s="5"/>
      <c r="C884" s="5"/>
      <c r="D884" s="5"/>
      <c r="E884" s="5"/>
      <c r="F884" s="5"/>
      <c r="G884" s="5"/>
      <c r="H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>
      <c r="A885" s="5"/>
      <c r="B885" s="5"/>
      <c r="C885" s="5"/>
      <c r="D885" s="5"/>
      <c r="E885" s="5"/>
      <c r="F885" s="5"/>
      <c r="G885" s="5"/>
      <c r="H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>
      <c r="A886" s="5"/>
      <c r="B886" s="5"/>
      <c r="C886" s="5"/>
      <c r="D886" s="5"/>
      <c r="E886" s="5"/>
      <c r="F886" s="5"/>
      <c r="G886" s="5"/>
      <c r="H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>
      <c r="A887" s="5"/>
      <c r="B887" s="5"/>
      <c r="C887" s="5"/>
      <c r="D887" s="5"/>
      <c r="E887" s="5"/>
      <c r="F887" s="5"/>
      <c r="G887" s="5"/>
      <c r="H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>
      <c r="A888" s="5"/>
      <c r="B888" s="5"/>
      <c r="C888" s="5"/>
      <c r="D888" s="5"/>
      <c r="E888" s="5"/>
      <c r="F888" s="5"/>
      <c r="G888" s="5"/>
      <c r="H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>
      <c r="A889" s="5"/>
      <c r="B889" s="5"/>
      <c r="C889" s="5"/>
      <c r="D889" s="5"/>
      <c r="E889" s="5"/>
      <c r="F889" s="5"/>
      <c r="G889" s="5"/>
      <c r="H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>
      <c r="A890" s="5"/>
      <c r="B890" s="5"/>
      <c r="C890" s="5"/>
      <c r="D890" s="5"/>
      <c r="E890" s="5"/>
      <c r="F890" s="5"/>
      <c r="G890" s="5"/>
      <c r="H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>
      <c r="A891" s="5"/>
      <c r="B891" s="5"/>
      <c r="C891" s="5"/>
      <c r="D891" s="5"/>
      <c r="E891" s="5"/>
      <c r="F891" s="5"/>
      <c r="G891" s="5"/>
      <c r="H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>
      <c r="A892" s="5"/>
      <c r="B892" s="5"/>
      <c r="C892" s="5"/>
      <c r="D892" s="5"/>
      <c r="E892" s="5"/>
      <c r="F892" s="5"/>
      <c r="G892" s="5"/>
      <c r="H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>
      <c r="A893" s="5"/>
      <c r="B893" s="5"/>
      <c r="C893" s="5"/>
      <c r="D893" s="5"/>
      <c r="E893" s="5"/>
      <c r="F893" s="5"/>
      <c r="G893" s="5"/>
      <c r="H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>
      <c r="A894" s="5"/>
      <c r="B894" s="5"/>
      <c r="C894" s="5"/>
      <c r="D894" s="5"/>
      <c r="E894" s="5"/>
      <c r="F894" s="5"/>
      <c r="G894" s="5"/>
      <c r="H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>
      <c r="A895" s="5"/>
      <c r="B895" s="5"/>
      <c r="C895" s="5"/>
      <c r="D895" s="5"/>
      <c r="E895" s="5"/>
      <c r="F895" s="5"/>
      <c r="G895" s="5"/>
      <c r="H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>
      <c r="A896" s="5"/>
      <c r="B896" s="5"/>
      <c r="C896" s="5"/>
      <c r="D896" s="5"/>
      <c r="E896" s="5"/>
      <c r="F896" s="5"/>
      <c r="G896" s="5"/>
      <c r="H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>
      <c r="A897" s="5"/>
      <c r="B897" s="5"/>
      <c r="C897" s="5"/>
      <c r="D897" s="5"/>
      <c r="E897" s="5"/>
      <c r="F897" s="5"/>
      <c r="G897" s="5"/>
      <c r="H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>
      <c r="A898" s="5"/>
      <c r="B898" s="5"/>
      <c r="C898" s="5"/>
      <c r="D898" s="5"/>
      <c r="E898" s="5"/>
      <c r="F898" s="5"/>
      <c r="G898" s="5"/>
      <c r="H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>
      <c r="A899" s="5"/>
      <c r="B899" s="5"/>
      <c r="C899" s="5"/>
      <c r="D899" s="5"/>
      <c r="E899" s="5"/>
      <c r="F899" s="5"/>
      <c r="G899" s="5"/>
      <c r="H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>
      <c r="A900" s="5"/>
      <c r="B900" s="5"/>
      <c r="C900" s="5"/>
      <c r="D900" s="5"/>
      <c r="E900" s="5"/>
      <c r="F900" s="5"/>
      <c r="G900" s="5"/>
      <c r="H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>
      <c r="A901" s="5"/>
      <c r="B901" s="5"/>
      <c r="C901" s="5"/>
      <c r="D901" s="5"/>
      <c r="E901" s="5"/>
      <c r="F901" s="5"/>
      <c r="G901" s="5"/>
      <c r="H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>
      <c r="A902" s="5"/>
      <c r="B902" s="5"/>
      <c r="C902" s="5"/>
      <c r="D902" s="5"/>
      <c r="E902" s="5"/>
      <c r="F902" s="5"/>
      <c r="G902" s="5"/>
      <c r="H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>
      <c r="A903" s="5"/>
      <c r="B903" s="5"/>
      <c r="C903" s="5"/>
      <c r="D903" s="5"/>
      <c r="E903" s="5"/>
      <c r="F903" s="5"/>
      <c r="G903" s="5"/>
      <c r="H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>
      <c r="A904" s="5"/>
      <c r="B904" s="5"/>
      <c r="C904" s="5"/>
      <c r="D904" s="5"/>
      <c r="E904" s="5"/>
      <c r="F904" s="5"/>
      <c r="G904" s="5"/>
      <c r="H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>
      <c r="A905" s="5"/>
      <c r="B905" s="5"/>
      <c r="C905" s="5"/>
      <c r="D905" s="5"/>
      <c r="E905" s="5"/>
      <c r="F905" s="5"/>
      <c r="G905" s="5"/>
      <c r="H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>
      <c r="A906" s="5"/>
      <c r="B906" s="5"/>
      <c r="C906" s="5"/>
      <c r="D906" s="5"/>
      <c r="E906" s="5"/>
      <c r="F906" s="5"/>
      <c r="G906" s="5"/>
      <c r="H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>
      <c r="A907" s="5"/>
      <c r="B907" s="5"/>
      <c r="C907" s="5"/>
      <c r="D907" s="5"/>
      <c r="E907" s="5"/>
      <c r="F907" s="5"/>
      <c r="G907" s="5"/>
      <c r="H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>
      <c r="A908" s="5"/>
      <c r="B908" s="5"/>
      <c r="C908" s="5"/>
      <c r="D908" s="5"/>
      <c r="E908" s="5"/>
      <c r="F908" s="5"/>
      <c r="G908" s="5"/>
      <c r="H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>
      <c r="A909" s="5"/>
      <c r="B909" s="5"/>
      <c r="C909" s="5"/>
      <c r="D909" s="5"/>
      <c r="E909" s="5"/>
      <c r="F909" s="5"/>
      <c r="G909" s="5"/>
      <c r="H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>
      <c r="A910" s="5"/>
      <c r="B910" s="5"/>
      <c r="C910" s="5"/>
      <c r="D910" s="5"/>
      <c r="E910" s="5"/>
      <c r="F910" s="5"/>
      <c r="G910" s="5"/>
      <c r="H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>
      <c r="A911" s="5"/>
      <c r="B911" s="5"/>
      <c r="C911" s="5"/>
      <c r="D911" s="5"/>
      <c r="E911" s="5"/>
      <c r="F911" s="5"/>
      <c r="G911" s="5"/>
      <c r="H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>
      <c r="A912" s="5"/>
      <c r="B912" s="5"/>
      <c r="C912" s="5"/>
      <c r="D912" s="5"/>
      <c r="E912" s="5"/>
      <c r="F912" s="5"/>
      <c r="G912" s="5"/>
      <c r="H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>
      <c r="A913" s="5"/>
      <c r="B913" s="5"/>
      <c r="C913" s="5"/>
      <c r="D913" s="5"/>
      <c r="E913" s="5"/>
      <c r="F913" s="5"/>
      <c r="G913" s="5"/>
      <c r="H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>
      <c r="A914" s="5"/>
      <c r="B914" s="5"/>
      <c r="C914" s="5"/>
      <c r="D914" s="5"/>
      <c r="E914" s="5"/>
      <c r="F914" s="5"/>
      <c r="G914" s="5"/>
      <c r="H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>
      <c r="A915" s="5"/>
      <c r="B915" s="5"/>
      <c r="C915" s="5"/>
      <c r="D915" s="5"/>
      <c r="E915" s="5"/>
      <c r="F915" s="5"/>
      <c r="G915" s="5"/>
      <c r="H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>
      <c r="A916" s="5"/>
      <c r="B916" s="5"/>
      <c r="C916" s="5"/>
      <c r="D916" s="5"/>
      <c r="E916" s="5"/>
      <c r="F916" s="5"/>
      <c r="G916" s="5"/>
      <c r="H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>
      <c r="A917" s="5"/>
      <c r="B917" s="5"/>
      <c r="C917" s="5"/>
      <c r="D917" s="5"/>
      <c r="E917" s="5"/>
      <c r="F917" s="5"/>
      <c r="G917" s="5"/>
      <c r="H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>
      <c r="A918" s="5"/>
      <c r="B918" s="5"/>
      <c r="C918" s="5"/>
      <c r="D918" s="5"/>
      <c r="E918" s="5"/>
      <c r="F918" s="5"/>
      <c r="G918" s="5"/>
      <c r="H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>
      <c r="A919" s="5"/>
      <c r="B919" s="5"/>
      <c r="C919" s="5"/>
      <c r="D919" s="5"/>
      <c r="E919" s="5"/>
      <c r="F919" s="5"/>
      <c r="G919" s="5"/>
      <c r="H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>
      <c r="A920" s="5"/>
      <c r="B920" s="5"/>
      <c r="C920" s="5"/>
      <c r="D920" s="5"/>
      <c r="E920" s="5"/>
      <c r="F920" s="5"/>
      <c r="G920" s="5"/>
      <c r="H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>
      <c r="A921" s="5"/>
      <c r="B921" s="5"/>
      <c r="C921" s="5"/>
      <c r="D921" s="5"/>
      <c r="E921" s="5"/>
      <c r="F921" s="5"/>
      <c r="G921" s="5"/>
      <c r="H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>
      <c r="A922" s="5"/>
      <c r="B922" s="5"/>
      <c r="C922" s="5"/>
      <c r="D922" s="5"/>
      <c r="E922" s="5"/>
      <c r="F922" s="5"/>
      <c r="G922" s="5"/>
      <c r="H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>
      <c r="A923" s="5"/>
      <c r="B923" s="5"/>
      <c r="C923" s="5"/>
      <c r="D923" s="5"/>
      <c r="E923" s="5"/>
      <c r="F923" s="5"/>
      <c r="G923" s="5"/>
      <c r="H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>
      <c r="A924" s="5"/>
      <c r="B924" s="5"/>
      <c r="C924" s="5"/>
      <c r="D924" s="5"/>
      <c r="E924" s="5"/>
      <c r="F924" s="5"/>
      <c r="G924" s="5"/>
      <c r="H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>
      <c r="A925" s="5"/>
      <c r="B925" s="5"/>
      <c r="C925" s="5"/>
      <c r="D925" s="5"/>
      <c r="E925" s="5"/>
      <c r="F925" s="5"/>
      <c r="G925" s="5"/>
      <c r="H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>
      <c r="A926" s="5"/>
      <c r="B926" s="5"/>
      <c r="C926" s="5"/>
      <c r="D926" s="5"/>
      <c r="E926" s="5"/>
      <c r="F926" s="5"/>
      <c r="G926" s="5"/>
      <c r="H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>
      <c r="A927" s="5"/>
      <c r="B927" s="5"/>
      <c r="C927" s="5"/>
      <c r="D927" s="5"/>
      <c r="E927" s="5"/>
      <c r="F927" s="5"/>
      <c r="G927" s="5"/>
      <c r="H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>
      <c r="A928" s="5"/>
      <c r="B928" s="5"/>
      <c r="C928" s="5"/>
      <c r="D928" s="5"/>
      <c r="E928" s="5"/>
      <c r="F928" s="5"/>
      <c r="G928" s="5"/>
      <c r="H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>
      <c r="A929" s="5"/>
      <c r="B929" s="5"/>
      <c r="C929" s="5"/>
      <c r="D929" s="5"/>
      <c r="E929" s="5"/>
      <c r="F929" s="5"/>
      <c r="G929" s="5"/>
      <c r="H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>
      <c r="A930" s="5"/>
      <c r="B930" s="5"/>
      <c r="C930" s="5"/>
      <c r="D930" s="5"/>
      <c r="E930" s="5"/>
      <c r="F930" s="5"/>
      <c r="G930" s="5"/>
      <c r="H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>
      <c r="A931" s="5"/>
      <c r="B931" s="5"/>
      <c r="C931" s="5"/>
      <c r="D931" s="5"/>
      <c r="E931" s="5"/>
      <c r="F931" s="5"/>
      <c r="G931" s="5"/>
      <c r="H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>
      <c r="A932" s="5"/>
      <c r="B932" s="5"/>
      <c r="C932" s="5"/>
      <c r="D932" s="5"/>
      <c r="E932" s="5"/>
      <c r="F932" s="5"/>
      <c r="G932" s="5"/>
      <c r="H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>
      <c r="A933" s="5"/>
      <c r="B933" s="5"/>
      <c r="C933" s="5"/>
      <c r="D933" s="5"/>
      <c r="E933" s="5"/>
      <c r="F933" s="5"/>
      <c r="G933" s="5"/>
      <c r="H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>
      <c r="A934" s="5"/>
      <c r="B934" s="5"/>
      <c r="C934" s="5"/>
      <c r="D934" s="5"/>
      <c r="E934" s="5"/>
      <c r="F934" s="5"/>
      <c r="G934" s="5"/>
      <c r="H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>
      <c r="A935" s="5"/>
      <c r="B935" s="5"/>
      <c r="C935" s="5"/>
      <c r="D935" s="5"/>
      <c r="E935" s="5"/>
      <c r="F935" s="5"/>
      <c r="G935" s="5"/>
      <c r="H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>
      <c r="A936" s="5"/>
      <c r="B936" s="5"/>
      <c r="C936" s="5"/>
      <c r="D936" s="5"/>
      <c r="E936" s="5"/>
      <c r="F936" s="5"/>
      <c r="G936" s="5"/>
      <c r="H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>
      <c r="A937" s="5"/>
      <c r="B937" s="5"/>
      <c r="C937" s="5"/>
      <c r="D937" s="5"/>
      <c r="E937" s="5"/>
      <c r="F937" s="5"/>
      <c r="G937" s="5"/>
      <c r="H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>
      <c r="A938" s="5"/>
      <c r="B938" s="5"/>
      <c r="C938" s="5"/>
      <c r="D938" s="5"/>
      <c r="E938" s="5"/>
      <c r="F938" s="5"/>
      <c r="G938" s="5"/>
      <c r="H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>
      <c r="A939" s="5"/>
      <c r="B939" s="5"/>
      <c r="C939" s="5"/>
      <c r="D939" s="5"/>
      <c r="E939" s="5"/>
      <c r="F939" s="5"/>
      <c r="G939" s="5"/>
      <c r="H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>
      <c r="A940" s="5"/>
      <c r="B940" s="5"/>
      <c r="C940" s="5"/>
      <c r="D940" s="5"/>
      <c r="E940" s="5"/>
      <c r="F940" s="5"/>
      <c r="G940" s="5"/>
      <c r="H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>
      <c r="A941" s="5"/>
      <c r="B941" s="5"/>
      <c r="C941" s="5"/>
      <c r="D941" s="5"/>
      <c r="E941" s="5"/>
      <c r="F941" s="5"/>
      <c r="G941" s="5"/>
      <c r="H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>
      <c r="A942" s="5"/>
      <c r="B942" s="5"/>
      <c r="C942" s="5"/>
      <c r="D942" s="5"/>
      <c r="E942" s="5"/>
      <c r="F942" s="5"/>
      <c r="G942" s="5"/>
      <c r="H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>
      <c r="A943" s="5"/>
      <c r="B943" s="5"/>
      <c r="C943" s="5"/>
      <c r="D943" s="5"/>
      <c r="E943" s="5"/>
      <c r="F943" s="5"/>
      <c r="G943" s="5"/>
      <c r="H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>
      <c r="A944" s="5"/>
      <c r="B944" s="5"/>
      <c r="C944" s="5"/>
      <c r="D944" s="5"/>
      <c r="E944" s="5"/>
      <c r="F944" s="5"/>
      <c r="G944" s="5"/>
      <c r="H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>
      <c r="A945" s="5"/>
      <c r="B945" s="5"/>
      <c r="C945" s="5"/>
      <c r="D945" s="5"/>
      <c r="E945" s="5"/>
      <c r="F945" s="5"/>
      <c r="G945" s="5"/>
      <c r="H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>
      <c r="A946" s="5"/>
      <c r="B946" s="5"/>
      <c r="C946" s="5"/>
      <c r="D946" s="5"/>
      <c r="E946" s="5"/>
      <c r="F946" s="5"/>
      <c r="G946" s="5"/>
      <c r="H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>
      <c r="A947" s="5"/>
      <c r="B947" s="5"/>
      <c r="C947" s="5"/>
      <c r="D947" s="5"/>
      <c r="E947" s="5"/>
      <c r="F947" s="5"/>
      <c r="G947" s="5"/>
      <c r="H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>
      <c r="A948" s="5"/>
      <c r="B948" s="5"/>
      <c r="C948" s="5"/>
      <c r="D948" s="5"/>
      <c r="E948" s="5"/>
      <c r="F948" s="5"/>
      <c r="G948" s="5"/>
      <c r="H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>
      <c r="A949" s="5"/>
      <c r="B949" s="5"/>
      <c r="C949" s="5"/>
      <c r="D949" s="5"/>
      <c r="E949" s="5"/>
      <c r="F949" s="5"/>
      <c r="G949" s="5"/>
      <c r="H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>
      <c r="A950" s="5"/>
      <c r="B950" s="5"/>
      <c r="C950" s="5"/>
      <c r="D950" s="5"/>
      <c r="E950" s="5"/>
      <c r="F950" s="5"/>
      <c r="G950" s="5"/>
      <c r="H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>
      <c r="A951" s="5"/>
      <c r="B951" s="5"/>
      <c r="C951" s="5"/>
      <c r="D951" s="5"/>
      <c r="E951" s="5"/>
      <c r="F951" s="5"/>
      <c r="G951" s="5"/>
      <c r="H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>
      <c r="A952" s="5"/>
      <c r="B952" s="5"/>
      <c r="C952" s="5"/>
      <c r="D952" s="5"/>
      <c r="E952" s="5"/>
      <c r="F952" s="5"/>
      <c r="G952" s="5"/>
      <c r="H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>
      <c r="A953" s="5"/>
      <c r="B953" s="5"/>
      <c r="C953" s="5"/>
      <c r="D953" s="5"/>
      <c r="E953" s="5"/>
      <c r="F953" s="5"/>
      <c r="G953" s="5"/>
      <c r="H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>
      <c r="A954" s="5"/>
      <c r="B954" s="5"/>
      <c r="C954" s="5"/>
      <c r="D954" s="5"/>
      <c r="E954" s="5"/>
      <c r="F954" s="5"/>
      <c r="G954" s="5"/>
      <c r="H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>
      <c r="A955" s="5"/>
      <c r="B955" s="5"/>
      <c r="C955" s="5"/>
      <c r="D955" s="5"/>
      <c r="E955" s="5"/>
      <c r="F955" s="5"/>
      <c r="G955" s="5"/>
      <c r="H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>
      <c r="A956" s="5"/>
      <c r="B956" s="5"/>
      <c r="C956" s="5"/>
      <c r="D956" s="5"/>
      <c r="E956" s="5"/>
      <c r="F956" s="5"/>
      <c r="G956" s="5"/>
      <c r="H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>
      <c r="A957" s="5"/>
      <c r="B957" s="5"/>
      <c r="C957" s="5"/>
      <c r="D957" s="5"/>
      <c r="E957" s="5"/>
      <c r="F957" s="5"/>
      <c r="G957" s="5"/>
      <c r="H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>
      <c r="A958" s="5"/>
      <c r="B958" s="5"/>
      <c r="C958" s="5"/>
      <c r="D958" s="5"/>
      <c r="E958" s="5"/>
      <c r="F958" s="5"/>
      <c r="G958" s="5"/>
      <c r="H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>
      <c r="A959" s="5"/>
      <c r="B959" s="5"/>
      <c r="C959" s="5"/>
      <c r="D959" s="5"/>
      <c r="E959" s="5"/>
      <c r="F959" s="5"/>
      <c r="G959" s="5"/>
      <c r="H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>
      <c r="A960" s="5"/>
      <c r="B960" s="5"/>
      <c r="C960" s="5"/>
      <c r="D960" s="5"/>
      <c r="E960" s="5"/>
      <c r="F960" s="5"/>
      <c r="G960" s="5"/>
      <c r="H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>
      <c r="A961" s="5"/>
      <c r="B961" s="5"/>
      <c r="C961" s="5"/>
      <c r="D961" s="5"/>
      <c r="E961" s="5"/>
      <c r="F961" s="5"/>
      <c r="G961" s="5"/>
      <c r="H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>
      <c r="A962" s="5"/>
      <c r="B962" s="5"/>
      <c r="C962" s="5"/>
      <c r="D962" s="5"/>
      <c r="E962" s="5"/>
      <c r="F962" s="5"/>
      <c r="G962" s="5"/>
      <c r="H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>
      <c r="A963" s="5"/>
      <c r="B963" s="5"/>
      <c r="C963" s="5"/>
      <c r="D963" s="5"/>
      <c r="E963" s="5"/>
      <c r="F963" s="5"/>
      <c r="G963" s="5"/>
      <c r="H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>
      <c r="A964" s="5"/>
      <c r="B964" s="5"/>
      <c r="C964" s="5"/>
      <c r="D964" s="5"/>
      <c r="E964" s="5"/>
      <c r="F964" s="5"/>
      <c r="G964" s="5"/>
      <c r="H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>
      <c r="A965" s="5"/>
      <c r="B965" s="5"/>
      <c r="C965" s="5"/>
      <c r="D965" s="5"/>
      <c r="E965" s="5"/>
      <c r="F965" s="5"/>
      <c r="G965" s="5"/>
      <c r="H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>
      <c r="A966" s="5"/>
      <c r="B966" s="5"/>
      <c r="C966" s="5"/>
      <c r="D966" s="5"/>
      <c r="E966" s="5"/>
      <c r="F966" s="5"/>
      <c r="G966" s="5"/>
      <c r="H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>
      <c r="A967" s="5"/>
      <c r="B967" s="5"/>
      <c r="C967" s="5"/>
      <c r="D967" s="5"/>
      <c r="E967" s="5"/>
      <c r="F967" s="5"/>
      <c r="G967" s="5"/>
      <c r="H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>
      <c r="A968" s="5"/>
      <c r="B968" s="5"/>
      <c r="C968" s="5"/>
      <c r="D968" s="5"/>
      <c r="E968" s="5"/>
      <c r="F968" s="5"/>
      <c r="G968" s="5"/>
      <c r="H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>
      <c r="A969" s="5"/>
      <c r="B969" s="5"/>
      <c r="C969" s="5"/>
      <c r="D969" s="5"/>
      <c r="E969" s="5"/>
      <c r="F969" s="5"/>
      <c r="G969" s="5"/>
      <c r="H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>
      <c r="A970" s="5"/>
      <c r="B970" s="5"/>
      <c r="C970" s="5"/>
      <c r="D970" s="5"/>
      <c r="E970" s="5"/>
      <c r="F970" s="5"/>
      <c r="G970" s="5"/>
      <c r="H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>
      <c r="A971" s="5"/>
      <c r="B971" s="5"/>
      <c r="C971" s="5"/>
      <c r="D971" s="5"/>
      <c r="E971" s="5"/>
      <c r="F971" s="5"/>
      <c r="G971" s="5"/>
      <c r="H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>
      <c r="A972" s="5"/>
      <c r="B972" s="5"/>
      <c r="C972" s="5"/>
      <c r="D972" s="5"/>
      <c r="E972" s="5"/>
      <c r="F972" s="5"/>
      <c r="G972" s="5"/>
      <c r="H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>
      <c r="A973" s="5"/>
      <c r="B973" s="5"/>
      <c r="C973" s="5"/>
      <c r="D973" s="5"/>
      <c r="E973" s="5"/>
      <c r="F973" s="5"/>
      <c r="G973" s="5"/>
      <c r="H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>
      <c r="A974" s="5"/>
      <c r="B974" s="5"/>
      <c r="C974" s="5"/>
      <c r="D974" s="5"/>
      <c r="E974" s="5"/>
      <c r="F974" s="5"/>
      <c r="G974" s="5"/>
      <c r="H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>
      <c r="A975" s="5"/>
      <c r="B975" s="5"/>
      <c r="C975" s="5"/>
      <c r="D975" s="5"/>
      <c r="E975" s="5"/>
      <c r="F975" s="5"/>
      <c r="G975" s="5"/>
      <c r="H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>
      <c r="A976" s="5"/>
      <c r="B976" s="5"/>
      <c r="C976" s="5"/>
      <c r="D976" s="5"/>
      <c r="E976" s="5"/>
      <c r="F976" s="5"/>
      <c r="G976" s="5"/>
      <c r="H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>
      <c r="A977" s="5"/>
      <c r="B977" s="5"/>
      <c r="C977" s="5"/>
      <c r="D977" s="5"/>
      <c r="E977" s="5"/>
      <c r="F977" s="5"/>
      <c r="G977" s="5"/>
      <c r="H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>
      <c r="A978" s="5"/>
      <c r="B978" s="5"/>
      <c r="C978" s="5"/>
      <c r="D978" s="5"/>
      <c r="E978" s="5"/>
      <c r="F978" s="5"/>
      <c r="G978" s="5"/>
      <c r="H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>
      <c r="A979" s="5"/>
      <c r="B979" s="5"/>
      <c r="C979" s="5"/>
      <c r="D979" s="5"/>
      <c r="E979" s="5"/>
      <c r="F979" s="5"/>
      <c r="G979" s="5"/>
      <c r="H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>
      <c r="A980" s="5"/>
      <c r="B980" s="5"/>
      <c r="C980" s="5"/>
      <c r="D980" s="5"/>
      <c r="E980" s="5"/>
      <c r="F980" s="5"/>
      <c r="G980" s="5"/>
      <c r="H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>
      <c r="A981" s="5"/>
      <c r="B981" s="5"/>
      <c r="C981" s="5"/>
      <c r="D981" s="5"/>
      <c r="E981" s="5"/>
      <c r="F981" s="5"/>
      <c r="G981" s="5"/>
      <c r="H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>
      <c r="A982" s="5"/>
      <c r="B982" s="5"/>
      <c r="C982" s="5"/>
      <c r="D982" s="5"/>
      <c r="E982" s="5"/>
      <c r="F982" s="5"/>
      <c r="G982" s="5"/>
      <c r="H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>
      <c r="A983" s="5"/>
      <c r="B983" s="5"/>
      <c r="C983" s="5"/>
      <c r="D983" s="5"/>
      <c r="E983" s="5"/>
      <c r="F983" s="5"/>
      <c r="G983" s="5"/>
      <c r="H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>
      <c r="A984" s="5"/>
      <c r="B984" s="5"/>
      <c r="C984" s="5"/>
      <c r="D984" s="5"/>
      <c r="E984" s="5"/>
      <c r="F984" s="5"/>
      <c r="G984" s="5"/>
      <c r="H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>
      <c r="A985" s="5"/>
      <c r="B985" s="5"/>
      <c r="C985" s="5"/>
      <c r="D985" s="5"/>
      <c r="E985" s="5"/>
      <c r="F985" s="5"/>
      <c r="G985" s="5"/>
      <c r="H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>
      <c r="A986" s="5"/>
      <c r="B986" s="5"/>
      <c r="C986" s="5"/>
      <c r="D986" s="5"/>
      <c r="E986" s="5"/>
      <c r="F986" s="5"/>
      <c r="G986" s="5"/>
      <c r="H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>
      <c r="A987" s="5"/>
      <c r="B987" s="5"/>
      <c r="C987" s="5"/>
      <c r="D987" s="5"/>
      <c r="E987" s="5"/>
      <c r="F987" s="5"/>
      <c r="G987" s="5"/>
      <c r="H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>
      <c r="A988" s="5"/>
      <c r="B988" s="5"/>
      <c r="C988" s="5"/>
      <c r="D988" s="5"/>
      <c r="E988" s="5"/>
      <c r="F988" s="5"/>
      <c r="G988" s="5"/>
      <c r="H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>
      <c r="A989" s="5"/>
      <c r="B989" s="5"/>
      <c r="C989" s="5"/>
      <c r="D989" s="5"/>
      <c r="E989" s="5"/>
      <c r="F989" s="5"/>
      <c r="G989" s="5"/>
      <c r="H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>
      <c r="A990" s="5"/>
      <c r="B990" s="5"/>
      <c r="C990" s="5"/>
      <c r="D990" s="5"/>
      <c r="E990" s="5"/>
      <c r="F990" s="5"/>
      <c r="G990" s="5"/>
      <c r="H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>
      <c r="A991" s="5"/>
      <c r="B991" s="5"/>
      <c r="C991" s="5"/>
      <c r="D991" s="5"/>
      <c r="E991" s="5"/>
      <c r="F991" s="5"/>
      <c r="G991" s="5"/>
      <c r="H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>
      <c r="A992" s="5"/>
      <c r="B992" s="5"/>
      <c r="C992" s="5"/>
      <c r="D992" s="5"/>
      <c r="E992" s="5"/>
      <c r="F992" s="5"/>
      <c r="G992" s="5"/>
      <c r="H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>
      <c r="A993" s="5"/>
      <c r="B993" s="5"/>
      <c r="C993" s="5"/>
      <c r="D993" s="5"/>
      <c r="E993" s="5"/>
      <c r="F993" s="5"/>
      <c r="G993" s="5"/>
      <c r="H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>
      <c r="A994" s="5"/>
      <c r="B994" s="5"/>
      <c r="C994" s="5"/>
      <c r="D994" s="5"/>
      <c r="E994" s="5"/>
      <c r="F994" s="5"/>
      <c r="G994" s="5"/>
      <c r="H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>
      <c r="A995" s="5"/>
      <c r="B995" s="5"/>
      <c r="C995" s="5"/>
      <c r="D995" s="5"/>
      <c r="E995" s="5"/>
      <c r="F995" s="5"/>
      <c r="G995" s="5"/>
      <c r="H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>
      <c r="A996" s="5"/>
      <c r="B996" s="5"/>
      <c r="C996" s="5"/>
      <c r="D996" s="5"/>
      <c r="E996" s="5"/>
      <c r="F996" s="5"/>
      <c r="G996" s="5"/>
      <c r="H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>
      <c r="A997" s="5"/>
      <c r="B997" s="5"/>
      <c r="C997" s="5"/>
      <c r="D997" s="5"/>
      <c r="E997" s="5"/>
      <c r="F997" s="5"/>
      <c r="G997" s="5"/>
      <c r="H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  <row r="998">
      <c r="A998" s="5"/>
      <c r="B998" s="5"/>
      <c r="C998" s="5"/>
      <c r="D998" s="5"/>
      <c r="E998" s="5"/>
      <c r="F998" s="5"/>
      <c r="G998" s="5"/>
      <c r="H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</row>
    <row r="999">
      <c r="A999" s="5"/>
      <c r="B999" s="5"/>
      <c r="C999" s="5"/>
      <c r="D999" s="5"/>
      <c r="E999" s="5"/>
      <c r="F999" s="5"/>
      <c r="G999" s="5"/>
      <c r="H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</row>
    <row r="1000">
      <c r="A1000" s="5"/>
      <c r="B1000" s="5"/>
      <c r="C1000" s="5"/>
      <c r="D1000" s="5"/>
      <c r="E1000" s="5"/>
      <c r="F1000" s="5"/>
      <c r="G1000" s="5"/>
      <c r="H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</row>
    <row r="1001">
      <c r="A1001" s="5"/>
      <c r="B1001" s="5"/>
      <c r="C1001" s="5"/>
      <c r="D1001" s="5"/>
      <c r="E1001" s="5"/>
      <c r="F1001" s="5"/>
      <c r="G1001" s="5"/>
      <c r="H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</row>
    <row r="1002">
      <c r="A1002" s="5"/>
      <c r="B1002" s="5"/>
      <c r="C1002" s="5"/>
      <c r="D1002" s="5"/>
      <c r="E1002" s="5"/>
      <c r="F1002" s="5"/>
      <c r="G1002" s="5"/>
      <c r="H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</row>
    <row r="1003">
      <c r="A1003" s="5"/>
      <c r="B1003" s="5"/>
      <c r="C1003" s="5"/>
      <c r="D1003" s="5"/>
      <c r="E1003" s="5"/>
      <c r="F1003" s="5"/>
      <c r="G1003" s="5"/>
      <c r="H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</row>
    <row r="1004">
      <c r="A1004" s="5"/>
      <c r="B1004" s="5"/>
      <c r="C1004" s="5"/>
      <c r="D1004" s="5"/>
      <c r="E1004" s="5"/>
      <c r="F1004" s="5"/>
      <c r="G1004" s="5"/>
      <c r="H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</row>
    <row r="1005">
      <c r="A1005" s="5"/>
      <c r="B1005" s="5"/>
      <c r="C1005" s="5"/>
      <c r="D1005" s="5"/>
      <c r="E1005" s="5"/>
      <c r="F1005" s="5"/>
      <c r="G1005" s="5"/>
      <c r="H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</row>
    <row r="1006">
      <c r="A1006" s="5"/>
      <c r="B1006" s="5"/>
      <c r="C1006" s="5"/>
      <c r="D1006" s="5"/>
      <c r="E1006" s="5"/>
      <c r="F1006" s="5"/>
      <c r="G1006" s="5"/>
      <c r="H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</row>
    <row r="1007">
      <c r="A1007" s="5"/>
      <c r="B1007" s="5"/>
      <c r="C1007" s="5"/>
      <c r="D1007" s="5"/>
      <c r="E1007" s="5"/>
      <c r="F1007" s="5"/>
      <c r="G1007" s="5"/>
      <c r="H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</row>
    <row r="1008">
      <c r="A1008" s="5"/>
      <c r="B1008" s="5"/>
      <c r="C1008" s="5"/>
      <c r="D1008" s="5"/>
      <c r="E1008" s="5"/>
      <c r="F1008" s="5"/>
      <c r="G1008" s="5"/>
      <c r="H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</row>
    <row r="1009">
      <c r="A1009" s="5"/>
      <c r="B1009" s="5"/>
      <c r="C1009" s="5"/>
      <c r="D1009" s="5"/>
      <c r="E1009" s="5"/>
      <c r="F1009" s="5"/>
      <c r="G1009" s="5"/>
      <c r="H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</row>
    <row r="1010">
      <c r="A1010" s="5"/>
      <c r="B1010" s="5"/>
      <c r="C1010" s="5"/>
      <c r="D1010" s="5"/>
      <c r="E1010" s="5"/>
      <c r="F1010" s="5"/>
      <c r="G1010" s="5"/>
      <c r="H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</row>
    <row r="1011">
      <c r="A1011" s="5"/>
      <c r="B1011" s="5"/>
      <c r="C1011" s="5"/>
      <c r="D1011" s="5"/>
      <c r="E1011" s="5"/>
      <c r="F1011" s="5"/>
      <c r="G1011" s="5"/>
      <c r="H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</row>
    <row r="1012">
      <c r="A1012" s="5"/>
      <c r="B1012" s="5"/>
      <c r="C1012" s="5"/>
      <c r="D1012" s="5"/>
      <c r="E1012" s="5"/>
      <c r="F1012" s="5"/>
      <c r="G1012" s="5"/>
      <c r="H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</row>
    <row r="1013">
      <c r="A1013" s="5"/>
      <c r="B1013" s="5"/>
      <c r="C1013" s="5"/>
      <c r="D1013" s="5"/>
      <c r="E1013" s="5"/>
      <c r="F1013" s="5"/>
      <c r="G1013" s="5"/>
      <c r="H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</row>
    <row r="1014">
      <c r="A1014" s="5"/>
      <c r="B1014" s="5"/>
      <c r="C1014" s="5"/>
      <c r="D1014" s="5"/>
      <c r="E1014" s="5"/>
      <c r="F1014" s="5"/>
      <c r="G1014" s="5"/>
      <c r="H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</row>
    <row r="1015">
      <c r="A1015" s="5"/>
      <c r="B1015" s="5"/>
      <c r="C1015" s="5"/>
      <c r="D1015" s="5"/>
      <c r="E1015" s="5"/>
      <c r="F1015" s="5"/>
      <c r="G1015" s="5"/>
      <c r="H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</row>
    <row r="1016">
      <c r="A1016" s="5"/>
      <c r="B1016" s="5"/>
      <c r="C1016" s="5"/>
      <c r="D1016" s="5"/>
      <c r="E1016" s="5"/>
      <c r="F1016" s="5"/>
      <c r="G1016" s="5"/>
      <c r="H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</row>
    <row r="1017">
      <c r="A1017" s="5"/>
      <c r="B1017" s="5"/>
      <c r="C1017" s="5"/>
      <c r="D1017" s="5"/>
      <c r="E1017" s="5"/>
      <c r="F1017" s="5"/>
      <c r="G1017" s="5"/>
      <c r="H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</row>
    <row r="1018">
      <c r="A1018" s="5"/>
      <c r="B1018" s="5"/>
      <c r="C1018" s="5"/>
      <c r="D1018" s="5"/>
      <c r="E1018" s="5"/>
      <c r="F1018" s="5"/>
      <c r="G1018" s="5"/>
      <c r="H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</row>
    <row r="1019">
      <c r="A1019" s="5"/>
      <c r="B1019" s="5"/>
      <c r="C1019" s="5"/>
      <c r="D1019" s="5"/>
      <c r="E1019" s="5"/>
      <c r="F1019" s="5"/>
      <c r="G1019" s="5"/>
      <c r="H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</row>
    <row r="1020">
      <c r="A1020" s="5"/>
      <c r="B1020" s="5"/>
      <c r="C1020" s="5"/>
      <c r="D1020" s="5"/>
      <c r="E1020" s="5"/>
      <c r="F1020" s="5"/>
      <c r="G1020" s="5"/>
      <c r="H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</row>
    <row r="1021">
      <c r="A1021" s="5"/>
      <c r="B1021" s="5"/>
      <c r="C1021" s="5"/>
      <c r="D1021" s="5"/>
      <c r="E1021" s="5"/>
      <c r="F1021" s="5"/>
      <c r="G1021" s="5"/>
      <c r="H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</row>
    <row r="1022">
      <c r="A1022" s="5"/>
      <c r="B1022" s="5"/>
      <c r="C1022" s="5"/>
      <c r="D1022" s="5"/>
      <c r="E1022" s="5"/>
      <c r="F1022" s="5"/>
      <c r="G1022" s="5"/>
      <c r="H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</row>
    <row r="1023">
      <c r="A1023" s="5"/>
      <c r="B1023" s="5"/>
      <c r="C1023" s="5"/>
      <c r="D1023" s="5"/>
      <c r="E1023" s="5"/>
      <c r="F1023" s="5"/>
      <c r="G1023" s="5"/>
      <c r="H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</row>
    <row r="1024">
      <c r="A1024" s="5"/>
      <c r="B1024" s="5"/>
      <c r="C1024" s="5"/>
      <c r="D1024" s="5"/>
      <c r="E1024" s="5"/>
      <c r="F1024" s="5"/>
      <c r="G1024" s="5"/>
      <c r="H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</row>
    <row r="1025">
      <c r="A1025" s="5"/>
      <c r="B1025" s="5"/>
      <c r="C1025" s="5"/>
      <c r="D1025" s="5"/>
      <c r="E1025" s="5"/>
      <c r="F1025" s="5"/>
      <c r="G1025" s="5"/>
      <c r="H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</row>
    <row r="1026">
      <c r="A1026" s="5"/>
      <c r="B1026" s="5"/>
      <c r="C1026" s="5"/>
      <c r="D1026" s="5"/>
      <c r="E1026" s="5"/>
      <c r="F1026" s="5"/>
      <c r="G1026" s="5"/>
      <c r="H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</row>
    <row r="1027">
      <c r="A1027" s="5"/>
      <c r="B1027" s="5"/>
      <c r="C1027" s="5"/>
      <c r="D1027" s="5"/>
      <c r="E1027" s="5"/>
      <c r="F1027" s="5"/>
      <c r="G1027" s="5"/>
      <c r="H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</row>
    <row r="1028">
      <c r="A1028" s="5"/>
      <c r="B1028" s="5"/>
      <c r="C1028" s="5"/>
      <c r="D1028" s="5"/>
      <c r="E1028" s="5"/>
      <c r="F1028" s="5"/>
      <c r="G1028" s="5"/>
      <c r="H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</row>
    <row r="1029">
      <c r="A1029" s="5"/>
      <c r="B1029" s="5"/>
      <c r="C1029" s="5"/>
      <c r="D1029" s="5"/>
      <c r="E1029" s="5"/>
      <c r="F1029" s="5"/>
      <c r="G1029" s="5"/>
      <c r="H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</row>
    <row r="1030">
      <c r="A1030" s="5"/>
      <c r="B1030" s="5"/>
      <c r="C1030" s="5"/>
      <c r="D1030" s="5"/>
      <c r="E1030" s="5"/>
      <c r="F1030" s="5"/>
      <c r="G1030" s="5"/>
      <c r="H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</row>
    <row r="1031">
      <c r="A1031" s="5"/>
      <c r="B1031" s="5"/>
      <c r="C1031" s="5"/>
      <c r="D1031" s="5"/>
      <c r="E1031" s="5"/>
      <c r="F1031" s="5"/>
      <c r="G1031" s="5"/>
      <c r="H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</row>
    <row r="1032">
      <c r="A1032" s="5"/>
      <c r="B1032" s="5"/>
      <c r="C1032" s="5"/>
      <c r="D1032" s="5"/>
      <c r="E1032" s="5"/>
      <c r="F1032" s="5"/>
      <c r="G1032" s="5"/>
      <c r="H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</row>
    <row r="1033">
      <c r="A1033" s="5"/>
      <c r="B1033" s="5"/>
      <c r="C1033" s="5"/>
      <c r="D1033" s="5"/>
      <c r="E1033" s="5"/>
      <c r="F1033" s="5"/>
      <c r="G1033" s="5"/>
      <c r="H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</row>
    <row r="1034">
      <c r="A1034" s="5"/>
      <c r="B1034" s="5"/>
      <c r="C1034" s="5"/>
      <c r="D1034" s="5"/>
      <c r="E1034" s="5"/>
      <c r="F1034" s="5"/>
      <c r="G1034" s="5"/>
      <c r="H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</row>
    <row r="1035">
      <c r="A1035" s="5"/>
      <c r="B1035" s="5"/>
      <c r="C1035" s="5"/>
      <c r="D1035" s="5"/>
      <c r="E1035" s="5"/>
      <c r="F1035" s="5"/>
      <c r="G1035" s="5"/>
      <c r="H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</row>
    <row r="1036">
      <c r="A1036" s="5"/>
      <c r="B1036" s="5"/>
      <c r="C1036" s="5"/>
      <c r="D1036" s="5"/>
      <c r="E1036" s="5"/>
      <c r="F1036" s="5"/>
      <c r="G1036" s="5"/>
      <c r="H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</row>
    <row r="1037">
      <c r="A1037" s="5"/>
      <c r="B1037" s="5"/>
      <c r="C1037" s="5"/>
      <c r="D1037" s="5"/>
      <c r="E1037" s="5"/>
      <c r="F1037" s="5"/>
      <c r="G1037" s="5"/>
      <c r="H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</row>
    <row r="1038">
      <c r="A1038" s="5"/>
      <c r="B1038" s="5"/>
      <c r="C1038" s="5"/>
      <c r="D1038" s="5"/>
      <c r="E1038" s="5"/>
      <c r="F1038" s="5"/>
      <c r="G1038" s="5"/>
      <c r="H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</row>
    <row r="1039">
      <c r="A1039" s="5"/>
      <c r="B1039" s="5"/>
      <c r="C1039" s="5"/>
      <c r="D1039" s="5"/>
      <c r="E1039" s="5"/>
      <c r="F1039" s="5"/>
      <c r="G1039" s="5"/>
      <c r="H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</row>
    <row r="1040">
      <c r="A1040" s="5"/>
      <c r="B1040" s="5"/>
      <c r="C1040" s="5"/>
      <c r="D1040" s="5"/>
      <c r="E1040" s="5"/>
      <c r="F1040" s="5"/>
      <c r="G1040" s="5"/>
      <c r="H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</row>
    <row r="1041">
      <c r="A1041" s="5"/>
      <c r="B1041" s="5"/>
      <c r="C1041" s="5"/>
      <c r="D1041" s="5"/>
      <c r="E1041" s="5"/>
      <c r="F1041" s="5"/>
      <c r="G1041" s="5"/>
      <c r="H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</row>
    <row r="1042">
      <c r="A1042" s="5"/>
      <c r="B1042" s="5"/>
      <c r="C1042" s="5"/>
      <c r="D1042" s="5"/>
      <c r="E1042" s="5"/>
      <c r="F1042" s="5"/>
      <c r="G1042" s="5"/>
      <c r="H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</row>
    <row r="1043">
      <c r="A1043" s="5"/>
      <c r="B1043" s="5"/>
      <c r="C1043" s="5"/>
      <c r="D1043" s="5"/>
      <c r="E1043" s="5"/>
      <c r="F1043" s="5"/>
      <c r="G1043" s="5"/>
      <c r="H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</row>
    <row r="1044">
      <c r="A1044" s="5"/>
      <c r="B1044" s="5"/>
      <c r="C1044" s="5"/>
      <c r="D1044" s="5"/>
      <c r="E1044" s="5"/>
      <c r="F1044" s="5"/>
      <c r="G1044" s="5"/>
      <c r="H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</row>
    <row r="1045">
      <c r="A1045" s="5"/>
      <c r="B1045" s="5"/>
      <c r="C1045" s="5"/>
      <c r="D1045" s="5"/>
      <c r="E1045" s="5"/>
      <c r="F1045" s="5"/>
      <c r="G1045" s="5"/>
      <c r="H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</row>
    <row r="1046">
      <c r="A1046" s="5"/>
      <c r="B1046" s="5"/>
      <c r="C1046" s="5"/>
      <c r="D1046" s="5"/>
      <c r="E1046" s="5"/>
      <c r="F1046" s="5"/>
      <c r="G1046" s="5"/>
      <c r="H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</row>
    <row r="1047">
      <c r="A1047" s="5"/>
      <c r="B1047" s="5"/>
      <c r="C1047" s="5"/>
      <c r="D1047" s="5"/>
      <c r="E1047" s="5"/>
      <c r="F1047" s="5"/>
      <c r="G1047" s="5"/>
      <c r="H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</row>
    <row r="1048">
      <c r="A1048" s="5"/>
      <c r="B1048" s="5"/>
      <c r="C1048" s="5"/>
      <c r="D1048" s="5"/>
      <c r="E1048" s="5"/>
      <c r="F1048" s="5"/>
      <c r="G1048" s="5"/>
      <c r="H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</row>
    <row r="1049">
      <c r="A1049" s="5"/>
      <c r="B1049" s="5"/>
      <c r="C1049" s="5"/>
      <c r="D1049" s="5"/>
      <c r="E1049" s="5"/>
      <c r="F1049" s="5"/>
      <c r="G1049" s="5"/>
      <c r="H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</row>
    <row r="1050">
      <c r="A1050" s="5"/>
      <c r="B1050" s="5"/>
      <c r="C1050" s="5"/>
      <c r="D1050" s="5"/>
      <c r="E1050" s="5"/>
      <c r="F1050" s="5"/>
      <c r="G1050" s="5"/>
      <c r="H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</row>
    <row r="1051">
      <c r="A1051" s="5"/>
      <c r="B1051" s="5"/>
      <c r="C1051" s="5"/>
      <c r="D1051" s="5"/>
      <c r="E1051" s="5"/>
      <c r="F1051" s="5"/>
      <c r="G1051" s="5"/>
      <c r="H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</row>
    <row r="1052">
      <c r="A1052" s="5"/>
      <c r="B1052" s="5"/>
      <c r="C1052" s="5"/>
      <c r="D1052" s="5"/>
      <c r="E1052" s="5"/>
      <c r="F1052" s="5"/>
      <c r="G1052" s="5"/>
      <c r="H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</row>
    <row r="1053">
      <c r="A1053" s="5"/>
      <c r="B1053" s="5"/>
      <c r="C1053" s="5"/>
      <c r="D1053" s="5"/>
      <c r="E1053" s="5"/>
      <c r="F1053" s="5"/>
      <c r="G1053" s="5"/>
      <c r="H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</row>
    <row r="1054">
      <c r="A1054" s="5"/>
      <c r="B1054" s="5"/>
      <c r="C1054" s="5"/>
      <c r="D1054" s="5"/>
      <c r="E1054" s="5"/>
      <c r="F1054" s="5"/>
      <c r="G1054" s="5"/>
      <c r="H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</row>
    <row r="1055">
      <c r="A1055" s="5"/>
      <c r="B1055" s="5"/>
      <c r="C1055" s="5"/>
      <c r="D1055" s="5"/>
      <c r="E1055" s="5"/>
      <c r="F1055" s="5"/>
      <c r="G1055" s="5"/>
      <c r="H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</row>
  </sheetData>
  <mergeCells count="38">
    <mergeCell ref="K59:L59"/>
    <mergeCell ref="K67:L67"/>
    <mergeCell ref="K70:L70"/>
    <mergeCell ref="D67:E67"/>
    <mergeCell ref="D59:E59"/>
    <mergeCell ref="K62:L62"/>
    <mergeCell ref="D62:E62"/>
    <mergeCell ref="D70:E70"/>
    <mergeCell ref="K46:L46"/>
    <mergeCell ref="D46:E46"/>
    <mergeCell ref="K43:L43"/>
    <mergeCell ref="D51:E51"/>
    <mergeCell ref="K54:L54"/>
    <mergeCell ref="K51:L51"/>
    <mergeCell ref="D43:E43"/>
    <mergeCell ref="D54:E54"/>
    <mergeCell ref="D22:E22"/>
    <mergeCell ref="D30:E30"/>
    <mergeCell ref="K27:L27"/>
    <mergeCell ref="D27:E27"/>
    <mergeCell ref="K38:L38"/>
    <mergeCell ref="D38:E38"/>
    <mergeCell ref="K30:L30"/>
    <mergeCell ref="K35:L35"/>
    <mergeCell ref="K23:K24"/>
    <mergeCell ref="L23:L24"/>
    <mergeCell ref="D35:E35"/>
    <mergeCell ref="D78:E78"/>
    <mergeCell ref="D75:E75"/>
    <mergeCell ref="D83:E83"/>
    <mergeCell ref="D86:E86"/>
    <mergeCell ref="D19:E19"/>
    <mergeCell ref="D91:E91"/>
    <mergeCell ref="D94:E94"/>
    <mergeCell ref="D100:E100"/>
    <mergeCell ref="D103:E103"/>
    <mergeCell ref="D11:E11"/>
    <mergeCell ref="D14:E14"/>
  </mergeCells>
  <conditionalFormatting sqref="E25">
    <cfRule type="colorScale" priority="1">
      <colorScale>
        <cfvo type="min"/>
        <cfvo type="max"/>
        <color rgb="FF666666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1.57"/>
    <col customWidth="1" min="2" max="2" width="0.86"/>
    <col customWidth="1" min="3" max="9" width="10.14"/>
    <col customWidth="1" min="10" max="10" width="0.86"/>
  </cols>
  <sheetData>
    <row r="1" ht="18.75" customHeight="1">
      <c r="A1" s="1"/>
      <c r="B1" s="1"/>
      <c r="C1" s="1"/>
      <c r="D1" s="1"/>
      <c r="E1" s="2"/>
      <c r="F1" s="1"/>
      <c r="G1" s="4"/>
      <c r="H1" s="2"/>
      <c r="I1" s="2"/>
      <c r="J1" s="5"/>
      <c r="K1" s="5"/>
    </row>
    <row r="2" ht="18.75" customHeight="1">
      <c r="A2" s="1"/>
      <c r="B2" s="1"/>
      <c r="C2" s="1"/>
      <c r="D2" s="1"/>
      <c r="E2" s="2"/>
      <c r="F2" s="1"/>
      <c r="G2" s="4"/>
      <c r="H2" s="2"/>
      <c r="I2" s="2"/>
      <c r="J2" s="5"/>
      <c r="K2" s="5"/>
    </row>
    <row r="3" ht="3.75" customHeight="1">
      <c r="A3" s="1"/>
      <c r="B3" s="7"/>
      <c r="C3" s="7"/>
      <c r="D3" s="7"/>
      <c r="E3" s="9"/>
      <c r="F3" s="7"/>
      <c r="G3" s="11"/>
      <c r="H3" s="9"/>
      <c r="I3" s="9"/>
      <c r="J3" s="10"/>
      <c r="K3" s="5"/>
    </row>
    <row r="4">
      <c r="A4" s="16"/>
      <c r="B4" s="17"/>
      <c r="C4" s="19" t="s">
        <v>0</v>
      </c>
      <c r="D4" s="21" t="s">
        <v>1</v>
      </c>
      <c r="E4" s="21" t="s">
        <v>2</v>
      </c>
      <c r="F4" s="19" t="s">
        <v>0</v>
      </c>
      <c r="G4" s="25" t="s">
        <v>1</v>
      </c>
      <c r="H4" s="27" t="s">
        <v>3</v>
      </c>
      <c r="I4" s="28"/>
      <c r="J4" s="10"/>
      <c r="K4" s="5"/>
    </row>
    <row r="5">
      <c r="A5" s="29"/>
      <c r="B5" s="31"/>
      <c r="C5" s="32"/>
      <c r="D5" s="33"/>
      <c r="E5" s="35"/>
      <c r="F5" s="37"/>
      <c r="G5" s="38"/>
      <c r="H5" s="39"/>
      <c r="I5" s="40"/>
      <c r="J5" s="10"/>
      <c r="K5" s="5"/>
    </row>
    <row r="6">
      <c r="A6" s="29"/>
      <c r="B6" s="31"/>
      <c r="C6" s="43" t="s">
        <v>5</v>
      </c>
      <c r="D6" s="44">
        <v>1.0</v>
      </c>
      <c r="E6" s="46"/>
      <c r="F6" s="43" t="s">
        <v>7</v>
      </c>
      <c r="G6" s="47">
        <v>1.0</v>
      </c>
      <c r="H6" s="50">
        <f>SUMPRODUCT((('Tratamento de Dados'!E52:E54)*60+('Tratamento de Dados'!F52:F54))/60,--('Tratamento de Dados'!G52:G54="set"))</f>
        <v>4.916666667</v>
      </c>
      <c r="I6" s="40"/>
      <c r="J6" s="10"/>
      <c r="K6" s="5"/>
    </row>
    <row r="7">
      <c r="A7" s="29"/>
      <c r="B7" s="31"/>
      <c r="C7" s="51"/>
      <c r="D7" s="53">
        <v>2.0</v>
      </c>
      <c r="E7" s="55"/>
      <c r="F7" s="51"/>
      <c r="G7" s="57">
        <v>2.0</v>
      </c>
      <c r="H7" s="61">
        <f>SUMPRODUCT((('Tratamento de Dados'!E55:E58)*60+('Tratamento de Dados'!F55:F58))/60,--('Tratamento de Dados'!G55:G58="set"))</f>
        <v>7.516666667</v>
      </c>
      <c r="I7" s="40"/>
      <c r="J7" s="10"/>
      <c r="K7" s="5"/>
    </row>
    <row r="8">
      <c r="A8" s="29"/>
      <c r="B8" s="31"/>
      <c r="C8" s="51"/>
      <c r="D8" s="53">
        <v>3.0</v>
      </c>
      <c r="E8" s="55"/>
      <c r="F8" s="51"/>
      <c r="G8" s="57">
        <v>3.0</v>
      </c>
      <c r="H8" s="61">
        <f>SUMPRODUCT((('Tratamento de Dados'!E59)*60+('Tratamento de Dados'!F59))/60,--('Tratamento de Dados'!G59="set"))</f>
        <v>2.966666667</v>
      </c>
      <c r="I8" s="40"/>
      <c r="J8" s="10"/>
      <c r="K8" s="5"/>
    </row>
    <row r="9">
      <c r="A9" s="29"/>
      <c r="B9" s="31"/>
      <c r="C9" s="51"/>
      <c r="D9" s="53">
        <v>4.0</v>
      </c>
      <c r="E9" s="55"/>
      <c r="F9" s="51"/>
      <c r="G9" s="57">
        <v>4.0</v>
      </c>
      <c r="H9" s="61">
        <f>SUMPRODUCT((('Tratamento de Dados'!E60:E63)*60+('Tratamento de Dados'!F60:F63))/60,--('Tratamento de Dados'!G60:G63="set"))</f>
        <v>4</v>
      </c>
      <c r="I9" s="40"/>
      <c r="J9" s="10"/>
      <c r="K9" s="5"/>
    </row>
    <row r="10">
      <c r="A10" s="29"/>
      <c r="B10" s="31"/>
      <c r="C10" s="51"/>
      <c r="D10" s="53">
        <v>5.0</v>
      </c>
      <c r="E10" s="55"/>
      <c r="F10" s="51"/>
      <c r="G10" s="57">
        <v>5.0</v>
      </c>
      <c r="H10" s="61">
        <f>SUMPRODUCT((('Tratamento de Dados'!E64:E67)*60+('Tratamento de Dados'!F64:F67))/60,--('Tratamento de Dados'!G64:G67="set"))</f>
        <v>5.683333333</v>
      </c>
      <c r="I10" s="40"/>
      <c r="J10" s="10"/>
      <c r="K10" s="5"/>
    </row>
    <row r="11">
      <c r="A11" s="29"/>
      <c r="B11" s="31"/>
      <c r="C11" s="51"/>
      <c r="D11" s="53">
        <v>6.0</v>
      </c>
      <c r="E11" s="55"/>
      <c r="F11" s="51"/>
      <c r="G11" s="57">
        <v>6.0</v>
      </c>
      <c r="H11" s="61">
        <f>SUMPRODUCT((('Tratamento de Dados'!E68:E69)*60+('Tratamento de Dados'!F68:F69))/60,--('Tratamento de Dados'!G68:G69="set"))</f>
        <v>3.533333333</v>
      </c>
      <c r="I11" s="40"/>
      <c r="J11" s="10"/>
      <c r="K11" s="5"/>
    </row>
    <row r="12">
      <c r="A12" s="29"/>
      <c r="B12" s="31"/>
      <c r="C12" s="51"/>
      <c r="D12" s="53">
        <v>7.0</v>
      </c>
      <c r="E12" s="55"/>
      <c r="F12" s="51"/>
      <c r="G12" s="57">
        <v>7.0</v>
      </c>
      <c r="H12" s="61">
        <f>SUMPRODUCT((('Tratamento de Dados'!E70:E73)*60+('Tratamento de Dados'!F70:F73))/60,--('Tratamento de Dados'!G70:G73="set"))</f>
        <v>7.066666667</v>
      </c>
      <c r="I12" s="40"/>
      <c r="J12" s="10"/>
      <c r="K12" s="5"/>
    </row>
    <row r="13">
      <c r="A13" s="29"/>
      <c r="B13" s="31"/>
      <c r="C13" s="51"/>
      <c r="D13" s="53">
        <v>8.0</v>
      </c>
      <c r="E13" s="55"/>
      <c r="F13" s="51"/>
      <c r="G13" s="57">
        <v>8.0</v>
      </c>
      <c r="H13" s="61">
        <f>SUMPRODUCT((('Tratamento de Dados'!E74:E77)*60+('Tratamento de Dados'!F74:F77))/60,--('Tratamento de Dados'!G74:G77="set"))</f>
        <v>6.15</v>
      </c>
      <c r="I13" s="40"/>
      <c r="J13" s="10"/>
      <c r="K13" s="5"/>
    </row>
    <row r="14">
      <c r="A14" s="29"/>
      <c r="B14" s="31"/>
      <c r="C14" s="51"/>
      <c r="D14" s="53">
        <v>9.0</v>
      </c>
      <c r="E14" s="55"/>
      <c r="F14" s="51"/>
      <c r="G14" s="57">
        <v>9.0</v>
      </c>
      <c r="H14" s="61">
        <f>SUMPRODUCT((('Tratamento de Dados'!E78:E79)*60+('Tratamento de Dados'!F78:F79))/60,--('Tratamento de Dados'!G78:G79="set"))</f>
        <v>4.85</v>
      </c>
      <c r="I14" s="40"/>
      <c r="J14" s="10"/>
      <c r="K14" s="5"/>
    </row>
    <row r="15">
      <c r="A15" s="29"/>
      <c r="B15" s="31"/>
      <c r="C15" s="51"/>
      <c r="D15" s="53">
        <v>10.0</v>
      </c>
      <c r="E15" s="55"/>
      <c r="F15" s="51"/>
      <c r="G15" s="57">
        <v>10.0</v>
      </c>
      <c r="H15" s="61">
        <f>SUMPRODUCT((('Tratamento de Dados'!E80:E82)*60+('Tratamento de Dados'!F80:F82))/60,--('Tratamento de Dados'!G80:G82="set"))</f>
        <v>3.583333333</v>
      </c>
      <c r="I15" s="40"/>
      <c r="J15" s="10"/>
      <c r="K15" s="5"/>
    </row>
    <row r="16">
      <c r="A16" s="29"/>
      <c r="B16" s="31"/>
      <c r="C16" s="51"/>
      <c r="D16" s="53">
        <v>11.0</v>
      </c>
      <c r="E16" s="55"/>
      <c r="F16" s="51"/>
      <c r="G16" s="57">
        <v>11.0</v>
      </c>
      <c r="H16" s="61">
        <f>SUMPRODUCT((('Tratamento de Dados'!E83)*60+('Tratamento de Dados'!F83))/60,--('Tratamento de Dados'!G83="set"))</f>
        <v>2.916666667</v>
      </c>
      <c r="I16" s="40"/>
      <c r="J16" s="10"/>
      <c r="K16" s="5"/>
    </row>
    <row r="17">
      <c r="A17" s="29"/>
      <c r="B17" s="31"/>
      <c r="C17" s="51"/>
      <c r="D17" s="53">
        <v>12.0</v>
      </c>
      <c r="E17" s="55"/>
      <c r="F17" s="51"/>
      <c r="G17" s="57">
        <v>12.0</v>
      </c>
      <c r="H17" s="61">
        <f>SUMPRODUCT((('Tratamento de Dados'!E84:E85)*60+('Tratamento de Dados'!F84:F85))/60,--('Tratamento de Dados'!G84:G85="set"))</f>
        <v>6.316666667</v>
      </c>
      <c r="I17" s="40"/>
      <c r="J17" s="10"/>
      <c r="K17" s="5"/>
    </row>
    <row r="18">
      <c r="A18" s="29"/>
      <c r="B18" s="31"/>
      <c r="C18" s="51"/>
      <c r="D18" s="53">
        <v>13.0</v>
      </c>
      <c r="E18" s="55"/>
      <c r="F18" s="51"/>
      <c r="G18" s="57">
        <v>13.0</v>
      </c>
      <c r="H18" s="61">
        <f>SUMPRODUCT((('Tratamento de Dados'!E86:E87)*60+('Tratamento de Dados'!F86:F87))/60,--('Tratamento de Dados'!G86:G87="set"))</f>
        <v>2.383333333</v>
      </c>
      <c r="I18" s="40"/>
      <c r="J18" s="10"/>
      <c r="K18" s="5"/>
    </row>
    <row r="19">
      <c r="A19" s="29"/>
      <c r="B19" s="31"/>
      <c r="C19" s="51"/>
      <c r="D19" s="53">
        <v>14.0</v>
      </c>
      <c r="E19" s="80">
        <f>SUMPRODUCT((('Tratamento de Dados'!E5:E35)*60+('Tratamento de Dados'!F5:F35))/60,--('Tratamento de Dados'!G5:G35="ago"),('Tratamento de Dados'!H5:H35="14"))</f>
        <v>3.133333333</v>
      </c>
      <c r="F19" s="51"/>
      <c r="G19" s="57">
        <v>14.0</v>
      </c>
      <c r="H19" s="61"/>
      <c r="I19" s="40"/>
      <c r="J19" s="10"/>
      <c r="K19" s="5"/>
    </row>
    <row r="20">
      <c r="A20" s="29"/>
      <c r="B20" s="31"/>
      <c r="C20" s="51"/>
      <c r="D20" s="53">
        <v>15.0</v>
      </c>
      <c r="E20" s="83">
        <f>SUMPRODUCT((('Tratamento de Dados'!E5:E35)*60+('Tratamento de Dados'!F5:F35))/60,--('Tratamento de Dados'!G5:G35="ago"),('Tratamento de Dados'!H5:H35="15"))</f>
        <v>2.833333333</v>
      </c>
      <c r="F20" s="51"/>
      <c r="G20" s="57">
        <v>15.0</v>
      </c>
      <c r="H20" s="61"/>
      <c r="I20" s="40"/>
      <c r="J20" s="10"/>
      <c r="K20" s="5"/>
    </row>
    <row r="21">
      <c r="A21" s="29"/>
      <c r="B21" s="31"/>
      <c r="C21" s="51"/>
      <c r="D21" s="53">
        <v>16.0</v>
      </c>
      <c r="E21" s="83">
        <f>SUMPRODUCT((('Tratamento de Dados'!E5:E35)*60+('Tratamento de Dados'!F5:F35))/60,--('Tratamento de Dados'!G5:G35="ago"),('Tratamento de Dados'!H5:H35="16"))</f>
        <v>1.833333333</v>
      </c>
      <c r="F21" s="51"/>
      <c r="G21" s="57">
        <v>16.0</v>
      </c>
      <c r="H21" s="61"/>
      <c r="I21" s="40"/>
      <c r="J21" s="10"/>
      <c r="K21" s="5"/>
    </row>
    <row r="22">
      <c r="A22" s="87"/>
      <c r="B22" s="88"/>
      <c r="C22" s="51"/>
      <c r="D22" s="53">
        <v>17.0</v>
      </c>
      <c r="E22" s="80">
        <f>SUMPRODUCT((('Tratamento de Dados'!E8:E38)*60+('Tratamento de Dados'!F8:F38))/60,--('Tratamento de Dados'!G5:G35="ago"),('Tratamento de Dados'!H8:H38="17"))</f>
        <v>0</v>
      </c>
      <c r="F22" s="51"/>
      <c r="G22" s="57">
        <v>17.0</v>
      </c>
      <c r="H22" s="61"/>
      <c r="I22" s="40"/>
      <c r="J22" s="10"/>
      <c r="K22" s="5"/>
    </row>
    <row r="23">
      <c r="A23" s="87"/>
      <c r="B23" s="88"/>
      <c r="C23" s="51"/>
      <c r="D23" s="53">
        <v>18.0</v>
      </c>
      <c r="E23" s="83">
        <f>SUMPRODUCT((('Tratamento de Dados'!E5:E35)*60+('Tratamento de Dados'!F5:F35))/60,--('Tratamento de Dados'!G5:G35="ago"),('Tratamento de Dados'!H5:H35="18"))</f>
        <v>0</v>
      </c>
      <c r="F23" s="51"/>
      <c r="G23" s="57">
        <v>18.0</v>
      </c>
      <c r="H23" s="61"/>
      <c r="I23" s="40"/>
      <c r="J23" s="10"/>
      <c r="K23" s="5"/>
    </row>
    <row r="24">
      <c r="A24" s="87"/>
      <c r="B24" s="88"/>
      <c r="C24" s="51"/>
      <c r="D24" s="53">
        <v>19.0</v>
      </c>
      <c r="E24" s="83">
        <f>SUMPRODUCT((('Tratamento de Dados'!E5:E35)*60+('Tratamento de Dados'!F5:F35))/60,--('Tratamento de Dados'!G5:G35="ago"),('Tratamento de Dados'!H5:H35="19"))</f>
        <v>2.983333333</v>
      </c>
      <c r="F24" s="51"/>
      <c r="G24" s="57">
        <v>19.0</v>
      </c>
      <c r="H24" s="61"/>
      <c r="I24" s="40"/>
      <c r="J24" s="10"/>
      <c r="K24" s="5"/>
    </row>
    <row r="25">
      <c r="A25" s="87"/>
      <c r="B25" s="88"/>
      <c r="C25" s="51"/>
      <c r="D25" s="53">
        <v>20.0</v>
      </c>
      <c r="E25" s="83">
        <f>SUMPRODUCT((('Tratamento de Dados'!E5:E35)*60+('Tratamento de Dados'!F5:F35))/60,--('Tratamento de Dados'!G5:G35="ago"),('Tratamento de Dados'!H5:H35="20"))</f>
        <v>2.95</v>
      </c>
      <c r="F25" s="51"/>
      <c r="G25" s="57">
        <v>20.0</v>
      </c>
      <c r="H25" s="61"/>
      <c r="I25" s="40"/>
      <c r="J25" s="10"/>
      <c r="K25" s="5"/>
    </row>
    <row r="26">
      <c r="A26" s="87"/>
      <c r="B26" s="88"/>
      <c r="C26" s="51"/>
      <c r="D26" s="53">
        <v>21.0</v>
      </c>
      <c r="E26" s="83">
        <f>SUMPRODUCT((('Tratamento de Dados'!E5:E35)*60+('Tratamento de Dados'!F5:F35))/60,--('Tratamento de Dados'!G5:G35="ago"),('Tratamento de Dados'!H5:H35="21"))</f>
        <v>6.566666667</v>
      </c>
      <c r="F26" s="51"/>
      <c r="G26" s="57">
        <v>21.0</v>
      </c>
      <c r="H26" s="61"/>
      <c r="I26" s="40"/>
      <c r="J26" s="10"/>
      <c r="K26" s="5"/>
    </row>
    <row r="27">
      <c r="A27" s="87"/>
      <c r="B27" s="88"/>
      <c r="C27" s="51"/>
      <c r="D27" s="94">
        <v>22.0</v>
      </c>
      <c r="E27" s="96">
        <f>SUMPRODUCT((('Tratamento de Dados'!E5:E35)*60+('Tratamento de Dados'!F5:F35))/60,--('Tratamento de Dados'!H5:H35="22"))</f>
        <v>8.183333333</v>
      </c>
      <c r="F27" s="51"/>
      <c r="G27" s="57">
        <v>22.0</v>
      </c>
      <c r="H27" s="61"/>
      <c r="I27" s="40"/>
      <c r="J27" s="10"/>
      <c r="K27" s="5"/>
    </row>
    <row r="28">
      <c r="A28" s="87"/>
      <c r="B28" s="88"/>
      <c r="C28" s="51"/>
      <c r="D28" s="94">
        <v>23.0</v>
      </c>
      <c r="E28" s="96">
        <f>SUMPRODUCT((('Tratamento de Dados'!E5:E35)*60+('Tratamento de Dados'!F5:F35))/60,--('Tratamento de Dados'!G5:G35="ago"),('Tratamento de Dados'!H5:H35="23"))</f>
        <v>7.75</v>
      </c>
      <c r="F28" s="51"/>
      <c r="G28" s="57">
        <v>23.0</v>
      </c>
      <c r="H28" s="61"/>
      <c r="I28" s="40"/>
      <c r="J28" s="10"/>
      <c r="K28" s="5"/>
    </row>
    <row r="29">
      <c r="A29" s="87"/>
      <c r="B29" s="88"/>
      <c r="C29" s="51"/>
      <c r="D29" s="53">
        <v>24.0</v>
      </c>
      <c r="E29" s="83">
        <f>SUMPRODUCT((('Tratamento de Dados'!E5:E35)*60+('Tratamento de Dados'!F5:F35))/60,--('Tratamento de Dados'!G5:G35="ago"),('Tratamento de Dados'!H5:H35="24"))</f>
        <v>7.4</v>
      </c>
      <c r="F29" s="51"/>
      <c r="G29" s="57">
        <v>24.0</v>
      </c>
      <c r="H29" s="61"/>
      <c r="I29" s="40"/>
      <c r="J29" s="10"/>
      <c r="K29" s="5"/>
    </row>
    <row r="30">
      <c r="A30" s="87"/>
      <c r="B30" s="88"/>
      <c r="C30" s="51"/>
      <c r="D30" s="53">
        <v>25.0</v>
      </c>
      <c r="E30" s="83">
        <f>SUMPRODUCT((('Tratamento de Dados'!E5:E35)*60+('Tratamento de Dados'!F5:F35))/60,--('Tratamento de Dados'!G5:G35="ago"),('Tratamento de Dados'!H5:H35="25"))</f>
        <v>2.766666667</v>
      </c>
      <c r="F30" s="51"/>
      <c r="G30" s="57">
        <v>25.0</v>
      </c>
      <c r="H30" s="61"/>
      <c r="I30" s="40"/>
      <c r="J30" s="10"/>
      <c r="K30" s="5"/>
    </row>
    <row r="31">
      <c r="A31" s="87"/>
      <c r="B31" s="88"/>
      <c r="C31" s="51"/>
      <c r="D31" s="53">
        <v>26.0</v>
      </c>
      <c r="E31" s="83">
        <f>SUMPRODUCT((('Tratamento de Dados'!E5:E35)*60+('Tratamento de Dados'!F5:F35))/60,--('Tratamento de Dados'!G5:G35="ago"),('Tratamento de Dados'!H5:H35="26"))</f>
        <v>4.95</v>
      </c>
      <c r="F31" s="51"/>
      <c r="G31" s="57">
        <v>26.0</v>
      </c>
      <c r="H31" s="61"/>
      <c r="I31" s="40"/>
      <c r="J31" s="10"/>
      <c r="K31" s="5"/>
    </row>
    <row r="32">
      <c r="A32" s="87"/>
      <c r="B32" s="88"/>
      <c r="C32" s="51"/>
      <c r="D32" s="53">
        <v>27.0</v>
      </c>
      <c r="E32" s="83">
        <f>SUMPRODUCT((('Tratamento de Dados'!E5:E47)*60+('Tratamento de Dados'!F5:F47))/60,--('Tratamento de Dados'!G5:G47="ago"),('Tratamento de Dados'!H5:H47="27"))</f>
        <v>4.7</v>
      </c>
      <c r="F32" s="51"/>
      <c r="G32" s="57">
        <v>27.0</v>
      </c>
      <c r="H32" s="61"/>
      <c r="I32" s="40"/>
      <c r="J32" s="10"/>
      <c r="K32" s="5"/>
    </row>
    <row r="33">
      <c r="A33" s="98"/>
      <c r="B33" s="99"/>
      <c r="C33" s="51"/>
      <c r="D33" s="53">
        <v>28.0</v>
      </c>
      <c r="E33" s="83">
        <f>SUMPRODUCT((('Tratamento de Dados'!E5:E47)*60+('Tratamento de Dados'!F5:F47))/60,--('Tratamento de Dados'!G5:G47="ago"),('Tratamento de Dados'!H5:H47="28"))</f>
        <v>5.483333333</v>
      </c>
      <c r="F33" s="51"/>
      <c r="G33" s="57">
        <v>28.0</v>
      </c>
      <c r="H33" s="61"/>
      <c r="I33" s="40"/>
      <c r="J33" s="10"/>
      <c r="K33" s="5"/>
    </row>
    <row r="34">
      <c r="A34" s="98"/>
      <c r="B34" s="99"/>
      <c r="C34" s="51"/>
      <c r="D34" s="53">
        <v>29.0</v>
      </c>
      <c r="E34" s="83">
        <f>SUMPRODUCT((('Tratamento de Dados'!E5:E47)*60+('Tratamento de Dados'!F5:F47))/60,--('Tratamento de Dados'!G5:G47="ago"),('Tratamento de Dados'!H5:H47="29"))</f>
        <v>7.216666667</v>
      </c>
      <c r="F34" s="51"/>
      <c r="G34" s="57">
        <v>29.0</v>
      </c>
      <c r="H34" s="61"/>
      <c r="I34" s="40"/>
      <c r="J34" s="10"/>
      <c r="K34" s="5"/>
    </row>
    <row r="35">
      <c r="A35" s="98"/>
      <c r="B35" s="99"/>
      <c r="C35" s="32"/>
      <c r="D35" s="100">
        <v>30.0</v>
      </c>
      <c r="E35" s="102">
        <f>SUMPRODUCT((('Tratamento de Dados'!E5:E47)*60+('Tratamento de Dados'!F5:F47))/60,--('Tratamento de Dados'!G5:G47="ago"),('Tratamento de Dados'!H5:H47="30"))</f>
        <v>4.5</v>
      </c>
      <c r="F35" s="37"/>
      <c r="G35" s="103">
        <v>30.0</v>
      </c>
      <c r="H35" s="61"/>
      <c r="I35" s="40"/>
      <c r="J35" s="10"/>
      <c r="K35" s="5"/>
    </row>
    <row r="36">
      <c r="A36" s="98"/>
      <c r="B36" s="99"/>
      <c r="C36" s="32"/>
      <c r="D36" s="100">
        <v>31.0</v>
      </c>
      <c r="E36" s="102">
        <f>SUMPRODUCT((('Tratamento de Dados'!E5:E51)*60+('Tratamento de Dados'!F5:F51))/60,--('Tratamento de Dados'!G5:G51="ago"),('Tratamento de Dados'!H5:H51="31"))</f>
        <v>6.35</v>
      </c>
      <c r="F36" s="37"/>
      <c r="G36" s="104"/>
      <c r="H36" s="40"/>
      <c r="I36" s="40"/>
      <c r="J36" s="10"/>
      <c r="K36" s="5"/>
    </row>
    <row r="37">
      <c r="A37" s="98"/>
      <c r="B37" s="99"/>
      <c r="C37" s="37"/>
      <c r="D37" s="105"/>
      <c r="E37" s="106"/>
      <c r="F37" s="37"/>
      <c r="G37" s="104"/>
      <c r="H37" s="40"/>
      <c r="I37" s="40"/>
      <c r="J37" s="10"/>
      <c r="K37" s="5"/>
    </row>
    <row r="38" ht="3.75" customHeight="1">
      <c r="A38" s="98"/>
      <c r="B38" s="99"/>
      <c r="C38" s="99"/>
      <c r="D38" s="99"/>
      <c r="E38" s="107"/>
      <c r="F38" s="99"/>
      <c r="G38" s="108"/>
      <c r="H38" s="107"/>
      <c r="I38" s="107"/>
      <c r="J38" s="10"/>
      <c r="K38" s="5"/>
    </row>
    <row r="39">
      <c r="A39" s="98"/>
      <c r="B39" s="98"/>
      <c r="C39" s="98"/>
      <c r="D39" s="98"/>
      <c r="E39" s="109"/>
      <c r="F39" s="98"/>
      <c r="G39" s="110"/>
      <c r="H39" s="109"/>
      <c r="I39" s="109"/>
      <c r="J39" s="5"/>
      <c r="K39" s="5"/>
    </row>
    <row r="40">
      <c r="A40" s="1"/>
      <c r="B40" s="1"/>
      <c r="C40" s="1"/>
      <c r="D40" s="1"/>
      <c r="E40" s="2"/>
      <c r="F40" s="1"/>
      <c r="G40" s="110"/>
      <c r="H40" s="2"/>
      <c r="I40" s="2"/>
      <c r="J40" s="5"/>
      <c r="K40" s="5"/>
    </row>
    <row r="41">
      <c r="A41" s="1"/>
      <c r="B41" s="1"/>
      <c r="C41" s="1"/>
      <c r="D41" s="1"/>
      <c r="E41" s="2"/>
      <c r="F41" s="1"/>
      <c r="G41" s="110"/>
      <c r="H41" s="2"/>
      <c r="I41" s="2"/>
      <c r="J41" s="5"/>
      <c r="K41" s="5"/>
    </row>
    <row r="42">
      <c r="A42" s="1"/>
      <c r="B42" s="1"/>
      <c r="C42" s="1"/>
      <c r="D42" s="1"/>
      <c r="E42" s="2"/>
      <c r="F42" s="1"/>
      <c r="G42" s="110"/>
      <c r="H42" s="2"/>
      <c r="I42" s="2"/>
      <c r="J42" s="5"/>
      <c r="K42" s="5"/>
    </row>
    <row r="43">
      <c r="A43" s="1"/>
      <c r="B43" s="1"/>
      <c r="C43" s="1"/>
      <c r="D43" s="1"/>
      <c r="E43" s="2"/>
      <c r="F43" s="1"/>
      <c r="G43" s="110"/>
      <c r="H43" s="2"/>
      <c r="I43" s="2"/>
      <c r="J43" s="5"/>
      <c r="K43" s="5"/>
    </row>
    <row r="44">
      <c r="A44" s="1"/>
      <c r="B44" s="1"/>
      <c r="C44" s="1"/>
      <c r="D44" s="1"/>
      <c r="E44" s="2"/>
      <c r="F44" s="1"/>
      <c r="G44" s="110"/>
      <c r="H44" s="2"/>
      <c r="I44" s="2"/>
      <c r="J44" s="5"/>
      <c r="K44" s="5"/>
    </row>
    <row r="45">
      <c r="A45" s="1"/>
      <c r="B45" s="1"/>
      <c r="C45" s="1"/>
      <c r="D45" s="1"/>
      <c r="E45" s="2"/>
      <c r="F45" s="1"/>
      <c r="G45" s="4"/>
      <c r="H45" s="2"/>
      <c r="I45" s="2"/>
      <c r="J45" s="5"/>
      <c r="K45" s="5"/>
    </row>
    <row r="46">
      <c r="A46" s="1"/>
      <c r="B46" s="1"/>
      <c r="C46" s="1"/>
      <c r="D46" s="1"/>
      <c r="E46" s="2"/>
      <c r="F46" s="1"/>
      <c r="G46" s="4"/>
      <c r="H46" s="2"/>
      <c r="I46" s="2"/>
      <c r="J46" s="5"/>
      <c r="K46" s="5"/>
    </row>
    <row r="47">
      <c r="A47" s="1"/>
      <c r="B47" s="1"/>
      <c r="C47" s="1"/>
      <c r="D47" s="1"/>
      <c r="E47" s="2"/>
      <c r="F47" s="1"/>
      <c r="G47" s="4"/>
      <c r="H47" s="2"/>
      <c r="I47" s="2"/>
      <c r="J47" s="5"/>
      <c r="K47" s="5"/>
    </row>
    <row r="48">
      <c r="A48" s="1"/>
      <c r="B48" s="1"/>
      <c r="C48" s="1"/>
      <c r="D48" s="1"/>
      <c r="E48" s="2"/>
      <c r="F48" s="1"/>
      <c r="G48" s="4"/>
      <c r="H48" s="2"/>
      <c r="I48" s="2"/>
      <c r="J48" s="5"/>
      <c r="K48" s="5"/>
    </row>
    <row r="49">
      <c r="A49" s="1"/>
      <c r="B49" s="1"/>
      <c r="C49" s="1"/>
      <c r="D49" s="1"/>
      <c r="E49" s="2"/>
      <c r="F49" s="1"/>
      <c r="G49" s="4"/>
      <c r="H49" s="2"/>
      <c r="I49" s="2"/>
      <c r="J49" s="5"/>
      <c r="K49" s="5"/>
    </row>
    <row r="50">
      <c r="A50" s="1"/>
      <c r="B50" s="1"/>
      <c r="C50" s="1"/>
      <c r="D50" s="1"/>
      <c r="E50" s="2"/>
      <c r="F50" s="1"/>
      <c r="G50" s="4"/>
      <c r="H50" s="2"/>
      <c r="I50" s="2"/>
      <c r="J50" s="5"/>
      <c r="K50" s="5"/>
    </row>
    <row r="51">
      <c r="A51" s="1"/>
      <c r="B51" s="1"/>
      <c r="C51" s="1"/>
      <c r="D51" s="1"/>
      <c r="E51" s="2"/>
      <c r="F51" s="1"/>
      <c r="G51" s="4"/>
      <c r="H51" s="2"/>
      <c r="I51" s="2"/>
      <c r="J51" s="5"/>
      <c r="K51" s="5"/>
    </row>
    <row r="52">
      <c r="A52" s="1"/>
      <c r="B52" s="1"/>
      <c r="C52" s="1"/>
      <c r="D52" s="1"/>
      <c r="E52" s="2"/>
      <c r="F52" s="1"/>
      <c r="G52" s="4"/>
      <c r="H52" s="2"/>
      <c r="I52" s="2"/>
      <c r="J52" s="5"/>
      <c r="K52" s="5"/>
    </row>
    <row r="53">
      <c r="A53" s="1"/>
      <c r="B53" s="1"/>
      <c r="C53" s="1"/>
      <c r="D53" s="1"/>
      <c r="E53" s="2"/>
      <c r="F53" s="1"/>
      <c r="G53" s="4"/>
      <c r="H53" s="2"/>
      <c r="I53" s="2"/>
      <c r="J53" s="5"/>
      <c r="K53" s="5"/>
    </row>
    <row r="54">
      <c r="A54" s="1"/>
      <c r="B54" s="1"/>
      <c r="C54" s="1"/>
      <c r="D54" s="1"/>
      <c r="E54" s="2"/>
      <c r="F54" s="1"/>
      <c r="G54" s="4"/>
      <c r="H54" s="2"/>
      <c r="I54" s="2"/>
      <c r="J54" s="5"/>
      <c r="K54" s="5"/>
    </row>
    <row r="55">
      <c r="A55" s="1"/>
      <c r="B55" s="1"/>
      <c r="C55" s="1"/>
      <c r="D55" s="1"/>
      <c r="E55" s="2"/>
      <c r="F55" s="1"/>
      <c r="G55" s="4"/>
      <c r="H55" s="2"/>
      <c r="I55" s="2"/>
      <c r="J55" s="5"/>
      <c r="K55" s="5"/>
    </row>
    <row r="56">
      <c r="A56" s="1"/>
      <c r="B56" s="1"/>
      <c r="C56" s="1"/>
      <c r="D56" s="1"/>
      <c r="E56" s="2"/>
      <c r="F56" s="1"/>
      <c r="G56" s="4"/>
      <c r="H56" s="2"/>
      <c r="I56" s="2"/>
      <c r="J56" s="5"/>
      <c r="K56" s="5"/>
    </row>
    <row r="57">
      <c r="A57" s="1"/>
      <c r="B57" s="1"/>
      <c r="C57" s="1"/>
      <c r="D57" s="1"/>
      <c r="E57" s="2"/>
      <c r="F57" s="1"/>
      <c r="G57" s="4"/>
      <c r="H57" s="2"/>
      <c r="I57" s="2"/>
      <c r="J57" s="5"/>
      <c r="K57" s="5"/>
    </row>
    <row r="58">
      <c r="A58" s="1"/>
      <c r="B58" s="1"/>
      <c r="C58" s="1"/>
      <c r="D58" s="1"/>
      <c r="E58" s="2"/>
      <c r="F58" s="1"/>
      <c r="G58" s="4"/>
      <c r="H58" s="2"/>
      <c r="I58" s="2"/>
      <c r="J58" s="5"/>
      <c r="K58" s="5"/>
    </row>
    <row r="59">
      <c r="A59" s="1"/>
      <c r="B59" s="1"/>
      <c r="C59" s="1"/>
      <c r="D59" s="1"/>
      <c r="E59" s="2"/>
      <c r="F59" s="1"/>
      <c r="G59" s="4"/>
      <c r="H59" s="2"/>
      <c r="I59" s="2"/>
      <c r="J59" s="5"/>
      <c r="K59" s="5"/>
    </row>
    <row r="60">
      <c r="A60" s="1"/>
      <c r="B60" s="1"/>
      <c r="C60" s="1"/>
      <c r="D60" s="1"/>
      <c r="E60" s="2"/>
      <c r="F60" s="1"/>
      <c r="G60" s="4"/>
      <c r="H60" s="2"/>
      <c r="I60" s="2"/>
      <c r="J60" s="5"/>
      <c r="K60" s="5"/>
    </row>
    <row r="61">
      <c r="A61" s="1"/>
      <c r="B61" s="1"/>
      <c r="C61" s="1"/>
      <c r="D61" s="1"/>
      <c r="E61" s="2"/>
      <c r="F61" s="1"/>
      <c r="G61" s="4"/>
      <c r="H61" s="2"/>
      <c r="I61" s="2"/>
      <c r="J61" s="5"/>
      <c r="K61" s="5"/>
    </row>
    <row r="62">
      <c r="A62" s="1"/>
      <c r="B62" s="1"/>
      <c r="C62" s="1"/>
      <c r="D62" s="1"/>
      <c r="E62" s="2"/>
      <c r="F62" s="1"/>
      <c r="G62" s="4"/>
      <c r="H62" s="2"/>
      <c r="I62" s="2"/>
      <c r="J62" s="5"/>
      <c r="K62" s="5"/>
    </row>
    <row r="63">
      <c r="A63" s="1"/>
      <c r="B63" s="1"/>
      <c r="C63" s="1"/>
      <c r="D63" s="1"/>
      <c r="E63" s="2"/>
      <c r="F63" s="1"/>
      <c r="G63" s="4"/>
      <c r="H63" s="2"/>
      <c r="I63" s="2"/>
      <c r="J63" s="5"/>
      <c r="K63" s="5"/>
    </row>
    <row r="64">
      <c r="A64" s="1"/>
      <c r="B64" s="1"/>
      <c r="C64" s="1"/>
      <c r="D64" s="1"/>
      <c r="E64" s="2"/>
      <c r="F64" s="1"/>
      <c r="G64" s="4"/>
      <c r="H64" s="2"/>
      <c r="I64" s="2"/>
      <c r="J64" s="5"/>
      <c r="K64" s="5"/>
    </row>
    <row r="65">
      <c r="A65" s="1"/>
      <c r="B65" s="1"/>
      <c r="C65" s="1"/>
      <c r="D65" s="1"/>
      <c r="E65" s="2"/>
      <c r="F65" s="1"/>
      <c r="G65" s="4"/>
      <c r="H65" s="2"/>
      <c r="I65" s="2"/>
      <c r="J65" s="5"/>
      <c r="K65" s="5"/>
    </row>
    <row r="66">
      <c r="A66" s="1"/>
      <c r="B66" s="1"/>
      <c r="C66" s="1"/>
      <c r="D66" s="1"/>
      <c r="E66" s="2"/>
      <c r="F66" s="1"/>
      <c r="G66" s="4"/>
      <c r="H66" s="2"/>
      <c r="I66" s="2"/>
      <c r="J66" s="5"/>
      <c r="K66" s="5"/>
    </row>
    <row r="67">
      <c r="A67" s="1"/>
      <c r="B67" s="1"/>
      <c r="C67" s="1"/>
      <c r="D67" s="1"/>
      <c r="E67" s="2"/>
      <c r="F67" s="1"/>
      <c r="G67" s="4"/>
      <c r="H67" s="2"/>
      <c r="I67" s="2"/>
      <c r="J67" s="5"/>
      <c r="K67" s="5"/>
    </row>
    <row r="68">
      <c r="A68" s="1"/>
      <c r="B68" s="1"/>
      <c r="C68" s="1"/>
      <c r="D68" s="1"/>
      <c r="E68" s="2"/>
      <c r="F68" s="1"/>
      <c r="G68" s="4"/>
      <c r="H68" s="2"/>
      <c r="I68" s="2"/>
      <c r="J68" s="5"/>
      <c r="K68" s="5"/>
    </row>
    <row r="69">
      <c r="A69" s="1"/>
      <c r="B69" s="1"/>
      <c r="C69" s="1"/>
      <c r="D69" s="1"/>
      <c r="E69" s="2"/>
      <c r="F69" s="1"/>
      <c r="G69" s="4"/>
      <c r="H69" s="2"/>
      <c r="I69" s="2"/>
      <c r="J69" s="5"/>
      <c r="K69" s="5"/>
    </row>
    <row r="70">
      <c r="A70" s="1"/>
      <c r="B70" s="1"/>
      <c r="C70" s="1"/>
      <c r="D70" s="1"/>
      <c r="E70" s="2"/>
      <c r="F70" s="1"/>
      <c r="G70" s="4"/>
      <c r="H70" s="2"/>
      <c r="I70" s="2"/>
      <c r="J70" s="5"/>
      <c r="K70" s="5"/>
    </row>
    <row r="71">
      <c r="A71" s="1"/>
      <c r="B71" s="1"/>
      <c r="C71" s="1"/>
      <c r="D71" s="1"/>
      <c r="E71" s="2"/>
      <c r="F71" s="1"/>
      <c r="G71" s="4"/>
      <c r="H71" s="2"/>
      <c r="I71" s="2"/>
      <c r="J71" s="5"/>
      <c r="K71" s="5"/>
    </row>
    <row r="72">
      <c r="A72" s="1"/>
      <c r="B72" s="1"/>
      <c r="C72" s="1"/>
      <c r="D72" s="1"/>
      <c r="E72" s="2"/>
      <c r="F72" s="1"/>
      <c r="G72" s="4"/>
      <c r="H72" s="2"/>
      <c r="I72" s="2"/>
      <c r="J72" s="5"/>
      <c r="K72" s="5"/>
    </row>
    <row r="73">
      <c r="A73" s="1"/>
      <c r="B73" s="1"/>
      <c r="C73" s="1"/>
      <c r="D73" s="1"/>
      <c r="E73" s="2"/>
      <c r="F73" s="1"/>
      <c r="G73" s="4"/>
      <c r="H73" s="2"/>
      <c r="I73" s="2"/>
      <c r="J73" s="5"/>
      <c r="K73" s="5"/>
    </row>
    <row r="74">
      <c r="A74" s="1"/>
      <c r="B74" s="1"/>
      <c r="C74" s="1"/>
      <c r="D74" s="1"/>
      <c r="E74" s="2"/>
      <c r="F74" s="1"/>
      <c r="G74" s="4"/>
      <c r="H74" s="2"/>
      <c r="I74" s="2"/>
      <c r="J74" s="5"/>
      <c r="K74" s="5"/>
    </row>
    <row r="75">
      <c r="A75" s="1"/>
      <c r="B75" s="1"/>
      <c r="C75" s="1"/>
      <c r="D75" s="1"/>
      <c r="E75" s="2"/>
      <c r="F75" s="1"/>
      <c r="G75" s="4"/>
      <c r="H75" s="2"/>
      <c r="I75" s="2"/>
      <c r="J75" s="5"/>
      <c r="K75" s="5"/>
    </row>
    <row r="76">
      <c r="A76" s="1"/>
      <c r="B76" s="1"/>
      <c r="C76" s="1"/>
      <c r="D76" s="1"/>
      <c r="E76" s="2"/>
      <c r="F76" s="1"/>
      <c r="G76" s="4"/>
      <c r="H76" s="2"/>
      <c r="I76" s="2"/>
      <c r="J76" s="5"/>
      <c r="K76" s="5"/>
    </row>
    <row r="77">
      <c r="A77" s="1"/>
      <c r="B77" s="1"/>
      <c r="C77" s="1"/>
      <c r="D77" s="1"/>
      <c r="E77" s="2"/>
      <c r="F77" s="1"/>
      <c r="G77" s="4"/>
      <c r="H77" s="2"/>
      <c r="I77" s="2"/>
      <c r="J77" s="5"/>
      <c r="K77" s="5"/>
    </row>
    <row r="78">
      <c r="A78" s="1"/>
      <c r="B78" s="1"/>
      <c r="C78" s="1"/>
      <c r="D78" s="1"/>
      <c r="E78" s="2"/>
      <c r="F78" s="1"/>
      <c r="G78" s="4"/>
      <c r="H78" s="2"/>
      <c r="I78" s="2"/>
      <c r="J78" s="5"/>
      <c r="K78" s="5"/>
    </row>
    <row r="79">
      <c r="A79" s="1"/>
      <c r="B79" s="1"/>
      <c r="C79" s="1"/>
      <c r="D79" s="1"/>
      <c r="E79" s="2"/>
      <c r="F79" s="1"/>
      <c r="G79" s="4"/>
      <c r="H79" s="2"/>
      <c r="I79" s="2"/>
      <c r="J79" s="5"/>
      <c r="K79" s="5"/>
    </row>
    <row r="80">
      <c r="A80" s="1"/>
      <c r="B80" s="1"/>
      <c r="C80" s="1"/>
      <c r="D80" s="1"/>
      <c r="E80" s="2"/>
      <c r="F80" s="1"/>
      <c r="G80" s="4"/>
      <c r="H80" s="2"/>
      <c r="I80" s="2"/>
      <c r="J80" s="5"/>
      <c r="K80" s="5"/>
    </row>
    <row r="81">
      <c r="A81" s="1"/>
      <c r="B81" s="1"/>
      <c r="C81" s="1"/>
      <c r="D81" s="1"/>
      <c r="E81" s="2"/>
      <c r="F81" s="1"/>
      <c r="G81" s="4"/>
      <c r="H81" s="2"/>
      <c r="I81" s="2"/>
      <c r="J81" s="5"/>
      <c r="K81" s="5"/>
    </row>
    <row r="82">
      <c r="A82" s="1"/>
      <c r="B82" s="1"/>
      <c r="C82" s="1"/>
      <c r="D82" s="1"/>
      <c r="E82" s="2"/>
      <c r="F82" s="1"/>
      <c r="G82" s="4"/>
      <c r="H82" s="2"/>
      <c r="I82" s="2"/>
      <c r="J82" s="5"/>
      <c r="K82" s="5"/>
    </row>
    <row r="83">
      <c r="A83" s="1"/>
      <c r="B83" s="1"/>
      <c r="C83" s="1"/>
      <c r="D83" s="1"/>
      <c r="E83" s="2"/>
      <c r="F83" s="1"/>
      <c r="G83" s="4"/>
      <c r="H83" s="2"/>
      <c r="I83" s="2"/>
      <c r="J83" s="5"/>
      <c r="K83" s="5"/>
    </row>
    <row r="84">
      <c r="A84" s="1"/>
      <c r="B84" s="1"/>
      <c r="C84" s="1"/>
      <c r="D84" s="1"/>
      <c r="E84" s="2"/>
      <c r="F84" s="1"/>
      <c r="G84" s="4"/>
      <c r="H84" s="2"/>
      <c r="I84" s="2"/>
      <c r="J84" s="5"/>
      <c r="K84" s="5"/>
    </row>
    <row r="85">
      <c r="A85" s="1"/>
      <c r="B85" s="1"/>
      <c r="C85" s="1"/>
      <c r="D85" s="1"/>
      <c r="E85" s="2"/>
      <c r="F85" s="1"/>
      <c r="G85" s="4"/>
      <c r="H85" s="2"/>
      <c r="I85" s="2"/>
      <c r="J85" s="5"/>
      <c r="K85" s="5"/>
    </row>
    <row r="86">
      <c r="A86" s="1"/>
      <c r="B86" s="1"/>
      <c r="C86" s="1"/>
      <c r="D86" s="1"/>
      <c r="E86" s="2"/>
      <c r="F86" s="1"/>
      <c r="G86" s="4"/>
      <c r="H86" s="2"/>
      <c r="I86" s="2"/>
      <c r="J86" s="5"/>
      <c r="K86" s="5"/>
    </row>
    <row r="87">
      <c r="A87" s="1"/>
      <c r="B87" s="1"/>
      <c r="C87" s="1"/>
      <c r="D87" s="1"/>
      <c r="E87" s="2"/>
      <c r="F87" s="1"/>
      <c r="G87" s="4"/>
      <c r="H87" s="2"/>
      <c r="I87" s="2"/>
      <c r="J87" s="5"/>
      <c r="K87" s="5"/>
    </row>
    <row r="88">
      <c r="A88" s="1"/>
      <c r="B88" s="1"/>
      <c r="C88" s="1"/>
      <c r="D88" s="1"/>
      <c r="E88" s="2"/>
      <c r="F88" s="1"/>
      <c r="G88" s="4"/>
      <c r="H88" s="2"/>
      <c r="I88" s="2"/>
      <c r="J88" s="5"/>
      <c r="K88" s="5"/>
    </row>
    <row r="89">
      <c r="A89" s="1"/>
      <c r="B89" s="1"/>
      <c r="C89" s="1"/>
      <c r="D89" s="1"/>
      <c r="E89" s="2"/>
      <c r="F89" s="1"/>
      <c r="G89" s="4"/>
      <c r="H89" s="2"/>
      <c r="I89" s="2"/>
      <c r="J89" s="5"/>
      <c r="K89" s="5"/>
    </row>
    <row r="90">
      <c r="A90" s="1"/>
      <c r="B90" s="1"/>
      <c r="C90" s="1"/>
      <c r="D90" s="1"/>
      <c r="E90" s="2"/>
      <c r="F90" s="1"/>
      <c r="G90" s="4"/>
      <c r="H90" s="2"/>
      <c r="I90" s="2"/>
      <c r="J90" s="5"/>
      <c r="K90" s="5"/>
    </row>
    <row r="91">
      <c r="A91" s="1"/>
      <c r="B91" s="1"/>
      <c r="C91" s="1"/>
      <c r="D91" s="1"/>
      <c r="E91" s="2"/>
      <c r="F91" s="1"/>
      <c r="G91" s="4"/>
      <c r="H91" s="2"/>
      <c r="I91" s="2"/>
      <c r="J91" s="5"/>
      <c r="K91" s="5"/>
    </row>
    <row r="92">
      <c r="A92" s="1"/>
      <c r="B92" s="1"/>
      <c r="C92" s="1"/>
      <c r="D92" s="1"/>
      <c r="E92" s="2"/>
      <c r="F92" s="1"/>
      <c r="G92" s="4"/>
      <c r="H92" s="2"/>
      <c r="I92" s="2"/>
      <c r="J92" s="5"/>
      <c r="K92" s="5"/>
    </row>
    <row r="93">
      <c r="A93" s="1"/>
      <c r="B93" s="1"/>
      <c r="C93" s="1"/>
      <c r="D93" s="1"/>
      <c r="E93" s="2"/>
      <c r="F93" s="1"/>
      <c r="G93" s="4"/>
      <c r="H93" s="2"/>
      <c r="I93" s="2"/>
      <c r="J93" s="5"/>
      <c r="K93" s="5"/>
    </row>
    <row r="94">
      <c r="A94" s="1"/>
      <c r="B94" s="1"/>
      <c r="C94" s="1"/>
      <c r="D94" s="1"/>
      <c r="E94" s="2"/>
      <c r="F94" s="1"/>
      <c r="G94" s="4"/>
      <c r="H94" s="2"/>
      <c r="I94" s="2"/>
      <c r="J94" s="5"/>
      <c r="K94" s="5"/>
    </row>
    <row r="95">
      <c r="A95" s="1"/>
      <c r="B95" s="1"/>
      <c r="C95" s="1"/>
      <c r="D95" s="1"/>
      <c r="E95" s="2"/>
      <c r="F95" s="1"/>
      <c r="G95" s="4"/>
      <c r="H95" s="2"/>
      <c r="I95" s="2"/>
      <c r="J95" s="5"/>
      <c r="K95" s="5"/>
    </row>
    <row r="96">
      <c r="A96" s="1"/>
      <c r="B96" s="1"/>
      <c r="C96" s="1"/>
      <c r="D96" s="1"/>
      <c r="E96" s="2"/>
      <c r="F96" s="1"/>
      <c r="G96" s="4"/>
      <c r="H96" s="2"/>
      <c r="I96" s="2"/>
      <c r="J96" s="5"/>
      <c r="K96" s="5"/>
    </row>
    <row r="97">
      <c r="A97" s="1"/>
      <c r="B97" s="1"/>
      <c r="C97" s="1"/>
      <c r="D97" s="1"/>
      <c r="E97" s="2"/>
      <c r="F97" s="1"/>
      <c r="G97" s="4"/>
      <c r="H97" s="2"/>
      <c r="I97" s="2"/>
      <c r="J97" s="5"/>
      <c r="K97" s="5"/>
    </row>
    <row r="98">
      <c r="A98" s="1"/>
      <c r="B98" s="1"/>
      <c r="C98" s="1"/>
      <c r="D98" s="1"/>
      <c r="E98" s="2"/>
      <c r="F98" s="1"/>
      <c r="G98" s="4"/>
      <c r="H98" s="2"/>
      <c r="I98" s="2"/>
      <c r="J98" s="5"/>
      <c r="K98" s="5"/>
    </row>
    <row r="99">
      <c r="A99" s="1"/>
      <c r="B99" s="1"/>
      <c r="C99" s="1"/>
      <c r="D99" s="1"/>
      <c r="E99" s="2"/>
      <c r="F99" s="1"/>
      <c r="G99" s="4"/>
      <c r="H99" s="2"/>
      <c r="I99" s="2"/>
      <c r="J99" s="5"/>
      <c r="K99" s="5"/>
    </row>
    <row r="100">
      <c r="A100" s="1"/>
      <c r="B100" s="1"/>
      <c r="C100" s="1"/>
      <c r="D100" s="1"/>
      <c r="E100" s="2"/>
      <c r="F100" s="1"/>
      <c r="G100" s="4"/>
      <c r="H100" s="2"/>
      <c r="I100" s="2"/>
      <c r="J100" s="5"/>
      <c r="K100" s="5"/>
    </row>
    <row r="101">
      <c r="A101" s="1"/>
      <c r="B101" s="1"/>
      <c r="C101" s="1"/>
      <c r="D101" s="1"/>
      <c r="E101" s="2"/>
      <c r="F101" s="1"/>
      <c r="G101" s="4"/>
      <c r="H101" s="2"/>
      <c r="I101" s="2"/>
      <c r="J101" s="5"/>
      <c r="K101" s="5"/>
    </row>
    <row r="102">
      <c r="A102" s="1"/>
      <c r="B102" s="1"/>
      <c r="C102" s="1"/>
      <c r="D102" s="1"/>
      <c r="E102" s="2"/>
      <c r="F102" s="1"/>
      <c r="G102" s="4"/>
      <c r="H102" s="2"/>
      <c r="I102" s="2"/>
      <c r="J102" s="5"/>
      <c r="K102" s="5"/>
    </row>
    <row r="103">
      <c r="A103" s="1"/>
      <c r="B103" s="1"/>
      <c r="C103" s="1"/>
      <c r="D103" s="1"/>
      <c r="E103" s="2"/>
      <c r="F103" s="1"/>
      <c r="G103" s="4"/>
      <c r="H103" s="2"/>
      <c r="I103" s="2"/>
      <c r="J103" s="5"/>
      <c r="K103" s="5"/>
    </row>
    <row r="104">
      <c r="A104" s="1"/>
      <c r="B104" s="1"/>
      <c r="C104" s="1"/>
      <c r="D104" s="1"/>
      <c r="E104" s="2"/>
      <c r="F104" s="1"/>
      <c r="G104" s="4"/>
      <c r="H104" s="2"/>
      <c r="I104" s="2"/>
      <c r="J104" s="5"/>
      <c r="K104" s="5"/>
    </row>
    <row r="105">
      <c r="A105" s="1"/>
      <c r="B105" s="1"/>
      <c r="C105" s="1"/>
      <c r="D105" s="1"/>
      <c r="E105" s="2"/>
      <c r="F105" s="1"/>
      <c r="G105" s="4"/>
      <c r="H105" s="2"/>
      <c r="I105" s="2"/>
      <c r="J105" s="5"/>
      <c r="K105" s="5"/>
    </row>
    <row r="106">
      <c r="A106" s="1"/>
      <c r="B106" s="1"/>
      <c r="C106" s="1"/>
      <c r="D106" s="1"/>
      <c r="E106" s="2"/>
      <c r="F106" s="1"/>
      <c r="G106" s="4"/>
      <c r="H106" s="2"/>
      <c r="I106" s="2"/>
      <c r="J106" s="5"/>
      <c r="K106" s="5"/>
    </row>
    <row r="107">
      <c r="A107" s="1"/>
      <c r="B107" s="1"/>
      <c r="C107" s="1"/>
      <c r="D107" s="1"/>
      <c r="E107" s="2"/>
      <c r="F107" s="1"/>
      <c r="G107" s="4"/>
      <c r="H107" s="2"/>
      <c r="I107" s="2"/>
      <c r="J107" s="5"/>
      <c r="K107" s="5"/>
    </row>
    <row r="108">
      <c r="A108" s="1"/>
      <c r="B108" s="1"/>
      <c r="C108" s="1"/>
      <c r="D108" s="1"/>
      <c r="E108" s="2"/>
      <c r="F108" s="1"/>
      <c r="G108" s="4"/>
      <c r="H108" s="2"/>
      <c r="I108" s="2"/>
      <c r="J108" s="5"/>
      <c r="K108" s="5"/>
    </row>
    <row r="109">
      <c r="A109" s="1"/>
      <c r="B109" s="1"/>
      <c r="C109" s="1"/>
      <c r="D109" s="1"/>
      <c r="E109" s="2"/>
      <c r="F109" s="1"/>
      <c r="G109" s="4"/>
      <c r="H109" s="2"/>
      <c r="I109" s="2"/>
      <c r="J109" s="5"/>
      <c r="K109" s="5"/>
    </row>
    <row r="110">
      <c r="A110" s="1"/>
      <c r="B110" s="1"/>
      <c r="C110" s="1"/>
      <c r="D110" s="1"/>
      <c r="E110" s="2"/>
      <c r="F110" s="1"/>
      <c r="G110" s="4"/>
      <c r="H110" s="2"/>
      <c r="I110" s="2"/>
      <c r="J110" s="5"/>
      <c r="K110" s="5"/>
    </row>
    <row r="111">
      <c r="A111" s="1"/>
      <c r="B111" s="1"/>
      <c r="C111" s="1"/>
      <c r="D111" s="1"/>
      <c r="E111" s="2"/>
      <c r="F111" s="1"/>
      <c r="G111" s="4"/>
      <c r="H111" s="2"/>
      <c r="I111" s="2"/>
      <c r="J111" s="5"/>
      <c r="K111" s="5"/>
    </row>
    <row r="112">
      <c r="A112" s="1"/>
      <c r="B112" s="1"/>
      <c r="C112" s="1"/>
      <c r="D112" s="1"/>
      <c r="E112" s="2"/>
      <c r="F112" s="1"/>
      <c r="G112" s="4"/>
      <c r="H112" s="2"/>
      <c r="I112" s="2"/>
      <c r="J112" s="5"/>
      <c r="K112" s="5"/>
    </row>
    <row r="113">
      <c r="A113" s="1"/>
      <c r="B113" s="1"/>
      <c r="C113" s="1"/>
      <c r="D113" s="1"/>
      <c r="E113" s="2"/>
      <c r="F113" s="1"/>
      <c r="G113" s="4"/>
      <c r="H113" s="2"/>
      <c r="I113" s="2"/>
      <c r="J113" s="5"/>
      <c r="K113" s="5"/>
    </row>
    <row r="114">
      <c r="A114" s="1"/>
      <c r="B114" s="1"/>
      <c r="C114" s="1"/>
      <c r="D114" s="1"/>
      <c r="E114" s="2"/>
      <c r="F114" s="1"/>
      <c r="G114" s="4"/>
      <c r="H114" s="2"/>
      <c r="I114" s="2"/>
      <c r="J114" s="5"/>
      <c r="K114" s="5"/>
    </row>
    <row r="115">
      <c r="A115" s="1"/>
      <c r="B115" s="1"/>
      <c r="C115" s="1"/>
      <c r="D115" s="1"/>
      <c r="E115" s="2"/>
      <c r="F115" s="1"/>
      <c r="G115" s="4"/>
      <c r="H115" s="2"/>
      <c r="I115" s="2"/>
      <c r="J115" s="5"/>
      <c r="K115" s="5"/>
    </row>
    <row r="116">
      <c r="A116" s="1"/>
      <c r="B116" s="1"/>
      <c r="C116" s="1"/>
      <c r="D116" s="1"/>
      <c r="E116" s="2"/>
      <c r="F116" s="1"/>
      <c r="G116" s="4"/>
      <c r="H116" s="2"/>
      <c r="I116" s="2"/>
      <c r="J116" s="5"/>
      <c r="K116" s="5"/>
    </row>
    <row r="117">
      <c r="A117" s="1"/>
      <c r="B117" s="1"/>
      <c r="C117" s="1"/>
      <c r="D117" s="1"/>
      <c r="E117" s="2"/>
      <c r="F117" s="1"/>
      <c r="G117" s="4"/>
      <c r="H117" s="2"/>
      <c r="I117" s="2"/>
      <c r="J117" s="5"/>
      <c r="K117" s="5"/>
    </row>
    <row r="118">
      <c r="A118" s="1"/>
      <c r="B118" s="1"/>
      <c r="C118" s="1"/>
      <c r="D118" s="1"/>
      <c r="E118" s="2"/>
      <c r="F118" s="1"/>
      <c r="G118" s="4"/>
      <c r="H118" s="2"/>
      <c r="I118" s="2"/>
      <c r="J118" s="5"/>
      <c r="K118" s="5"/>
    </row>
    <row r="119">
      <c r="A119" s="1"/>
      <c r="B119" s="1"/>
      <c r="C119" s="1"/>
      <c r="D119" s="1"/>
      <c r="E119" s="2"/>
      <c r="F119" s="1"/>
      <c r="G119" s="4"/>
      <c r="H119" s="2"/>
      <c r="I119" s="2"/>
      <c r="J119" s="5"/>
      <c r="K119" s="5"/>
    </row>
    <row r="120">
      <c r="A120" s="1"/>
      <c r="B120" s="1"/>
      <c r="C120" s="1"/>
      <c r="D120" s="1"/>
      <c r="E120" s="2"/>
      <c r="F120" s="1"/>
      <c r="G120" s="4"/>
      <c r="H120" s="2"/>
      <c r="I120" s="2"/>
      <c r="J120" s="5"/>
      <c r="K120" s="5"/>
    </row>
    <row r="121">
      <c r="A121" s="1"/>
      <c r="B121" s="1"/>
      <c r="C121" s="1"/>
      <c r="D121" s="1"/>
      <c r="E121" s="2"/>
      <c r="F121" s="1"/>
      <c r="G121" s="4"/>
      <c r="H121" s="2"/>
      <c r="I121" s="2"/>
      <c r="J121" s="5"/>
      <c r="K121" s="5"/>
    </row>
    <row r="122">
      <c r="A122" s="1"/>
      <c r="B122" s="1"/>
      <c r="C122" s="1"/>
      <c r="D122" s="1"/>
      <c r="E122" s="2"/>
      <c r="F122" s="1"/>
      <c r="G122" s="4"/>
      <c r="H122" s="2"/>
      <c r="I122" s="2"/>
      <c r="J122" s="5"/>
      <c r="K122" s="5"/>
    </row>
    <row r="123">
      <c r="A123" s="1"/>
      <c r="B123" s="1"/>
      <c r="C123" s="1"/>
      <c r="D123" s="1"/>
      <c r="E123" s="2"/>
      <c r="F123" s="1"/>
      <c r="G123" s="4"/>
      <c r="H123" s="2"/>
      <c r="I123" s="2"/>
      <c r="J123" s="5"/>
      <c r="K123" s="5"/>
    </row>
    <row r="124">
      <c r="A124" s="1"/>
      <c r="B124" s="1"/>
      <c r="C124" s="1"/>
      <c r="D124" s="1"/>
      <c r="E124" s="2"/>
      <c r="F124" s="1"/>
      <c r="G124" s="4"/>
      <c r="H124" s="2"/>
      <c r="I124" s="2"/>
      <c r="J124" s="5"/>
      <c r="K124" s="5"/>
    </row>
    <row r="125">
      <c r="A125" s="1"/>
      <c r="B125" s="1"/>
      <c r="C125" s="1"/>
      <c r="D125" s="1"/>
      <c r="E125" s="2"/>
      <c r="F125" s="1"/>
      <c r="G125" s="4"/>
      <c r="H125" s="2"/>
      <c r="I125" s="2"/>
      <c r="J125" s="5"/>
      <c r="K125" s="5"/>
    </row>
    <row r="126">
      <c r="A126" s="1"/>
      <c r="B126" s="1"/>
      <c r="C126" s="1"/>
      <c r="D126" s="1"/>
      <c r="E126" s="2"/>
      <c r="F126" s="1"/>
      <c r="G126" s="4"/>
      <c r="H126" s="2"/>
      <c r="I126" s="2"/>
      <c r="J126" s="5"/>
      <c r="K126" s="5"/>
    </row>
    <row r="127">
      <c r="A127" s="1"/>
      <c r="B127" s="1"/>
      <c r="C127" s="1"/>
      <c r="D127" s="1"/>
      <c r="E127" s="2"/>
      <c r="F127" s="1"/>
      <c r="G127" s="4"/>
      <c r="H127" s="2"/>
      <c r="I127" s="2"/>
      <c r="J127" s="5"/>
      <c r="K127" s="5"/>
    </row>
    <row r="128">
      <c r="A128" s="1"/>
      <c r="B128" s="1"/>
      <c r="C128" s="1"/>
      <c r="D128" s="1"/>
      <c r="E128" s="2"/>
      <c r="F128" s="1"/>
      <c r="G128" s="4"/>
      <c r="H128" s="2"/>
      <c r="I128" s="2"/>
      <c r="J128" s="5"/>
      <c r="K128" s="5"/>
    </row>
    <row r="129">
      <c r="A129" s="1"/>
      <c r="B129" s="1"/>
      <c r="C129" s="1"/>
      <c r="D129" s="1"/>
      <c r="E129" s="2"/>
      <c r="F129" s="1"/>
      <c r="G129" s="4"/>
      <c r="H129" s="2"/>
      <c r="I129" s="2"/>
      <c r="J129" s="5"/>
      <c r="K129" s="5"/>
    </row>
    <row r="130">
      <c r="A130" s="1"/>
      <c r="B130" s="1"/>
      <c r="C130" s="1"/>
      <c r="D130" s="1"/>
      <c r="E130" s="2"/>
      <c r="F130" s="1"/>
      <c r="G130" s="4"/>
      <c r="H130" s="2"/>
      <c r="I130" s="2"/>
      <c r="J130" s="5"/>
      <c r="K130" s="5"/>
    </row>
    <row r="131">
      <c r="A131" s="1"/>
      <c r="B131" s="1"/>
      <c r="C131" s="1"/>
      <c r="D131" s="1"/>
      <c r="E131" s="2"/>
      <c r="F131" s="1"/>
      <c r="G131" s="4"/>
      <c r="H131" s="2"/>
      <c r="I131" s="2"/>
      <c r="J131" s="5"/>
      <c r="K131" s="5"/>
    </row>
    <row r="132">
      <c r="A132" s="1"/>
      <c r="B132" s="1"/>
      <c r="C132" s="1"/>
      <c r="D132" s="1"/>
      <c r="E132" s="2"/>
      <c r="F132" s="1"/>
      <c r="G132" s="4"/>
      <c r="H132" s="2"/>
      <c r="I132" s="2"/>
      <c r="J132" s="5"/>
      <c r="K132" s="5"/>
    </row>
    <row r="133">
      <c r="A133" s="1"/>
      <c r="B133" s="1"/>
      <c r="C133" s="1"/>
      <c r="D133" s="1"/>
      <c r="E133" s="2"/>
      <c r="F133" s="1"/>
      <c r="G133" s="4"/>
      <c r="H133" s="2"/>
      <c r="I133" s="2"/>
      <c r="J133" s="5"/>
      <c r="K133" s="5"/>
    </row>
    <row r="134">
      <c r="A134" s="1"/>
      <c r="B134" s="1"/>
      <c r="C134" s="1"/>
      <c r="D134" s="1"/>
      <c r="E134" s="2"/>
      <c r="F134" s="1"/>
      <c r="G134" s="4"/>
      <c r="H134" s="2"/>
      <c r="I134" s="2"/>
      <c r="J134" s="5"/>
      <c r="K134" s="5"/>
    </row>
    <row r="135">
      <c r="A135" s="1"/>
      <c r="B135" s="1"/>
      <c r="C135" s="1"/>
      <c r="D135" s="1"/>
      <c r="E135" s="2"/>
      <c r="F135" s="1"/>
      <c r="G135" s="4"/>
      <c r="H135" s="2"/>
      <c r="I135" s="2"/>
      <c r="J135" s="5"/>
      <c r="K135" s="5"/>
    </row>
    <row r="136">
      <c r="A136" s="1"/>
      <c r="B136" s="1"/>
      <c r="C136" s="1"/>
      <c r="D136" s="1"/>
      <c r="E136" s="2"/>
      <c r="F136" s="1"/>
      <c r="G136" s="4"/>
      <c r="H136" s="2"/>
      <c r="I136" s="2"/>
      <c r="J136" s="5"/>
      <c r="K136" s="5"/>
    </row>
    <row r="137">
      <c r="A137" s="1"/>
      <c r="B137" s="1"/>
      <c r="C137" s="1"/>
      <c r="D137" s="1"/>
      <c r="E137" s="2"/>
      <c r="F137" s="1"/>
      <c r="G137" s="4"/>
      <c r="H137" s="2"/>
      <c r="I137" s="2"/>
      <c r="J137" s="5"/>
      <c r="K137" s="5"/>
    </row>
    <row r="138">
      <c r="A138" s="1"/>
      <c r="B138" s="1"/>
      <c r="C138" s="1"/>
      <c r="D138" s="1"/>
      <c r="E138" s="2"/>
      <c r="F138" s="1"/>
      <c r="G138" s="4"/>
      <c r="H138" s="2"/>
      <c r="I138" s="2"/>
      <c r="J138" s="5"/>
      <c r="K138" s="5"/>
    </row>
    <row r="139">
      <c r="A139" s="1"/>
      <c r="B139" s="1"/>
      <c r="C139" s="1"/>
      <c r="D139" s="1"/>
      <c r="E139" s="2"/>
      <c r="F139" s="1"/>
      <c r="G139" s="4"/>
      <c r="H139" s="2"/>
      <c r="I139" s="2"/>
      <c r="J139" s="5"/>
      <c r="K139" s="5"/>
    </row>
    <row r="140">
      <c r="A140" s="1"/>
      <c r="B140" s="1"/>
      <c r="C140" s="1"/>
      <c r="D140" s="1"/>
      <c r="E140" s="2"/>
      <c r="F140" s="1"/>
      <c r="G140" s="4"/>
      <c r="H140" s="2"/>
      <c r="I140" s="2"/>
      <c r="J140" s="5"/>
      <c r="K140" s="5"/>
    </row>
    <row r="141">
      <c r="A141" s="1"/>
      <c r="B141" s="1"/>
      <c r="C141" s="1"/>
      <c r="D141" s="1"/>
      <c r="E141" s="2"/>
      <c r="F141" s="1"/>
      <c r="G141" s="4"/>
      <c r="H141" s="2"/>
      <c r="I141" s="2"/>
      <c r="J141" s="5"/>
      <c r="K141" s="5"/>
    </row>
    <row r="142">
      <c r="A142" s="1"/>
      <c r="B142" s="1"/>
      <c r="C142" s="1"/>
      <c r="D142" s="1"/>
      <c r="E142" s="2"/>
      <c r="F142" s="1"/>
      <c r="G142" s="4"/>
      <c r="H142" s="2"/>
      <c r="I142" s="2"/>
      <c r="J142" s="5"/>
      <c r="K142" s="5"/>
    </row>
    <row r="143">
      <c r="A143" s="1"/>
      <c r="B143" s="1"/>
      <c r="C143" s="1"/>
      <c r="D143" s="1"/>
      <c r="E143" s="2"/>
      <c r="F143" s="1"/>
      <c r="G143" s="4"/>
      <c r="H143" s="2"/>
      <c r="I143" s="2"/>
      <c r="J143" s="5"/>
      <c r="K143" s="5"/>
    </row>
    <row r="144">
      <c r="A144" s="1"/>
      <c r="B144" s="1"/>
      <c r="C144" s="1"/>
      <c r="D144" s="1"/>
      <c r="E144" s="2"/>
      <c r="F144" s="1"/>
      <c r="G144" s="4"/>
      <c r="H144" s="2"/>
      <c r="I144" s="2"/>
      <c r="J144" s="5"/>
      <c r="K144" s="5"/>
    </row>
    <row r="145">
      <c r="A145" s="1"/>
      <c r="B145" s="1"/>
      <c r="C145" s="1"/>
      <c r="D145" s="1"/>
      <c r="E145" s="2"/>
      <c r="F145" s="1"/>
      <c r="G145" s="4"/>
      <c r="H145" s="2"/>
      <c r="I145" s="2"/>
      <c r="J145" s="5"/>
      <c r="K145" s="5"/>
    </row>
    <row r="146">
      <c r="A146" s="1"/>
      <c r="B146" s="1"/>
      <c r="C146" s="1"/>
      <c r="D146" s="1"/>
      <c r="E146" s="2"/>
      <c r="F146" s="1"/>
      <c r="G146" s="4"/>
      <c r="H146" s="2"/>
      <c r="I146" s="2"/>
      <c r="J146" s="5"/>
      <c r="K146" s="5"/>
    </row>
    <row r="147">
      <c r="A147" s="1"/>
      <c r="B147" s="1"/>
      <c r="C147" s="1"/>
      <c r="D147" s="1"/>
      <c r="E147" s="2"/>
      <c r="F147" s="1"/>
      <c r="G147" s="4"/>
      <c r="H147" s="2"/>
      <c r="I147" s="2"/>
      <c r="J147" s="5"/>
      <c r="K147" s="5"/>
    </row>
    <row r="148">
      <c r="A148" s="1"/>
      <c r="B148" s="1"/>
      <c r="C148" s="1"/>
      <c r="D148" s="1"/>
      <c r="E148" s="2"/>
      <c r="F148" s="1"/>
      <c r="G148" s="4"/>
      <c r="H148" s="2"/>
      <c r="I148" s="2"/>
      <c r="J148" s="5"/>
      <c r="K148" s="5"/>
    </row>
    <row r="149">
      <c r="A149" s="1"/>
      <c r="B149" s="1"/>
      <c r="C149" s="1"/>
      <c r="D149" s="1"/>
      <c r="E149" s="2"/>
      <c r="F149" s="1"/>
      <c r="G149" s="4"/>
      <c r="H149" s="2"/>
      <c r="I149" s="2"/>
      <c r="J149" s="5"/>
      <c r="K149" s="5"/>
    </row>
    <row r="150">
      <c r="A150" s="1"/>
      <c r="B150" s="1"/>
      <c r="C150" s="1"/>
      <c r="D150" s="1"/>
      <c r="E150" s="2"/>
      <c r="F150" s="1"/>
      <c r="G150" s="4"/>
      <c r="H150" s="2"/>
      <c r="I150" s="2"/>
      <c r="J150" s="5"/>
      <c r="K150" s="5"/>
    </row>
    <row r="151">
      <c r="A151" s="1"/>
      <c r="B151" s="1"/>
      <c r="C151" s="1"/>
      <c r="D151" s="1"/>
      <c r="E151" s="2"/>
      <c r="F151" s="1"/>
      <c r="G151" s="4"/>
      <c r="H151" s="2"/>
      <c r="I151" s="2"/>
      <c r="J151" s="5"/>
      <c r="K151" s="5"/>
    </row>
    <row r="152">
      <c r="A152" s="1"/>
      <c r="B152" s="1"/>
      <c r="C152" s="1"/>
      <c r="D152" s="1"/>
      <c r="E152" s="2"/>
      <c r="F152" s="1"/>
      <c r="G152" s="4"/>
      <c r="H152" s="2"/>
      <c r="I152" s="2"/>
      <c r="J152" s="5"/>
      <c r="K152" s="5"/>
    </row>
    <row r="153">
      <c r="A153" s="1"/>
      <c r="B153" s="1"/>
      <c r="C153" s="1"/>
      <c r="D153" s="1"/>
      <c r="E153" s="2"/>
      <c r="F153" s="1"/>
      <c r="G153" s="4"/>
      <c r="H153" s="2"/>
      <c r="I153" s="2"/>
      <c r="J153" s="5"/>
      <c r="K153" s="5"/>
    </row>
    <row r="154">
      <c r="A154" s="1"/>
      <c r="B154" s="1"/>
      <c r="C154" s="1"/>
      <c r="D154" s="1"/>
      <c r="E154" s="2"/>
      <c r="F154" s="1"/>
      <c r="G154" s="4"/>
      <c r="H154" s="2"/>
      <c r="I154" s="2"/>
      <c r="J154" s="5"/>
      <c r="K154" s="5"/>
    </row>
    <row r="155">
      <c r="A155" s="1"/>
      <c r="B155" s="1"/>
      <c r="C155" s="1"/>
      <c r="D155" s="1"/>
      <c r="E155" s="2"/>
      <c r="F155" s="1"/>
      <c r="G155" s="4"/>
      <c r="H155" s="2"/>
      <c r="I155" s="2"/>
      <c r="J155" s="5"/>
      <c r="K155" s="5"/>
    </row>
    <row r="156">
      <c r="A156" s="1"/>
      <c r="B156" s="1"/>
      <c r="C156" s="1"/>
      <c r="D156" s="1"/>
      <c r="E156" s="2"/>
      <c r="F156" s="1"/>
      <c r="G156" s="4"/>
      <c r="H156" s="2"/>
      <c r="I156" s="2"/>
      <c r="J156" s="5"/>
      <c r="K156" s="5"/>
    </row>
    <row r="157">
      <c r="A157" s="1"/>
      <c r="B157" s="1"/>
      <c r="C157" s="1"/>
      <c r="D157" s="1"/>
      <c r="E157" s="2"/>
      <c r="F157" s="1"/>
      <c r="G157" s="4"/>
      <c r="H157" s="2"/>
      <c r="I157" s="2"/>
      <c r="J157" s="5"/>
      <c r="K157" s="5"/>
    </row>
    <row r="158">
      <c r="A158" s="1"/>
      <c r="B158" s="1"/>
      <c r="C158" s="1"/>
      <c r="D158" s="1"/>
      <c r="E158" s="2"/>
      <c r="F158" s="1"/>
      <c r="G158" s="4"/>
      <c r="H158" s="2"/>
      <c r="I158" s="2"/>
      <c r="J158" s="5"/>
      <c r="K158" s="5"/>
    </row>
    <row r="159">
      <c r="A159" s="1"/>
      <c r="B159" s="1"/>
      <c r="C159" s="1"/>
      <c r="D159" s="1"/>
      <c r="E159" s="2"/>
      <c r="F159" s="1"/>
      <c r="G159" s="4"/>
      <c r="H159" s="2"/>
      <c r="I159" s="2"/>
      <c r="J159" s="5"/>
      <c r="K159" s="5"/>
    </row>
    <row r="160">
      <c r="A160" s="1"/>
      <c r="B160" s="1"/>
      <c r="C160" s="1"/>
      <c r="D160" s="1"/>
      <c r="E160" s="2"/>
      <c r="F160" s="1"/>
      <c r="G160" s="4"/>
      <c r="H160" s="2"/>
      <c r="I160" s="2"/>
      <c r="J160" s="5"/>
      <c r="K160" s="5"/>
    </row>
    <row r="161">
      <c r="A161" s="1"/>
      <c r="B161" s="1"/>
      <c r="C161" s="1"/>
      <c r="D161" s="1"/>
      <c r="E161" s="2"/>
      <c r="F161" s="1"/>
      <c r="G161" s="4"/>
      <c r="H161" s="2"/>
      <c r="I161" s="2"/>
      <c r="J161" s="5"/>
      <c r="K161" s="5"/>
    </row>
    <row r="162">
      <c r="A162" s="1"/>
      <c r="B162" s="1"/>
      <c r="C162" s="1"/>
      <c r="D162" s="1"/>
      <c r="E162" s="2"/>
      <c r="F162" s="1"/>
      <c r="G162" s="4"/>
      <c r="H162" s="2"/>
      <c r="I162" s="2"/>
      <c r="J162" s="5"/>
      <c r="K162" s="5"/>
    </row>
    <row r="163">
      <c r="A163" s="1"/>
      <c r="B163" s="1"/>
      <c r="C163" s="1"/>
      <c r="D163" s="1"/>
      <c r="E163" s="2"/>
      <c r="F163" s="1"/>
      <c r="G163" s="4"/>
      <c r="H163" s="2"/>
      <c r="I163" s="2"/>
      <c r="J163" s="5"/>
      <c r="K163" s="5"/>
    </row>
    <row r="164">
      <c r="A164" s="1"/>
      <c r="B164" s="1"/>
      <c r="C164" s="1"/>
      <c r="D164" s="1"/>
      <c r="E164" s="2"/>
      <c r="F164" s="1"/>
      <c r="G164" s="4"/>
      <c r="H164" s="2"/>
      <c r="I164" s="2"/>
      <c r="J164" s="5"/>
      <c r="K164" s="5"/>
    </row>
    <row r="165">
      <c r="A165" s="1"/>
      <c r="B165" s="1"/>
      <c r="C165" s="1"/>
      <c r="D165" s="1"/>
      <c r="E165" s="2"/>
      <c r="F165" s="1"/>
      <c r="G165" s="4"/>
      <c r="H165" s="2"/>
      <c r="I165" s="2"/>
      <c r="J165" s="5"/>
      <c r="K165" s="5"/>
    </row>
    <row r="166">
      <c r="A166" s="1"/>
      <c r="B166" s="1"/>
      <c r="C166" s="1"/>
      <c r="D166" s="1"/>
      <c r="E166" s="2"/>
      <c r="F166" s="1"/>
      <c r="G166" s="4"/>
      <c r="H166" s="2"/>
      <c r="I166" s="2"/>
      <c r="J166" s="5"/>
      <c r="K166" s="5"/>
    </row>
    <row r="167">
      <c r="A167" s="1"/>
      <c r="B167" s="1"/>
      <c r="C167" s="1"/>
      <c r="D167" s="1"/>
      <c r="E167" s="2"/>
      <c r="F167" s="1"/>
      <c r="G167" s="4"/>
      <c r="H167" s="2"/>
      <c r="I167" s="2"/>
      <c r="J167" s="5"/>
      <c r="K167" s="5"/>
    </row>
    <row r="168">
      <c r="A168" s="1"/>
      <c r="B168" s="1"/>
      <c r="C168" s="1"/>
      <c r="D168" s="1"/>
      <c r="E168" s="2"/>
      <c r="F168" s="1"/>
      <c r="G168" s="4"/>
      <c r="H168" s="2"/>
      <c r="I168" s="2"/>
      <c r="J168" s="5"/>
      <c r="K168" s="5"/>
    </row>
    <row r="169">
      <c r="A169" s="1"/>
      <c r="B169" s="1"/>
      <c r="C169" s="1"/>
      <c r="D169" s="1"/>
      <c r="E169" s="2"/>
      <c r="F169" s="1"/>
      <c r="G169" s="4"/>
      <c r="H169" s="2"/>
      <c r="I169" s="2"/>
      <c r="J169" s="5"/>
      <c r="K169" s="5"/>
    </row>
    <row r="170">
      <c r="A170" s="1"/>
      <c r="B170" s="1"/>
      <c r="C170" s="1"/>
      <c r="D170" s="1"/>
      <c r="E170" s="2"/>
      <c r="F170" s="1"/>
      <c r="G170" s="4"/>
      <c r="H170" s="2"/>
      <c r="I170" s="2"/>
      <c r="J170" s="5"/>
      <c r="K170" s="5"/>
    </row>
    <row r="171">
      <c r="A171" s="1"/>
      <c r="B171" s="1"/>
      <c r="C171" s="1"/>
      <c r="D171" s="1"/>
      <c r="E171" s="2"/>
      <c r="F171" s="1"/>
      <c r="G171" s="4"/>
      <c r="H171" s="2"/>
      <c r="I171" s="2"/>
      <c r="J171" s="5"/>
      <c r="K171" s="5"/>
    </row>
    <row r="172">
      <c r="A172" s="1"/>
      <c r="B172" s="1"/>
      <c r="C172" s="1"/>
      <c r="D172" s="1"/>
      <c r="E172" s="2"/>
      <c r="F172" s="1"/>
      <c r="G172" s="4"/>
      <c r="H172" s="2"/>
      <c r="I172" s="2"/>
      <c r="J172" s="5"/>
      <c r="K172" s="5"/>
    </row>
    <row r="173">
      <c r="A173" s="1"/>
      <c r="B173" s="1"/>
      <c r="C173" s="1"/>
      <c r="D173" s="1"/>
      <c r="E173" s="2"/>
      <c r="F173" s="1"/>
      <c r="G173" s="4"/>
      <c r="H173" s="2"/>
      <c r="I173" s="2"/>
      <c r="J173" s="5"/>
      <c r="K173" s="5"/>
    </row>
    <row r="174">
      <c r="A174" s="1"/>
      <c r="B174" s="1"/>
      <c r="C174" s="1"/>
      <c r="D174" s="1"/>
      <c r="E174" s="2"/>
      <c r="F174" s="1"/>
      <c r="G174" s="4"/>
      <c r="H174" s="2"/>
      <c r="I174" s="2"/>
      <c r="J174" s="5"/>
      <c r="K174" s="5"/>
    </row>
    <row r="175">
      <c r="A175" s="1"/>
      <c r="B175" s="1"/>
      <c r="C175" s="1"/>
      <c r="D175" s="1"/>
      <c r="E175" s="2"/>
      <c r="F175" s="1"/>
      <c r="G175" s="4"/>
      <c r="H175" s="2"/>
      <c r="I175" s="2"/>
      <c r="J175" s="5"/>
      <c r="K175" s="5"/>
    </row>
    <row r="176">
      <c r="A176" s="1"/>
      <c r="B176" s="1"/>
      <c r="C176" s="1"/>
      <c r="D176" s="1"/>
      <c r="E176" s="2"/>
      <c r="F176" s="1"/>
      <c r="G176" s="4"/>
      <c r="H176" s="2"/>
      <c r="I176" s="2"/>
      <c r="J176" s="5"/>
      <c r="K176" s="5"/>
    </row>
    <row r="177">
      <c r="A177" s="1"/>
      <c r="B177" s="1"/>
      <c r="C177" s="1"/>
      <c r="D177" s="1"/>
      <c r="E177" s="2"/>
      <c r="F177" s="1"/>
      <c r="G177" s="4"/>
      <c r="H177" s="2"/>
      <c r="I177" s="2"/>
      <c r="J177" s="5"/>
      <c r="K177" s="5"/>
    </row>
    <row r="178">
      <c r="A178" s="1"/>
      <c r="B178" s="1"/>
      <c r="C178" s="1"/>
      <c r="D178" s="1"/>
      <c r="E178" s="2"/>
      <c r="F178" s="1"/>
      <c r="G178" s="4"/>
      <c r="H178" s="2"/>
      <c r="I178" s="2"/>
      <c r="J178" s="5"/>
      <c r="K178" s="5"/>
    </row>
    <row r="179">
      <c r="A179" s="1"/>
      <c r="B179" s="1"/>
      <c r="C179" s="1"/>
      <c r="D179" s="1"/>
      <c r="E179" s="2"/>
      <c r="F179" s="1"/>
      <c r="G179" s="4"/>
      <c r="H179" s="2"/>
      <c r="I179" s="2"/>
      <c r="J179" s="5"/>
      <c r="K179" s="5"/>
    </row>
    <row r="180">
      <c r="A180" s="1"/>
      <c r="B180" s="1"/>
      <c r="C180" s="1"/>
      <c r="D180" s="1"/>
      <c r="E180" s="2"/>
      <c r="F180" s="1"/>
      <c r="G180" s="4"/>
      <c r="H180" s="2"/>
      <c r="I180" s="2"/>
      <c r="J180" s="5"/>
      <c r="K180" s="5"/>
    </row>
    <row r="181">
      <c r="A181" s="1"/>
      <c r="B181" s="1"/>
      <c r="C181" s="1"/>
      <c r="D181" s="1"/>
      <c r="E181" s="2"/>
      <c r="F181" s="1"/>
      <c r="G181" s="4"/>
      <c r="H181" s="2"/>
      <c r="I181" s="2"/>
      <c r="J181" s="5"/>
      <c r="K181" s="5"/>
    </row>
    <row r="182">
      <c r="A182" s="1"/>
      <c r="B182" s="1"/>
      <c r="C182" s="1"/>
      <c r="D182" s="1"/>
      <c r="E182" s="2"/>
      <c r="F182" s="1"/>
      <c r="G182" s="4"/>
      <c r="H182" s="2"/>
      <c r="I182" s="2"/>
      <c r="J182" s="5"/>
      <c r="K182" s="5"/>
    </row>
    <row r="183">
      <c r="A183" s="1"/>
      <c r="B183" s="1"/>
      <c r="C183" s="1"/>
      <c r="D183" s="1"/>
      <c r="E183" s="2"/>
      <c r="F183" s="1"/>
      <c r="G183" s="4"/>
      <c r="H183" s="2"/>
      <c r="I183" s="2"/>
      <c r="J183" s="5"/>
      <c r="K183" s="5"/>
    </row>
    <row r="184">
      <c r="A184" s="1"/>
      <c r="B184" s="1"/>
      <c r="C184" s="1"/>
      <c r="D184" s="1"/>
      <c r="E184" s="2"/>
      <c r="F184" s="1"/>
      <c r="G184" s="4"/>
      <c r="H184" s="2"/>
      <c r="I184" s="2"/>
      <c r="J184" s="5"/>
      <c r="K184" s="5"/>
    </row>
    <row r="185">
      <c r="A185" s="1"/>
      <c r="B185" s="1"/>
      <c r="C185" s="1"/>
      <c r="D185" s="1"/>
      <c r="E185" s="2"/>
      <c r="F185" s="1"/>
      <c r="G185" s="4"/>
      <c r="H185" s="2"/>
      <c r="I185" s="2"/>
      <c r="J185" s="5"/>
      <c r="K185" s="5"/>
    </row>
    <row r="186">
      <c r="A186" s="1"/>
      <c r="B186" s="1"/>
      <c r="C186" s="1"/>
      <c r="D186" s="1"/>
      <c r="E186" s="2"/>
      <c r="F186" s="1"/>
      <c r="G186" s="4"/>
      <c r="H186" s="2"/>
      <c r="I186" s="2"/>
      <c r="J186" s="5"/>
      <c r="K186" s="5"/>
    </row>
    <row r="187">
      <c r="A187" s="1"/>
      <c r="B187" s="1"/>
      <c r="C187" s="1"/>
      <c r="D187" s="1"/>
      <c r="E187" s="2"/>
      <c r="F187" s="1"/>
      <c r="G187" s="4"/>
      <c r="H187" s="2"/>
      <c r="I187" s="2"/>
      <c r="J187" s="5"/>
      <c r="K187" s="5"/>
    </row>
    <row r="188">
      <c r="A188" s="1"/>
      <c r="B188" s="1"/>
      <c r="C188" s="1"/>
      <c r="D188" s="1"/>
      <c r="E188" s="2"/>
      <c r="F188" s="1"/>
      <c r="G188" s="4"/>
      <c r="H188" s="2"/>
      <c r="I188" s="2"/>
      <c r="J188" s="5"/>
      <c r="K188" s="5"/>
    </row>
    <row r="189">
      <c r="A189" s="1"/>
      <c r="B189" s="1"/>
      <c r="C189" s="1"/>
      <c r="D189" s="1"/>
      <c r="E189" s="2"/>
      <c r="F189" s="1"/>
      <c r="G189" s="4"/>
      <c r="H189" s="2"/>
      <c r="I189" s="2"/>
      <c r="J189" s="5"/>
      <c r="K189" s="5"/>
    </row>
    <row r="190">
      <c r="A190" s="1"/>
      <c r="B190" s="1"/>
      <c r="C190" s="1"/>
      <c r="D190" s="1"/>
      <c r="E190" s="2"/>
      <c r="F190" s="1"/>
      <c r="G190" s="4"/>
      <c r="H190" s="2"/>
      <c r="I190" s="2"/>
      <c r="J190" s="5"/>
      <c r="K190" s="5"/>
    </row>
    <row r="191">
      <c r="A191" s="1"/>
      <c r="B191" s="1"/>
      <c r="C191" s="1"/>
      <c r="D191" s="1"/>
      <c r="E191" s="2"/>
      <c r="F191" s="1"/>
      <c r="G191" s="4"/>
      <c r="H191" s="2"/>
      <c r="I191" s="2"/>
      <c r="J191" s="5"/>
      <c r="K191" s="5"/>
    </row>
    <row r="192">
      <c r="A192" s="1"/>
      <c r="B192" s="1"/>
      <c r="C192" s="1"/>
      <c r="D192" s="1"/>
      <c r="E192" s="2"/>
      <c r="F192" s="1"/>
      <c r="G192" s="4"/>
      <c r="H192" s="2"/>
      <c r="I192" s="2"/>
      <c r="J192" s="5"/>
      <c r="K192" s="5"/>
    </row>
    <row r="193">
      <c r="A193" s="1"/>
      <c r="B193" s="1"/>
      <c r="C193" s="1"/>
      <c r="D193" s="1"/>
      <c r="E193" s="2"/>
      <c r="F193" s="1"/>
      <c r="G193" s="4"/>
      <c r="H193" s="2"/>
      <c r="I193" s="2"/>
      <c r="J193" s="5"/>
      <c r="K193" s="5"/>
    </row>
    <row r="194">
      <c r="A194" s="1"/>
      <c r="B194" s="1"/>
      <c r="C194" s="1"/>
      <c r="D194" s="1"/>
      <c r="E194" s="2"/>
      <c r="F194" s="1"/>
      <c r="G194" s="4"/>
      <c r="H194" s="2"/>
      <c r="I194" s="2"/>
      <c r="J194" s="5"/>
      <c r="K194" s="5"/>
    </row>
    <row r="195">
      <c r="A195" s="1"/>
      <c r="B195" s="1"/>
      <c r="C195" s="1"/>
      <c r="D195" s="1"/>
      <c r="E195" s="2"/>
      <c r="F195" s="1"/>
      <c r="G195" s="4"/>
      <c r="H195" s="2"/>
      <c r="I195" s="2"/>
      <c r="J195" s="5"/>
      <c r="K195" s="5"/>
    </row>
    <row r="196">
      <c r="A196" s="1"/>
      <c r="B196" s="1"/>
      <c r="C196" s="1"/>
      <c r="D196" s="1"/>
      <c r="E196" s="2"/>
      <c r="F196" s="1"/>
      <c r="G196" s="4"/>
      <c r="H196" s="2"/>
      <c r="I196" s="2"/>
      <c r="J196" s="5"/>
      <c r="K196" s="5"/>
    </row>
    <row r="197">
      <c r="A197" s="1"/>
      <c r="B197" s="1"/>
      <c r="C197" s="1"/>
      <c r="D197" s="1"/>
      <c r="E197" s="2"/>
      <c r="F197" s="1"/>
      <c r="G197" s="4"/>
      <c r="H197" s="2"/>
      <c r="I197" s="2"/>
      <c r="J197" s="5"/>
      <c r="K197" s="5"/>
    </row>
    <row r="198">
      <c r="A198" s="1"/>
      <c r="B198" s="1"/>
      <c r="C198" s="1"/>
      <c r="D198" s="1"/>
      <c r="E198" s="2"/>
      <c r="F198" s="1"/>
      <c r="G198" s="4"/>
      <c r="H198" s="2"/>
      <c r="I198" s="2"/>
      <c r="J198" s="5"/>
      <c r="K198" s="5"/>
    </row>
    <row r="199">
      <c r="A199" s="1"/>
      <c r="B199" s="1"/>
      <c r="C199" s="1"/>
      <c r="D199" s="1"/>
      <c r="E199" s="2"/>
      <c r="F199" s="1"/>
      <c r="G199" s="4"/>
      <c r="H199" s="2"/>
      <c r="I199" s="2"/>
      <c r="J199" s="5"/>
      <c r="K199" s="5"/>
    </row>
    <row r="200">
      <c r="A200" s="1"/>
      <c r="B200" s="1"/>
      <c r="C200" s="1"/>
      <c r="D200" s="1"/>
      <c r="E200" s="2"/>
      <c r="F200" s="1"/>
      <c r="G200" s="4"/>
      <c r="H200" s="2"/>
      <c r="I200" s="2"/>
      <c r="J200" s="5"/>
      <c r="K200" s="5"/>
    </row>
    <row r="201">
      <c r="A201" s="1"/>
      <c r="B201" s="1"/>
      <c r="C201" s="1"/>
      <c r="D201" s="1"/>
      <c r="E201" s="2"/>
      <c r="F201" s="1"/>
      <c r="G201" s="4"/>
      <c r="H201" s="2"/>
      <c r="I201" s="2"/>
      <c r="J201" s="5"/>
      <c r="K201" s="5"/>
    </row>
    <row r="202">
      <c r="A202" s="1"/>
      <c r="B202" s="1"/>
      <c r="C202" s="1"/>
      <c r="D202" s="1"/>
      <c r="E202" s="2"/>
      <c r="F202" s="1"/>
      <c r="G202" s="4"/>
      <c r="H202" s="2"/>
      <c r="I202" s="2"/>
      <c r="J202" s="5"/>
      <c r="K202" s="5"/>
    </row>
    <row r="203">
      <c r="A203" s="1"/>
      <c r="B203" s="1"/>
      <c r="C203" s="1"/>
      <c r="D203" s="1"/>
      <c r="E203" s="2"/>
      <c r="F203" s="1"/>
      <c r="G203" s="4"/>
      <c r="H203" s="2"/>
      <c r="I203" s="2"/>
      <c r="J203" s="5"/>
      <c r="K203" s="5"/>
    </row>
    <row r="204">
      <c r="A204" s="1"/>
      <c r="B204" s="1"/>
      <c r="C204" s="1"/>
      <c r="D204" s="1"/>
      <c r="E204" s="2"/>
      <c r="F204" s="1"/>
      <c r="G204" s="4"/>
      <c r="H204" s="2"/>
      <c r="I204" s="2"/>
      <c r="J204" s="5"/>
      <c r="K204" s="5"/>
    </row>
    <row r="205">
      <c r="A205" s="1"/>
      <c r="B205" s="1"/>
      <c r="C205" s="1"/>
      <c r="D205" s="1"/>
      <c r="E205" s="2"/>
      <c r="F205" s="1"/>
      <c r="G205" s="4"/>
      <c r="H205" s="2"/>
      <c r="I205" s="2"/>
      <c r="J205" s="5"/>
      <c r="K205" s="5"/>
    </row>
    <row r="206">
      <c r="A206" s="1"/>
      <c r="B206" s="1"/>
      <c r="C206" s="1"/>
      <c r="D206" s="1"/>
      <c r="E206" s="2"/>
      <c r="F206" s="1"/>
      <c r="G206" s="4"/>
      <c r="H206" s="2"/>
      <c r="I206" s="2"/>
      <c r="J206" s="5"/>
      <c r="K206" s="5"/>
    </row>
    <row r="207">
      <c r="A207" s="1"/>
      <c r="B207" s="1"/>
      <c r="C207" s="1"/>
      <c r="D207" s="1"/>
      <c r="E207" s="2"/>
      <c r="F207" s="1"/>
      <c r="G207" s="4"/>
      <c r="H207" s="2"/>
      <c r="I207" s="2"/>
      <c r="J207" s="5"/>
      <c r="K207" s="5"/>
    </row>
    <row r="208">
      <c r="A208" s="1"/>
      <c r="B208" s="1"/>
      <c r="C208" s="1"/>
      <c r="D208" s="1"/>
      <c r="E208" s="2"/>
      <c r="F208" s="1"/>
      <c r="G208" s="4"/>
      <c r="H208" s="2"/>
      <c r="I208" s="2"/>
      <c r="J208" s="5"/>
      <c r="K208" s="5"/>
    </row>
    <row r="209">
      <c r="A209" s="1"/>
      <c r="B209" s="1"/>
      <c r="C209" s="1"/>
      <c r="D209" s="1"/>
      <c r="E209" s="2"/>
      <c r="F209" s="1"/>
      <c r="G209" s="4"/>
      <c r="H209" s="2"/>
      <c r="I209" s="2"/>
      <c r="J209" s="5"/>
      <c r="K209" s="5"/>
    </row>
    <row r="210">
      <c r="A210" s="1"/>
      <c r="B210" s="1"/>
      <c r="C210" s="1"/>
      <c r="D210" s="1"/>
      <c r="E210" s="2"/>
      <c r="F210" s="1"/>
      <c r="G210" s="4"/>
      <c r="H210" s="2"/>
      <c r="I210" s="2"/>
      <c r="J210" s="5"/>
      <c r="K210" s="5"/>
    </row>
    <row r="211">
      <c r="A211" s="1"/>
      <c r="B211" s="1"/>
      <c r="C211" s="1"/>
      <c r="D211" s="1"/>
      <c r="E211" s="2"/>
      <c r="F211" s="1"/>
      <c r="G211" s="4"/>
      <c r="H211" s="2"/>
      <c r="I211" s="2"/>
      <c r="J211" s="5"/>
      <c r="K211" s="5"/>
    </row>
    <row r="212">
      <c r="A212" s="1"/>
      <c r="B212" s="1"/>
      <c r="C212" s="1"/>
      <c r="D212" s="1"/>
      <c r="E212" s="2"/>
      <c r="F212" s="1"/>
      <c r="G212" s="4"/>
      <c r="H212" s="2"/>
      <c r="I212" s="2"/>
      <c r="J212" s="5"/>
      <c r="K212" s="5"/>
    </row>
    <row r="213">
      <c r="A213" s="1"/>
      <c r="B213" s="1"/>
      <c r="C213" s="1"/>
      <c r="D213" s="1"/>
      <c r="E213" s="2"/>
      <c r="F213" s="1"/>
      <c r="G213" s="4"/>
      <c r="H213" s="2"/>
      <c r="I213" s="2"/>
      <c r="J213" s="5"/>
      <c r="K213" s="5"/>
    </row>
    <row r="214">
      <c r="A214" s="1"/>
      <c r="B214" s="1"/>
      <c r="C214" s="1"/>
      <c r="D214" s="1"/>
      <c r="E214" s="2"/>
      <c r="F214" s="1"/>
      <c r="G214" s="4"/>
      <c r="H214" s="2"/>
      <c r="I214" s="2"/>
      <c r="J214" s="5"/>
      <c r="K214" s="5"/>
    </row>
    <row r="215">
      <c r="A215" s="1"/>
      <c r="B215" s="1"/>
      <c r="C215" s="1"/>
      <c r="D215" s="1"/>
      <c r="E215" s="2"/>
      <c r="F215" s="1"/>
      <c r="G215" s="4"/>
      <c r="H215" s="2"/>
      <c r="I215" s="2"/>
      <c r="J215" s="5"/>
      <c r="K215" s="5"/>
    </row>
    <row r="216">
      <c r="A216" s="1"/>
      <c r="B216" s="1"/>
      <c r="C216" s="1"/>
      <c r="D216" s="1"/>
      <c r="E216" s="2"/>
      <c r="F216" s="1"/>
      <c r="G216" s="4"/>
      <c r="H216" s="2"/>
      <c r="I216" s="2"/>
      <c r="J216" s="5"/>
      <c r="K216" s="5"/>
    </row>
    <row r="217">
      <c r="A217" s="1"/>
      <c r="B217" s="1"/>
      <c r="C217" s="1"/>
      <c r="D217" s="1"/>
      <c r="E217" s="2"/>
      <c r="F217" s="1"/>
      <c r="G217" s="4"/>
      <c r="H217" s="2"/>
      <c r="I217" s="2"/>
      <c r="J217" s="5"/>
      <c r="K217" s="5"/>
    </row>
    <row r="218">
      <c r="A218" s="1"/>
      <c r="B218" s="1"/>
      <c r="C218" s="1"/>
      <c r="D218" s="1"/>
      <c r="E218" s="2"/>
      <c r="F218" s="1"/>
      <c r="G218" s="4"/>
      <c r="H218" s="2"/>
      <c r="I218" s="2"/>
      <c r="J218" s="5"/>
      <c r="K218" s="5"/>
    </row>
    <row r="219">
      <c r="A219" s="1"/>
      <c r="B219" s="1"/>
      <c r="C219" s="1"/>
      <c r="D219" s="1"/>
      <c r="E219" s="2"/>
      <c r="F219" s="1"/>
      <c r="G219" s="4"/>
      <c r="H219" s="2"/>
      <c r="I219" s="2"/>
      <c r="J219" s="5"/>
      <c r="K219" s="5"/>
    </row>
    <row r="220">
      <c r="A220" s="1"/>
      <c r="B220" s="1"/>
      <c r="C220" s="1"/>
      <c r="D220" s="1"/>
      <c r="E220" s="2"/>
      <c r="F220" s="1"/>
      <c r="G220" s="4"/>
      <c r="H220" s="2"/>
      <c r="I220" s="2"/>
      <c r="J220" s="5"/>
      <c r="K220" s="5"/>
    </row>
    <row r="221">
      <c r="A221" s="1"/>
      <c r="B221" s="1"/>
      <c r="C221" s="1"/>
      <c r="D221" s="1"/>
      <c r="E221" s="2"/>
      <c r="F221" s="1"/>
      <c r="G221" s="4"/>
      <c r="H221" s="2"/>
      <c r="I221" s="2"/>
      <c r="J221" s="5"/>
      <c r="K221" s="5"/>
    </row>
    <row r="222">
      <c r="A222" s="1"/>
      <c r="B222" s="1"/>
      <c r="C222" s="1"/>
      <c r="D222" s="1"/>
      <c r="E222" s="2"/>
      <c r="F222" s="1"/>
      <c r="G222" s="4"/>
      <c r="H222" s="2"/>
      <c r="I222" s="2"/>
      <c r="J222" s="5"/>
      <c r="K222" s="5"/>
    </row>
    <row r="223">
      <c r="A223" s="1"/>
      <c r="B223" s="1"/>
      <c r="C223" s="1"/>
      <c r="D223" s="1"/>
      <c r="E223" s="2"/>
      <c r="F223" s="1"/>
      <c r="G223" s="4"/>
      <c r="H223" s="2"/>
      <c r="I223" s="2"/>
      <c r="J223" s="5"/>
      <c r="K223" s="5"/>
    </row>
    <row r="224">
      <c r="A224" s="1"/>
      <c r="B224" s="1"/>
      <c r="C224" s="1"/>
      <c r="D224" s="1"/>
      <c r="E224" s="2"/>
      <c r="F224" s="1"/>
      <c r="G224" s="4"/>
      <c r="H224" s="2"/>
      <c r="I224" s="2"/>
      <c r="J224" s="5"/>
      <c r="K224" s="5"/>
    </row>
    <row r="225">
      <c r="A225" s="1"/>
      <c r="B225" s="1"/>
      <c r="C225" s="1"/>
      <c r="D225" s="1"/>
      <c r="E225" s="2"/>
      <c r="F225" s="1"/>
      <c r="G225" s="4"/>
      <c r="H225" s="2"/>
      <c r="I225" s="2"/>
      <c r="J225" s="5"/>
      <c r="K225" s="5"/>
    </row>
    <row r="226">
      <c r="A226" s="1"/>
      <c r="B226" s="1"/>
      <c r="C226" s="1"/>
      <c r="D226" s="1"/>
      <c r="E226" s="2"/>
      <c r="F226" s="1"/>
      <c r="G226" s="4"/>
      <c r="H226" s="2"/>
      <c r="I226" s="2"/>
      <c r="J226" s="5"/>
      <c r="K226" s="5"/>
    </row>
    <row r="227">
      <c r="A227" s="1"/>
      <c r="B227" s="1"/>
      <c r="C227" s="1"/>
      <c r="D227" s="1"/>
      <c r="E227" s="2"/>
      <c r="F227" s="1"/>
      <c r="G227" s="4"/>
      <c r="H227" s="2"/>
      <c r="I227" s="2"/>
      <c r="J227" s="5"/>
      <c r="K227" s="5"/>
    </row>
    <row r="228">
      <c r="A228" s="1"/>
      <c r="B228" s="1"/>
      <c r="C228" s="1"/>
      <c r="D228" s="1"/>
      <c r="E228" s="2"/>
      <c r="F228" s="1"/>
      <c r="G228" s="4"/>
      <c r="H228" s="2"/>
      <c r="I228" s="2"/>
      <c r="J228" s="5"/>
      <c r="K228" s="5"/>
    </row>
    <row r="229">
      <c r="A229" s="1"/>
      <c r="B229" s="1"/>
      <c r="C229" s="1"/>
      <c r="D229" s="1"/>
      <c r="E229" s="2"/>
      <c r="F229" s="1"/>
      <c r="G229" s="4"/>
      <c r="H229" s="2"/>
      <c r="I229" s="2"/>
      <c r="J229" s="5"/>
      <c r="K229" s="5"/>
    </row>
    <row r="230">
      <c r="A230" s="1"/>
      <c r="B230" s="1"/>
      <c r="C230" s="1"/>
      <c r="D230" s="1"/>
      <c r="E230" s="2"/>
      <c r="F230" s="1"/>
      <c r="G230" s="4"/>
      <c r="H230" s="2"/>
      <c r="I230" s="2"/>
      <c r="J230" s="5"/>
      <c r="K230" s="5"/>
    </row>
    <row r="231">
      <c r="A231" s="1"/>
      <c r="B231" s="1"/>
      <c r="C231" s="1"/>
      <c r="D231" s="1"/>
      <c r="E231" s="2"/>
      <c r="F231" s="1"/>
      <c r="G231" s="4"/>
      <c r="H231" s="2"/>
      <c r="I231" s="2"/>
      <c r="J231" s="5"/>
      <c r="K231" s="5"/>
    </row>
    <row r="232">
      <c r="A232" s="1"/>
      <c r="B232" s="1"/>
      <c r="C232" s="1"/>
      <c r="D232" s="1"/>
      <c r="E232" s="2"/>
      <c r="F232" s="1"/>
      <c r="G232" s="4"/>
      <c r="H232" s="2"/>
      <c r="I232" s="2"/>
      <c r="J232" s="5"/>
      <c r="K232" s="5"/>
    </row>
    <row r="233">
      <c r="A233" s="1"/>
      <c r="B233" s="1"/>
      <c r="C233" s="1"/>
      <c r="D233" s="1"/>
      <c r="E233" s="2"/>
      <c r="F233" s="1"/>
      <c r="G233" s="4"/>
      <c r="H233" s="2"/>
      <c r="I233" s="2"/>
      <c r="J233" s="5"/>
      <c r="K233" s="5"/>
    </row>
    <row r="234">
      <c r="A234" s="1"/>
      <c r="B234" s="1"/>
      <c r="C234" s="1"/>
      <c r="D234" s="1"/>
      <c r="E234" s="2"/>
      <c r="F234" s="1"/>
      <c r="G234" s="4"/>
      <c r="H234" s="2"/>
      <c r="I234" s="2"/>
      <c r="J234" s="5"/>
      <c r="K234" s="5"/>
    </row>
    <row r="235">
      <c r="A235" s="1"/>
      <c r="B235" s="1"/>
      <c r="C235" s="1"/>
      <c r="D235" s="1"/>
      <c r="E235" s="2"/>
      <c r="F235" s="1"/>
      <c r="G235" s="4"/>
      <c r="H235" s="2"/>
      <c r="I235" s="2"/>
      <c r="J235" s="5"/>
      <c r="K235" s="5"/>
    </row>
    <row r="236">
      <c r="A236" s="1"/>
      <c r="B236" s="1"/>
      <c r="C236" s="1"/>
      <c r="D236" s="1"/>
      <c r="E236" s="2"/>
      <c r="F236" s="1"/>
      <c r="G236" s="4"/>
      <c r="H236" s="2"/>
      <c r="I236" s="2"/>
      <c r="J236" s="5"/>
      <c r="K236" s="5"/>
    </row>
    <row r="237">
      <c r="A237" s="1"/>
      <c r="B237" s="1"/>
      <c r="C237" s="1"/>
      <c r="D237" s="1"/>
      <c r="E237" s="2"/>
      <c r="F237" s="1"/>
      <c r="G237" s="4"/>
      <c r="H237" s="2"/>
      <c r="I237" s="2"/>
      <c r="J237" s="5"/>
      <c r="K237" s="5"/>
    </row>
    <row r="238">
      <c r="A238" s="1"/>
      <c r="B238" s="1"/>
      <c r="C238" s="1"/>
      <c r="D238" s="1"/>
      <c r="E238" s="2"/>
      <c r="F238" s="1"/>
      <c r="G238" s="4"/>
      <c r="H238" s="2"/>
      <c r="I238" s="2"/>
      <c r="J238" s="5"/>
      <c r="K238" s="5"/>
    </row>
    <row r="239">
      <c r="A239" s="1"/>
      <c r="B239" s="1"/>
      <c r="C239" s="1"/>
      <c r="D239" s="1"/>
      <c r="E239" s="2"/>
      <c r="F239" s="1"/>
      <c r="G239" s="4"/>
      <c r="H239" s="2"/>
      <c r="I239" s="2"/>
      <c r="J239" s="5"/>
      <c r="K239" s="5"/>
    </row>
    <row r="240">
      <c r="A240" s="1"/>
      <c r="B240" s="1"/>
      <c r="C240" s="1"/>
      <c r="D240" s="1"/>
      <c r="E240" s="2"/>
      <c r="F240" s="1"/>
      <c r="G240" s="4"/>
      <c r="H240" s="2"/>
      <c r="I240" s="2"/>
      <c r="J240" s="5"/>
      <c r="K240" s="5"/>
    </row>
    <row r="241">
      <c r="A241" s="1"/>
      <c r="B241" s="1"/>
      <c r="C241" s="1"/>
      <c r="D241" s="1"/>
      <c r="E241" s="2"/>
      <c r="F241" s="1"/>
      <c r="G241" s="4"/>
      <c r="H241" s="2"/>
      <c r="I241" s="2"/>
      <c r="J241" s="5"/>
      <c r="K241" s="5"/>
    </row>
    <row r="242">
      <c r="A242" s="1"/>
      <c r="B242" s="1"/>
      <c r="C242" s="1"/>
      <c r="D242" s="1"/>
      <c r="E242" s="2"/>
      <c r="F242" s="1"/>
      <c r="G242" s="4"/>
      <c r="H242" s="2"/>
      <c r="I242" s="2"/>
      <c r="J242" s="5"/>
      <c r="K242" s="5"/>
    </row>
    <row r="243">
      <c r="A243" s="1"/>
      <c r="B243" s="1"/>
      <c r="C243" s="1"/>
      <c r="D243" s="1"/>
      <c r="E243" s="2"/>
      <c r="F243" s="1"/>
      <c r="G243" s="4"/>
      <c r="H243" s="2"/>
      <c r="I243" s="2"/>
      <c r="J243" s="5"/>
      <c r="K243" s="5"/>
    </row>
    <row r="244">
      <c r="A244" s="1"/>
      <c r="B244" s="1"/>
      <c r="C244" s="1"/>
      <c r="D244" s="1"/>
      <c r="E244" s="2"/>
      <c r="F244" s="1"/>
      <c r="G244" s="4"/>
      <c r="H244" s="2"/>
      <c r="I244" s="2"/>
      <c r="J244" s="5"/>
      <c r="K244" s="5"/>
    </row>
    <row r="245">
      <c r="A245" s="1"/>
      <c r="B245" s="1"/>
      <c r="C245" s="1"/>
      <c r="D245" s="1"/>
      <c r="E245" s="2"/>
      <c r="F245" s="1"/>
      <c r="G245" s="4"/>
      <c r="H245" s="2"/>
      <c r="I245" s="2"/>
      <c r="J245" s="5"/>
      <c r="K245" s="5"/>
    </row>
    <row r="246">
      <c r="A246" s="1"/>
      <c r="B246" s="1"/>
      <c r="C246" s="1"/>
      <c r="D246" s="1"/>
      <c r="E246" s="2"/>
      <c r="F246" s="1"/>
      <c r="G246" s="4"/>
      <c r="H246" s="2"/>
      <c r="I246" s="2"/>
      <c r="J246" s="5"/>
      <c r="K246" s="5"/>
    </row>
    <row r="247">
      <c r="A247" s="1"/>
      <c r="B247" s="1"/>
      <c r="C247" s="1"/>
      <c r="D247" s="1"/>
      <c r="E247" s="2"/>
      <c r="F247" s="1"/>
      <c r="G247" s="4"/>
      <c r="H247" s="2"/>
      <c r="I247" s="2"/>
      <c r="J247" s="5"/>
      <c r="K247" s="5"/>
    </row>
    <row r="248">
      <c r="A248" s="1"/>
      <c r="B248" s="1"/>
      <c r="C248" s="1"/>
      <c r="D248" s="1"/>
      <c r="E248" s="2"/>
      <c r="F248" s="1"/>
      <c r="G248" s="4"/>
      <c r="H248" s="2"/>
      <c r="I248" s="2"/>
      <c r="J248" s="5"/>
      <c r="K248" s="5"/>
    </row>
    <row r="249">
      <c r="A249" s="1"/>
      <c r="B249" s="1"/>
      <c r="C249" s="1"/>
      <c r="D249" s="1"/>
      <c r="E249" s="2"/>
      <c r="F249" s="1"/>
      <c r="G249" s="4"/>
      <c r="H249" s="2"/>
      <c r="I249" s="2"/>
      <c r="J249" s="5"/>
      <c r="K249" s="5"/>
    </row>
    <row r="250">
      <c r="A250" s="1"/>
      <c r="B250" s="1"/>
      <c r="C250" s="1"/>
      <c r="D250" s="1"/>
      <c r="E250" s="2"/>
      <c r="F250" s="1"/>
      <c r="G250" s="4"/>
      <c r="H250" s="2"/>
      <c r="I250" s="2"/>
      <c r="J250" s="5"/>
      <c r="K250" s="5"/>
    </row>
    <row r="251">
      <c r="A251" s="1"/>
      <c r="B251" s="1"/>
      <c r="C251" s="1"/>
      <c r="D251" s="1"/>
      <c r="E251" s="2"/>
      <c r="F251" s="1"/>
      <c r="G251" s="4"/>
      <c r="H251" s="2"/>
      <c r="I251" s="2"/>
      <c r="J251" s="5"/>
      <c r="K251" s="5"/>
    </row>
    <row r="252">
      <c r="A252" s="1"/>
      <c r="B252" s="1"/>
      <c r="C252" s="1"/>
      <c r="D252" s="1"/>
      <c r="E252" s="2"/>
      <c r="F252" s="1"/>
      <c r="G252" s="4"/>
      <c r="H252" s="2"/>
      <c r="I252" s="2"/>
      <c r="J252" s="5"/>
      <c r="K252" s="5"/>
    </row>
    <row r="253">
      <c r="A253" s="1"/>
      <c r="B253" s="1"/>
      <c r="C253" s="1"/>
      <c r="D253" s="1"/>
      <c r="E253" s="2"/>
      <c r="F253" s="1"/>
      <c r="G253" s="4"/>
      <c r="H253" s="2"/>
      <c r="I253" s="2"/>
      <c r="J253" s="5"/>
      <c r="K253" s="5"/>
    </row>
    <row r="254">
      <c r="A254" s="1"/>
      <c r="B254" s="1"/>
      <c r="C254" s="1"/>
      <c r="D254" s="1"/>
      <c r="E254" s="2"/>
      <c r="F254" s="1"/>
      <c r="G254" s="4"/>
      <c r="H254" s="2"/>
      <c r="I254" s="2"/>
      <c r="J254" s="5"/>
      <c r="K254" s="5"/>
    </row>
    <row r="255">
      <c r="A255" s="1"/>
      <c r="B255" s="1"/>
      <c r="C255" s="1"/>
      <c r="D255" s="1"/>
      <c r="E255" s="2"/>
      <c r="F255" s="1"/>
      <c r="G255" s="4"/>
      <c r="H255" s="2"/>
      <c r="I255" s="2"/>
      <c r="J255" s="5"/>
      <c r="K255" s="5"/>
    </row>
    <row r="256">
      <c r="A256" s="1"/>
      <c r="B256" s="1"/>
      <c r="C256" s="1"/>
      <c r="D256" s="1"/>
      <c r="E256" s="2"/>
      <c r="F256" s="1"/>
      <c r="G256" s="4"/>
      <c r="H256" s="2"/>
      <c r="I256" s="2"/>
      <c r="J256" s="5"/>
      <c r="K256" s="5"/>
    </row>
    <row r="257">
      <c r="A257" s="1"/>
      <c r="B257" s="1"/>
      <c r="C257" s="1"/>
      <c r="D257" s="1"/>
      <c r="E257" s="2"/>
      <c r="F257" s="1"/>
      <c r="G257" s="4"/>
      <c r="H257" s="2"/>
      <c r="I257" s="2"/>
      <c r="J257" s="5"/>
      <c r="K257" s="5"/>
    </row>
    <row r="258">
      <c r="A258" s="1"/>
      <c r="B258" s="1"/>
      <c r="C258" s="1"/>
      <c r="D258" s="1"/>
      <c r="E258" s="2"/>
      <c r="F258" s="1"/>
      <c r="G258" s="4"/>
      <c r="H258" s="2"/>
      <c r="I258" s="2"/>
      <c r="J258" s="5"/>
      <c r="K258" s="5"/>
    </row>
    <row r="259">
      <c r="A259" s="1"/>
      <c r="B259" s="1"/>
      <c r="C259" s="1"/>
      <c r="D259" s="1"/>
      <c r="E259" s="2"/>
      <c r="F259" s="1"/>
      <c r="G259" s="4"/>
      <c r="H259" s="2"/>
      <c r="I259" s="2"/>
      <c r="J259" s="5"/>
      <c r="K259" s="5"/>
    </row>
    <row r="260">
      <c r="A260" s="1"/>
      <c r="B260" s="1"/>
      <c r="C260" s="1"/>
      <c r="D260" s="1"/>
      <c r="E260" s="2"/>
      <c r="F260" s="1"/>
      <c r="G260" s="4"/>
      <c r="H260" s="2"/>
      <c r="I260" s="2"/>
      <c r="J260" s="5"/>
      <c r="K260" s="5"/>
    </row>
    <row r="261">
      <c r="A261" s="1"/>
      <c r="B261" s="1"/>
      <c r="C261" s="1"/>
      <c r="D261" s="1"/>
      <c r="E261" s="2"/>
      <c r="F261" s="1"/>
      <c r="G261" s="4"/>
      <c r="H261" s="2"/>
      <c r="I261" s="2"/>
      <c r="J261" s="5"/>
      <c r="K261" s="5"/>
    </row>
    <row r="262">
      <c r="A262" s="1"/>
      <c r="B262" s="1"/>
      <c r="C262" s="1"/>
      <c r="D262" s="1"/>
      <c r="E262" s="2"/>
      <c r="F262" s="1"/>
      <c r="G262" s="4"/>
      <c r="H262" s="2"/>
      <c r="I262" s="2"/>
      <c r="J262" s="5"/>
      <c r="K262" s="5"/>
    </row>
    <row r="263">
      <c r="A263" s="1"/>
      <c r="B263" s="1"/>
      <c r="C263" s="1"/>
      <c r="D263" s="1"/>
      <c r="E263" s="2"/>
      <c r="F263" s="1"/>
      <c r="G263" s="4"/>
      <c r="H263" s="2"/>
      <c r="I263" s="2"/>
      <c r="J263" s="5"/>
      <c r="K263" s="5"/>
    </row>
    <row r="264">
      <c r="A264" s="1"/>
      <c r="B264" s="1"/>
      <c r="C264" s="1"/>
      <c r="D264" s="1"/>
      <c r="E264" s="2"/>
      <c r="F264" s="1"/>
      <c r="G264" s="4"/>
      <c r="H264" s="2"/>
      <c r="I264" s="2"/>
      <c r="J264" s="5"/>
      <c r="K264" s="5"/>
    </row>
    <row r="265">
      <c r="A265" s="1"/>
      <c r="B265" s="1"/>
      <c r="C265" s="1"/>
      <c r="D265" s="1"/>
      <c r="E265" s="2"/>
      <c r="F265" s="1"/>
      <c r="G265" s="4"/>
      <c r="H265" s="2"/>
      <c r="I265" s="2"/>
      <c r="J265" s="5"/>
      <c r="K265" s="5"/>
    </row>
    <row r="266">
      <c r="A266" s="1"/>
      <c r="B266" s="1"/>
      <c r="C266" s="1"/>
      <c r="D266" s="1"/>
      <c r="E266" s="2"/>
      <c r="F266" s="1"/>
      <c r="G266" s="4"/>
      <c r="H266" s="2"/>
      <c r="I266" s="2"/>
      <c r="J266" s="5"/>
      <c r="K266" s="5"/>
    </row>
    <row r="267">
      <c r="A267" s="1"/>
      <c r="B267" s="1"/>
      <c r="C267" s="1"/>
      <c r="D267" s="1"/>
      <c r="E267" s="2"/>
      <c r="F267" s="1"/>
      <c r="G267" s="4"/>
      <c r="H267" s="2"/>
      <c r="I267" s="2"/>
      <c r="J267" s="5"/>
      <c r="K267" s="5"/>
    </row>
    <row r="268">
      <c r="A268" s="1"/>
      <c r="B268" s="1"/>
      <c r="C268" s="1"/>
      <c r="D268" s="1"/>
      <c r="E268" s="2"/>
      <c r="F268" s="1"/>
      <c r="G268" s="4"/>
      <c r="H268" s="2"/>
      <c r="I268" s="2"/>
      <c r="J268" s="5"/>
      <c r="K268" s="5"/>
    </row>
    <row r="269">
      <c r="A269" s="1"/>
      <c r="B269" s="1"/>
      <c r="C269" s="1"/>
      <c r="D269" s="1"/>
      <c r="E269" s="2"/>
      <c r="F269" s="1"/>
      <c r="G269" s="4"/>
      <c r="H269" s="2"/>
      <c r="I269" s="2"/>
      <c r="J269" s="5"/>
      <c r="K269" s="5"/>
    </row>
    <row r="270">
      <c r="A270" s="1"/>
      <c r="B270" s="1"/>
      <c r="C270" s="1"/>
      <c r="D270" s="1"/>
      <c r="E270" s="2"/>
      <c r="F270" s="1"/>
      <c r="G270" s="4"/>
      <c r="H270" s="2"/>
      <c r="I270" s="2"/>
      <c r="J270" s="5"/>
      <c r="K270" s="5"/>
    </row>
    <row r="271">
      <c r="A271" s="1"/>
      <c r="B271" s="1"/>
      <c r="C271" s="1"/>
      <c r="D271" s="1"/>
      <c r="E271" s="2"/>
      <c r="F271" s="1"/>
      <c r="G271" s="4"/>
      <c r="H271" s="2"/>
      <c r="I271" s="2"/>
      <c r="J271" s="5"/>
      <c r="K271" s="5"/>
    </row>
    <row r="272">
      <c r="A272" s="1"/>
      <c r="B272" s="1"/>
      <c r="C272" s="1"/>
      <c r="D272" s="1"/>
      <c r="E272" s="2"/>
      <c r="F272" s="1"/>
      <c r="G272" s="4"/>
      <c r="H272" s="2"/>
      <c r="I272" s="2"/>
      <c r="J272" s="5"/>
      <c r="K272" s="5"/>
    </row>
    <row r="273">
      <c r="A273" s="1"/>
      <c r="B273" s="1"/>
      <c r="C273" s="1"/>
      <c r="D273" s="1"/>
      <c r="E273" s="2"/>
      <c r="F273" s="1"/>
      <c r="G273" s="4"/>
      <c r="H273" s="2"/>
      <c r="I273" s="2"/>
      <c r="J273" s="5"/>
      <c r="K273" s="5"/>
    </row>
    <row r="274">
      <c r="A274" s="1"/>
      <c r="B274" s="1"/>
      <c r="C274" s="1"/>
      <c r="D274" s="1"/>
      <c r="E274" s="2"/>
      <c r="F274" s="1"/>
      <c r="G274" s="4"/>
      <c r="H274" s="2"/>
      <c r="I274" s="2"/>
      <c r="J274" s="5"/>
      <c r="K274" s="5"/>
    </row>
    <row r="275">
      <c r="A275" s="1"/>
      <c r="B275" s="1"/>
      <c r="C275" s="1"/>
      <c r="D275" s="1"/>
      <c r="E275" s="2"/>
      <c r="F275" s="1"/>
      <c r="G275" s="4"/>
      <c r="H275" s="2"/>
      <c r="I275" s="2"/>
      <c r="J275" s="5"/>
      <c r="K275" s="5"/>
    </row>
    <row r="276">
      <c r="A276" s="1"/>
      <c r="B276" s="1"/>
      <c r="C276" s="1"/>
      <c r="D276" s="1"/>
      <c r="E276" s="2"/>
      <c r="F276" s="1"/>
      <c r="G276" s="4"/>
      <c r="H276" s="2"/>
      <c r="I276" s="2"/>
      <c r="J276" s="5"/>
      <c r="K276" s="5"/>
    </row>
    <row r="277">
      <c r="A277" s="1"/>
      <c r="B277" s="1"/>
      <c r="C277" s="1"/>
      <c r="D277" s="1"/>
      <c r="E277" s="2"/>
      <c r="F277" s="1"/>
      <c r="G277" s="4"/>
      <c r="H277" s="2"/>
      <c r="I277" s="2"/>
      <c r="J277" s="5"/>
      <c r="K277" s="5"/>
    </row>
    <row r="278">
      <c r="A278" s="1"/>
      <c r="B278" s="1"/>
      <c r="C278" s="1"/>
      <c r="D278" s="1"/>
      <c r="E278" s="2"/>
      <c r="F278" s="1"/>
      <c r="G278" s="4"/>
      <c r="H278" s="2"/>
      <c r="I278" s="2"/>
      <c r="J278" s="5"/>
      <c r="K278" s="5"/>
    </row>
    <row r="279">
      <c r="A279" s="1"/>
      <c r="B279" s="1"/>
      <c r="C279" s="1"/>
      <c r="D279" s="1"/>
      <c r="E279" s="2"/>
      <c r="F279" s="1"/>
      <c r="G279" s="4"/>
      <c r="H279" s="2"/>
      <c r="I279" s="2"/>
      <c r="J279" s="5"/>
      <c r="K279" s="5"/>
    </row>
    <row r="280">
      <c r="A280" s="1"/>
      <c r="B280" s="1"/>
      <c r="C280" s="1"/>
      <c r="D280" s="1"/>
      <c r="E280" s="2"/>
      <c r="F280" s="1"/>
      <c r="G280" s="4"/>
      <c r="H280" s="2"/>
      <c r="I280" s="2"/>
      <c r="J280" s="5"/>
      <c r="K280" s="5"/>
    </row>
    <row r="281">
      <c r="A281" s="1"/>
      <c r="B281" s="1"/>
      <c r="C281" s="1"/>
      <c r="D281" s="1"/>
      <c r="E281" s="2"/>
      <c r="F281" s="1"/>
      <c r="G281" s="4"/>
      <c r="H281" s="2"/>
      <c r="I281" s="2"/>
      <c r="J281" s="5"/>
      <c r="K281" s="5"/>
    </row>
    <row r="282">
      <c r="A282" s="1"/>
      <c r="B282" s="1"/>
      <c r="C282" s="1"/>
      <c r="D282" s="1"/>
      <c r="E282" s="2"/>
      <c r="F282" s="1"/>
      <c r="G282" s="4"/>
      <c r="H282" s="2"/>
      <c r="I282" s="2"/>
      <c r="J282" s="5"/>
      <c r="K282" s="5"/>
    </row>
    <row r="283">
      <c r="A283" s="1"/>
      <c r="B283" s="1"/>
      <c r="C283" s="1"/>
      <c r="D283" s="1"/>
      <c r="E283" s="2"/>
      <c r="F283" s="1"/>
      <c r="G283" s="4"/>
      <c r="H283" s="2"/>
      <c r="I283" s="2"/>
      <c r="J283" s="5"/>
      <c r="K283" s="5"/>
    </row>
    <row r="284">
      <c r="A284" s="1"/>
      <c r="B284" s="1"/>
      <c r="C284" s="1"/>
      <c r="D284" s="1"/>
      <c r="E284" s="2"/>
      <c r="F284" s="1"/>
      <c r="G284" s="4"/>
      <c r="H284" s="2"/>
      <c r="I284" s="2"/>
      <c r="J284" s="5"/>
      <c r="K284" s="5"/>
    </row>
    <row r="285">
      <c r="A285" s="1"/>
      <c r="B285" s="1"/>
      <c r="C285" s="1"/>
      <c r="D285" s="1"/>
      <c r="E285" s="2"/>
      <c r="F285" s="1"/>
      <c r="G285" s="4"/>
      <c r="H285" s="2"/>
      <c r="I285" s="2"/>
      <c r="J285" s="5"/>
      <c r="K285" s="5"/>
    </row>
    <row r="286">
      <c r="A286" s="1"/>
      <c r="B286" s="1"/>
      <c r="C286" s="1"/>
      <c r="D286" s="1"/>
      <c r="E286" s="2"/>
      <c r="F286" s="1"/>
      <c r="G286" s="4"/>
      <c r="H286" s="2"/>
      <c r="I286" s="2"/>
      <c r="J286" s="5"/>
      <c r="K286" s="5"/>
    </row>
    <row r="287">
      <c r="A287" s="1"/>
      <c r="B287" s="1"/>
      <c r="C287" s="1"/>
      <c r="D287" s="1"/>
      <c r="E287" s="2"/>
      <c r="F287" s="1"/>
      <c r="G287" s="4"/>
      <c r="H287" s="2"/>
      <c r="I287" s="2"/>
      <c r="J287" s="5"/>
      <c r="K287" s="5"/>
    </row>
    <row r="288">
      <c r="A288" s="1"/>
      <c r="B288" s="1"/>
      <c r="C288" s="1"/>
      <c r="D288" s="1"/>
      <c r="E288" s="2"/>
      <c r="F288" s="1"/>
      <c r="G288" s="4"/>
      <c r="H288" s="2"/>
      <c r="I288" s="2"/>
      <c r="J288" s="5"/>
      <c r="K288" s="5"/>
    </row>
    <row r="289">
      <c r="A289" s="1"/>
      <c r="B289" s="1"/>
      <c r="C289" s="1"/>
      <c r="D289" s="1"/>
      <c r="E289" s="2"/>
      <c r="F289" s="1"/>
      <c r="G289" s="4"/>
      <c r="H289" s="2"/>
      <c r="I289" s="2"/>
      <c r="J289" s="5"/>
      <c r="K289" s="5"/>
    </row>
    <row r="290">
      <c r="A290" s="1"/>
      <c r="B290" s="1"/>
      <c r="C290" s="1"/>
      <c r="D290" s="1"/>
      <c r="E290" s="2"/>
      <c r="F290" s="1"/>
      <c r="G290" s="4"/>
      <c r="H290" s="2"/>
      <c r="I290" s="2"/>
      <c r="J290" s="5"/>
      <c r="K290" s="5"/>
    </row>
    <row r="291">
      <c r="A291" s="1"/>
      <c r="B291" s="1"/>
      <c r="C291" s="1"/>
      <c r="D291" s="1"/>
      <c r="E291" s="2"/>
      <c r="F291" s="1"/>
      <c r="G291" s="4"/>
      <c r="H291" s="2"/>
      <c r="I291" s="2"/>
      <c r="J291" s="5"/>
      <c r="K291" s="5"/>
    </row>
    <row r="292">
      <c r="A292" s="1"/>
      <c r="B292" s="1"/>
      <c r="C292" s="1"/>
      <c r="D292" s="1"/>
      <c r="E292" s="2"/>
      <c r="F292" s="1"/>
      <c r="G292" s="4"/>
      <c r="H292" s="2"/>
      <c r="I292" s="2"/>
      <c r="J292" s="5"/>
      <c r="K292" s="5"/>
    </row>
    <row r="293">
      <c r="A293" s="1"/>
      <c r="B293" s="1"/>
      <c r="C293" s="1"/>
      <c r="D293" s="1"/>
      <c r="E293" s="2"/>
      <c r="F293" s="1"/>
      <c r="G293" s="4"/>
      <c r="H293" s="2"/>
      <c r="I293" s="2"/>
      <c r="J293" s="5"/>
      <c r="K293" s="5"/>
    </row>
    <row r="294">
      <c r="A294" s="1"/>
      <c r="B294" s="1"/>
      <c r="C294" s="1"/>
      <c r="D294" s="1"/>
      <c r="E294" s="2"/>
      <c r="F294" s="1"/>
      <c r="G294" s="4"/>
      <c r="H294" s="2"/>
      <c r="I294" s="2"/>
      <c r="J294" s="5"/>
      <c r="K294" s="5"/>
    </row>
    <row r="295">
      <c r="A295" s="1"/>
      <c r="B295" s="1"/>
      <c r="C295" s="1"/>
      <c r="D295" s="1"/>
      <c r="E295" s="2"/>
      <c r="F295" s="1"/>
      <c r="G295" s="4"/>
      <c r="H295" s="2"/>
      <c r="I295" s="2"/>
      <c r="J295" s="5"/>
      <c r="K295" s="5"/>
    </row>
    <row r="296">
      <c r="A296" s="1"/>
      <c r="B296" s="1"/>
      <c r="C296" s="1"/>
      <c r="D296" s="1"/>
      <c r="E296" s="2"/>
      <c r="F296" s="1"/>
      <c r="G296" s="4"/>
      <c r="H296" s="2"/>
      <c r="I296" s="2"/>
      <c r="J296" s="5"/>
      <c r="K296" s="5"/>
    </row>
    <row r="297">
      <c r="A297" s="1"/>
      <c r="B297" s="1"/>
      <c r="C297" s="1"/>
      <c r="D297" s="1"/>
      <c r="E297" s="2"/>
      <c r="F297" s="1"/>
      <c r="G297" s="4"/>
      <c r="H297" s="2"/>
      <c r="I297" s="2"/>
      <c r="J297" s="5"/>
      <c r="K297" s="5"/>
    </row>
    <row r="298">
      <c r="A298" s="1"/>
      <c r="B298" s="1"/>
      <c r="C298" s="1"/>
      <c r="D298" s="1"/>
      <c r="E298" s="2"/>
      <c r="F298" s="1"/>
      <c r="G298" s="4"/>
      <c r="H298" s="2"/>
      <c r="I298" s="2"/>
      <c r="J298" s="5"/>
      <c r="K298" s="5"/>
    </row>
    <row r="299">
      <c r="A299" s="1"/>
      <c r="B299" s="1"/>
      <c r="C299" s="1"/>
      <c r="D299" s="1"/>
      <c r="E299" s="2"/>
      <c r="F299" s="1"/>
      <c r="G299" s="4"/>
      <c r="H299" s="2"/>
      <c r="I299" s="2"/>
      <c r="J299" s="5"/>
      <c r="K299" s="5"/>
    </row>
    <row r="300">
      <c r="A300" s="1"/>
      <c r="B300" s="1"/>
      <c r="C300" s="1"/>
      <c r="D300" s="1"/>
      <c r="E300" s="2"/>
      <c r="F300" s="1"/>
      <c r="G300" s="4"/>
      <c r="H300" s="2"/>
      <c r="I300" s="2"/>
      <c r="J300" s="5"/>
      <c r="K300" s="5"/>
    </row>
    <row r="301">
      <c r="A301" s="1"/>
      <c r="B301" s="1"/>
      <c r="C301" s="1"/>
      <c r="D301" s="1"/>
      <c r="E301" s="2"/>
      <c r="F301" s="1"/>
      <c r="G301" s="4"/>
      <c r="H301" s="2"/>
      <c r="I301" s="2"/>
      <c r="J301" s="5"/>
      <c r="K301" s="5"/>
    </row>
    <row r="302">
      <c r="A302" s="1"/>
      <c r="B302" s="1"/>
      <c r="C302" s="1"/>
      <c r="D302" s="1"/>
      <c r="E302" s="2"/>
      <c r="F302" s="1"/>
      <c r="G302" s="4"/>
      <c r="H302" s="2"/>
      <c r="I302" s="2"/>
      <c r="J302" s="5"/>
      <c r="K302" s="5"/>
    </row>
    <row r="303">
      <c r="A303" s="1"/>
      <c r="B303" s="1"/>
      <c r="C303" s="1"/>
      <c r="D303" s="1"/>
      <c r="E303" s="2"/>
      <c r="F303" s="1"/>
      <c r="G303" s="4"/>
      <c r="H303" s="2"/>
      <c r="I303" s="2"/>
      <c r="J303" s="5"/>
      <c r="K303" s="5"/>
    </row>
    <row r="304">
      <c r="A304" s="1"/>
      <c r="B304" s="1"/>
      <c r="C304" s="1"/>
      <c r="D304" s="1"/>
      <c r="E304" s="2"/>
      <c r="F304" s="1"/>
      <c r="G304" s="4"/>
      <c r="H304" s="2"/>
      <c r="I304" s="2"/>
      <c r="J304" s="5"/>
      <c r="K304" s="5"/>
    </row>
    <row r="305">
      <c r="A305" s="1"/>
      <c r="B305" s="1"/>
      <c r="C305" s="1"/>
      <c r="D305" s="1"/>
      <c r="E305" s="2"/>
      <c r="F305" s="1"/>
      <c r="G305" s="4"/>
      <c r="H305" s="2"/>
      <c r="I305" s="2"/>
      <c r="J305" s="5"/>
      <c r="K305" s="5"/>
    </row>
    <row r="306">
      <c r="A306" s="1"/>
      <c r="B306" s="1"/>
      <c r="C306" s="1"/>
      <c r="D306" s="1"/>
      <c r="E306" s="2"/>
      <c r="F306" s="1"/>
      <c r="G306" s="4"/>
      <c r="H306" s="2"/>
      <c r="I306" s="2"/>
      <c r="J306" s="5"/>
      <c r="K306" s="5"/>
    </row>
    <row r="307">
      <c r="A307" s="1"/>
      <c r="B307" s="1"/>
      <c r="C307" s="1"/>
      <c r="D307" s="1"/>
      <c r="E307" s="2"/>
      <c r="F307" s="1"/>
      <c r="G307" s="4"/>
      <c r="H307" s="2"/>
      <c r="I307" s="2"/>
      <c r="J307" s="5"/>
      <c r="K307" s="5"/>
    </row>
    <row r="308">
      <c r="A308" s="1"/>
      <c r="B308" s="1"/>
      <c r="C308" s="1"/>
      <c r="D308" s="1"/>
      <c r="E308" s="2"/>
      <c r="F308" s="1"/>
      <c r="G308" s="4"/>
      <c r="H308" s="2"/>
      <c r="I308" s="2"/>
      <c r="J308" s="5"/>
      <c r="K308" s="5"/>
    </row>
    <row r="309">
      <c r="A309" s="1"/>
      <c r="B309" s="1"/>
      <c r="C309" s="1"/>
      <c r="D309" s="1"/>
      <c r="E309" s="2"/>
      <c r="F309" s="1"/>
      <c r="G309" s="4"/>
      <c r="H309" s="2"/>
      <c r="I309" s="2"/>
      <c r="J309" s="5"/>
      <c r="K309" s="5"/>
    </row>
    <row r="310">
      <c r="A310" s="1"/>
      <c r="B310" s="1"/>
      <c r="C310" s="1"/>
      <c r="D310" s="1"/>
      <c r="E310" s="2"/>
      <c r="F310" s="1"/>
      <c r="G310" s="4"/>
      <c r="H310" s="2"/>
      <c r="I310" s="2"/>
      <c r="J310" s="5"/>
      <c r="K310" s="5"/>
    </row>
    <row r="311">
      <c r="A311" s="1"/>
      <c r="B311" s="1"/>
      <c r="C311" s="1"/>
      <c r="D311" s="1"/>
      <c r="E311" s="2"/>
      <c r="F311" s="1"/>
      <c r="G311" s="4"/>
      <c r="H311" s="2"/>
      <c r="I311" s="2"/>
      <c r="J311" s="5"/>
      <c r="K311" s="5"/>
    </row>
    <row r="312">
      <c r="A312" s="1"/>
      <c r="B312" s="1"/>
      <c r="C312" s="1"/>
      <c r="D312" s="1"/>
      <c r="E312" s="2"/>
      <c r="F312" s="1"/>
      <c r="G312" s="4"/>
      <c r="H312" s="2"/>
      <c r="I312" s="2"/>
      <c r="J312" s="5"/>
      <c r="K312" s="5"/>
    </row>
    <row r="313">
      <c r="A313" s="1"/>
      <c r="B313" s="1"/>
      <c r="C313" s="1"/>
      <c r="D313" s="1"/>
      <c r="E313" s="2"/>
      <c r="F313" s="1"/>
      <c r="G313" s="4"/>
      <c r="H313" s="2"/>
      <c r="I313" s="2"/>
      <c r="J313" s="5"/>
      <c r="K313" s="5"/>
    </row>
    <row r="314">
      <c r="A314" s="1"/>
      <c r="B314" s="1"/>
      <c r="C314" s="1"/>
      <c r="D314" s="1"/>
      <c r="E314" s="2"/>
      <c r="F314" s="1"/>
      <c r="G314" s="4"/>
      <c r="H314" s="2"/>
      <c r="I314" s="2"/>
      <c r="J314" s="5"/>
      <c r="K314" s="5"/>
    </row>
    <row r="315">
      <c r="A315" s="1"/>
      <c r="B315" s="1"/>
      <c r="C315" s="1"/>
      <c r="D315" s="1"/>
      <c r="E315" s="2"/>
      <c r="F315" s="1"/>
      <c r="G315" s="4"/>
      <c r="H315" s="2"/>
      <c r="I315" s="2"/>
      <c r="J315" s="5"/>
      <c r="K315" s="5"/>
    </row>
    <row r="316">
      <c r="A316" s="1"/>
      <c r="B316" s="1"/>
      <c r="C316" s="1"/>
      <c r="D316" s="1"/>
      <c r="E316" s="2"/>
      <c r="F316" s="1"/>
      <c r="G316" s="4"/>
      <c r="H316" s="2"/>
      <c r="I316" s="2"/>
      <c r="J316" s="5"/>
      <c r="K316" s="5"/>
    </row>
    <row r="317">
      <c r="A317" s="1"/>
      <c r="B317" s="1"/>
      <c r="C317" s="1"/>
      <c r="D317" s="1"/>
      <c r="E317" s="2"/>
      <c r="F317" s="1"/>
      <c r="G317" s="4"/>
      <c r="H317" s="2"/>
      <c r="I317" s="2"/>
      <c r="J317" s="5"/>
      <c r="K317" s="5"/>
    </row>
    <row r="318">
      <c r="A318" s="1"/>
      <c r="B318" s="1"/>
      <c r="C318" s="1"/>
      <c r="D318" s="1"/>
      <c r="E318" s="2"/>
      <c r="F318" s="1"/>
      <c r="G318" s="4"/>
      <c r="H318" s="2"/>
      <c r="I318" s="2"/>
      <c r="J318" s="5"/>
      <c r="K318" s="5"/>
    </row>
    <row r="319">
      <c r="A319" s="1"/>
      <c r="B319" s="1"/>
      <c r="C319" s="1"/>
      <c r="D319" s="1"/>
      <c r="E319" s="2"/>
      <c r="F319" s="1"/>
      <c r="G319" s="4"/>
      <c r="H319" s="2"/>
      <c r="I319" s="2"/>
      <c r="J319" s="5"/>
      <c r="K319" s="5"/>
    </row>
    <row r="320">
      <c r="A320" s="1"/>
      <c r="B320" s="1"/>
      <c r="C320" s="1"/>
      <c r="D320" s="1"/>
      <c r="E320" s="2"/>
      <c r="F320" s="1"/>
      <c r="G320" s="4"/>
      <c r="H320" s="2"/>
      <c r="I320" s="2"/>
      <c r="J320" s="5"/>
      <c r="K320" s="5"/>
    </row>
    <row r="321">
      <c r="A321" s="1"/>
      <c r="B321" s="1"/>
      <c r="C321" s="1"/>
      <c r="D321" s="1"/>
      <c r="E321" s="2"/>
      <c r="F321" s="1"/>
      <c r="G321" s="4"/>
      <c r="H321" s="2"/>
      <c r="I321" s="2"/>
      <c r="J321" s="5"/>
      <c r="K321" s="5"/>
    </row>
    <row r="322">
      <c r="A322" s="1"/>
      <c r="B322" s="1"/>
      <c r="C322" s="1"/>
      <c r="D322" s="1"/>
      <c r="E322" s="2"/>
      <c r="F322" s="1"/>
      <c r="G322" s="4"/>
      <c r="H322" s="2"/>
      <c r="I322" s="2"/>
      <c r="J322" s="5"/>
      <c r="K322" s="5"/>
    </row>
    <row r="323">
      <c r="A323" s="1"/>
      <c r="B323" s="1"/>
      <c r="C323" s="1"/>
      <c r="D323" s="1"/>
      <c r="E323" s="2"/>
      <c r="F323" s="1"/>
      <c r="G323" s="4"/>
      <c r="H323" s="2"/>
      <c r="I323" s="2"/>
      <c r="J323" s="5"/>
      <c r="K323" s="5"/>
    </row>
    <row r="324">
      <c r="A324" s="1"/>
      <c r="B324" s="1"/>
      <c r="C324" s="1"/>
      <c r="D324" s="1"/>
      <c r="E324" s="2"/>
      <c r="F324" s="1"/>
      <c r="G324" s="4"/>
      <c r="H324" s="2"/>
      <c r="I324" s="2"/>
      <c r="J324" s="5"/>
      <c r="K324" s="5"/>
    </row>
    <row r="325">
      <c r="A325" s="1"/>
      <c r="B325" s="1"/>
      <c r="C325" s="1"/>
      <c r="D325" s="1"/>
      <c r="E325" s="2"/>
      <c r="F325" s="1"/>
      <c r="G325" s="4"/>
      <c r="H325" s="2"/>
      <c r="I325" s="2"/>
      <c r="J325" s="5"/>
      <c r="K325" s="5"/>
    </row>
    <row r="326">
      <c r="A326" s="1"/>
      <c r="B326" s="1"/>
      <c r="C326" s="1"/>
      <c r="D326" s="1"/>
      <c r="E326" s="2"/>
      <c r="F326" s="1"/>
      <c r="G326" s="4"/>
      <c r="H326" s="2"/>
      <c r="I326" s="2"/>
      <c r="J326" s="5"/>
      <c r="K326" s="5"/>
    </row>
    <row r="327">
      <c r="A327" s="1"/>
      <c r="B327" s="1"/>
      <c r="C327" s="1"/>
      <c r="D327" s="1"/>
      <c r="E327" s="2"/>
      <c r="F327" s="1"/>
      <c r="G327" s="4"/>
      <c r="H327" s="2"/>
      <c r="I327" s="2"/>
      <c r="J327" s="5"/>
      <c r="K327" s="5"/>
    </row>
    <row r="328">
      <c r="A328" s="1"/>
      <c r="B328" s="1"/>
      <c r="C328" s="1"/>
      <c r="D328" s="1"/>
      <c r="E328" s="2"/>
      <c r="F328" s="1"/>
      <c r="G328" s="4"/>
      <c r="H328" s="2"/>
      <c r="I328" s="2"/>
      <c r="J328" s="5"/>
      <c r="K328" s="5"/>
    </row>
    <row r="329">
      <c r="A329" s="1"/>
      <c r="B329" s="1"/>
      <c r="C329" s="1"/>
      <c r="D329" s="1"/>
      <c r="E329" s="2"/>
      <c r="F329" s="1"/>
      <c r="G329" s="4"/>
      <c r="H329" s="2"/>
      <c r="I329" s="2"/>
      <c r="J329" s="5"/>
      <c r="K329" s="5"/>
    </row>
    <row r="330">
      <c r="A330" s="1"/>
      <c r="B330" s="1"/>
      <c r="C330" s="1"/>
      <c r="D330" s="1"/>
      <c r="E330" s="2"/>
      <c r="F330" s="1"/>
      <c r="G330" s="4"/>
      <c r="H330" s="2"/>
      <c r="I330" s="2"/>
      <c r="J330" s="5"/>
      <c r="K330" s="5"/>
    </row>
    <row r="331">
      <c r="A331" s="1"/>
      <c r="B331" s="1"/>
      <c r="C331" s="1"/>
      <c r="D331" s="1"/>
      <c r="E331" s="2"/>
      <c r="F331" s="1"/>
      <c r="G331" s="4"/>
      <c r="H331" s="2"/>
      <c r="I331" s="2"/>
      <c r="J331" s="5"/>
      <c r="K331" s="5"/>
    </row>
    <row r="332">
      <c r="A332" s="1"/>
      <c r="B332" s="1"/>
      <c r="C332" s="1"/>
      <c r="D332" s="1"/>
      <c r="E332" s="2"/>
      <c r="F332" s="1"/>
      <c r="G332" s="4"/>
      <c r="H332" s="2"/>
      <c r="I332" s="2"/>
      <c r="J332" s="5"/>
      <c r="K332" s="5"/>
    </row>
    <row r="333">
      <c r="A333" s="1"/>
      <c r="B333" s="1"/>
      <c r="C333" s="1"/>
      <c r="D333" s="1"/>
      <c r="E333" s="2"/>
      <c r="F333" s="1"/>
      <c r="G333" s="4"/>
      <c r="H333" s="2"/>
      <c r="I333" s="2"/>
      <c r="J333" s="5"/>
      <c r="K333" s="5"/>
    </row>
    <row r="334">
      <c r="A334" s="1"/>
      <c r="B334" s="1"/>
      <c r="C334" s="1"/>
      <c r="D334" s="1"/>
      <c r="E334" s="2"/>
      <c r="F334" s="1"/>
      <c r="G334" s="4"/>
      <c r="H334" s="2"/>
      <c r="I334" s="2"/>
      <c r="J334" s="5"/>
      <c r="K334" s="5"/>
    </row>
    <row r="335">
      <c r="A335" s="1"/>
      <c r="B335" s="1"/>
      <c r="C335" s="1"/>
      <c r="D335" s="1"/>
      <c r="E335" s="2"/>
      <c r="F335" s="1"/>
      <c r="G335" s="4"/>
      <c r="H335" s="2"/>
      <c r="I335" s="2"/>
      <c r="J335" s="5"/>
      <c r="K335" s="5"/>
    </row>
    <row r="336">
      <c r="A336" s="1"/>
      <c r="B336" s="1"/>
      <c r="C336" s="1"/>
      <c r="D336" s="1"/>
      <c r="E336" s="2"/>
      <c r="F336" s="1"/>
      <c r="G336" s="4"/>
      <c r="H336" s="2"/>
      <c r="I336" s="2"/>
      <c r="J336" s="5"/>
      <c r="K336" s="5"/>
    </row>
    <row r="337">
      <c r="A337" s="1"/>
      <c r="B337" s="1"/>
      <c r="C337" s="1"/>
      <c r="D337" s="1"/>
      <c r="E337" s="2"/>
      <c r="F337" s="1"/>
      <c r="G337" s="4"/>
      <c r="H337" s="2"/>
      <c r="I337" s="2"/>
      <c r="J337" s="5"/>
      <c r="K337" s="5"/>
    </row>
    <row r="338">
      <c r="A338" s="1"/>
      <c r="B338" s="1"/>
      <c r="C338" s="1"/>
      <c r="D338" s="1"/>
      <c r="E338" s="2"/>
      <c r="F338" s="1"/>
      <c r="G338" s="4"/>
      <c r="H338" s="2"/>
      <c r="I338" s="2"/>
      <c r="J338" s="5"/>
      <c r="K338" s="5"/>
    </row>
    <row r="339">
      <c r="A339" s="1"/>
      <c r="B339" s="1"/>
      <c r="C339" s="1"/>
      <c r="D339" s="1"/>
      <c r="E339" s="2"/>
      <c r="F339" s="1"/>
      <c r="G339" s="4"/>
      <c r="H339" s="2"/>
      <c r="I339" s="2"/>
      <c r="J339" s="5"/>
      <c r="K339" s="5"/>
    </row>
    <row r="340">
      <c r="A340" s="1"/>
      <c r="B340" s="1"/>
      <c r="C340" s="1"/>
      <c r="D340" s="1"/>
      <c r="E340" s="2"/>
      <c r="F340" s="1"/>
      <c r="G340" s="4"/>
      <c r="H340" s="2"/>
      <c r="I340" s="2"/>
      <c r="J340" s="5"/>
      <c r="K340" s="5"/>
    </row>
    <row r="341">
      <c r="A341" s="1"/>
      <c r="B341" s="1"/>
      <c r="C341" s="1"/>
      <c r="D341" s="1"/>
      <c r="E341" s="2"/>
      <c r="F341" s="1"/>
      <c r="G341" s="4"/>
      <c r="H341" s="2"/>
      <c r="I341" s="2"/>
      <c r="J341" s="5"/>
      <c r="K341" s="5"/>
    </row>
    <row r="342">
      <c r="A342" s="1"/>
      <c r="B342" s="1"/>
      <c r="C342" s="1"/>
      <c r="D342" s="1"/>
      <c r="E342" s="2"/>
      <c r="F342" s="1"/>
      <c r="G342" s="4"/>
      <c r="H342" s="2"/>
      <c r="I342" s="2"/>
      <c r="J342" s="5"/>
      <c r="K342" s="5"/>
    </row>
    <row r="343">
      <c r="A343" s="1"/>
      <c r="B343" s="1"/>
      <c r="C343" s="1"/>
      <c r="D343" s="1"/>
      <c r="E343" s="2"/>
      <c r="F343" s="1"/>
      <c r="G343" s="4"/>
      <c r="H343" s="2"/>
      <c r="I343" s="2"/>
      <c r="J343" s="5"/>
      <c r="K343" s="5"/>
    </row>
    <row r="344">
      <c r="A344" s="1"/>
      <c r="B344" s="1"/>
      <c r="C344" s="1"/>
      <c r="D344" s="1"/>
      <c r="E344" s="2"/>
      <c r="F344" s="1"/>
      <c r="G344" s="4"/>
      <c r="H344" s="2"/>
      <c r="I344" s="2"/>
      <c r="J344" s="5"/>
      <c r="K344" s="5"/>
    </row>
    <row r="345">
      <c r="A345" s="1"/>
      <c r="B345" s="1"/>
      <c r="C345" s="1"/>
      <c r="D345" s="1"/>
      <c r="E345" s="2"/>
      <c r="F345" s="1"/>
      <c r="G345" s="4"/>
      <c r="H345" s="2"/>
      <c r="I345" s="2"/>
      <c r="J345" s="5"/>
      <c r="K345" s="5"/>
    </row>
    <row r="346">
      <c r="A346" s="1"/>
      <c r="B346" s="1"/>
      <c r="C346" s="1"/>
      <c r="D346" s="1"/>
      <c r="E346" s="2"/>
      <c r="F346" s="1"/>
      <c r="G346" s="4"/>
      <c r="H346" s="2"/>
      <c r="I346" s="2"/>
      <c r="J346" s="5"/>
      <c r="K346" s="5"/>
    </row>
    <row r="347">
      <c r="A347" s="1"/>
      <c r="B347" s="1"/>
      <c r="C347" s="1"/>
      <c r="D347" s="1"/>
      <c r="E347" s="2"/>
      <c r="F347" s="1"/>
      <c r="G347" s="4"/>
      <c r="H347" s="2"/>
      <c r="I347" s="2"/>
      <c r="J347" s="5"/>
      <c r="K347" s="5"/>
    </row>
    <row r="348">
      <c r="A348" s="1"/>
      <c r="B348" s="1"/>
      <c r="C348" s="1"/>
      <c r="D348" s="1"/>
      <c r="E348" s="2"/>
      <c r="F348" s="1"/>
      <c r="G348" s="4"/>
      <c r="H348" s="2"/>
      <c r="I348" s="2"/>
      <c r="J348" s="5"/>
      <c r="K348" s="5"/>
    </row>
    <row r="349">
      <c r="A349" s="1"/>
      <c r="B349" s="1"/>
      <c r="C349" s="1"/>
      <c r="D349" s="1"/>
      <c r="E349" s="2"/>
      <c r="F349" s="1"/>
      <c r="G349" s="4"/>
      <c r="H349" s="2"/>
      <c r="I349" s="2"/>
      <c r="J349" s="5"/>
      <c r="K349" s="5"/>
    </row>
    <row r="350">
      <c r="A350" s="1"/>
      <c r="B350" s="1"/>
      <c r="C350" s="1"/>
      <c r="D350" s="1"/>
      <c r="E350" s="2"/>
      <c r="F350" s="1"/>
      <c r="G350" s="4"/>
      <c r="H350" s="2"/>
      <c r="I350" s="2"/>
      <c r="J350" s="5"/>
      <c r="K350" s="5"/>
    </row>
    <row r="351">
      <c r="A351" s="1"/>
      <c r="B351" s="1"/>
      <c r="C351" s="1"/>
      <c r="D351" s="1"/>
      <c r="E351" s="2"/>
      <c r="F351" s="1"/>
      <c r="G351" s="4"/>
      <c r="H351" s="2"/>
      <c r="I351" s="2"/>
      <c r="J351" s="5"/>
      <c r="K351" s="5"/>
    </row>
    <row r="352">
      <c r="A352" s="1"/>
      <c r="B352" s="1"/>
      <c r="C352" s="1"/>
      <c r="D352" s="1"/>
      <c r="E352" s="2"/>
      <c r="F352" s="1"/>
      <c r="G352" s="4"/>
      <c r="H352" s="2"/>
      <c r="I352" s="2"/>
      <c r="J352" s="5"/>
      <c r="K352" s="5"/>
    </row>
    <row r="353">
      <c r="A353" s="1"/>
      <c r="B353" s="1"/>
      <c r="C353" s="1"/>
      <c r="D353" s="1"/>
      <c r="E353" s="2"/>
      <c r="F353" s="1"/>
      <c r="G353" s="4"/>
      <c r="H353" s="2"/>
      <c r="I353" s="2"/>
      <c r="J353" s="5"/>
      <c r="K353" s="5"/>
    </row>
    <row r="354">
      <c r="A354" s="1"/>
      <c r="B354" s="1"/>
      <c r="C354" s="1"/>
      <c r="D354" s="1"/>
      <c r="E354" s="2"/>
      <c r="F354" s="1"/>
      <c r="G354" s="4"/>
      <c r="H354" s="2"/>
      <c r="I354" s="2"/>
      <c r="J354" s="5"/>
      <c r="K354" s="5"/>
    </row>
    <row r="355">
      <c r="A355" s="1"/>
      <c r="B355" s="1"/>
      <c r="C355" s="1"/>
      <c r="D355" s="1"/>
      <c r="E355" s="2"/>
      <c r="F355" s="1"/>
      <c r="G355" s="4"/>
      <c r="H355" s="2"/>
      <c r="I355" s="2"/>
      <c r="J355" s="5"/>
      <c r="K355" s="5"/>
    </row>
    <row r="356">
      <c r="A356" s="1"/>
      <c r="B356" s="1"/>
      <c r="C356" s="1"/>
      <c r="D356" s="1"/>
      <c r="E356" s="2"/>
      <c r="F356" s="1"/>
      <c r="G356" s="4"/>
      <c r="H356" s="2"/>
      <c r="I356" s="2"/>
      <c r="J356" s="5"/>
      <c r="K356" s="5"/>
    </row>
    <row r="357">
      <c r="A357" s="1"/>
      <c r="B357" s="1"/>
      <c r="C357" s="1"/>
      <c r="D357" s="1"/>
      <c r="E357" s="2"/>
      <c r="F357" s="1"/>
      <c r="G357" s="4"/>
      <c r="H357" s="2"/>
      <c r="I357" s="2"/>
      <c r="J357" s="5"/>
      <c r="K357" s="5"/>
    </row>
    <row r="358">
      <c r="A358" s="1"/>
      <c r="B358" s="1"/>
      <c r="C358" s="1"/>
      <c r="D358" s="1"/>
      <c r="E358" s="2"/>
      <c r="F358" s="1"/>
      <c r="G358" s="4"/>
      <c r="H358" s="2"/>
      <c r="I358" s="2"/>
      <c r="J358" s="5"/>
      <c r="K358" s="5"/>
    </row>
    <row r="359">
      <c r="A359" s="1"/>
      <c r="B359" s="1"/>
      <c r="C359" s="1"/>
      <c r="D359" s="1"/>
      <c r="E359" s="2"/>
      <c r="F359" s="1"/>
      <c r="G359" s="4"/>
      <c r="H359" s="2"/>
      <c r="I359" s="2"/>
      <c r="J359" s="5"/>
      <c r="K359" s="5"/>
    </row>
    <row r="360">
      <c r="A360" s="1"/>
      <c r="B360" s="1"/>
      <c r="C360" s="1"/>
      <c r="D360" s="1"/>
      <c r="E360" s="2"/>
      <c r="F360" s="1"/>
      <c r="G360" s="4"/>
      <c r="H360" s="2"/>
      <c r="I360" s="2"/>
      <c r="J360" s="5"/>
      <c r="K360" s="5"/>
    </row>
    <row r="361">
      <c r="A361" s="1"/>
      <c r="B361" s="1"/>
      <c r="C361" s="1"/>
      <c r="D361" s="1"/>
      <c r="E361" s="2"/>
      <c r="F361" s="1"/>
      <c r="G361" s="4"/>
      <c r="H361" s="2"/>
      <c r="I361" s="2"/>
      <c r="J361" s="5"/>
      <c r="K361" s="5"/>
    </row>
    <row r="362">
      <c r="A362" s="1"/>
      <c r="B362" s="1"/>
      <c r="C362" s="1"/>
      <c r="D362" s="1"/>
      <c r="E362" s="2"/>
      <c r="F362" s="1"/>
      <c r="G362" s="4"/>
      <c r="H362" s="2"/>
      <c r="I362" s="2"/>
      <c r="J362" s="5"/>
      <c r="K362" s="5"/>
    </row>
    <row r="363">
      <c r="A363" s="1"/>
      <c r="B363" s="1"/>
      <c r="C363" s="1"/>
      <c r="D363" s="1"/>
      <c r="E363" s="2"/>
      <c r="F363" s="1"/>
      <c r="G363" s="4"/>
      <c r="H363" s="2"/>
      <c r="I363" s="2"/>
      <c r="J363" s="5"/>
      <c r="K363" s="5"/>
    </row>
    <row r="364">
      <c r="A364" s="1"/>
      <c r="B364" s="1"/>
      <c r="C364" s="1"/>
      <c r="D364" s="1"/>
      <c r="E364" s="2"/>
      <c r="F364" s="1"/>
      <c r="G364" s="4"/>
      <c r="H364" s="2"/>
      <c r="I364" s="2"/>
      <c r="J364" s="5"/>
      <c r="K364" s="5"/>
    </row>
    <row r="365">
      <c r="A365" s="1"/>
      <c r="B365" s="1"/>
      <c r="C365" s="1"/>
      <c r="D365" s="1"/>
      <c r="E365" s="2"/>
      <c r="F365" s="1"/>
      <c r="G365" s="4"/>
      <c r="H365" s="2"/>
      <c r="I365" s="2"/>
      <c r="J365" s="5"/>
      <c r="K365" s="5"/>
    </row>
    <row r="366">
      <c r="A366" s="1"/>
      <c r="B366" s="1"/>
      <c r="C366" s="1"/>
      <c r="D366" s="1"/>
      <c r="E366" s="2"/>
      <c r="F366" s="1"/>
      <c r="G366" s="4"/>
      <c r="H366" s="2"/>
      <c r="I366" s="2"/>
      <c r="J366" s="5"/>
      <c r="K366" s="5"/>
    </row>
    <row r="367">
      <c r="A367" s="1"/>
      <c r="B367" s="1"/>
      <c r="C367" s="1"/>
      <c r="D367" s="1"/>
      <c r="E367" s="2"/>
      <c r="F367" s="1"/>
      <c r="G367" s="4"/>
      <c r="H367" s="2"/>
      <c r="I367" s="2"/>
      <c r="J367" s="5"/>
      <c r="K367" s="5"/>
    </row>
    <row r="368">
      <c r="A368" s="1"/>
      <c r="B368" s="1"/>
      <c r="C368" s="1"/>
      <c r="D368" s="1"/>
      <c r="E368" s="2"/>
      <c r="F368" s="1"/>
      <c r="G368" s="4"/>
      <c r="H368" s="2"/>
      <c r="I368" s="2"/>
      <c r="J368" s="5"/>
      <c r="K368" s="5"/>
    </row>
    <row r="369">
      <c r="A369" s="1"/>
      <c r="B369" s="1"/>
      <c r="C369" s="1"/>
      <c r="D369" s="1"/>
      <c r="E369" s="2"/>
      <c r="F369" s="1"/>
      <c r="G369" s="4"/>
      <c r="H369" s="2"/>
      <c r="I369" s="2"/>
      <c r="J369" s="5"/>
      <c r="K369" s="5"/>
    </row>
    <row r="370">
      <c r="A370" s="1"/>
      <c r="B370" s="1"/>
      <c r="C370" s="1"/>
      <c r="D370" s="1"/>
      <c r="E370" s="2"/>
      <c r="F370" s="1"/>
      <c r="G370" s="4"/>
      <c r="H370" s="2"/>
      <c r="I370" s="2"/>
      <c r="J370" s="5"/>
      <c r="K370" s="5"/>
    </row>
    <row r="371">
      <c r="A371" s="1"/>
      <c r="B371" s="1"/>
      <c r="C371" s="1"/>
      <c r="D371" s="1"/>
      <c r="E371" s="2"/>
      <c r="F371" s="1"/>
      <c r="G371" s="4"/>
      <c r="H371" s="2"/>
      <c r="I371" s="2"/>
      <c r="J371" s="5"/>
      <c r="K371" s="5"/>
    </row>
    <row r="372">
      <c r="A372" s="1"/>
      <c r="B372" s="1"/>
      <c r="C372" s="1"/>
      <c r="D372" s="1"/>
      <c r="E372" s="2"/>
      <c r="F372" s="1"/>
      <c r="G372" s="4"/>
      <c r="H372" s="2"/>
      <c r="I372" s="2"/>
      <c r="J372" s="5"/>
      <c r="K372" s="5"/>
    </row>
    <row r="373">
      <c r="A373" s="1"/>
      <c r="B373" s="1"/>
      <c r="C373" s="1"/>
      <c r="D373" s="1"/>
      <c r="E373" s="2"/>
      <c r="F373" s="1"/>
      <c r="G373" s="4"/>
      <c r="H373" s="2"/>
      <c r="I373" s="2"/>
      <c r="J373" s="5"/>
      <c r="K373" s="5"/>
    </row>
    <row r="374">
      <c r="A374" s="1"/>
      <c r="B374" s="1"/>
      <c r="C374" s="1"/>
      <c r="D374" s="1"/>
      <c r="E374" s="2"/>
      <c r="F374" s="1"/>
      <c r="G374" s="4"/>
      <c r="H374" s="2"/>
      <c r="I374" s="2"/>
      <c r="J374" s="5"/>
      <c r="K374" s="5"/>
    </row>
    <row r="375">
      <c r="A375" s="1"/>
      <c r="B375" s="1"/>
      <c r="C375" s="1"/>
      <c r="D375" s="1"/>
      <c r="E375" s="2"/>
      <c r="F375" s="1"/>
      <c r="G375" s="4"/>
      <c r="H375" s="2"/>
      <c r="I375" s="2"/>
      <c r="J375" s="5"/>
      <c r="K375" s="5"/>
    </row>
    <row r="376">
      <c r="A376" s="1"/>
      <c r="B376" s="1"/>
      <c r="C376" s="1"/>
      <c r="D376" s="1"/>
      <c r="E376" s="2"/>
      <c r="F376" s="1"/>
      <c r="G376" s="4"/>
      <c r="H376" s="2"/>
      <c r="I376" s="2"/>
      <c r="J376" s="5"/>
      <c r="K376" s="5"/>
    </row>
    <row r="377">
      <c r="A377" s="1"/>
      <c r="B377" s="1"/>
      <c r="C377" s="1"/>
      <c r="D377" s="1"/>
      <c r="E377" s="2"/>
      <c r="F377" s="1"/>
      <c r="G377" s="4"/>
      <c r="H377" s="2"/>
      <c r="I377" s="2"/>
      <c r="J377" s="5"/>
      <c r="K377" s="5"/>
    </row>
    <row r="378">
      <c r="A378" s="1"/>
      <c r="B378" s="1"/>
      <c r="C378" s="1"/>
      <c r="D378" s="1"/>
      <c r="E378" s="2"/>
      <c r="F378" s="1"/>
      <c r="G378" s="4"/>
      <c r="H378" s="2"/>
      <c r="I378" s="2"/>
      <c r="J378" s="5"/>
      <c r="K378" s="5"/>
    </row>
    <row r="379">
      <c r="A379" s="1"/>
      <c r="B379" s="1"/>
      <c r="C379" s="1"/>
      <c r="D379" s="1"/>
      <c r="E379" s="2"/>
      <c r="F379" s="1"/>
      <c r="G379" s="4"/>
      <c r="H379" s="2"/>
      <c r="I379" s="2"/>
      <c r="J379" s="5"/>
      <c r="K379" s="5"/>
    </row>
    <row r="380">
      <c r="A380" s="1"/>
      <c r="B380" s="1"/>
      <c r="C380" s="1"/>
      <c r="D380" s="1"/>
      <c r="E380" s="2"/>
      <c r="F380" s="1"/>
      <c r="G380" s="4"/>
      <c r="H380" s="2"/>
      <c r="I380" s="2"/>
      <c r="J380" s="5"/>
      <c r="K380" s="5"/>
    </row>
    <row r="381">
      <c r="A381" s="1"/>
      <c r="B381" s="1"/>
      <c r="C381" s="1"/>
      <c r="D381" s="1"/>
      <c r="E381" s="2"/>
      <c r="F381" s="1"/>
      <c r="G381" s="4"/>
      <c r="H381" s="2"/>
      <c r="I381" s="2"/>
      <c r="J381" s="5"/>
      <c r="K381" s="5"/>
    </row>
    <row r="382">
      <c r="A382" s="1"/>
      <c r="B382" s="1"/>
      <c r="C382" s="1"/>
      <c r="D382" s="1"/>
      <c r="E382" s="2"/>
      <c r="F382" s="1"/>
      <c r="G382" s="4"/>
      <c r="H382" s="2"/>
      <c r="I382" s="2"/>
      <c r="J382" s="5"/>
      <c r="K382" s="5"/>
    </row>
    <row r="383">
      <c r="A383" s="1"/>
      <c r="B383" s="1"/>
      <c r="C383" s="1"/>
      <c r="D383" s="1"/>
      <c r="E383" s="2"/>
      <c r="F383" s="1"/>
      <c r="G383" s="4"/>
      <c r="H383" s="2"/>
      <c r="I383" s="2"/>
      <c r="J383" s="5"/>
      <c r="K383" s="5"/>
    </row>
    <row r="384">
      <c r="A384" s="1"/>
      <c r="B384" s="1"/>
      <c r="C384" s="1"/>
      <c r="D384" s="1"/>
      <c r="E384" s="2"/>
      <c r="F384" s="1"/>
      <c r="G384" s="4"/>
      <c r="H384" s="2"/>
      <c r="I384" s="2"/>
      <c r="J384" s="5"/>
      <c r="K384" s="5"/>
    </row>
    <row r="385">
      <c r="A385" s="1"/>
      <c r="B385" s="1"/>
      <c r="C385" s="1"/>
      <c r="D385" s="1"/>
      <c r="E385" s="2"/>
      <c r="F385" s="1"/>
      <c r="G385" s="4"/>
      <c r="H385" s="2"/>
      <c r="I385" s="2"/>
      <c r="J385" s="5"/>
      <c r="K385" s="5"/>
    </row>
    <row r="386">
      <c r="A386" s="1"/>
      <c r="B386" s="1"/>
      <c r="C386" s="1"/>
      <c r="D386" s="1"/>
      <c r="E386" s="2"/>
      <c r="F386" s="1"/>
      <c r="G386" s="4"/>
      <c r="H386" s="2"/>
      <c r="I386" s="2"/>
      <c r="J386" s="5"/>
      <c r="K386" s="5"/>
    </row>
    <row r="387">
      <c r="A387" s="1"/>
      <c r="B387" s="1"/>
      <c r="C387" s="1"/>
      <c r="D387" s="1"/>
      <c r="E387" s="2"/>
      <c r="F387" s="1"/>
      <c r="G387" s="4"/>
      <c r="H387" s="2"/>
      <c r="I387" s="2"/>
      <c r="J387" s="5"/>
      <c r="K387" s="5"/>
    </row>
    <row r="388">
      <c r="A388" s="1"/>
      <c r="B388" s="1"/>
      <c r="C388" s="1"/>
      <c r="D388" s="1"/>
      <c r="E388" s="2"/>
      <c r="F388" s="1"/>
      <c r="G388" s="4"/>
      <c r="H388" s="2"/>
      <c r="I388" s="2"/>
      <c r="J388" s="5"/>
      <c r="K388" s="5"/>
    </row>
    <row r="389">
      <c r="A389" s="1"/>
      <c r="B389" s="1"/>
      <c r="C389" s="1"/>
      <c r="D389" s="1"/>
      <c r="E389" s="2"/>
      <c r="F389" s="1"/>
      <c r="G389" s="4"/>
      <c r="H389" s="2"/>
      <c r="I389" s="2"/>
      <c r="J389" s="5"/>
      <c r="K389" s="5"/>
    </row>
    <row r="390">
      <c r="A390" s="1"/>
      <c r="B390" s="1"/>
      <c r="C390" s="1"/>
      <c r="D390" s="1"/>
      <c r="E390" s="2"/>
      <c r="F390" s="1"/>
      <c r="G390" s="4"/>
      <c r="H390" s="2"/>
      <c r="I390" s="2"/>
      <c r="J390" s="5"/>
      <c r="K390" s="5"/>
    </row>
    <row r="391">
      <c r="A391" s="1"/>
      <c r="B391" s="1"/>
      <c r="C391" s="1"/>
      <c r="D391" s="1"/>
      <c r="E391" s="2"/>
      <c r="F391" s="1"/>
      <c r="G391" s="4"/>
      <c r="H391" s="2"/>
      <c r="I391" s="2"/>
      <c r="J391" s="5"/>
      <c r="K391" s="5"/>
    </row>
    <row r="392">
      <c r="A392" s="1"/>
      <c r="B392" s="1"/>
      <c r="C392" s="1"/>
      <c r="D392" s="1"/>
      <c r="E392" s="2"/>
      <c r="F392" s="1"/>
      <c r="G392" s="4"/>
      <c r="H392" s="2"/>
      <c r="I392" s="2"/>
      <c r="J392" s="5"/>
      <c r="K392" s="5"/>
    </row>
    <row r="393">
      <c r="A393" s="1"/>
      <c r="B393" s="1"/>
      <c r="C393" s="1"/>
      <c r="D393" s="1"/>
      <c r="E393" s="2"/>
      <c r="F393" s="1"/>
      <c r="G393" s="4"/>
      <c r="H393" s="2"/>
      <c r="I393" s="2"/>
      <c r="J393" s="5"/>
      <c r="K393" s="5"/>
    </row>
    <row r="394">
      <c r="A394" s="1"/>
      <c r="B394" s="1"/>
      <c r="C394" s="1"/>
      <c r="D394" s="1"/>
      <c r="E394" s="2"/>
      <c r="F394" s="1"/>
      <c r="G394" s="4"/>
      <c r="H394" s="2"/>
      <c r="I394" s="2"/>
      <c r="J394" s="5"/>
      <c r="K394" s="5"/>
    </row>
    <row r="395">
      <c r="A395" s="1"/>
      <c r="B395" s="1"/>
      <c r="C395" s="1"/>
      <c r="D395" s="1"/>
      <c r="E395" s="2"/>
      <c r="F395" s="1"/>
      <c r="G395" s="4"/>
      <c r="H395" s="2"/>
      <c r="I395" s="2"/>
      <c r="J395" s="5"/>
      <c r="K395" s="5"/>
    </row>
    <row r="396">
      <c r="A396" s="1"/>
      <c r="B396" s="1"/>
      <c r="C396" s="1"/>
      <c r="D396" s="1"/>
      <c r="E396" s="2"/>
      <c r="F396" s="1"/>
      <c r="G396" s="4"/>
      <c r="H396" s="2"/>
      <c r="I396" s="2"/>
      <c r="J396" s="5"/>
      <c r="K396" s="5"/>
    </row>
    <row r="397">
      <c r="A397" s="1"/>
      <c r="B397" s="1"/>
      <c r="C397" s="1"/>
      <c r="D397" s="1"/>
      <c r="E397" s="2"/>
      <c r="F397" s="1"/>
      <c r="G397" s="4"/>
      <c r="H397" s="2"/>
      <c r="I397" s="2"/>
      <c r="J397" s="5"/>
      <c r="K397" s="5"/>
    </row>
    <row r="398">
      <c r="A398" s="1"/>
      <c r="B398" s="1"/>
      <c r="C398" s="1"/>
      <c r="D398" s="1"/>
      <c r="E398" s="2"/>
      <c r="F398" s="1"/>
      <c r="G398" s="4"/>
      <c r="H398" s="2"/>
      <c r="I398" s="2"/>
      <c r="J398" s="5"/>
      <c r="K398" s="5"/>
    </row>
    <row r="399">
      <c r="A399" s="1"/>
      <c r="B399" s="1"/>
      <c r="C399" s="1"/>
      <c r="D399" s="1"/>
      <c r="E399" s="2"/>
      <c r="F399" s="1"/>
      <c r="G399" s="4"/>
      <c r="H399" s="2"/>
      <c r="I399" s="2"/>
      <c r="J399" s="5"/>
      <c r="K399" s="5"/>
    </row>
    <row r="400">
      <c r="A400" s="1"/>
      <c r="B400" s="1"/>
      <c r="C400" s="1"/>
      <c r="D400" s="1"/>
      <c r="E400" s="2"/>
      <c r="F400" s="1"/>
      <c r="G400" s="4"/>
      <c r="H400" s="2"/>
      <c r="I400" s="2"/>
      <c r="J400" s="5"/>
      <c r="K400" s="5"/>
    </row>
    <row r="401">
      <c r="A401" s="1"/>
      <c r="B401" s="1"/>
      <c r="C401" s="1"/>
      <c r="D401" s="1"/>
      <c r="E401" s="2"/>
      <c r="F401" s="1"/>
      <c r="G401" s="4"/>
      <c r="H401" s="2"/>
      <c r="I401" s="2"/>
      <c r="J401" s="5"/>
      <c r="K401" s="5"/>
    </row>
    <row r="402">
      <c r="A402" s="1"/>
      <c r="B402" s="1"/>
      <c r="C402" s="1"/>
      <c r="D402" s="1"/>
      <c r="E402" s="2"/>
      <c r="F402" s="1"/>
      <c r="G402" s="4"/>
      <c r="H402" s="2"/>
      <c r="I402" s="2"/>
      <c r="J402" s="5"/>
      <c r="K402" s="5"/>
    </row>
    <row r="403">
      <c r="A403" s="1"/>
      <c r="B403" s="1"/>
      <c r="C403" s="1"/>
      <c r="D403" s="1"/>
      <c r="E403" s="2"/>
      <c r="F403" s="1"/>
      <c r="G403" s="4"/>
      <c r="H403" s="2"/>
      <c r="I403" s="2"/>
      <c r="J403" s="5"/>
      <c r="K403" s="5"/>
    </row>
    <row r="404">
      <c r="A404" s="1"/>
      <c r="B404" s="1"/>
      <c r="C404" s="1"/>
      <c r="D404" s="1"/>
      <c r="E404" s="2"/>
      <c r="F404" s="1"/>
      <c r="G404" s="4"/>
      <c r="H404" s="2"/>
      <c r="I404" s="2"/>
      <c r="J404" s="5"/>
      <c r="K404" s="5"/>
    </row>
    <row r="405">
      <c r="A405" s="1"/>
      <c r="B405" s="1"/>
      <c r="C405" s="1"/>
      <c r="D405" s="1"/>
      <c r="E405" s="2"/>
      <c r="F405" s="1"/>
      <c r="G405" s="4"/>
      <c r="H405" s="2"/>
      <c r="I405" s="2"/>
      <c r="J405" s="5"/>
      <c r="K405" s="5"/>
    </row>
    <row r="406">
      <c r="A406" s="1"/>
      <c r="B406" s="1"/>
      <c r="C406" s="1"/>
      <c r="D406" s="1"/>
      <c r="E406" s="2"/>
      <c r="F406" s="1"/>
      <c r="G406" s="4"/>
      <c r="H406" s="2"/>
      <c r="I406" s="2"/>
      <c r="J406" s="5"/>
      <c r="K406" s="5"/>
    </row>
    <row r="407">
      <c r="A407" s="1"/>
      <c r="B407" s="1"/>
      <c r="C407" s="1"/>
      <c r="D407" s="1"/>
      <c r="E407" s="2"/>
      <c r="F407" s="1"/>
      <c r="G407" s="4"/>
      <c r="H407" s="2"/>
      <c r="I407" s="2"/>
      <c r="J407" s="5"/>
      <c r="K407" s="5"/>
    </row>
    <row r="408">
      <c r="A408" s="1"/>
      <c r="B408" s="1"/>
      <c r="C408" s="1"/>
      <c r="D408" s="1"/>
      <c r="E408" s="2"/>
      <c r="F408" s="1"/>
      <c r="G408" s="4"/>
      <c r="H408" s="2"/>
      <c r="I408" s="2"/>
      <c r="J408" s="5"/>
      <c r="K408" s="5"/>
    </row>
    <row r="409">
      <c r="A409" s="1"/>
      <c r="B409" s="1"/>
      <c r="C409" s="1"/>
      <c r="D409" s="1"/>
      <c r="E409" s="2"/>
      <c r="F409" s="1"/>
      <c r="G409" s="4"/>
      <c r="H409" s="2"/>
      <c r="I409" s="2"/>
      <c r="J409" s="5"/>
      <c r="K409" s="5"/>
    </row>
    <row r="410">
      <c r="A410" s="1"/>
      <c r="B410" s="1"/>
      <c r="C410" s="1"/>
      <c r="D410" s="1"/>
      <c r="E410" s="2"/>
      <c r="F410" s="1"/>
      <c r="G410" s="4"/>
      <c r="H410" s="2"/>
      <c r="I410" s="2"/>
      <c r="J410" s="5"/>
      <c r="K410" s="5"/>
    </row>
    <row r="411">
      <c r="A411" s="1"/>
      <c r="B411" s="1"/>
      <c r="C411" s="1"/>
      <c r="D411" s="1"/>
      <c r="E411" s="2"/>
      <c r="F411" s="1"/>
      <c r="G411" s="4"/>
      <c r="H411" s="2"/>
      <c r="I411" s="2"/>
      <c r="J411" s="5"/>
      <c r="K411" s="5"/>
    </row>
    <row r="412">
      <c r="A412" s="1"/>
      <c r="B412" s="1"/>
      <c r="C412" s="1"/>
      <c r="D412" s="1"/>
      <c r="E412" s="2"/>
      <c r="F412" s="1"/>
      <c r="G412" s="4"/>
      <c r="H412" s="2"/>
      <c r="I412" s="2"/>
      <c r="J412" s="5"/>
      <c r="K412" s="5"/>
    </row>
    <row r="413">
      <c r="A413" s="1"/>
      <c r="B413" s="1"/>
      <c r="C413" s="1"/>
      <c r="D413" s="1"/>
      <c r="E413" s="2"/>
      <c r="F413" s="1"/>
      <c r="G413" s="4"/>
      <c r="H413" s="2"/>
      <c r="I413" s="2"/>
      <c r="J413" s="5"/>
      <c r="K413" s="5"/>
    </row>
    <row r="414">
      <c r="A414" s="1"/>
      <c r="B414" s="1"/>
      <c r="C414" s="1"/>
      <c r="D414" s="1"/>
      <c r="E414" s="2"/>
      <c r="F414" s="1"/>
      <c r="G414" s="4"/>
      <c r="H414" s="2"/>
      <c r="I414" s="2"/>
      <c r="J414" s="5"/>
      <c r="K414" s="5"/>
    </row>
    <row r="415">
      <c r="A415" s="1"/>
      <c r="B415" s="1"/>
      <c r="C415" s="1"/>
      <c r="D415" s="1"/>
      <c r="E415" s="2"/>
      <c r="F415" s="1"/>
      <c r="G415" s="4"/>
      <c r="H415" s="2"/>
      <c r="I415" s="2"/>
      <c r="J415" s="5"/>
      <c r="K415" s="5"/>
    </row>
    <row r="416">
      <c r="A416" s="1"/>
      <c r="B416" s="1"/>
      <c r="C416" s="1"/>
      <c r="D416" s="1"/>
      <c r="E416" s="2"/>
      <c r="F416" s="1"/>
      <c r="G416" s="4"/>
      <c r="H416" s="2"/>
      <c r="I416" s="2"/>
      <c r="J416" s="5"/>
      <c r="K416" s="5"/>
    </row>
    <row r="417">
      <c r="A417" s="1"/>
      <c r="B417" s="1"/>
      <c r="C417" s="1"/>
      <c r="D417" s="1"/>
      <c r="E417" s="2"/>
      <c r="F417" s="1"/>
      <c r="G417" s="4"/>
      <c r="H417" s="2"/>
      <c r="I417" s="2"/>
      <c r="J417" s="5"/>
      <c r="K417" s="5"/>
    </row>
    <row r="418">
      <c r="A418" s="1"/>
      <c r="B418" s="1"/>
      <c r="C418" s="1"/>
      <c r="D418" s="1"/>
      <c r="E418" s="2"/>
      <c r="F418" s="1"/>
      <c r="G418" s="4"/>
      <c r="H418" s="2"/>
      <c r="I418" s="2"/>
      <c r="J418" s="5"/>
      <c r="K418" s="5"/>
    </row>
    <row r="419">
      <c r="A419" s="1"/>
      <c r="B419" s="1"/>
      <c r="C419" s="1"/>
      <c r="D419" s="1"/>
      <c r="E419" s="2"/>
      <c r="F419" s="1"/>
      <c r="G419" s="4"/>
      <c r="H419" s="2"/>
      <c r="I419" s="2"/>
      <c r="J419" s="5"/>
      <c r="K419" s="5"/>
    </row>
    <row r="420">
      <c r="A420" s="1"/>
      <c r="B420" s="1"/>
      <c r="C420" s="1"/>
      <c r="D420" s="1"/>
      <c r="E420" s="2"/>
      <c r="F420" s="1"/>
      <c r="G420" s="4"/>
      <c r="H420" s="2"/>
      <c r="I420" s="2"/>
      <c r="J420" s="5"/>
      <c r="K420" s="5"/>
    </row>
    <row r="421">
      <c r="A421" s="1"/>
      <c r="B421" s="1"/>
      <c r="C421" s="1"/>
      <c r="D421" s="1"/>
      <c r="E421" s="2"/>
      <c r="F421" s="1"/>
      <c r="G421" s="4"/>
      <c r="H421" s="2"/>
      <c r="I421" s="2"/>
      <c r="J421" s="5"/>
      <c r="K421" s="5"/>
    </row>
    <row r="422">
      <c r="A422" s="1"/>
      <c r="B422" s="1"/>
      <c r="C422" s="1"/>
      <c r="D422" s="1"/>
      <c r="E422" s="2"/>
      <c r="F422" s="1"/>
      <c r="G422" s="4"/>
      <c r="H422" s="2"/>
      <c r="I422" s="2"/>
      <c r="J422" s="5"/>
      <c r="K422" s="5"/>
    </row>
    <row r="423">
      <c r="A423" s="1"/>
      <c r="B423" s="1"/>
      <c r="C423" s="1"/>
      <c r="D423" s="1"/>
      <c r="E423" s="2"/>
      <c r="F423" s="1"/>
      <c r="G423" s="4"/>
      <c r="H423" s="2"/>
      <c r="I423" s="2"/>
      <c r="J423" s="5"/>
      <c r="K423" s="5"/>
    </row>
    <row r="424">
      <c r="A424" s="1"/>
      <c r="B424" s="1"/>
      <c r="C424" s="1"/>
      <c r="D424" s="1"/>
      <c r="E424" s="2"/>
      <c r="F424" s="1"/>
      <c r="G424" s="4"/>
      <c r="H424" s="2"/>
      <c r="I424" s="2"/>
      <c r="J424" s="5"/>
      <c r="K424" s="5"/>
    </row>
    <row r="425">
      <c r="A425" s="1"/>
      <c r="B425" s="1"/>
      <c r="C425" s="1"/>
      <c r="D425" s="1"/>
      <c r="E425" s="2"/>
      <c r="F425" s="1"/>
      <c r="G425" s="4"/>
      <c r="H425" s="2"/>
      <c r="I425" s="2"/>
      <c r="J425" s="5"/>
      <c r="K425" s="5"/>
    </row>
    <row r="426">
      <c r="A426" s="1"/>
      <c r="B426" s="1"/>
      <c r="C426" s="1"/>
      <c r="D426" s="1"/>
      <c r="E426" s="2"/>
      <c r="F426" s="1"/>
      <c r="G426" s="4"/>
      <c r="H426" s="2"/>
      <c r="I426" s="2"/>
      <c r="J426" s="5"/>
      <c r="K426" s="5"/>
    </row>
    <row r="427">
      <c r="A427" s="1"/>
      <c r="B427" s="1"/>
      <c r="C427" s="1"/>
      <c r="D427" s="1"/>
      <c r="E427" s="2"/>
      <c r="F427" s="1"/>
      <c r="G427" s="4"/>
      <c r="H427" s="2"/>
      <c r="I427" s="2"/>
      <c r="J427" s="5"/>
      <c r="K427" s="5"/>
    </row>
    <row r="428">
      <c r="A428" s="1"/>
      <c r="B428" s="1"/>
      <c r="C428" s="1"/>
      <c r="D428" s="1"/>
      <c r="E428" s="2"/>
      <c r="F428" s="1"/>
      <c r="G428" s="4"/>
      <c r="H428" s="2"/>
      <c r="I428" s="2"/>
      <c r="J428" s="5"/>
      <c r="K428" s="5"/>
    </row>
    <row r="429">
      <c r="A429" s="1"/>
      <c r="B429" s="1"/>
      <c r="C429" s="1"/>
      <c r="D429" s="1"/>
      <c r="E429" s="2"/>
      <c r="F429" s="1"/>
      <c r="G429" s="4"/>
      <c r="H429" s="2"/>
      <c r="I429" s="2"/>
      <c r="J429" s="5"/>
      <c r="K429" s="5"/>
    </row>
    <row r="430">
      <c r="A430" s="1"/>
      <c r="B430" s="1"/>
      <c r="C430" s="1"/>
      <c r="D430" s="1"/>
      <c r="E430" s="2"/>
      <c r="F430" s="1"/>
      <c r="G430" s="4"/>
      <c r="H430" s="2"/>
      <c r="I430" s="2"/>
      <c r="J430" s="5"/>
      <c r="K430" s="5"/>
    </row>
    <row r="431">
      <c r="A431" s="1"/>
      <c r="B431" s="1"/>
      <c r="C431" s="1"/>
      <c r="D431" s="1"/>
      <c r="E431" s="2"/>
      <c r="F431" s="1"/>
      <c r="G431" s="4"/>
      <c r="H431" s="2"/>
      <c r="I431" s="2"/>
      <c r="J431" s="5"/>
      <c r="K431" s="5"/>
    </row>
    <row r="432">
      <c r="A432" s="1"/>
      <c r="B432" s="1"/>
      <c r="C432" s="1"/>
      <c r="D432" s="1"/>
      <c r="E432" s="2"/>
      <c r="F432" s="1"/>
      <c r="G432" s="4"/>
      <c r="H432" s="2"/>
      <c r="I432" s="2"/>
      <c r="J432" s="5"/>
      <c r="K432" s="5"/>
    </row>
    <row r="433">
      <c r="A433" s="1"/>
      <c r="B433" s="1"/>
      <c r="C433" s="1"/>
      <c r="D433" s="1"/>
      <c r="E433" s="2"/>
      <c r="F433" s="1"/>
      <c r="G433" s="4"/>
      <c r="H433" s="2"/>
      <c r="I433" s="2"/>
      <c r="J433" s="5"/>
      <c r="K433" s="5"/>
    </row>
    <row r="434">
      <c r="A434" s="1"/>
      <c r="B434" s="1"/>
      <c r="C434" s="1"/>
      <c r="D434" s="1"/>
      <c r="E434" s="2"/>
      <c r="F434" s="1"/>
      <c r="G434" s="4"/>
      <c r="H434" s="2"/>
      <c r="I434" s="2"/>
      <c r="J434" s="5"/>
      <c r="K434" s="5"/>
    </row>
    <row r="435">
      <c r="A435" s="1"/>
      <c r="B435" s="1"/>
      <c r="C435" s="1"/>
      <c r="D435" s="1"/>
      <c r="E435" s="2"/>
      <c r="F435" s="1"/>
      <c r="G435" s="4"/>
      <c r="H435" s="2"/>
      <c r="I435" s="2"/>
      <c r="J435" s="5"/>
      <c r="K435" s="5"/>
    </row>
    <row r="436">
      <c r="A436" s="1"/>
      <c r="B436" s="1"/>
      <c r="C436" s="1"/>
      <c r="D436" s="1"/>
      <c r="E436" s="2"/>
      <c r="F436" s="1"/>
      <c r="G436" s="4"/>
      <c r="H436" s="2"/>
      <c r="I436" s="2"/>
      <c r="J436" s="5"/>
      <c r="K436" s="5"/>
    </row>
    <row r="437">
      <c r="A437" s="1"/>
      <c r="B437" s="1"/>
      <c r="C437" s="1"/>
      <c r="D437" s="1"/>
      <c r="E437" s="2"/>
      <c r="F437" s="1"/>
      <c r="G437" s="4"/>
      <c r="H437" s="2"/>
      <c r="I437" s="2"/>
      <c r="J437" s="5"/>
      <c r="K437" s="5"/>
    </row>
    <row r="438">
      <c r="A438" s="1"/>
      <c r="B438" s="1"/>
      <c r="C438" s="1"/>
      <c r="D438" s="1"/>
      <c r="E438" s="2"/>
      <c r="F438" s="1"/>
      <c r="G438" s="4"/>
      <c r="H438" s="2"/>
      <c r="I438" s="2"/>
      <c r="J438" s="5"/>
      <c r="K438" s="5"/>
    </row>
    <row r="439">
      <c r="A439" s="1"/>
      <c r="B439" s="1"/>
      <c r="C439" s="1"/>
      <c r="D439" s="1"/>
      <c r="E439" s="2"/>
      <c r="F439" s="1"/>
      <c r="G439" s="4"/>
      <c r="H439" s="2"/>
      <c r="I439" s="2"/>
      <c r="J439" s="5"/>
      <c r="K439" s="5"/>
    </row>
    <row r="440">
      <c r="A440" s="1"/>
      <c r="B440" s="1"/>
      <c r="C440" s="1"/>
      <c r="D440" s="1"/>
      <c r="E440" s="2"/>
      <c r="F440" s="1"/>
      <c r="G440" s="4"/>
      <c r="H440" s="2"/>
      <c r="I440" s="2"/>
      <c r="J440" s="5"/>
      <c r="K440" s="5"/>
    </row>
    <row r="441">
      <c r="A441" s="1"/>
      <c r="B441" s="1"/>
      <c r="C441" s="1"/>
      <c r="D441" s="1"/>
      <c r="E441" s="2"/>
      <c r="F441" s="1"/>
      <c r="G441" s="4"/>
      <c r="H441" s="2"/>
      <c r="I441" s="2"/>
      <c r="J441" s="5"/>
      <c r="K441" s="5"/>
    </row>
    <row r="442">
      <c r="A442" s="1"/>
      <c r="B442" s="1"/>
      <c r="C442" s="1"/>
      <c r="D442" s="1"/>
      <c r="E442" s="2"/>
      <c r="F442" s="1"/>
      <c r="G442" s="4"/>
      <c r="H442" s="2"/>
      <c r="I442" s="2"/>
      <c r="J442" s="5"/>
      <c r="K442" s="5"/>
    </row>
    <row r="443">
      <c r="A443" s="1"/>
      <c r="B443" s="1"/>
      <c r="C443" s="1"/>
      <c r="D443" s="1"/>
      <c r="E443" s="2"/>
      <c r="F443" s="1"/>
      <c r="G443" s="4"/>
      <c r="H443" s="2"/>
      <c r="I443" s="2"/>
      <c r="J443" s="5"/>
      <c r="K443" s="5"/>
    </row>
    <row r="444">
      <c r="A444" s="1"/>
      <c r="B444" s="1"/>
      <c r="C444" s="1"/>
      <c r="D444" s="1"/>
      <c r="E444" s="2"/>
      <c r="F444" s="1"/>
      <c r="G444" s="4"/>
      <c r="H444" s="2"/>
      <c r="I444" s="2"/>
      <c r="J444" s="5"/>
      <c r="K444" s="5"/>
    </row>
    <row r="445">
      <c r="A445" s="1"/>
      <c r="B445" s="1"/>
      <c r="C445" s="1"/>
      <c r="D445" s="1"/>
      <c r="E445" s="2"/>
      <c r="F445" s="1"/>
      <c r="G445" s="4"/>
      <c r="H445" s="2"/>
      <c r="I445" s="2"/>
      <c r="J445" s="5"/>
      <c r="K445" s="5"/>
    </row>
    <row r="446">
      <c r="A446" s="1"/>
      <c r="B446" s="1"/>
      <c r="C446" s="1"/>
      <c r="D446" s="1"/>
      <c r="E446" s="2"/>
      <c r="F446" s="1"/>
      <c r="G446" s="4"/>
      <c r="H446" s="2"/>
      <c r="I446" s="2"/>
      <c r="J446" s="5"/>
      <c r="K446" s="5"/>
    </row>
    <row r="447">
      <c r="A447" s="1"/>
      <c r="B447" s="1"/>
      <c r="C447" s="1"/>
      <c r="D447" s="1"/>
      <c r="E447" s="2"/>
      <c r="F447" s="1"/>
      <c r="G447" s="4"/>
      <c r="H447" s="2"/>
      <c r="I447" s="2"/>
      <c r="J447" s="5"/>
      <c r="K447" s="5"/>
    </row>
    <row r="448">
      <c r="A448" s="1"/>
      <c r="B448" s="1"/>
      <c r="C448" s="1"/>
      <c r="D448" s="1"/>
      <c r="E448" s="2"/>
      <c r="F448" s="1"/>
      <c r="G448" s="4"/>
      <c r="H448" s="2"/>
      <c r="I448" s="2"/>
      <c r="J448" s="5"/>
      <c r="K448" s="5"/>
    </row>
    <row r="449">
      <c r="A449" s="1"/>
      <c r="B449" s="1"/>
      <c r="C449" s="1"/>
      <c r="D449" s="1"/>
      <c r="E449" s="2"/>
      <c r="F449" s="1"/>
      <c r="G449" s="4"/>
      <c r="H449" s="2"/>
      <c r="I449" s="2"/>
      <c r="J449" s="5"/>
      <c r="K449" s="5"/>
    </row>
    <row r="450">
      <c r="A450" s="1"/>
      <c r="B450" s="1"/>
      <c r="C450" s="1"/>
      <c r="D450" s="1"/>
      <c r="E450" s="2"/>
      <c r="F450" s="1"/>
      <c r="G450" s="4"/>
      <c r="H450" s="2"/>
      <c r="I450" s="2"/>
      <c r="J450" s="5"/>
      <c r="K450" s="5"/>
    </row>
    <row r="451">
      <c r="A451" s="1"/>
      <c r="B451" s="1"/>
      <c r="C451" s="1"/>
      <c r="D451" s="1"/>
      <c r="E451" s="2"/>
      <c r="F451" s="1"/>
      <c r="G451" s="4"/>
      <c r="H451" s="2"/>
      <c r="I451" s="2"/>
      <c r="J451" s="5"/>
      <c r="K451" s="5"/>
    </row>
    <row r="452">
      <c r="A452" s="1"/>
      <c r="B452" s="1"/>
      <c r="C452" s="1"/>
      <c r="D452" s="1"/>
      <c r="E452" s="2"/>
      <c r="F452" s="1"/>
      <c r="G452" s="4"/>
      <c r="H452" s="2"/>
      <c r="I452" s="2"/>
      <c r="J452" s="5"/>
      <c r="K452" s="5"/>
    </row>
    <row r="453">
      <c r="A453" s="1"/>
      <c r="B453" s="1"/>
      <c r="C453" s="1"/>
      <c r="D453" s="1"/>
      <c r="E453" s="2"/>
      <c r="F453" s="1"/>
      <c r="G453" s="4"/>
      <c r="H453" s="2"/>
      <c r="I453" s="2"/>
      <c r="J453" s="5"/>
      <c r="K453" s="5"/>
    </row>
    <row r="454">
      <c r="A454" s="1"/>
      <c r="B454" s="1"/>
      <c r="C454" s="1"/>
      <c r="D454" s="1"/>
      <c r="E454" s="2"/>
      <c r="F454" s="1"/>
      <c r="G454" s="4"/>
      <c r="H454" s="2"/>
      <c r="I454" s="2"/>
      <c r="J454" s="5"/>
      <c r="K454" s="5"/>
    </row>
    <row r="455">
      <c r="A455" s="1"/>
      <c r="B455" s="1"/>
      <c r="C455" s="1"/>
      <c r="D455" s="1"/>
      <c r="E455" s="2"/>
      <c r="F455" s="1"/>
      <c r="G455" s="4"/>
      <c r="H455" s="2"/>
      <c r="I455" s="2"/>
      <c r="J455" s="5"/>
      <c r="K455" s="5"/>
    </row>
    <row r="456">
      <c r="A456" s="1"/>
      <c r="B456" s="1"/>
      <c r="C456" s="1"/>
      <c r="D456" s="1"/>
      <c r="E456" s="2"/>
      <c r="F456" s="1"/>
      <c r="G456" s="4"/>
      <c r="H456" s="2"/>
      <c r="I456" s="2"/>
      <c r="J456" s="5"/>
      <c r="K456" s="5"/>
    </row>
    <row r="457">
      <c r="A457" s="1"/>
      <c r="B457" s="1"/>
      <c r="C457" s="1"/>
      <c r="D457" s="1"/>
      <c r="E457" s="2"/>
      <c r="F457" s="1"/>
      <c r="G457" s="4"/>
      <c r="H457" s="2"/>
      <c r="I457" s="2"/>
      <c r="J457" s="5"/>
      <c r="K457" s="5"/>
    </row>
    <row r="458">
      <c r="A458" s="1"/>
      <c r="B458" s="1"/>
      <c r="C458" s="1"/>
      <c r="D458" s="1"/>
      <c r="E458" s="2"/>
      <c r="F458" s="1"/>
      <c r="G458" s="4"/>
      <c r="H458" s="2"/>
      <c r="I458" s="2"/>
      <c r="J458" s="5"/>
      <c r="K458" s="5"/>
    </row>
    <row r="459">
      <c r="A459" s="1"/>
      <c r="B459" s="1"/>
      <c r="C459" s="1"/>
      <c r="D459" s="1"/>
      <c r="E459" s="2"/>
      <c r="F459" s="1"/>
      <c r="G459" s="4"/>
      <c r="H459" s="2"/>
      <c r="I459" s="2"/>
      <c r="J459" s="5"/>
      <c r="K459" s="5"/>
    </row>
    <row r="460">
      <c r="A460" s="1"/>
      <c r="B460" s="1"/>
      <c r="C460" s="1"/>
      <c r="D460" s="1"/>
      <c r="E460" s="2"/>
      <c r="F460" s="1"/>
      <c r="G460" s="4"/>
      <c r="H460" s="2"/>
      <c r="I460" s="2"/>
      <c r="J460" s="5"/>
      <c r="K460" s="5"/>
    </row>
    <row r="461">
      <c r="A461" s="1"/>
      <c r="B461" s="1"/>
      <c r="C461" s="1"/>
      <c r="D461" s="1"/>
      <c r="E461" s="2"/>
      <c r="F461" s="1"/>
      <c r="G461" s="4"/>
      <c r="H461" s="2"/>
      <c r="I461" s="2"/>
      <c r="J461" s="5"/>
      <c r="K461" s="5"/>
    </row>
    <row r="462">
      <c r="A462" s="1"/>
      <c r="B462" s="1"/>
      <c r="C462" s="1"/>
      <c r="D462" s="1"/>
      <c r="E462" s="2"/>
      <c r="F462" s="1"/>
      <c r="G462" s="4"/>
      <c r="H462" s="2"/>
      <c r="I462" s="2"/>
      <c r="J462" s="5"/>
      <c r="K462" s="5"/>
    </row>
    <row r="463">
      <c r="A463" s="1"/>
      <c r="B463" s="1"/>
      <c r="C463" s="1"/>
      <c r="D463" s="1"/>
      <c r="E463" s="2"/>
      <c r="F463" s="1"/>
      <c r="G463" s="4"/>
      <c r="H463" s="2"/>
      <c r="I463" s="2"/>
      <c r="J463" s="5"/>
      <c r="K463" s="5"/>
    </row>
    <row r="464">
      <c r="A464" s="1"/>
      <c r="B464" s="1"/>
      <c r="C464" s="1"/>
      <c r="D464" s="1"/>
      <c r="E464" s="2"/>
      <c r="F464" s="1"/>
      <c r="G464" s="4"/>
      <c r="H464" s="2"/>
      <c r="I464" s="2"/>
      <c r="J464" s="5"/>
      <c r="K464" s="5"/>
    </row>
    <row r="465">
      <c r="A465" s="1"/>
      <c r="B465" s="1"/>
      <c r="C465" s="1"/>
      <c r="D465" s="1"/>
      <c r="E465" s="2"/>
      <c r="F465" s="1"/>
      <c r="G465" s="4"/>
      <c r="H465" s="2"/>
      <c r="I465" s="2"/>
      <c r="J465" s="5"/>
      <c r="K465" s="5"/>
    </row>
    <row r="466">
      <c r="A466" s="1"/>
      <c r="B466" s="1"/>
      <c r="C466" s="1"/>
      <c r="D466" s="1"/>
      <c r="E466" s="2"/>
      <c r="F466" s="1"/>
      <c r="G466" s="4"/>
      <c r="H466" s="2"/>
      <c r="I466" s="2"/>
      <c r="J466" s="5"/>
      <c r="K466" s="5"/>
    </row>
    <row r="467">
      <c r="A467" s="1"/>
      <c r="B467" s="1"/>
      <c r="C467" s="1"/>
      <c r="D467" s="1"/>
      <c r="E467" s="2"/>
      <c r="F467" s="1"/>
      <c r="G467" s="4"/>
      <c r="H467" s="2"/>
      <c r="I467" s="2"/>
      <c r="J467" s="5"/>
      <c r="K467" s="5"/>
    </row>
    <row r="468">
      <c r="A468" s="1"/>
      <c r="B468" s="1"/>
      <c r="C468" s="1"/>
      <c r="D468" s="1"/>
      <c r="E468" s="2"/>
      <c r="F468" s="1"/>
      <c r="G468" s="4"/>
      <c r="H468" s="2"/>
      <c r="I468" s="2"/>
      <c r="J468" s="5"/>
      <c r="K468" s="5"/>
    </row>
    <row r="469">
      <c r="A469" s="1"/>
      <c r="B469" s="1"/>
      <c r="C469" s="1"/>
      <c r="D469" s="1"/>
      <c r="E469" s="2"/>
      <c r="F469" s="1"/>
      <c r="G469" s="4"/>
      <c r="H469" s="2"/>
      <c r="I469" s="2"/>
      <c r="J469" s="5"/>
      <c r="K469" s="5"/>
    </row>
    <row r="470">
      <c r="A470" s="1"/>
      <c r="B470" s="1"/>
      <c r="C470" s="1"/>
      <c r="D470" s="1"/>
      <c r="E470" s="2"/>
      <c r="F470" s="1"/>
      <c r="G470" s="4"/>
      <c r="H470" s="2"/>
      <c r="I470" s="2"/>
      <c r="J470" s="5"/>
      <c r="K470" s="5"/>
    </row>
    <row r="471">
      <c r="A471" s="1"/>
      <c r="B471" s="1"/>
      <c r="C471" s="1"/>
      <c r="D471" s="1"/>
      <c r="E471" s="2"/>
      <c r="F471" s="1"/>
      <c r="G471" s="4"/>
      <c r="H471" s="2"/>
      <c r="I471" s="2"/>
      <c r="J471" s="5"/>
      <c r="K471" s="5"/>
    </row>
    <row r="472">
      <c r="A472" s="1"/>
      <c r="B472" s="1"/>
      <c r="C472" s="1"/>
      <c r="D472" s="1"/>
      <c r="E472" s="2"/>
      <c r="F472" s="1"/>
      <c r="G472" s="4"/>
      <c r="H472" s="2"/>
      <c r="I472" s="2"/>
      <c r="J472" s="5"/>
      <c r="K472" s="5"/>
    </row>
    <row r="473">
      <c r="A473" s="1"/>
      <c r="B473" s="1"/>
      <c r="C473" s="1"/>
      <c r="D473" s="1"/>
      <c r="E473" s="2"/>
      <c r="F473" s="1"/>
      <c r="G473" s="4"/>
      <c r="H473" s="2"/>
      <c r="I473" s="2"/>
      <c r="J473" s="5"/>
      <c r="K473" s="5"/>
    </row>
    <row r="474">
      <c r="A474" s="1"/>
      <c r="B474" s="1"/>
      <c r="C474" s="1"/>
      <c r="D474" s="1"/>
      <c r="E474" s="2"/>
      <c r="F474" s="1"/>
      <c r="G474" s="4"/>
      <c r="H474" s="2"/>
      <c r="I474" s="2"/>
      <c r="J474" s="5"/>
      <c r="K474" s="5"/>
    </row>
    <row r="475">
      <c r="A475" s="1"/>
      <c r="B475" s="1"/>
      <c r="C475" s="1"/>
      <c r="D475" s="1"/>
      <c r="E475" s="2"/>
      <c r="F475" s="1"/>
      <c r="G475" s="4"/>
      <c r="H475" s="2"/>
      <c r="I475" s="2"/>
      <c r="J475" s="5"/>
      <c r="K475" s="5"/>
    </row>
    <row r="476">
      <c r="A476" s="1"/>
      <c r="B476" s="1"/>
      <c r="C476" s="1"/>
      <c r="D476" s="1"/>
      <c r="E476" s="2"/>
      <c r="F476" s="1"/>
      <c r="G476" s="4"/>
      <c r="H476" s="2"/>
      <c r="I476" s="2"/>
      <c r="J476" s="5"/>
      <c r="K476" s="5"/>
    </row>
    <row r="477">
      <c r="A477" s="1"/>
      <c r="B477" s="1"/>
      <c r="C477" s="1"/>
      <c r="D477" s="1"/>
      <c r="E477" s="2"/>
      <c r="F477" s="1"/>
      <c r="G477" s="4"/>
      <c r="H477" s="2"/>
      <c r="I477" s="2"/>
      <c r="J477" s="5"/>
      <c r="K477" s="5"/>
    </row>
    <row r="478">
      <c r="A478" s="1"/>
      <c r="B478" s="1"/>
      <c r="C478" s="1"/>
      <c r="D478" s="1"/>
      <c r="E478" s="2"/>
      <c r="F478" s="1"/>
      <c r="G478" s="4"/>
      <c r="H478" s="2"/>
      <c r="I478" s="2"/>
      <c r="J478" s="5"/>
      <c r="K478" s="5"/>
    </row>
    <row r="479">
      <c r="A479" s="1"/>
      <c r="B479" s="1"/>
      <c r="C479" s="1"/>
      <c r="D479" s="1"/>
      <c r="E479" s="2"/>
      <c r="F479" s="1"/>
      <c r="G479" s="4"/>
      <c r="H479" s="2"/>
      <c r="I479" s="2"/>
      <c r="J479" s="5"/>
      <c r="K479" s="5"/>
    </row>
    <row r="480">
      <c r="A480" s="1"/>
      <c r="B480" s="1"/>
      <c r="C480" s="1"/>
      <c r="D480" s="1"/>
      <c r="E480" s="2"/>
      <c r="F480" s="1"/>
      <c r="G480" s="4"/>
      <c r="H480" s="2"/>
      <c r="I480" s="2"/>
      <c r="J480" s="5"/>
      <c r="K480" s="5"/>
    </row>
    <row r="481">
      <c r="A481" s="1"/>
      <c r="B481" s="1"/>
      <c r="C481" s="1"/>
      <c r="D481" s="1"/>
      <c r="E481" s="2"/>
      <c r="F481" s="1"/>
      <c r="G481" s="4"/>
      <c r="H481" s="2"/>
      <c r="I481" s="2"/>
      <c r="J481" s="5"/>
      <c r="K481" s="5"/>
    </row>
    <row r="482">
      <c r="A482" s="1"/>
      <c r="B482" s="1"/>
      <c r="C482" s="1"/>
      <c r="D482" s="1"/>
      <c r="E482" s="2"/>
      <c r="F482" s="1"/>
      <c r="G482" s="4"/>
      <c r="H482" s="2"/>
      <c r="I482" s="2"/>
      <c r="J482" s="5"/>
      <c r="K482" s="5"/>
    </row>
    <row r="483">
      <c r="A483" s="1"/>
      <c r="B483" s="1"/>
      <c r="C483" s="1"/>
      <c r="D483" s="1"/>
      <c r="E483" s="2"/>
      <c r="F483" s="1"/>
      <c r="G483" s="4"/>
      <c r="H483" s="2"/>
      <c r="I483" s="2"/>
      <c r="J483" s="5"/>
      <c r="K483" s="5"/>
    </row>
    <row r="484">
      <c r="A484" s="1"/>
      <c r="B484" s="1"/>
      <c r="C484" s="1"/>
      <c r="D484" s="1"/>
      <c r="E484" s="2"/>
      <c r="F484" s="1"/>
      <c r="G484" s="4"/>
      <c r="H484" s="2"/>
      <c r="I484" s="2"/>
      <c r="J484" s="5"/>
      <c r="K484" s="5"/>
    </row>
    <row r="485">
      <c r="A485" s="1"/>
      <c r="B485" s="1"/>
      <c r="C485" s="1"/>
      <c r="D485" s="1"/>
      <c r="E485" s="2"/>
      <c r="F485" s="1"/>
      <c r="G485" s="4"/>
      <c r="H485" s="2"/>
      <c r="I485" s="2"/>
      <c r="J485" s="5"/>
      <c r="K485" s="5"/>
    </row>
    <row r="486">
      <c r="A486" s="1"/>
      <c r="B486" s="1"/>
      <c r="C486" s="1"/>
      <c r="D486" s="1"/>
      <c r="E486" s="2"/>
      <c r="F486" s="1"/>
      <c r="G486" s="4"/>
      <c r="H486" s="2"/>
      <c r="I486" s="2"/>
      <c r="J486" s="5"/>
      <c r="K486" s="5"/>
    </row>
    <row r="487">
      <c r="A487" s="1"/>
      <c r="B487" s="1"/>
      <c r="C487" s="1"/>
      <c r="D487" s="1"/>
      <c r="E487" s="2"/>
      <c r="F487" s="1"/>
      <c r="G487" s="4"/>
      <c r="H487" s="2"/>
      <c r="I487" s="2"/>
      <c r="J487" s="5"/>
      <c r="K487" s="5"/>
    </row>
    <row r="488">
      <c r="A488" s="1"/>
      <c r="B488" s="1"/>
      <c r="C488" s="1"/>
      <c r="D488" s="1"/>
      <c r="E488" s="2"/>
      <c r="F488" s="1"/>
      <c r="G488" s="4"/>
      <c r="H488" s="2"/>
      <c r="I488" s="2"/>
      <c r="J488" s="5"/>
      <c r="K488" s="5"/>
    </row>
    <row r="489">
      <c r="A489" s="1"/>
      <c r="B489" s="1"/>
      <c r="C489" s="1"/>
      <c r="D489" s="1"/>
      <c r="E489" s="2"/>
      <c r="F489" s="1"/>
      <c r="G489" s="4"/>
      <c r="H489" s="2"/>
      <c r="I489" s="2"/>
      <c r="J489" s="5"/>
      <c r="K489" s="5"/>
    </row>
    <row r="490">
      <c r="A490" s="1"/>
      <c r="B490" s="1"/>
      <c r="C490" s="1"/>
      <c r="D490" s="1"/>
      <c r="E490" s="2"/>
      <c r="F490" s="1"/>
      <c r="G490" s="4"/>
      <c r="H490" s="2"/>
      <c r="I490" s="2"/>
      <c r="J490" s="5"/>
      <c r="K490" s="5"/>
    </row>
    <row r="491">
      <c r="A491" s="1"/>
      <c r="B491" s="1"/>
      <c r="C491" s="1"/>
      <c r="D491" s="1"/>
      <c r="E491" s="2"/>
      <c r="F491" s="1"/>
      <c r="G491" s="4"/>
      <c r="H491" s="2"/>
      <c r="I491" s="2"/>
      <c r="J491" s="5"/>
      <c r="K491" s="5"/>
    </row>
    <row r="492">
      <c r="A492" s="1"/>
      <c r="B492" s="1"/>
      <c r="C492" s="1"/>
      <c r="D492" s="1"/>
      <c r="E492" s="2"/>
      <c r="F492" s="1"/>
      <c r="G492" s="4"/>
      <c r="H492" s="2"/>
      <c r="I492" s="2"/>
      <c r="J492" s="5"/>
      <c r="K492" s="5"/>
    </row>
    <row r="493">
      <c r="A493" s="1"/>
      <c r="B493" s="1"/>
      <c r="C493" s="1"/>
      <c r="D493" s="1"/>
      <c r="E493" s="2"/>
      <c r="F493" s="1"/>
      <c r="G493" s="4"/>
      <c r="H493" s="2"/>
      <c r="I493" s="2"/>
      <c r="J493" s="5"/>
      <c r="K493" s="5"/>
    </row>
    <row r="494">
      <c r="A494" s="1"/>
      <c r="B494" s="1"/>
      <c r="C494" s="1"/>
      <c r="D494" s="1"/>
      <c r="E494" s="2"/>
      <c r="F494" s="1"/>
      <c r="G494" s="4"/>
      <c r="H494" s="2"/>
      <c r="I494" s="2"/>
      <c r="J494" s="5"/>
      <c r="K494" s="5"/>
    </row>
    <row r="495">
      <c r="A495" s="1"/>
      <c r="B495" s="1"/>
      <c r="C495" s="1"/>
      <c r="D495" s="1"/>
      <c r="E495" s="2"/>
      <c r="F495" s="1"/>
      <c r="G495" s="4"/>
      <c r="H495" s="2"/>
      <c r="I495" s="2"/>
      <c r="J495" s="5"/>
      <c r="K495" s="5"/>
    </row>
    <row r="496">
      <c r="A496" s="1"/>
      <c r="B496" s="1"/>
      <c r="C496" s="1"/>
      <c r="D496" s="1"/>
      <c r="E496" s="2"/>
      <c r="F496" s="1"/>
      <c r="G496" s="4"/>
      <c r="H496" s="2"/>
      <c r="I496" s="2"/>
      <c r="J496" s="5"/>
      <c r="K496" s="5"/>
    </row>
    <row r="497">
      <c r="A497" s="1"/>
      <c r="B497" s="1"/>
      <c r="C497" s="1"/>
      <c r="D497" s="1"/>
      <c r="E497" s="2"/>
      <c r="F497" s="1"/>
      <c r="G497" s="4"/>
      <c r="H497" s="2"/>
      <c r="I497" s="2"/>
      <c r="J497" s="5"/>
      <c r="K497" s="5"/>
    </row>
    <row r="498">
      <c r="A498" s="1"/>
      <c r="B498" s="1"/>
      <c r="C498" s="1"/>
      <c r="D498" s="1"/>
      <c r="E498" s="2"/>
      <c r="F498" s="1"/>
      <c r="G498" s="4"/>
      <c r="H498" s="2"/>
      <c r="I498" s="2"/>
      <c r="J498" s="5"/>
      <c r="K498" s="5"/>
    </row>
    <row r="499">
      <c r="A499" s="1"/>
      <c r="B499" s="1"/>
      <c r="C499" s="1"/>
      <c r="D499" s="1"/>
      <c r="E499" s="2"/>
      <c r="F499" s="1"/>
      <c r="G499" s="4"/>
      <c r="H499" s="2"/>
      <c r="I499" s="2"/>
      <c r="J499" s="5"/>
      <c r="K499" s="5"/>
    </row>
    <row r="500">
      <c r="A500" s="1"/>
      <c r="B500" s="1"/>
      <c r="C500" s="1"/>
      <c r="D500" s="1"/>
      <c r="E500" s="2"/>
      <c r="F500" s="1"/>
      <c r="G500" s="4"/>
      <c r="H500" s="2"/>
      <c r="I500" s="2"/>
      <c r="J500" s="5"/>
      <c r="K500" s="5"/>
    </row>
    <row r="501">
      <c r="A501" s="1"/>
      <c r="B501" s="1"/>
      <c r="C501" s="1"/>
      <c r="D501" s="1"/>
      <c r="E501" s="2"/>
      <c r="F501" s="1"/>
      <c r="G501" s="4"/>
      <c r="H501" s="2"/>
      <c r="I501" s="2"/>
      <c r="J501" s="5"/>
      <c r="K501" s="5"/>
    </row>
    <row r="502">
      <c r="A502" s="1"/>
      <c r="B502" s="1"/>
      <c r="C502" s="1"/>
      <c r="D502" s="1"/>
      <c r="E502" s="2"/>
      <c r="F502" s="1"/>
      <c r="G502" s="4"/>
      <c r="H502" s="2"/>
      <c r="I502" s="2"/>
      <c r="J502" s="5"/>
      <c r="K502" s="5"/>
    </row>
    <row r="503">
      <c r="A503" s="1"/>
      <c r="B503" s="1"/>
      <c r="C503" s="1"/>
      <c r="D503" s="1"/>
      <c r="E503" s="2"/>
      <c r="F503" s="1"/>
      <c r="G503" s="4"/>
      <c r="H503" s="2"/>
      <c r="I503" s="2"/>
      <c r="J503" s="5"/>
      <c r="K503" s="5"/>
    </row>
    <row r="504">
      <c r="A504" s="1"/>
      <c r="B504" s="1"/>
      <c r="C504" s="1"/>
      <c r="D504" s="1"/>
      <c r="E504" s="2"/>
      <c r="F504" s="1"/>
      <c r="G504" s="4"/>
      <c r="H504" s="2"/>
      <c r="I504" s="2"/>
      <c r="J504" s="5"/>
      <c r="K504" s="5"/>
    </row>
    <row r="505">
      <c r="A505" s="1"/>
      <c r="B505" s="1"/>
      <c r="C505" s="1"/>
      <c r="D505" s="1"/>
      <c r="E505" s="2"/>
      <c r="F505" s="1"/>
      <c r="G505" s="4"/>
      <c r="H505" s="2"/>
      <c r="I505" s="2"/>
      <c r="J505" s="5"/>
      <c r="K505" s="5"/>
    </row>
    <row r="506">
      <c r="A506" s="1"/>
      <c r="B506" s="1"/>
      <c r="C506" s="1"/>
      <c r="D506" s="1"/>
      <c r="E506" s="2"/>
      <c r="F506" s="1"/>
      <c r="G506" s="4"/>
      <c r="H506" s="2"/>
      <c r="I506" s="2"/>
      <c r="J506" s="5"/>
      <c r="K506" s="5"/>
    </row>
    <row r="507">
      <c r="A507" s="1"/>
      <c r="B507" s="1"/>
      <c r="C507" s="1"/>
      <c r="D507" s="1"/>
      <c r="E507" s="2"/>
      <c r="F507" s="1"/>
      <c r="G507" s="4"/>
      <c r="H507" s="2"/>
      <c r="I507" s="2"/>
      <c r="J507" s="5"/>
      <c r="K507" s="5"/>
    </row>
    <row r="508">
      <c r="A508" s="1"/>
      <c r="B508" s="1"/>
      <c r="C508" s="1"/>
      <c r="D508" s="1"/>
      <c r="E508" s="2"/>
      <c r="F508" s="1"/>
      <c r="G508" s="4"/>
      <c r="H508" s="2"/>
      <c r="I508" s="2"/>
      <c r="J508" s="5"/>
      <c r="K508" s="5"/>
    </row>
    <row r="509">
      <c r="A509" s="1"/>
      <c r="B509" s="1"/>
      <c r="C509" s="1"/>
      <c r="D509" s="1"/>
      <c r="E509" s="2"/>
      <c r="F509" s="1"/>
      <c r="G509" s="4"/>
      <c r="H509" s="2"/>
      <c r="I509" s="2"/>
      <c r="J509" s="5"/>
      <c r="K509" s="5"/>
    </row>
    <row r="510">
      <c r="A510" s="1"/>
      <c r="B510" s="1"/>
      <c r="C510" s="1"/>
      <c r="D510" s="1"/>
      <c r="E510" s="2"/>
      <c r="F510" s="1"/>
      <c r="G510" s="4"/>
      <c r="H510" s="2"/>
      <c r="I510" s="2"/>
      <c r="J510" s="5"/>
      <c r="K510" s="5"/>
    </row>
    <row r="511">
      <c r="A511" s="1"/>
      <c r="B511" s="1"/>
      <c r="C511" s="1"/>
      <c r="D511" s="1"/>
      <c r="E511" s="2"/>
      <c r="F511" s="1"/>
      <c r="G511" s="4"/>
      <c r="H511" s="2"/>
      <c r="I511" s="2"/>
      <c r="J511" s="5"/>
      <c r="K511" s="5"/>
    </row>
    <row r="512">
      <c r="A512" s="1"/>
      <c r="B512" s="1"/>
      <c r="C512" s="1"/>
      <c r="D512" s="1"/>
      <c r="E512" s="2"/>
      <c r="F512" s="1"/>
      <c r="G512" s="4"/>
      <c r="H512" s="2"/>
      <c r="I512" s="2"/>
      <c r="J512" s="5"/>
      <c r="K512" s="5"/>
    </row>
    <row r="513">
      <c r="A513" s="1"/>
      <c r="B513" s="1"/>
      <c r="C513" s="1"/>
      <c r="D513" s="1"/>
      <c r="E513" s="2"/>
      <c r="F513" s="1"/>
      <c r="G513" s="4"/>
      <c r="H513" s="2"/>
      <c r="I513" s="2"/>
      <c r="J513" s="5"/>
      <c r="K513" s="5"/>
    </row>
    <row r="514">
      <c r="A514" s="1"/>
      <c r="B514" s="1"/>
      <c r="C514" s="1"/>
      <c r="D514" s="1"/>
      <c r="E514" s="2"/>
      <c r="F514" s="1"/>
      <c r="G514" s="4"/>
      <c r="H514" s="2"/>
      <c r="I514" s="2"/>
      <c r="J514" s="5"/>
      <c r="K514" s="5"/>
    </row>
    <row r="515">
      <c r="A515" s="1"/>
      <c r="B515" s="1"/>
      <c r="C515" s="1"/>
      <c r="D515" s="1"/>
      <c r="E515" s="2"/>
      <c r="F515" s="1"/>
      <c r="G515" s="4"/>
      <c r="H515" s="2"/>
      <c r="I515" s="2"/>
      <c r="J515" s="5"/>
      <c r="K515" s="5"/>
    </row>
    <row r="516">
      <c r="A516" s="1"/>
      <c r="B516" s="1"/>
      <c r="C516" s="1"/>
      <c r="D516" s="1"/>
      <c r="E516" s="2"/>
      <c r="F516" s="1"/>
      <c r="G516" s="4"/>
      <c r="H516" s="2"/>
      <c r="I516" s="2"/>
      <c r="J516" s="5"/>
      <c r="K516" s="5"/>
    </row>
    <row r="517">
      <c r="A517" s="1"/>
      <c r="B517" s="1"/>
      <c r="C517" s="1"/>
      <c r="D517" s="1"/>
      <c r="E517" s="2"/>
      <c r="F517" s="1"/>
      <c r="G517" s="4"/>
      <c r="H517" s="2"/>
      <c r="I517" s="2"/>
      <c r="J517" s="5"/>
      <c r="K517" s="5"/>
    </row>
    <row r="518">
      <c r="A518" s="1"/>
      <c r="B518" s="1"/>
      <c r="C518" s="1"/>
      <c r="D518" s="1"/>
      <c r="E518" s="2"/>
      <c r="F518" s="1"/>
      <c r="G518" s="4"/>
      <c r="H518" s="2"/>
      <c r="I518" s="2"/>
      <c r="J518" s="5"/>
      <c r="K518" s="5"/>
    </row>
    <row r="519">
      <c r="A519" s="1"/>
      <c r="B519" s="1"/>
      <c r="C519" s="1"/>
      <c r="D519" s="1"/>
      <c r="E519" s="2"/>
      <c r="F519" s="1"/>
      <c r="G519" s="4"/>
      <c r="H519" s="2"/>
      <c r="I519" s="2"/>
      <c r="J519" s="5"/>
      <c r="K519" s="5"/>
    </row>
    <row r="520">
      <c r="A520" s="1"/>
      <c r="B520" s="1"/>
      <c r="C520" s="1"/>
      <c r="D520" s="1"/>
      <c r="E520" s="2"/>
      <c r="F520" s="1"/>
      <c r="G520" s="4"/>
      <c r="H520" s="2"/>
      <c r="I520" s="2"/>
      <c r="J520" s="5"/>
      <c r="K520" s="5"/>
    </row>
    <row r="521">
      <c r="A521" s="1"/>
      <c r="B521" s="1"/>
      <c r="C521" s="1"/>
      <c r="D521" s="1"/>
      <c r="E521" s="2"/>
      <c r="F521" s="1"/>
      <c r="G521" s="4"/>
      <c r="H521" s="2"/>
      <c r="I521" s="2"/>
      <c r="J521" s="5"/>
      <c r="K521" s="5"/>
    </row>
    <row r="522">
      <c r="A522" s="1"/>
      <c r="B522" s="1"/>
      <c r="C522" s="1"/>
      <c r="D522" s="1"/>
      <c r="E522" s="2"/>
      <c r="F522" s="1"/>
      <c r="G522" s="4"/>
      <c r="H522" s="2"/>
      <c r="I522" s="2"/>
      <c r="J522" s="5"/>
      <c r="K522" s="5"/>
    </row>
    <row r="523">
      <c r="A523" s="1"/>
      <c r="B523" s="1"/>
      <c r="C523" s="1"/>
      <c r="D523" s="1"/>
      <c r="E523" s="2"/>
      <c r="F523" s="1"/>
      <c r="G523" s="4"/>
      <c r="H523" s="2"/>
      <c r="I523" s="2"/>
      <c r="J523" s="5"/>
      <c r="K523" s="5"/>
    </row>
    <row r="524">
      <c r="A524" s="1"/>
      <c r="B524" s="1"/>
      <c r="C524" s="1"/>
      <c r="D524" s="1"/>
      <c r="E524" s="2"/>
      <c r="F524" s="1"/>
      <c r="G524" s="4"/>
      <c r="H524" s="2"/>
      <c r="I524" s="2"/>
      <c r="J524" s="5"/>
      <c r="K524" s="5"/>
    </row>
    <row r="525">
      <c r="A525" s="1"/>
      <c r="B525" s="1"/>
      <c r="C525" s="1"/>
      <c r="D525" s="1"/>
      <c r="E525" s="2"/>
      <c r="F525" s="1"/>
      <c r="G525" s="4"/>
      <c r="H525" s="2"/>
      <c r="I525" s="2"/>
      <c r="J525" s="5"/>
      <c r="K525" s="5"/>
    </row>
    <row r="526">
      <c r="A526" s="1"/>
      <c r="B526" s="1"/>
      <c r="C526" s="1"/>
      <c r="D526" s="1"/>
      <c r="E526" s="2"/>
      <c r="F526" s="1"/>
      <c r="G526" s="4"/>
      <c r="H526" s="2"/>
      <c r="I526" s="2"/>
      <c r="J526" s="5"/>
      <c r="K526" s="5"/>
    </row>
    <row r="527">
      <c r="A527" s="1"/>
      <c r="B527" s="1"/>
      <c r="C527" s="1"/>
      <c r="D527" s="1"/>
      <c r="E527" s="2"/>
      <c r="F527" s="1"/>
      <c r="G527" s="4"/>
      <c r="H527" s="2"/>
      <c r="I527" s="2"/>
      <c r="J527" s="5"/>
      <c r="K527" s="5"/>
    </row>
    <row r="528">
      <c r="A528" s="1"/>
      <c r="B528" s="1"/>
      <c r="C528" s="1"/>
      <c r="D528" s="1"/>
      <c r="E528" s="2"/>
      <c r="F528" s="1"/>
      <c r="G528" s="4"/>
      <c r="H528" s="2"/>
      <c r="I528" s="2"/>
      <c r="J528" s="5"/>
      <c r="K528" s="5"/>
    </row>
    <row r="529">
      <c r="A529" s="1"/>
      <c r="B529" s="1"/>
      <c r="C529" s="1"/>
      <c r="D529" s="1"/>
      <c r="E529" s="2"/>
      <c r="F529" s="1"/>
      <c r="G529" s="4"/>
      <c r="H529" s="2"/>
      <c r="I529" s="2"/>
      <c r="J529" s="5"/>
      <c r="K529" s="5"/>
    </row>
    <row r="530">
      <c r="A530" s="1"/>
      <c r="B530" s="1"/>
      <c r="C530" s="1"/>
      <c r="D530" s="1"/>
      <c r="E530" s="2"/>
      <c r="F530" s="1"/>
      <c r="G530" s="4"/>
      <c r="H530" s="2"/>
      <c r="I530" s="2"/>
      <c r="J530" s="5"/>
      <c r="K530" s="5"/>
    </row>
    <row r="531">
      <c r="A531" s="1"/>
      <c r="B531" s="1"/>
      <c r="C531" s="1"/>
      <c r="D531" s="1"/>
      <c r="E531" s="2"/>
      <c r="F531" s="1"/>
      <c r="G531" s="4"/>
      <c r="H531" s="2"/>
      <c r="I531" s="2"/>
      <c r="J531" s="5"/>
      <c r="K531" s="5"/>
    </row>
    <row r="532">
      <c r="A532" s="1"/>
      <c r="B532" s="1"/>
      <c r="C532" s="1"/>
      <c r="D532" s="1"/>
      <c r="E532" s="2"/>
      <c r="F532" s="1"/>
      <c r="G532" s="4"/>
      <c r="H532" s="2"/>
      <c r="I532" s="2"/>
      <c r="J532" s="5"/>
      <c r="K532" s="5"/>
    </row>
    <row r="533">
      <c r="A533" s="1"/>
      <c r="B533" s="1"/>
      <c r="C533" s="1"/>
      <c r="D533" s="1"/>
      <c r="E533" s="2"/>
      <c r="F533" s="1"/>
      <c r="G533" s="4"/>
      <c r="H533" s="2"/>
      <c r="I533" s="2"/>
      <c r="J533" s="5"/>
      <c r="K533" s="5"/>
    </row>
    <row r="534">
      <c r="A534" s="1"/>
      <c r="B534" s="1"/>
      <c r="C534" s="1"/>
      <c r="D534" s="1"/>
      <c r="E534" s="2"/>
      <c r="F534" s="1"/>
      <c r="G534" s="4"/>
      <c r="H534" s="2"/>
      <c r="I534" s="2"/>
      <c r="J534" s="5"/>
      <c r="K534" s="5"/>
    </row>
    <row r="535">
      <c r="A535" s="1"/>
      <c r="B535" s="1"/>
      <c r="C535" s="1"/>
      <c r="D535" s="1"/>
      <c r="E535" s="2"/>
      <c r="F535" s="1"/>
      <c r="G535" s="4"/>
      <c r="H535" s="2"/>
      <c r="I535" s="2"/>
      <c r="J535" s="5"/>
      <c r="K535" s="5"/>
    </row>
    <row r="536">
      <c r="A536" s="1"/>
      <c r="B536" s="1"/>
      <c r="C536" s="1"/>
      <c r="D536" s="1"/>
      <c r="E536" s="2"/>
      <c r="F536" s="1"/>
      <c r="G536" s="4"/>
      <c r="H536" s="2"/>
      <c r="I536" s="2"/>
      <c r="J536" s="5"/>
      <c r="K536" s="5"/>
    </row>
    <row r="537">
      <c r="A537" s="1"/>
      <c r="B537" s="1"/>
      <c r="C537" s="1"/>
      <c r="D537" s="1"/>
      <c r="E537" s="2"/>
      <c r="F537" s="1"/>
      <c r="G537" s="4"/>
      <c r="H537" s="2"/>
      <c r="I537" s="2"/>
      <c r="J537" s="5"/>
      <c r="K537" s="5"/>
    </row>
    <row r="538">
      <c r="A538" s="1"/>
      <c r="B538" s="1"/>
      <c r="C538" s="1"/>
      <c r="D538" s="1"/>
      <c r="E538" s="2"/>
      <c r="F538" s="1"/>
      <c r="G538" s="4"/>
      <c r="H538" s="2"/>
      <c r="I538" s="2"/>
      <c r="J538" s="5"/>
      <c r="K538" s="5"/>
    </row>
    <row r="539">
      <c r="A539" s="1"/>
      <c r="B539" s="1"/>
      <c r="C539" s="1"/>
      <c r="D539" s="1"/>
      <c r="E539" s="2"/>
      <c r="F539" s="1"/>
      <c r="G539" s="4"/>
      <c r="H539" s="2"/>
      <c r="I539" s="2"/>
      <c r="J539" s="5"/>
      <c r="K539" s="5"/>
    </row>
    <row r="540">
      <c r="A540" s="1"/>
      <c r="B540" s="1"/>
      <c r="C540" s="1"/>
      <c r="D540" s="1"/>
      <c r="E540" s="2"/>
      <c r="F540" s="1"/>
      <c r="G540" s="4"/>
      <c r="H540" s="2"/>
      <c r="I540" s="2"/>
      <c r="J540" s="5"/>
      <c r="K540" s="5"/>
    </row>
    <row r="541">
      <c r="A541" s="1"/>
      <c r="B541" s="1"/>
      <c r="C541" s="1"/>
      <c r="D541" s="1"/>
      <c r="E541" s="2"/>
      <c r="F541" s="1"/>
      <c r="G541" s="4"/>
      <c r="H541" s="2"/>
      <c r="I541" s="2"/>
      <c r="J541" s="5"/>
      <c r="K541" s="5"/>
    </row>
    <row r="542">
      <c r="A542" s="1"/>
      <c r="B542" s="1"/>
      <c r="C542" s="1"/>
      <c r="D542" s="1"/>
      <c r="E542" s="2"/>
      <c r="F542" s="1"/>
      <c r="G542" s="4"/>
      <c r="H542" s="2"/>
      <c r="I542" s="2"/>
      <c r="J542" s="5"/>
      <c r="K542" s="5"/>
    </row>
    <row r="543">
      <c r="A543" s="1"/>
      <c r="B543" s="1"/>
      <c r="C543" s="1"/>
      <c r="D543" s="1"/>
      <c r="E543" s="2"/>
      <c r="F543" s="1"/>
      <c r="G543" s="4"/>
      <c r="H543" s="2"/>
      <c r="I543" s="2"/>
      <c r="J543" s="5"/>
      <c r="K543" s="5"/>
    </row>
    <row r="544">
      <c r="A544" s="1"/>
      <c r="B544" s="1"/>
      <c r="C544" s="1"/>
      <c r="D544" s="1"/>
      <c r="E544" s="2"/>
      <c r="F544" s="1"/>
      <c r="G544" s="4"/>
      <c r="H544" s="2"/>
      <c r="I544" s="2"/>
      <c r="J544" s="5"/>
      <c r="K544" s="5"/>
    </row>
    <row r="545">
      <c r="A545" s="1"/>
      <c r="B545" s="1"/>
      <c r="C545" s="1"/>
      <c r="D545" s="1"/>
      <c r="E545" s="2"/>
      <c r="F545" s="1"/>
      <c r="G545" s="4"/>
      <c r="H545" s="2"/>
      <c r="I545" s="2"/>
      <c r="J545" s="5"/>
      <c r="K545" s="5"/>
    </row>
    <row r="546">
      <c r="A546" s="1"/>
      <c r="B546" s="1"/>
      <c r="C546" s="1"/>
      <c r="D546" s="1"/>
      <c r="E546" s="2"/>
      <c r="F546" s="1"/>
      <c r="G546" s="4"/>
      <c r="H546" s="2"/>
      <c r="I546" s="2"/>
      <c r="J546" s="5"/>
      <c r="K546" s="5"/>
    </row>
    <row r="547">
      <c r="A547" s="1"/>
      <c r="B547" s="1"/>
      <c r="C547" s="1"/>
      <c r="D547" s="1"/>
      <c r="E547" s="2"/>
      <c r="F547" s="1"/>
      <c r="G547" s="4"/>
      <c r="H547" s="2"/>
      <c r="I547" s="2"/>
      <c r="J547" s="5"/>
      <c r="K547" s="5"/>
    </row>
    <row r="548">
      <c r="A548" s="1"/>
      <c r="B548" s="1"/>
      <c r="C548" s="1"/>
      <c r="D548" s="1"/>
      <c r="E548" s="2"/>
      <c r="F548" s="1"/>
      <c r="G548" s="4"/>
      <c r="H548" s="2"/>
      <c r="I548" s="2"/>
      <c r="J548" s="5"/>
      <c r="K548" s="5"/>
    </row>
    <row r="549">
      <c r="A549" s="1"/>
      <c r="B549" s="1"/>
      <c r="C549" s="1"/>
      <c r="D549" s="1"/>
      <c r="E549" s="2"/>
      <c r="F549" s="1"/>
      <c r="G549" s="4"/>
      <c r="H549" s="2"/>
      <c r="I549" s="2"/>
      <c r="J549" s="5"/>
      <c r="K549" s="5"/>
    </row>
    <row r="550">
      <c r="A550" s="1"/>
      <c r="B550" s="1"/>
      <c r="C550" s="1"/>
      <c r="D550" s="1"/>
      <c r="E550" s="2"/>
      <c r="F550" s="1"/>
      <c r="G550" s="4"/>
      <c r="H550" s="2"/>
      <c r="I550" s="2"/>
      <c r="J550" s="5"/>
      <c r="K550" s="5"/>
    </row>
    <row r="551">
      <c r="A551" s="1"/>
      <c r="B551" s="1"/>
      <c r="C551" s="1"/>
      <c r="D551" s="1"/>
      <c r="E551" s="2"/>
      <c r="F551" s="1"/>
      <c r="G551" s="4"/>
      <c r="H551" s="2"/>
      <c r="I551" s="2"/>
      <c r="J551" s="5"/>
      <c r="K551" s="5"/>
    </row>
    <row r="552">
      <c r="A552" s="1"/>
      <c r="B552" s="1"/>
      <c r="C552" s="1"/>
      <c r="D552" s="1"/>
      <c r="E552" s="2"/>
      <c r="F552" s="1"/>
      <c r="G552" s="4"/>
      <c r="H552" s="2"/>
      <c r="I552" s="2"/>
      <c r="J552" s="5"/>
      <c r="K552" s="5"/>
    </row>
    <row r="553">
      <c r="A553" s="1"/>
      <c r="B553" s="1"/>
      <c r="C553" s="1"/>
      <c r="D553" s="1"/>
      <c r="E553" s="2"/>
      <c r="F553" s="1"/>
      <c r="G553" s="4"/>
      <c r="H553" s="2"/>
      <c r="I553" s="2"/>
      <c r="J553" s="5"/>
      <c r="K553" s="5"/>
    </row>
    <row r="554">
      <c r="A554" s="1"/>
      <c r="B554" s="1"/>
      <c r="C554" s="1"/>
      <c r="D554" s="1"/>
      <c r="E554" s="2"/>
      <c r="F554" s="1"/>
      <c r="G554" s="4"/>
      <c r="H554" s="2"/>
      <c r="I554" s="2"/>
      <c r="J554" s="5"/>
      <c r="K554" s="5"/>
    </row>
    <row r="555">
      <c r="A555" s="1"/>
      <c r="B555" s="1"/>
      <c r="C555" s="1"/>
      <c r="D555" s="1"/>
      <c r="E555" s="2"/>
      <c r="F555" s="1"/>
      <c r="G555" s="4"/>
      <c r="H555" s="2"/>
      <c r="I555" s="2"/>
      <c r="J555" s="5"/>
      <c r="K555" s="5"/>
    </row>
    <row r="556">
      <c r="A556" s="1"/>
      <c r="B556" s="1"/>
      <c r="C556" s="1"/>
      <c r="D556" s="1"/>
      <c r="E556" s="2"/>
      <c r="F556" s="1"/>
      <c r="G556" s="4"/>
      <c r="H556" s="2"/>
      <c r="I556" s="2"/>
      <c r="J556" s="5"/>
      <c r="K556" s="5"/>
    </row>
    <row r="557">
      <c r="A557" s="1"/>
      <c r="B557" s="1"/>
      <c r="C557" s="1"/>
      <c r="D557" s="1"/>
      <c r="E557" s="2"/>
      <c r="F557" s="1"/>
      <c r="G557" s="4"/>
      <c r="H557" s="2"/>
      <c r="I557" s="2"/>
      <c r="J557" s="5"/>
      <c r="K557" s="5"/>
    </row>
    <row r="558">
      <c r="A558" s="1"/>
      <c r="B558" s="1"/>
      <c r="C558" s="1"/>
      <c r="D558" s="1"/>
      <c r="E558" s="2"/>
      <c r="F558" s="1"/>
      <c r="G558" s="4"/>
      <c r="H558" s="2"/>
      <c r="I558" s="2"/>
      <c r="J558" s="5"/>
      <c r="K558" s="5"/>
    </row>
    <row r="559">
      <c r="A559" s="1"/>
      <c r="B559" s="1"/>
      <c r="C559" s="1"/>
      <c r="D559" s="1"/>
      <c r="E559" s="2"/>
      <c r="F559" s="1"/>
      <c r="G559" s="4"/>
      <c r="H559" s="2"/>
      <c r="I559" s="2"/>
      <c r="J559" s="5"/>
      <c r="K559" s="5"/>
    </row>
    <row r="560">
      <c r="A560" s="1"/>
      <c r="B560" s="1"/>
      <c r="C560" s="1"/>
      <c r="D560" s="1"/>
      <c r="E560" s="2"/>
      <c r="F560" s="1"/>
      <c r="G560" s="4"/>
      <c r="H560" s="2"/>
      <c r="I560" s="2"/>
      <c r="J560" s="5"/>
      <c r="K560" s="5"/>
    </row>
    <row r="561">
      <c r="A561" s="1"/>
      <c r="B561" s="1"/>
      <c r="C561" s="1"/>
      <c r="D561" s="1"/>
      <c r="E561" s="2"/>
      <c r="F561" s="1"/>
      <c r="G561" s="4"/>
      <c r="H561" s="2"/>
      <c r="I561" s="2"/>
      <c r="J561" s="5"/>
      <c r="K561" s="5"/>
    </row>
    <row r="562">
      <c r="A562" s="1"/>
      <c r="B562" s="1"/>
      <c r="C562" s="1"/>
      <c r="D562" s="1"/>
      <c r="E562" s="2"/>
      <c r="F562" s="1"/>
      <c r="G562" s="4"/>
      <c r="H562" s="2"/>
      <c r="I562" s="2"/>
      <c r="J562" s="5"/>
      <c r="K562" s="5"/>
    </row>
    <row r="563">
      <c r="A563" s="1"/>
      <c r="B563" s="1"/>
      <c r="C563" s="1"/>
      <c r="D563" s="1"/>
      <c r="E563" s="2"/>
      <c r="F563" s="1"/>
      <c r="G563" s="4"/>
      <c r="H563" s="2"/>
      <c r="I563" s="2"/>
      <c r="J563" s="5"/>
      <c r="K563" s="5"/>
    </row>
    <row r="564">
      <c r="A564" s="1"/>
      <c r="B564" s="1"/>
      <c r="C564" s="1"/>
      <c r="D564" s="1"/>
      <c r="E564" s="2"/>
      <c r="F564" s="1"/>
      <c r="G564" s="4"/>
      <c r="H564" s="2"/>
      <c r="I564" s="2"/>
      <c r="J564" s="5"/>
      <c r="K564" s="5"/>
    </row>
    <row r="565">
      <c r="A565" s="1"/>
      <c r="B565" s="1"/>
      <c r="C565" s="1"/>
      <c r="D565" s="1"/>
      <c r="E565" s="2"/>
      <c r="F565" s="1"/>
      <c r="G565" s="4"/>
      <c r="H565" s="2"/>
      <c r="I565" s="2"/>
      <c r="J565" s="5"/>
      <c r="K565" s="5"/>
    </row>
    <row r="566">
      <c r="A566" s="1"/>
      <c r="B566" s="1"/>
      <c r="C566" s="1"/>
      <c r="D566" s="1"/>
      <c r="E566" s="2"/>
      <c r="F566" s="1"/>
      <c r="G566" s="4"/>
      <c r="H566" s="2"/>
      <c r="I566" s="2"/>
      <c r="J566" s="5"/>
      <c r="K566" s="5"/>
    </row>
    <row r="567">
      <c r="A567" s="1"/>
      <c r="B567" s="1"/>
      <c r="C567" s="1"/>
      <c r="D567" s="1"/>
      <c r="E567" s="2"/>
      <c r="F567" s="1"/>
      <c r="G567" s="4"/>
      <c r="H567" s="2"/>
      <c r="I567" s="2"/>
      <c r="J567" s="5"/>
      <c r="K567" s="5"/>
    </row>
    <row r="568">
      <c r="A568" s="1"/>
      <c r="B568" s="1"/>
      <c r="C568" s="1"/>
      <c r="D568" s="1"/>
      <c r="E568" s="2"/>
      <c r="F568" s="1"/>
      <c r="G568" s="4"/>
      <c r="H568" s="2"/>
      <c r="I568" s="2"/>
      <c r="J568" s="5"/>
      <c r="K568" s="5"/>
    </row>
    <row r="569">
      <c r="A569" s="1"/>
      <c r="B569" s="1"/>
      <c r="C569" s="1"/>
      <c r="D569" s="1"/>
      <c r="E569" s="2"/>
      <c r="F569" s="1"/>
      <c r="G569" s="4"/>
      <c r="H569" s="2"/>
      <c r="I569" s="2"/>
      <c r="J569" s="5"/>
      <c r="K569" s="5"/>
    </row>
    <row r="570">
      <c r="A570" s="1"/>
      <c r="B570" s="1"/>
      <c r="C570" s="1"/>
      <c r="D570" s="1"/>
      <c r="E570" s="2"/>
      <c r="F570" s="1"/>
      <c r="G570" s="4"/>
      <c r="H570" s="2"/>
      <c r="I570" s="2"/>
      <c r="J570" s="5"/>
      <c r="K570" s="5"/>
    </row>
    <row r="571">
      <c r="A571" s="1"/>
      <c r="B571" s="1"/>
      <c r="C571" s="1"/>
      <c r="D571" s="1"/>
      <c r="E571" s="2"/>
      <c r="F571" s="1"/>
      <c r="G571" s="4"/>
      <c r="H571" s="2"/>
      <c r="I571" s="2"/>
      <c r="J571" s="5"/>
      <c r="K571" s="5"/>
    </row>
    <row r="572">
      <c r="A572" s="1"/>
      <c r="B572" s="1"/>
      <c r="C572" s="1"/>
      <c r="D572" s="1"/>
      <c r="E572" s="2"/>
      <c r="F572" s="1"/>
      <c r="G572" s="4"/>
      <c r="H572" s="2"/>
      <c r="I572" s="2"/>
      <c r="J572" s="5"/>
      <c r="K572" s="5"/>
    </row>
    <row r="573">
      <c r="A573" s="1"/>
      <c r="B573" s="1"/>
      <c r="C573" s="1"/>
      <c r="D573" s="1"/>
      <c r="E573" s="2"/>
      <c r="F573" s="1"/>
      <c r="G573" s="4"/>
      <c r="H573" s="2"/>
      <c r="I573" s="2"/>
      <c r="J573" s="5"/>
      <c r="K573" s="5"/>
    </row>
    <row r="574">
      <c r="A574" s="1"/>
      <c r="B574" s="1"/>
      <c r="C574" s="1"/>
      <c r="D574" s="1"/>
      <c r="E574" s="2"/>
      <c r="F574" s="1"/>
      <c r="G574" s="4"/>
      <c r="H574" s="2"/>
      <c r="I574" s="2"/>
      <c r="J574" s="5"/>
      <c r="K574" s="5"/>
    </row>
    <row r="575">
      <c r="A575" s="1"/>
      <c r="B575" s="1"/>
      <c r="C575" s="1"/>
      <c r="D575" s="1"/>
      <c r="E575" s="2"/>
      <c r="F575" s="1"/>
      <c r="G575" s="4"/>
      <c r="H575" s="2"/>
      <c r="I575" s="2"/>
      <c r="J575" s="5"/>
      <c r="K575" s="5"/>
    </row>
    <row r="576">
      <c r="A576" s="1"/>
      <c r="B576" s="1"/>
      <c r="C576" s="1"/>
      <c r="D576" s="1"/>
      <c r="E576" s="2"/>
      <c r="F576" s="1"/>
      <c r="G576" s="4"/>
      <c r="H576" s="2"/>
      <c r="I576" s="2"/>
      <c r="J576" s="5"/>
      <c r="K576" s="5"/>
    </row>
    <row r="577">
      <c r="A577" s="1"/>
      <c r="B577" s="1"/>
      <c r="C577" s="1"/>
      <c r="D577" s="1"/>
      <c r="E577" s="2"/>
      <c r="F577" s="1"/>
      <c r="G577" s="4"/>
      <c r="H577" s="2"/>
      <c r="I577" s="2"/>
      <c r="J577" s="5"/>
      <c r="K577" s="5"/>
    </row>
    <row r="578">
      <c r="A578" s="1"/>
      <c r="B578" s="1"/>
      <c r="C578" s="1"/>
      <c r="D578" s="1"/>
      <c r="E578" s="2"/>
      <c r="F578" s="1"/>
      <c r="G578" s="4"/>
      <c r="H578" s="2"/>
      <c r="I578" s="2"/>
      <c r="J578" s="5"/>
      <c r="K578" s="5"/>
    </row>
    <row r="579">
      <c r="A579" s="1"/>
      <c r="B579" s="1"/>
      <c r="C579" s="1"/>
      <c r="D579" s="1"/>
      <c r="E579" s="2"/>
      <c r="F579" s="1"/>
      <c r="G579" s="4"/>
      <c r="H579" s="2"/>
      <c r="I579" s="2"/>
      <c r="J579" s="5"/>
      <c r="K579" s="5"/>
    </row>
    <row r="580">
      <c r="A580" s="1"/>
      <c r="B580" s="1"/>
      <c r="C580" s="1"/>
      <c r="D580" s="1"/>
      <c r="E580" s="2"/>
      <c r="F580" s="1"/>
      <c r="G580" s="4"/>
      <c r="H580" s="2"/>
      <c r="I580" s="2"/>
      <c r="J580" s="5"/>
      <c r="K580" s="5"/>
    </row>
    <row r="581">
      <c r="A581" s="1"/>
      <c r="B581" s="1"/>
      <c r="C581" s="1"/>
      <c r="D581" s="1"/>
      <c r="E581" s="2"/>
      <c r="F581" s="1"/>
      <c r="G581" s="4"/>
      <c r="H581" s="2"/>
      <c r="I581" s="2"/>
      <c r="J581" s="5"/>
      <c r="K581" s="5"/>
    </row>
    <row r="582">
      <c r="A582" s="1"/>
      <c r="B582" s="1"/>
      <c r="C582" s="1"/>
      <c r="D582" s="1"/>
      <c r="E582" s="2"/>
      <c r="F582" s="1"/>
      <c r="G582" s="4"/>
      <c r="H582" s="2"/>
      <c r="I582" s="2"/>
      <c r="J582" s="5"/>
      <c r="K582" s="5"/>
    </row>
    <row r="583">
      <c r="A583" s="1"/>
      <c r="B583" s="1"/>
      <c r="C583" s="1"/>
      <c r="D583" s="1"/>
      <c r="E583" s="2"/>
      <c r="F583" s="1"/>
      <c r="G583" s="4"/>
      <c r="H583" s="2"/>
      <c r="I583" s="2"/>
      <c r="J583" s="5"/>
      <c r="K583" s="5"/>
    </row>
    <row r="584">
      <c r="A584" s="1"/>
      <c r="B584" s="1"/>
      <c r="C584" s="1"/>
      <c r="D584" s="1"/>
      <c r="E584" s="2"/>
      <c r="F584" s="1"/>
      <c r="G584" s="4"/>
      <c r="H584" s="2"/>
      <c r="I584" s="2"/>
      <c r="J584" s="5"/>
      <c r="K584" s="5"/>
    </row>
    <row r="585">
      <c r="A585" s="1"/>
      <c r="B585" s="1"/>
      <c r="C585" s="1"/>
      <c r="D585" s="1"/>
      <c r="E585" s="2"/>
      <c r="F585" s="1"/>
      <c r="G585" s="4"/>
      <c r="H585" s="2"/>
      <c r="I585" s="2"/>
      <c r="J585" s="5"/>
      <c r="K585" s="5"/>
    </row>
    <row r="586">
      <c r="A586" s="1"/>
      <c r="B586" s="1"/>
      <c r="C586" s="1"/>
      <c r="D586" s="1"/>
      <c r="E586" s="2"/>
      <c r="F586" s="1"/>
      <c r="G586" s="4"/>
      <c r="H586" s="2"/>
      <c r="I586" s="2"/>
      <c r="J586" s="5"/>
      <c r="K586" s="5"/>
    </row>
    <row r="587">
      <c r="A587" s="1"/>
      <c r="B587" s="1"/>
      <c r="C587" s="1"/>
      <c r="D587" s="1"/>
      <c r="E587" s="2"/>
      <c r="F587" s="1"/>
      <c r="G587" s="4"/>
      <c r="H587" s="2"/>
      <c r="I587" s="2"/>
      <c r="J587" s="5"/>
      <c r="K587" s="5"/>
    </row>
    <row r="588">
      <c r="A588" s="1"/>
      <c r="B588" s="1"/>
      <c r="C588" s="1"/>
      <c r="D588" s="1"/>
      <c r="E588" s="2"/>
      <c r="F588" s="1"/>
      <c r="G588" s="4"/>
      <c r="H588" s="2"/>
      <c r="I588" s="2"/>
      <c r="J588" s="5"/>
      <c r="K588" s="5"/>
    </row>
    <row r="589">
      <c r="A589" s="1"/>
      <c r="B589" s="1"/>
      <c r="C589" s="1"/>
      <c r="D589" s="1"/>
      <c r="E589" s="2"/>
      <c r="F589" s="1"/>
      <c r="G589" s="4"/>
      <c r="H589" s="2"/>
      <c r="I589" s="2"/>
      <c r="J589" s="5"/>
      <c r="K589" s="5"/>
    </row>
    <row r="590">
      <c r="A590" s="1"/>
      <c r="B590" s="1"/>
      <c r="C590" s="1"/>
      <c r="D590" s="1"/>
      <c r="E590" s="2"/>
      <c r="F590" s="1"/>
      <c r="G590" s="4"/>
      <c r="H590" s="2"/>
      <c r="I590" s="2"/>
      <c r="J590" s="5"/>
      <c r="K590" s="5"/>
    </row>
    <row r="591">
      <c r="A591" s="1"/>
      <c r="B591" s="1"/>
      <c r="C591" s="1"/>
      <c r="D591" s="1"/>
      <c r="E591" s="2"/>
      <c r="F591" s="1"/>
      <c r="G591" s="4"/>
      <c r="H591" s="2"/>
      <c r="I591" s="2"/>
      <c r="J591" s="5"/>
      <c r="K591" s="5"/>
    </row>
    <row r="592">
      <c r="A592" s="1"/>
      <c r="B592" s="1"/>
      <c r="C592" s="1"/>
      <c r="D592" s="1"/>
      <c r="E592" s="2"/>
      <c r="F592" s="1"/>
      <c r="G592" s="4"/>
      <c r="H592" s="2"/>
      <c r="I592" s="2"/>
      <c r="J592" s="5"/>
      <c r="K592" s="5"/>
    </row>
    <row r="593">
      <c r="A593" s="1"/>
      <c r="B593" s="1"/>
      <c r="C593" s="1"/>
      <c r="D593" s="1"/>
      <c r="E593" s="2"/>
      <c r="F593" s="1"/>
      <c r="G593" s="4"/>
      <c r="H593" s="2"/>
      <c r="I593" s="2"/>
      <c r="J593" s="5"/>
      <c r="K593" s="5"/>
    </row>
    <row r="594">
      <c r="A594" s="1"/>
      <c r="B594" s="1"/>
      <c r="C594" s="1"/>
      <c r="D594" s="1"/>
      <c r="E594" s="2"/>
      <c r="F594" s="1"/>
      <c r="G594" s="4"/>
      <c r="H594" s="2"/>
      <c r="I594" s="2"/>
      <c r="J594" s="5"/>
      <c r="K594" s="5"/>
    </row>
    <row r="595">
      <c r="A595" s="1"/>
      <c r="B595" s="1"/>
      <c r="C595" s="1"/>
      <c r="D595" s="1"/>
      <c r="E595" s="2"/>
      <c r="F595" s="1"/>
      <c r="G595" s="4"/>
      <c r="H595" s="2"/>
      <c r="I595" s="2"/>
      <c r="J595" s="5"/>
      <c r="K595" s="5"/>
    </row>
    <row r="596">
      <c r="A596" s="1"/>
      <c r="B596" s="1"/>
      <c r="C596" s="1"/>
      <c r="D596" s="1"/>
      <c r="E596" s="2"/>
      <c r="F596" s="1"/>
      <c r="G596" s="4"/>
      <c r="H596" s="2"/>
      <c r="I596" s="2"/>
      <c r="J596" s="5"/>
      <c r="K596" s="5"/>
    </row>
    <row r="597">
      <c r="A597" s="1"/>
      <c r="B597" s="1"/>
      <c r="C597" s="1"/>
      <c r="D597" s="1"/>
      <c r="E597" s="2"/>
      <c r="F597" s="1"/>
      <c r="G597" s="4"/>
      <c r="H597" s="2"/>
      <c r="I597" s="2"/>
      <c r="J597" s="5"/>
      <c r="K597" s="5"/>
    </row>
    <row r="598">
      <c r="A598" s="1"/>
      <c r="B598" s="1"/>
      <c r="C598" s="1"/>
      <c r="D598" s="1"/>
      <c r="E598" s="2"/>
      <c r="F598" s="1"/>
      <c r="G598" s="4"/>
      <c r="H598" s="2"/>
      <c r="I598" s="2"/>
      <c r="J598" s="5"/>
      <c r="K598" s="5"/>
    </row>
    <row r="599">
      <c r="A599" s="1"/>
      <c r="B599" s="1"/>
      <c r="C599" s="1"/>
      <c r="D599" s="1"/>
      <c r="E599" s="2"/>
      <c r="F599" s="1"/>
      <c r="G599" s="4"/>
      <c r="H599" s="2"/>
      <c r="I599" s="2"/>
      <c r="J599" s="5"/>
      <c r="K599" s="5"/>
    </row>
    <row r="600">
      <c r="A600" s="1"/>
      <c r="B600" s="1"/>
      <c r="C600" s="1"/>
      <c r="D600" s="1"/>
      <c r="E600" s="2"/>
      <c r="F600" s="1"/>
      <c r="G600" s="4"/>
      <c r="H600" s="2"/>
      <c r="I600" s="2"/>
      <c r="J600" s="5"/>
      <c r="K600" s="5"/>
    </row>
    <row r="601">
      <c r="A601" s="1"/>
      <c r="B601" s="1"/>
      <c r="C601" s="1"/>
      <c r="D601" s="1"/>
      <c r="E601" s="2"/>
      <c r="F601" s="1"/>
      <c r="G601" s="4"/>
      <c r="H601" s="2"/>
      <c r="I601" s="2"/>
      <c r="J601" s="5"/>
      <c r="K601" s="5"/>
    </row>
    <row r="602">
      <c r="A602" s="1"/>
      <c r="B602" s="1"/>
      <c r="C602" s="1"/>
      <c r="D602" s="1"/>
      <c r="E602" s="2"/>
      <c r="F602" s="1"/>
      <c r="G602" s="4"/>
      <c r="H602" s="2"/>
      <c r="I602" s="2"/>
      <c r="J602" s="5"/>
      <c r="K602" s="5"/>
    </row>
    <row r="603">
      <c r="A603" s="1"/>
      <c r="B603" s="1"/>
      <c r="C603" s="1"/>
      <c r="D603" s="1"/>
      <c r="E603" s="2"/>
      <c r="F603" s="1"/>
      <c r="G603" s="4"/>
      <c r="H603" s="2"/>
      <c r="I603" s="2"/>
      <c r="J603" s="5"/>
      <c r="K603" s="5"/>
    </row>
    <row r="604">
      <c r="A604" s="1"/>
      <c r="B604" s="1"/>
      <c r="C604" s="1"/>
      <c r="D604" s="1"/>
      <c r="E604" s="2"/>
      <c r="F604" s="1"/>
      <c r="G604" s="4"/>
      <c r="H604" s="2"/>
      <c r="I604" s="2"/>
      <c r="J604" s="5"/>
      <c r="K604" s="5"/>
    </row>
    <row r="605">
      <c r="A605" s="1"/>
      <c r="B605" s="1"/>
      <c r="C605" s="1"/>
      <c r="D605" s="1"/>
      <c r="E605" s="2"/>
      <c r="F605" s="1"/>
      <c r="G605" s="4"/>
      <c r="H605" s="2"/>
      <c r="I605" s="2"/>
      <c r="J605" s="5"/>
      <c r="K605" s="5"/>
    </row>
    <row r="606">
      <c r="A606" s="1"/>
      <c r="B606" s="1"/>
      <c r="C606" s="1"/>
      <c r="D606" s="1"/>
      <c r="E606" s="2"/>
      <c r="F606" s="1"/>
      <c r="G606" s="4"/>
      <c r="H606" s="2"/>
      <c r="I606" s="2"/>
      <c r="J606" s="5"/>
      <c r="K606" s="5"/>
    </row>
    <row r="607">
      <c r="A607" s="1"/>
      <c r="B607" s="1"/>
      <c r="C607" s="1"/>
      <c r="D607" s="1"/>
      <c r="E607" s="2"/>
      <c r="F607" s="1"/>
      <c r="G607" s="4"/>
      <c r="H607" s="2"/>
      <c r="I607" s="2"/>
      <c r="J607" s="5"/>
      <c r="K607" s="5"/>
    </row>
    <row r="608">
      <c r="A608" s="1"/>
      <c r="B608" s="1"/>
      <c r="C608" s="1"/>
      <c r="D608" s="1"/>
      <c r="E608" s="2"/>
      <c r="F608" s="1"/>
      <c r="G608" s="4"/>
      <c r="H608" s="2"/>
      <c r="I608" s="2"/>
      <c r="J608" s="5"/>
      <c r="K608" s="5"/>
    </row>
    <row r="609">
      <c r="A609" s="1"/>
      <c r="B609" s="1"/>
      <c r="C609" s="1"/>
      <c r="D609" s="1"/>
      <c r="E609" s="2"/>
      <c r="F609" s="1"/>
      <c r="G609" s="4"/>
      <c r="H609" s="2"/>
      <c r="I609" s="2"/>
      <c r="J609" s="5"/>
      <c r="K609" s="5"/>
    </row>
    <row r="610">
      <c r="A610" s="1"/>
      <c r="B610" s="1"/>
      <c r="C610" s="1"/>
      <c r="D610" s="1"/>
      <c r="E610" s="2"/>
      <c r="F610" s="1"/>
      <c r="G610" s="4"/>
      <c r="H610" s="2"/>
      <c r="I610" s="2"/>
      <c r="J610" s="5"/>
      <c r="K610" s="5"/>
    </row>
    <row r="611">
      <c r="A611" s="1"/>
      <c r="B611" s="1"/>
      <c r="C611" s="1"/>
      <c r="D611" s="1"/>
      <c r="E611" s="2"/>
      <c r="F611" s="1"/>
      <c r="G611" s="4"/>
      <c r="H611" s="2"/>
      <c r="I611" s="2"/>
      <c r="J611" s="5"/>
      <c r="K611" s="5"/>
    </row>
    <row r="612">
      <c r="A612" s="1"/>
      <c r="B612" s="1"/>
      <c r="C612" s="1"/>
      <c r="D612" s="1"/>
      <c r="E612" s="2"/>
      <c r="F612" s="1"/>
      <c r="G612" s="4"/>
      <c r="H612" s="2"/>
      <c r="I612" s="2"/>
      <c r="J612" s="5"/>
      <c r="K612" s="5"/>
    </row>
    <row r="613">
      <c r="A613" s="1"/>
      <c r="B613" s="1"/>
      <c r="C613" s="1"/>
      <c r="D613" s="1"/>
      <c r="E613" s="2"/>
      <c r="F613" s="1"/>
      <c r="G613" s="4"/>
      <c r="H613" s="2"/>
      <c r="I613" s="2"/>
      <c r="J613" s="5"/>
      <c r="K613" s="5"/>
    </row>
    <row r="614">
      <c r="A614" s="1"/>
      <c r="B614" s="1"/>
      <c r="C614" s="1"/>
      <c r="D614" s="1"/>
      <c r="E614" s="2"/>
      <c r="F614" s="1"/>
      <c r="G614" s="4"/>
      <c r="H614" s="2"/>
      <c r="I614" s="2"/>
      <c r="J614" s="5"/>
      <c r="K614" s="5"/>
    </row>
    <row r="615">
      <c r="A615" s="1"/>
      <c r="B615" s="1"/>
      <c r="C615" s="1"/>
      <c r="D615" s="1"/>
      <c r="E615" s="2"/>
      <c r="F615" s="1"/>
      <c r="G615" s="4"/>
      <c r="H615" s="2"/>
      <c r="I615" s="2"/>
      <c r="J615" s="5"/>
      <c r="K615" s="5"/>
    </row>
    <row r="616">
      <c r="A616" s="1"/>
      <c r="B616" s="1"/>
      <c r="C616" s="1"/>
      <c r="D616" s="1"/>
      <c r="E616" s="2"/>
      <c r="F616" s="1"/>
      <c r="G616" s="4"/>
      <c r="H616" s="2"/>
      <c r="I616" s="2"/>
      <c r="J616" s="5"/>
      <c r="K616" s="5"/>
    </row>
    <row r="617">
      <c r="A617" s="1"/>
      <c r="B617" s="1"/>
      <c r="C617" s="1"/>
      <c r="D617" s="1"/>
      <c r="E617" s="2"/>
      <c r="F617" s="1"/>
      <c r="G617" s="4"/>
      <c r="H617" s="2"/>
      <c r="I617" s="2"/>
      <c r="J617" s="5"/>
      <c r="K617" s="5"/>
    </row>
    <row r="618">
      <c r="A618" s="1"/>
      <c r="B618" s="1"/>
      <c r="C618" s="1"/>
      <c r="D618" s="1"/>
      <c r="E618" s="2"/>
      <c r="F618" s="1"/>
      <c r="G618" s="4"/>
      <c r="H618" s="2"/>
      <c r="I618" s="2"/>
      <c r="J618" s="5"/>
      <c r="K618" s="5"/>
    </row>
    <row r="619">
      <c r="A619" s="1"/>
      <c r="B619" s="1"/>
      <c r="C619" s="1"/>
      <c r="D619" s="1"/>
      <c r="E619" s="2"/>
      <c r="F619" s="1"/>
      <c r="G619" s="4"/>
      <c r="H619" s="2"/>
      <c r="I619" s="2"/>
      <c r="J619" s="5"/>
      <c r="K619" s="5"/>
    </row>
    <row r="620">
      <c r="A620" s="1"/>
      <c r="B620" s="1"/>
      <c r="C620" s="1"/>
      <c r="D620" s="1"/>
      <c r="E620" s="2"/>
      <c r="F620" s="1"/>
      <c r="G620" s="4"/>
      <c r="H620" s="2"/>
      <c r="I620" s="2"/>
      <c r="J620" s="5"/>
      <c r="K620" s="5"/>
    </row>
    <row r="621">
      <c r="A621" s="1"/>
      <c r="B621" s="1"/>
      <c r="C621" s="1"/>
      <c r="D621" s="1"/>
      <c r="E621" s="2"/>
      <c r="F621" s="1"/>
      <c r="G621" s="4"/>
      <c r="H621" s="2"/>
      <c r="I621" s="2"/>
      <c r="J621" s="5"/>
      <c r="K621" s="5"/>
    </row>
    <row r="622">
      <c r="A622" s="1"/>
      <c r="B622" s="1"/>
      <c r="C622" s="1"/>
      <c r="D622" s="1"/>
      <c r="E622" s="2"/>
      <c r="F622" s="1"/>
      <c r="G622" s="4"/>
      <c r="H622" s="2"/>
      <c r="I622" s="2"/>
      <c r="J622" s="5"/>
      <c r="K622" s="5"/>
    </row>
    <row r="623">
      <c r="A623" s="1"/>
      <c r="B623" s="1"/>
      <c r="C623" s="1"/>
      <c r="D623" s="1"/>
      <c r="E623" s="2"/>
      <c r="F623" s="1"/>
      <c r="G623" s="4"/>
      <c r="H623" s="2"/>
      <c r="I623" s="2"/>
      <c r="J623" s="5"/>
      <c r="K623" s="5"/>
    </row>
    <row r="624">
      <c r="A624" s="1"/>
      <c r="B624" s="1"/>
      <c r="C624" s="1"/>
      <c r="D624" s="1"/>
      <c r="E624" s="2"/>
      <c r="F624" s="1"/>
      <c r="G624" s="4"/>
      <c r="H624" s="2"/>
      <c r="I624" s="2"/>
      <c r="J624" s="5"/>
      <c r="K624" s="5"/>
    </row>
    <row r="625">
      <c r="A625" s="1"/>
      <c r="B625" s="1"/>
      <c r="C625" s="1"/>
      <c r="D625" s="1"/>
      <c r="E625" s="2"/>
      <c r="F625" s="1"/>
      <c r="G625" s="4"/>
      <c r="H625" s="2"/>
      <c r="I625" s="2"/>
      <c r="J625" s="5"/>
      <c r="K625" s="5"/>
    </row>
    <row r="626">
      <c r="A626" s="1"/>
      <c r="B626" s="1"/>
      <c r="C626" s="1"/>
      <c r="D626" s="1"/>
      <c r="E626" s="2"/>
      <c r="F626" s="1"/>
      <c r="G626" s="4"/>
      <c r="H626" s="2"/>
      <c r="I626" s="2"/>
      <c r="J626" s="5"/>
      <c r="K626" s="5"/>
    </row>
    <row r="627">
      <c r="A627" s="1"/>
      <c r="B627" s="1"/>
      <c r="C627" s="1"/>
      <c r="D627" s="1"/>
      <c r="E627" s="2"/>
      <c r="F627" s="1"/>
      <c r="G627" s="4"/>
      <c r="H627" s="2"/>
      <c r="I627" s="2"/>
      <c r="J627" s="5"/>
      <c r="K627" s="5"/>
    </row>
    <row r="628">
      <c r="A628" s="1"/>
      <c r="B628" s="1"/>
      <c r="C628" s="1"/>
      <c r="D628" s="1"/>
      <c r="E628" s="2"/>
      <c r="F628" s="1"/>
      <c r="G628" s="4"/>
      <c r="H628" s="2"/>
      <c r="I628" s="2"/>
      <c r="J628" s="5"/>
      <c r="K628" s="5"/>
    </row>
    <row r="629">
      <c r="A629" s="1"/>
      <c r="B629" s="1"/>
      <c r="C629" s="1"/>
      <c r="D629" s="1"/>
      <c r="E629" s="2"/>
      <c r="F629" s="1"/>
      <c r="G629" s="4"/>
      <c r="H629" s="2"/>
      <c r="I629" s="2"/>
      <c r="J629" s="5"/>
      <c r="K629" s="5"/>
    </row>
    <row r="630">
      <c r="A630" s="1"/>
      <c r="B630" s="1"/>
      <c r="C630" s="1"/>
      <c r="D630" s="1"/>
      <c r="E630" s="2"/>
      <c r="F630" s="1"/>
      <c r="G630" s="4"/>
      <c r="H630" s="2"/>
      <c r="I630" s="2"/>
      <c r="J630" s="5"/>
      <c r="K630" s="5"/>
    </row>
    <row r="631">
      <c r="A631" s="1"/>
      <c r="B631" s="1"/>
      <c r="C631" s="1"/>
      <c r="D631" s="1"/>
      <c r="E631" s="2"/>
      <c r="F631" s="1"/>
      <c r="G631" s="4"/>
      <c r="H631" s="2"/>
      <c r="I631" s="2"/>
      <c r="J631" s="5"/>
      <c r="K631" s="5"/>
    </row>
    <row r="632">
      <c r="A632" s="1"/>
      <c r="B632" s="1"/>
      <c r="C632" s="1"/>
      <c r="D632" s="1"/>
      <c r="E632" s="2"/>
      <c r="F632" s="1"/>
      <c r="G632" s="4"/>
      <c r="H632" s="2"/>
      <c r="I632" s="2"/>
      <c r="J632" s="5"/>
      <c r="K632" s="5"/>
    </row>
    <row r="633">
      <c r="A633" s="1"/>
      <c r="B633" s="1"/>
      <c r="C633" s="1"/>
      <c r="D633" s="1"/>
      <c r="E633" s="2"/>
      <c r="F633" s="1"/>
      <c r="G633" s="4"/>
      <c r="H633" s="2"/>
      <c r="I633" s="2"/>
      <c r="J633" s="5"/>
      <c r="K633" s="5"/>
    </row>
    <row r="634">
      <c r="A634" s="1"/>
      <c r="B634" s="1"/>
      <c r="C634" s="1"/>
      <c r="D634" s="1"/>
      <c r="E634" s="2"/>
      <c r="F634" s="1"/>
      <c r="G634" s="4"/>
      <c r="H634" s="2"/>
      <c r="I634" s="2"/>
      <c r="J634" s="5"/>
      <c r="K634" s="5"/>
    </row>
    <row r="635">
      <c r="A635" s="1"/>
      <c r="B635" s="1"/>
      <c r="C635" s="1"/>
      <c r="D635" s="1"/>
      <c r="E635" s="2"/>
      <c r="F635" s="1"/>
      <c r="G635" s="4"/>
      <c r="H635" s="2"/>
      <c r="I635" s="2"/>
      <c r="J635" s="5"/>
      <c r="K635" s="5"/>
    </row>
    <row r="636">
      <c r="A636" s="1"/>
      <c r="B636" s="1"/>
      <c r="C636" s="1"/>
      <c r="D636" s="1"/>
      <c r="E636" s="2"/>
      <c r="F636" s="1"/>
      <c r="G636" s="4"/>
      <c r="H636" s="2"/>
      <c r="I636" s="2"/>
      <c r="J636" s="5"/>
      <c r="K636" s="5"/>
    </row>
    <row r="637">
      <c r="A637" s="1"/>
      <c r="B637" s="1"/>
      <c r="C637" s="1"/>
      <c r="D637" s="1"/>
      <c r="E637" s="2"/>
      <c r="F637" s="1"/>
      <c r="G637" s="4"/>
      <c r="H637" s="2"/>
      <c r="I637" s="2"/>
      <c r="J637" s="5"/>
      <c r="K637" s="5"/>
    </row>
    <row r="638">
      <c r="A638" s="1"/>
      <c r="B638" s="1"/>
      <c r="C638" s="1"/>
      <c r="D638" s="1"/>
      <c r="E638" s="2"/>
      <c r="F638" s="1"/>
      <c r="G638" s="4"/>
      <c r="H638" s="2"/>
      <c r="I638" s="2"/>
      <c r="J638" s="5"/>
      <c r="K638" s="5"/>
    </row>
    <row r="639">
      <c r="A639" s="1"/>
      <c r="B639" s="1"/>
      <c r="C639" s="1"/>
      <c r="D639" s="1"/>
      <c r="E639" s="2"/>
      <c r="F639" s="1"/>
      <c r="G639" s="4"/>
      <c r="H639" s="2"/>
      <c r="I639" s="2"/>
      <c r="J639" s="5"/>
      <c r="K639" s="5"/>
    </row>
    <row r="640">
      <c r="A640" s="1"/>
      <c r="B640" s="1"/>
      <c r="C640" s="1"/>
      <c r="D640" s="1"/>
      <c r="E640" s="2"/>
      <c r="F640" s="1"/>
      <c r="G640" s="4"/>
      <c r="H640" s="2"/>
      <c r="I640" s="2"/>
      <c r="J640" s="5"/>
      <c r="K640" s="5"/>
    </row>
    <row r="641">
      <c r="A641" s="1"/>
      <c r="B641" s="1"/>
      <c r="C641" s="1"/>
      <c r="D641" s="1"/>
      <c r="E641" s="2"/>
      <c r="F641" s="1"/>
      <c r="G641" s="4"/>
      <c r="H641" s="2"/>
      <c r="I641" s="2"/>
      <c r="J641" s="5"/>
      <c r="K641" s="5"/>
    </row>
    <row r="642">
      <c r="A642" s="1"/>
      <c r="B642" s="1"/>
      <c r="C642" s="1"/>
      <c r="D642" s="1"/>
      <c r="E642" s="2"/>
      <c r="F642" s="1"/>
      <c r="G642" s="4"/>
      <c r="H642" s="2"/>
      <c r="I642" s="2"/>
      <c r="J642" s="5"/>
      <c r="K642" s="5"/>
    </row>
    <row r="643">
      <c r="A643" s="1"/>
      <c r="B643" s="1"/>
      <c r="C643" s="1"/>
      <c r="D643" s="1"/>
      <c r="E643" s="2"/>
      <c r="F643" s="1"/>
      <c r="G643" s="4"/>
      <c r="H643" s="2"/>
      <c r="I643" s="2"/>
      <c r="J643" s="5"/>
      <c r="K643" s="5"/>
    </row>
    <row r="644">
      <c r="A644" s="1"/>
      <c r="B644" s="1"/>
      <c r="C644" s="1"/>
      <c r="D644" s="1"/>
      <c r="E644" s="2"/>
      <c r="F644" s="1"/>
      <c r="G644" s="4"/>
      <c r="H644" s="2"/>
      <c r="I644" s="2"/>
      <c r="J644" s="5"/>
      <c r="K644" s="5"/>
    </row>
    <row r="645">
      <c r="A645" s="1"/>
      <c r="B645" s="1"/>
      <c r="C645" s="1"/>
      <c r="D645" s="1"/>
      <c r="E645" s="2"/>
      <c r="F645" s="1"/>
      <c r="G645" s="4"/>
      <c r="H645" s="2"/>
      <c r="I645" s="2"/>
      <c r="J645" s="5"/>
      <c r="K645" s="5"/>
    </row>
    <row r="646">
      <c r="A646" s="1"/>
      <c r="B646" s="1"/>
      <c r="C646" s="1"/>
      <c r="D646" s="1"/>
      <c r="E646" s="2"/>
      <c r="F646" s="1"/>
      <c r="G646" s="4"/>
      <c r="H646" s="2"/>
      <c r="I646" s="2"/>
      <c r="J646" s="5"/>
      <c r="K646" s="5"/>
    </row>
    <row r="647">
      <c r="A647" s="1"/>
      <c r="B647" s="1"/>
      <c r="C647" s="1"/>
      <c r="D647" s="1"/>
      <c r="E647" s="2"/>
      <c r="F647" s="1"/>
      <c r="G647" s="4"/>
      <c r="H647" s="2"/>
      <c r="I647" s="2"/>
      <c r="J647" s="5"/>
      <c r="K647" s="5"/>
    </row>
    <row r="648">
      <c r="A648" s="1"/>
      <c r="B648" s="1"/>
      <c r="C648" s="1"/>
      <c r="D648" s="1"/>
      <c r="E648" s="2"/>
      <c r="F648" s="1"/>
      <c r="G648" s="4"/>
      <c r="H648" s="2"/>
      <c r="I648" s="2"/>
      <c r="J648" s="5"/>
      <c r="K648" s="5"/>
    </row>
    <row r="649">
      <c r="A649" s="1"/>
      <c r="B649" s="1"/>
      <c r="C649" s="1"/>
      <c r="D649" s="1"/>
      <c r="E649" s="2"/>
      <c r="F649" s="1"/>
      <c r="G649" s="4"/>
      <c r="H649" s="2"/>
      <c r="I649" s="2"/>
      <c r="J649" s="5"/>
      <c r="K649" s="5"/>
    </row>
    <row r="650">
      <c r="A650" s="1"/>
      <c r="B650" s="1"/>
      <c r="C650" s="1"/>
      <c r="D650" s="1"/>
      <c r="E650" s="2"/>
      <c r="F650" s="1"/>
      <c r="G650" s="4"/>
      <c r="H650" s="2"/>
      <c r="I650" s="2"/>
      <c r="J650" s="5"/>
      <c r="K650" s="5"/>
    </row>
    <row r="651">
      <c r="A651" s="1"/>
      <c r="B651" s="1"/>
      <c r="C651" s="1"/>
      <c r="D651" s="1"/>
      <c r="E651" s="2"/>
      <c r="F651" s="1"/>
      <c r="G651" s="4"/>
      <c r="H651" s="2"/>
      <c r="I651" s="2"/>
      <c r="J651" s="5"/>
      <c r="K651" s="5"/>
    </row>
    <row r="652">
      <c r="A652" s="1"/>
      <c r="B652" s="1"/>
      <c r="C652" s="1"/>
      <c r="D652" s="1"/>
      <c r="E652" s="2"/>
      <c r="F652" s="1"/>
      <c r="G652" s="4"/>
      <c r="H652" s="2"/>
      <c r="I652" s="2"/>
      <c r="J652" s="5"/>
      <c r="K652" s="5"/>
    </row>
    <row r="653">
      <c r="A653" s="1"/>
      <c r="B653" s="1"/>
      <c r="C653" s="1"/>
      <c r="D653" s="1"/>
      <c r="E653" s="2"/>
      <c r="F653" s="1"/>
      <c r="G653" s="4"/>
      <c r="H653" s="2"/>
      <c r="I653" s="2"/>
      <c r="J653" s="5"/>
      <c r="K653" s="5"/>
    </row>
    <row r="654">
      <c r="A654" s="1"/>
      <c r="B654" s="1"/>
      <c r="C654" s="1"/>
      <c r="D654" s="1"/>
      <c r="E654" s="2"/>
      <c r="F654" s="1"/>
      <c r="G654" s="4"/>
      <c r="H654" s="2"/>
      <c r="I654" s="2"/>
      <c r="J654" s="5"/>
      <c r="K654" s="5"/>
    </row>
    <row r="655">
      <c r="A655" s="1"/>
      <c r="B655" s="1"/>
      <c r="C655" s="1"/>
      <c r="D655" s="1"/>
      <c r="E655" s="2"/>
      <c r="F655" s="1"/>
      <c r="G655" s="4"/>
      <c r="H655" s="2"/>
      <c r="I655" s="2"/>
      <c r="J655" s="5"/>
      <c r="K655" s="5"/>
    </row>
    <row r="656">
      <c r="A656" s="1"/>
      <c r="B656" s="1"/>
      <c r="C656" s="1"/>
      <c r="D656" s="1"/>
      <c r="E656" s="2"/>
      <c r="F656" s="1"/>
      <c r="G656" s="4"/>
      <c r="H656" s="2"/>
      <c r="I656" s="2"/>
      <c r="J656" s="5"/>
      <c r="K656" s="5"/>
    </row>
    <row r="657">
      <c r="A657" s="1"/>
      <c r="B657" s="1"/>
      <c r="C657" s="1"/>
      <c r="D657" s="1"/>
      <c r="E657" s="2"/>
      <c r="F657" s="1"/>
      <c r="G657" s="4"/>
      <c r="H657" s="2"/>
      <c r="I657" s="2"/>
      <c r="J657" s="5"/>
      <c r="K657" s="5"/>
    </row>
    <row r="658">
      <c r="A658" s="1"/>
      <c r="B658" s="1"/>
      <c r="C658" s="1"/>
      <c r="D658" s="1"/>
      <c r="E658" s="2"/>
      <c r="F658" s="1"/>
      <c r="G658" s="4"/>
      <c r="H658" s="2"/>
      <c r="I658" s="2"/>
      <c r="J658" s="5"/>
      <c r="K658" s="5"/>
    </row>
    <row r="659">
      <c r="A659" s="1"/>
      <c r="B659" s="1"/>
      <c r="C659" s="1"/>
      <c r="D659" s="1"/>
      <c r="E659" s="2"/>
      <c r="F659" s="1"/>
      <c r="G659" s="4"/>
      <c r="H659" s="2"/>
      <c r="I659" s="2"/>
      <c r="J659" s="5"/>
      <c r="K659" s="5"/>
    </row>
    <row r="660">
      <c r="A660" s="1"/>
      <c r="B660" s="1"/>
      <c r="C660" s="1"/>
      <c r="D660" s="1"/>
      <c r="E660" s="2"/>
      <c r="F660" s="1"/>
      <c r="G660" s="4"/>
      <c r="H660" s="2"/>
      <c r="I660" s="2"/>
      <c r="J660" s="5"/>
      <c r="K660" s="5"/>
    </row>
    <row r="661">
      <c r="A661" s="1"/>
      <c r="B661" s="1"/>
      <c r="C661" s="1"/>
      <c r="D661" s="1"/>
      <c r="E661" s="2"/>
      <c r="F661" s="1"/>
      <c r="G661" s="4"/>
      <c r="H661" s="2"/>
      <c r="I661" s="2"/>
      <c r="J661" s="5"/>
      <c r="K661" s="5"/>
    </row>
    <row r="662">
      <c r="A662" s="1"/>
      <c r="B662" s="1"/>
      <c r="C662" s="1"/>
      <c r="D662" s="1"/>
      <c r="E662" s="2"/>
      <c r="F662" s="1"/>
      <c r="G662" s="4"/>
      <c r="H662" s="2"/>
      <c r="I662" s="2"/>
      <c r="J662" s="5"/>
      <c r="K662" s="5"/>
    </row>
    <row r="663">
      <c r="A663" s="1"/>
      <c r="B663" s="1"/>
      <c r="C663" s="1"/>
      <c r="D663" s="1"/>
      <c r="E663" s="2"/>
      <c r="F663" s="1"/>
      <c r="G663" s="4"/>
      <c r="H663" s="2"/>
      <c r="I663" s="2"/>
      <c r="J663" s="5"/>
      <c r="K663" s="5"/>
    </row>
    <row r="664">
      <c r="A664" s="1"/>
      <c r="B664" s="1"/>
      <c r="C664" s="1"/>
      <c r="D664" s="1"/>
      <c r="E664" s="2"/>
      <c r="F664" s="1"/>
      <c r="G664" s="4"/>
      <c r="H664" s="2"/>
      <c r="I664" s="2"/>
      <c r="J664" s="5"/>
      <c r="K664" s="5"/>
    </row>
    <row r="665">
      <c r="A665" s="1"/>
      <c r="B665" s="1"/>
      <c r="C665" s="1"/>
      <c r="D665" s="1"/>
      <c r="E665" s="2"/>
      <c r="F665" s="1"/>
      <c r="G665" s="4"/>
      <c r="H665" s="2"/>
      <c r="I665" s="2"/>
      <c r="J665" s="5"/>
      <c r="K665" s="5"/>
    </row>
    <row r="666">
      <c r="A666" s="1"/>
      <c r="B666" s="1"/>
      <c r="C666" s="1"/>
      <c r="D666" s="1"/>
      <c r="E666" s="2"/>
      <c r="F666" s="1"/>
      <c r="G666" s="4"/>
      <c r="H666" s="2"/>
      <c r="I666" s="2"/>
      <c r="J666" s="5"/>
      <c r="K666" s="5"/>
    </row>
    <row r="667">
      <c r="A667" s="1"/>
      <c r="B667" s="1"/>
      <c r="C667" s="1"/>
      <c r="D667" s="1"/>
      <c r="E667" s="2"/>
      <c r="F667" s="1"/>
      <c r="G667" s="4"/>
      <c r="H667" s="2"/>
      <c r="I667" s="2"/>
      <c r="J667" s="5"/>
      <c r="K667" s="5"/>
    </row>
    <row r="668">
      <c r="A668" s="1"/>
      <c r="B668" s="1"/>
      <c r="C668" s="1"/>
      <c r="D668" s="1"/>
      <c r="E668" s="2"/>
      <c r="F668" s="1"/>
      <c r="G668" s="4"/>
      <c r="H668" s="2"/>
      <c r="I668" s="2"/>
      <c r="J668" s="5"/>
      <c r="K668" s="5"/>
    </row>
    <row r="669">
      <c r="A669" s="1"/>
      <c r="B669" s="1"/>
      <c r="C669" s="1"/>
      <c r="D669" s="1"/>
      <c r="E669" s="2"/>
      <c r="F669" s="1"/>
      <c r="G669" s="4"/>
      <c r="H669" s="2"/>
      <c r="I669" s="2"/>
      <c r="J669" s="5"/>
      <c r="K669" s="5"/>
    </row>
    <row r="670">
      <c r="A670" s="1"/>
      <c r="B670" s="1"/>
      <c r="C670" s="1"/>
      <c r="D670" s="1"/>
      <c r="E670" s="2"/>
      <c r="F670" s="1"/>
      <c r="G670" s="4"/>
      <c r="H670" s="2"/>
      <c r="I670" s="2"/>
      <c r="J670" s="5"/>
      <c r="K670" s="5"/>
    </row>
    <row r="671">
      <c r="A671" s="1"/>
      <c r="B671" s="1"/>
      <c r="C671" s="1"/>
      <c r="D671" s="1"/>
      <c r="E671" s="2"/>
      <c r="F671" s="1"/>
      <c r="G671" s="4"/>
      <c r="H671" s="2"/>
      <c r="I671" s="2"/>
      <c r="J671" s="5"/>
      <c r="K671" s="5"/>
    </row>
    <row r="672">
      <c r="A672" s="1"/>
      <c r="B672" s="1"/>
      <c r="C672" s="1"/>
      <c r="D672" s="1"/>
      <c r="E672" s="2"/>
      <c r="F672" s="1"/>
      <c r="G672" s="4"/>
      <c r="H672" s="2"/>
      <c r="I672" s="2"/>
      <c r="J672" s="5"/>
      <c r="K672" s="5"/>
    </row>
    <row r="673">
      <c r="A673" s="1"/>
      <c r="B673" s="1"/>
      <c r="C673" s="1"/>
      <c r="D673" s="1"/>
      <c r="E673" s="2"/>
      <c r="F673" s="1"/>
      <c r="G673" s="4"/>
      <c r="H673" s="2"/>
      <c r="I673" s="2"/>
      <c r="J673" s="5"/>
      <c r="K673" s="5"/>
    </row>
    <row r="674">
      <c r="A674" s="1"/>
      <c r="B674" s="1"/>
      <c r="C674" s="1"/>
      <c r="D674" s="1"/>
      <c r="E674" s="2"/>
      <c r="F674" s="1"/>
      <c r="G674" s="4"/>
      <c r="H674" s="2"/>
      <c r="I674" s="2"/>
      <c r="J674" s="5"/>
      <c r="K674" s="5"/>
    </row>
    <row r="675">
      <c r="A675" s="1"/>
      <c r="B675" s="1"/>
      <c r="C675" s="1"/>
      <c r="D675" s="1"/>
      <c r="E675" s="2"/>
      <c r="F675" s="1"/>
      <c r="G675" s="4"/>
      <c r="H675" s="2"/>
      <c r="I675" s="2"/>
      <c r="J675" s="5"/>
      <c r="K675" s="5"/>
    </row>
    <row r="676">
      <c r="A676" s="1"/>
      <c r="B676" s="1"/>
      <c r="C676" s="1"/>
      <c r="D676" s="1"/>
      <c r="E676" s="2"/>
      <c r="F676" s="1"/>
      <c r="G676" s="4"/>
      <c r="H676" s="2"/>
      <c r="I676" s="2"/>
      <c r="J676" s="5"/>
      <c r="K676" s="5"/>
    </row>
    <row r="677">
      <c r="A677" s="1"/>
      <c r="B677" s="1"/>
      <c r="C677" s="1"/>
      <c r="D677" s="1"/>
      <c r="E677" s="2"/>
      <c r="F677" s="1"/>
      <c r="G677" s="4"/>
      <c r="H677" s="2"/>
      <c r="I677" s="2"/>
      <c r="J677" s="5"/>
      <c r="K677" s="5"/>
    </row>
    <row r="678">
      <c r="A678" s="1"/>
      <c r="B678" s="1"/>
      <c r="C678" s="1"/>
      <c r="D678" s="1"/>
      <c r="E678" s="2"/>
      <c r="F678" s="1"/>
      <c r="G678" s="4"/>
      <c r="H678" s="2"/>
      <c r="I678" s="2"/>
      <c r="J678" s="5"/>
      <c r="K678" s="5"/>
    </row>
    <row r="679">
      <c r="A679" s="1"/>
      <c r="B679" s="1"/>
      <c r="C679" s="1"/>
      <c r="D679" s="1"/>
      <c r="E679" s="2"/>
      <c r="F679" s="1"/>
      <c r="G679" s="4"/>
      <c r="H679" s="2"/>
      <c r="I679" s="2"/>
      <c r="J679" s="5"/>
      <c r="K679" s="5"/>
    </row>
    <row r="680">
      <c r="A680" s="1"/>
      <c r="B680" s="1"/>
      <c r="C680" s="1"/>
      <c r="D680" s="1"/>
      <c r="E680" s="2"/>
      <c r="F680" s="1"/>
      <c r="G680" s="4"/>
      <c r="H680" s="2"/>
      <c r="I680" s="2"/>
      <c r="J680" s="5"/>
      <c r="K680" s="5"/>
    </row>
    <row r="681">
      <c r="A681" s="1"/>
      <c r="B681" s="1"/>
      <c r="C681" s="1"/>
      <c r="D681" s="1"/>
      <c r="E681" s="2"/>
      <c r="F681" s="1"/>
      <c r="G681" s="4"/>
      <c r="H681" s="2"/>
      <c r="I681" s="2"/>
      <c r="J681" s="5"/>
      <c r="K681" s="5"/>
    </row>
    <row r="682">
      <c r="A682" s="1"/>
      <c r="B682" s="1"/>
      <c r="C682" s="1"/>
      <c r="D682" s="1"/>
      <c r="E682" s="2"/>
      <c r="F682" s="1"/>
      <c r="G682" s="4"/>
      <c r="H682" s="2"/>
      <c r="I682" s="2"/>
      <c r="J682" s="5"/>
      <c r="K682" s="5"/>
    </row>
    <row r="683">
      <c r="A683" s="1"/>
      <c r="B683" s="1"/>
      <c r="C683" s="1"/>
      <c r="D683" s="1"/>
      <c r="E683" s="2"/>
      <c r="F683" s="1"/>
      <c r="G683" s="4"/>
      <c r="H683" s="2"/>
      <c r="I683" s="2"/>
      <c r="J683" s="5"/>
      <c r="K683" s="5"/>
    </row>
    <row r="684">
      <c r="A684" s="1"/>
      <c r="B684" s="1"/>
      <c r="C684" s="1"/>
      <c r="D684" s="1"/>
      <c r="E684" s="2"/>
      <c r="F684" s="1"/>
      <c r="G684" s="4"/>
      <c r="H684" s="2"/>
      <c r="I684" s="2"/>
      <c r="J684" s="5"/>
      <c r="K684" s="5"/>
    </row>
    <row r="685">
      <c r="A685" s="1"/>
      <c r="B685" s="1"/>
      <c r="C685" s="1"/>
      <c r="D685" s="1"/>
      <c r="E685" s="2"/>
      <c r="F685" s="1"/>
      <c r="G685" s="4"/>
      <c r="H685" s="2"/>
      <c r="I685" s="2"/>
      <c r="J685" s="5"/>
      <c r="K685" s="5"/>
    </row>
    <row r="686">
      <c r="A686" s="1"/>
      <c r="B686" s="1"/>
      <c r="C686" s="1"/>
      <c r="D686" s="1"/>
      <c r="E686" s="2"/>
      <c r="F686" s="1"/>
      <c r="G686" s="4"/>
      <c r="H686" s="2"/>
      <c r="I686" s="2"/>
      <c r="J686" s="5"/>
      <c r="K686" s="5"/>
    </row>
    <row r="687">
      <c r="A687" s="1"/>
      <c r="B687" s="1"/>
      <c r="C687" s="1"/>
      <c r="D687" s="1"/>
      <c r="E687" s="2"/>
      <c r="F687" s="1"/>
      <c r="G687" s="4"/>
      <c r="H687" s="2"/>
      <c r="I687" s="2"/>
      <c r="J687" s="5"/>
      <c r="K687" s="5"/>
    </row>
    <row r="688">
      <c r="A688" s="1"/>
      <c r="B688" s="1"/>
      <c r="C688" s="1"/>
      <c r="D688" s="1"/>
      <c r="E688" s="2"/>
      <c r="F688" s="1"/>
      <c r="G688" s="4"/>
      <c r="H688" s="2"/>
      <c r="I688" s="2"/>
      <c r="J688" s="5"/>
      <c r="K688" s="5"/>
    </row>
    <row r="689">
      <c r="A689" s="1"/>
      <c r="B689" s="1"/>
      <c r="C689" s="1"/>
      <c r="D689" s="1"/>
      <c r="E689" s="2"/>
      <c r="F689" s="1"/>
      <c r="G689" s="4"/>
      <c r="H689" s="2"/>
      <c r="I689" s="2"/>
      <c r="J689" s="5"/>
      <c r="K689" s="5"/>
    </row>
    <row r="690">
      <c r="A690" s="1"/>
      <c r="B690" s="1"/>
      <c r="C690" s="1"/>
      <c r="D690" s="1"/>
      <c r="E690" s="2"/>
      <c r="F690" s="1"/>
      <c r="G690" s="4"/>
      <c r="H690" s="2"/>
      <c r="I690" s="2"/>
      <c r="J690" s="5"/>
      <c r="K690" s="5"/>
    </row>
    <row r="691">
      <c r="A691" s="1"/>
      <c r="B691" s="1"/>
      <c r="C691" s="1"/>
      <c r="D691" s="1"/>
      <c r="E691" s="2"/>
      <c r="F691" s="1"/>
      <c r="G691" s="4"/>
      <c r="H691" s="2"/>
      <c r="I691" s="2"/>
      <c r="J691" s="5"/>
      <c r="K691" s="5"/>
    </row>
    <row r="692">
      <c r="A692" s="1"/>
      <c r="B692" s="1"/>
      <c r="C692" s="1"/>
      <c r="D692" s="1"/>
      <c r="E692" s="2"/>
      <c r="F692" s="1"/>
      <c r="G692" s="4"/>
      <c r="H692" s="2"/>
      <c r="I692" s="2"/>
      <c r="J692" s="5"/>
      <c r="K692" s="5"/>
    </row>
    <row r="693">
      <c r="A693" s="1"/>
      <c r="B693" s="1"/>
      <c r="C693" s="1"/>
      <c r="D693" s="1"/>
      <c r="E693" s="2"/>
      <c r="F693" s="1"/>
      <c r="G693" s="4"/>
      <c r="H693" s="2"/>
      <c r="I693" s="2"/>
      <c r="J693" s="5"/>
      <c r="K693" s="5"/>
    </row>
    <row r="694">
      <c r="A694" s="1"/>
      <c r="B694" s="1"/>
      <c r="C694" s="1"/>
      <c r="D694" s="1"/>
      <c r="E694" s="2"/>
      <c r="F694" s="1"/>
      <c r="G694" s="4"/>
      <c r="H694" s="2"/>
      <c r="I694" s="2"/>
      <c r="J694" s="5"/>
      <c r="K694" s="5"/>
    </row>
    <row r="695">
      <c r="A695" s="1"/>
      <c r="B695" s="1"/>
      <c r="C695" s="1"/>
      <c r="D695" s="1"/>
      <c r="E695" s="2"/>
      <c r="F695" s="1"/>
      <c r="G695" s="4"/>
      <c r="H695" s="2"/>
      <c r="I695" s="2"/>
      <c r="J695" s="5"/>
      <c r="K695" s="5"/>
    </row>
    <row r="696">
      <c r="A696" s="1"/>
      <c r="B696" s="1"/>
      <c r="C696" s="1"/>
      <c r="D696" s="1"/>
      <c r="E696" s="2"/>
      <c r="F696" s="1"/>
      <c r="G696" s="4"/>
      <c r="H696" s="2"/>
      <c r="I696" s="2"/>
      <c r="J696" s="5"/>
      <c r="K696" s="5"/>
    </row>
    <row r="697">
      <c r="A697" s="1"/>
      <c r="B697" s="1"/>
      <c r="C697" s="1"/>
      <c r="D697" s="1"/>
      <c r="E697" s="2"/>
      <c r="F697" s="1"/>
      <c r="G697" s="4"/>
      <c r="H697" s="2"/>
      <c r="I697" s="2"/>
      <c r="J697" s="5"/>
      <c r="K697" s="5"/>
    </row>
    <row r="698">
      <c r="A698" s="1"/>
      <c r="B698" s="1"/>
      <c r="C698" s="1"/>
      <c r="D698" s="1"/>
      <c r="E698" s="2"/>
      <c r="F698" s="1"/>
      <c r="G698" s="4"/>
      <c r="H698" s="2"/>
      <c r="I698" s="2"/>
      <c r="J698" s="5"/>
      <c r="K698" s="5"/>
    </row>
    <row r="699">
      <c r="A699" s="1"/>
      <c r="B699" s="1"/>
      <c r="C699" s="1"/>
      <c r="D699" s="1"/>
      <c r="E699" s="2"/>
      <c r="F699" s="1"/>
      <c r="G699" s="4"/>
      <c r="H699" s="2"/>
      <c r="I699" s="2"/>
      <c r="J699" s="5"/>
      <c r="K699" s="5"/>
    </row>
    <row r="700">
      <c r="A700" s="1"/>
      <c r="B700" s="1"/>
      <c r="C700" s="1"/>
      <c r="D700" s="1"/>
      <c r="E700" s="2"/>
      <c r="F700" s="1"/>
      <c r="G700" s="4"/>
      <c r="H700" s="2"/>
      <c r="I700" s="2"/>
      <c r="J700" s="5"/>
      <c r="K700" s="5"/>
    </row>
    <row r="701">
      <c r="A701" s="1"/>
      <c r="B701" s="1"/>
      <c r="C701" s="1"/>
      <c r="D701" s="1"/>
      <c r="E701" s="2"/>
      <c r="F701" s="1"/>
      <c r="G701" s="4"/>
      <c r="H701" s="2"/>
      <c r="I701" s="2"/>
      <c r="J701" s="5"/>
      <c r="K701" s="5"/>
    </row>
    <row r="702">
      <c r="A702" s="1"/>
      <c r="B702" s="1"/>
      <c r="C702" s="1"/>
      <c r="D702" s="1"/>
      <c r="E702" s="2"/>
      <c r="F702" s="1"/>
      <c r="G702" s="4"/>
      <c r="H702" s="2"/>
      <c r="I702" s="2"/>
      <c r="J702" s="5"/>
      <c r="K702" s="5"/>
    </row>
    <row r="703">
      <c r="A703" s="1"/>
      <c r="B703" s="1"/>
      <c r="C703" s="1"/>
      <c r="D703" s="1"/>
      <c r="E703" s="2"/>
      <c r="F703" s="1"/>
      <c r="G703" s="4"/>
      <c r="H703" s="2"/>
      <c r="I703" s="2"/>
      <c r="J703" s="5"/>
      <c r="K703" s="5"/>
    </row>
    <row r="704">
      <c r="A704" s="1"/>
      <c r="B704" s="1"/>
      <c r="C704" s="1"/>
      <c r="D704" s="1"/>
      <c r="E704" s="2"/>
      <c r="F704" s="1"/>
      <c r="G704" s="4"/>
      <c r="H704" s="2"/>
      <c r="I704" s="2"/>
      <c r="J704" s="5"/>
      <c r="K704" s="5"/>
    </row>
    <row r="705">
      <c r="A705" s="1"/>
      <c r="B705" s="1"/>
      <c r="C705" s="1"/>
      <c r="D705" s="1"/>
      <c r="E705" s="2"/>
      <c r="F705" s="1"/>
      <c r="G705" s="4"/>
      <c r="H705" s="2"/>
      <c r="I705" s="2"/>
      <c r="J705" s="5"/>
      <c r="K705" s="5"/>
    </row>
    <row r="706">
      <c r="A706" s="1"/>
      <c r="B706" s="1"/>
      <c r="C706" s="1"/>
      <c r="D706" s="1"/>
      <c r="E706" s="2"/>
      <c r="F706" s="1"/>
      <c r="G706" s="4"/>
      <c r="H706" s="2"/>
      <c r="I706" s="2"/>
      <c r="J706" s="5"/>
      <c r="K706" s="5"/>
    </row>
    <row r="707">
      <c r="A707" s="1"/>
      <c r="B707" s="1"/>
      <c r="C707" s="1"/>
      <c r="D707" s="1"/>
      <c r="E707" s="2"/>
      <c r="F707" s="1"/>
      <c r="G707" s="4"/>
      <c r="H707" s="2"/>
      <c r="I707" s="2"/>
      <c r="J707" s="5"/>
      <c r="K707" s="5"/>
    </row>
    <row r="708">
      <c r="A708" s="1"/>
      <c r="B708" s="1"/>
      <c r="C708" s="1"/>
      <c r="D708" s="1"/>
      <c r="E708" s="2"/>
      <c r="F708" s="1"/>
      <c r="G708" s="4"/>
      <c r="H708" s="2"/>
      <c r="I708" s="2"/>
      <c r="J708" s="5"/>
      <c r="K708" s="5"/>
    </row>
    <row r="709">
      <c r="A709" s="1"/>
      <c r="B709" s="1"/>
      <c r="C709" s="1"/>
      <c r="D709" s="1"/>
      <c r="E709" s="2"/>
      <c r="F709" s="1"/>
      <c r="G709" s="4"/>
      <c r="H709" s="2"/>
      <c r="I709" s="2"/>
      <c r="J709" s="5"/>
      <c r="K709" s="5"/>
    </row>
    <row r="710">
      <c r="A710" s="1"/>
      <c r="B710" s="1"/>
      <c r="C710" s="1"/>
      <c r="D710" s="1"/>
      <c r="E710" s="2"/>
      <c r="F710" s="1"/>
      <c r="G710" s="4"/>
      <c r="H710" s="2"/>
      <c r="I710" s="2"/>
      <c r="J710" s="5"/>
      <c r="K710" s="5"/>
    </row>
    <row r="711">
      <c r="A711" s="1"/>
      <c r="B711" s="1"/>
      <c r="C711" s="1"/>
      <c r="D711" s="1"/>
      <c r="E711" s="2"/>
      <c r="F711" s="1"/>
      <c r="G711" s="4"/>
      <c r="H711" s="2"/>
      <c r="I711" s="2"/>
      <c r="J711" s="5"/>
      <c r="K711" s="5"/>
    </row>
    <row r="712">
      <c r="A712" s="1"/>
      <c r="B712" s="1"/>
      <c r="C712" s="1"/>
      <c r="D712" s="1"/>
      <c r="E712" s="2"/>
      <c r="F712" s="1"/>
      <c r="G712" s="4"/>
      <c r="H712" s="2"/>
      <c r="I712" s="2"/>
      <c r="J712" s="5"/>
      <c r="K712" s="5"/>
    </row>
    <row r="713">
      <c r="A713" s="1"/>
      <c r="B713" s="1"/>
      <c r="C713" s="1"/>
      <c r="D713" s="1"/>
      <c r="E713" s="2"/>
      <c r="F713" s="1"/>
      <c r="G713" s="4"/>
      <c r="H713" s="2"/>
      <c r="I713" s="2"/>
      <c r="J713" s="5"/>
      <c r="K713" s="5"/>
    </row>
    <row r="714">
      <c r="A714" s="1"/>
      <c r="B714" s="1"/>
      <c r="C714" s="1"/>
      <c r="D714" s="1"/>
      <c r="E714" s="2"/>
      <c r="F714" s="1"/>
      <c r="G714" s="4"/>
      <c r="H714" s="2"/>
      <c r="I714" s="2"/>
      <c r="J714" s="5"/>
      <c r="K714" s="5"/>
    </row>
    <row r="715">
      <c r="A715" s="1"/>
      <c r="B715" s="1"/>
      <c r="C715" s="1"/>
      <c r="D715" s="1"/>
      <c r="E715" s="2"/>
      <c r="F715" s="1"/>
      <c r="G715" s="4"/>
      <c r="H715" s="2"/>
      <c r="I715" s="2"/>
      <c r="J715" s="5"/>
      <c r="K715" s="5"/>
    </row>
    <row r="716">
      <c r="A716" s="1"/>
      <c r="B716" s="1"/>
      <c r="C716" s="1"/>
      <c r="D716" s="1"/>
      <c r="E716" s="2"/>
      <c r="F716" s="1"/>
      <c r="G716" s="4"/>
      <c r="H716" s="2"/>
      <c r="I716" s="2"/>
      <c r="J716" s="5"/>
      <c r="K716" s="5"/>
    </row>
    <row r="717">
      <c r="A717" s="1"/>
      <c r="B717" s="1"/>
      <c r="C717" s="1"/>
      <c r="D717" s="1"/>
      <c r="E717" s="2"/>
      <c r="F717" s="1"/>
      <c r="G717" s="4"/>
      <c r="H717" s="2"/>
      <c r="I717" s="2"/>
      <c r="J717" s="5"/>
      <c r="K717" s="5"/>
    </row>
    <row r="718">
      <c r="A718" s="1"/>
      <c r="B718" s="1"/>
      <c r="C718" s="1"/>
      <c r="D718" s="1"/>
      <c r="E718" s="2"/>
      <c r="F718" s="1"/>
      <c r="G718" s="4"/>
      <c r="H718" s="2"/>
      <c r="I718" s="2"/>
      <c r="J718" s="5"/>
      <c r="K718" s="5"/>
    </row>
    <row r="719">
      <c r="A719" s="1"/>
      <c r="B719" s="1"/>
      <c r="C719" s="1"/>
      <c r="D719" s="1"/>
      <c r="E719" s="2"/>
      <c r="F719" s="1"/>
      <c r="G719" s="4"/>
      <c r="H719" s="2"/>
      <c r="I719" s="2"/>
      <c r="J719" s="5"/>
      <c r="K719" s="5"/>
    </row>
    <row r="720">
      <c r="A720" s="1"/>
      <c r="B720" s="1"/>
      <c r="C720" s="1"/>
      <c r="D720" s="1"/>
      <c r="E720" s="2"/>
      <c r="F720" s="1"/>
      <c r="G720" s="4"/>
      <c r="H720" s="2"/>
      <c r="I720" s="2"/>
      <c r="J720" s="5"/>
      <c r="K720" s="5"/>
    </row>
    <row r="721">
      <c r="A721" s="1"/>
      <c r="B721" s="1"/>
      <c r="C721" s="1"/>
      <c r="D721" s="1"/>
      <c r="E721" s="2"/>
      <c r="F721" s="1"/>
      <c r="G721" s="4"/>
      <c r="H721" s="2"/>
      <c r="I721" s="2"/>
      <c r="J721" s="5"/>
      <c r="K721" s="5"/>
    </row>
    <row r="722">
      <c r="A722" s="1"/>
      <c r="B722" s="1"/>
      <c r="C722" s="1"/>
      <c r="D722" s="1"/>
      <c r="E722" s="2"/>
      <c r="F722" s="1"/>
      <c r="G722" s="4"/>
      <c r="H722" s="2"/>
      <c r="I722" s="2"/>
      <c r="J722" s="5"/>
      <c r="K722" s="5"/>
    </row>
    <row r="723">
      <c r="A723" s="1"/>
      <c r="B723" s="1"/>
      <c r="C723" s="1"/>
      <c r="D723" s="1"/>
      <c r="E723" s="2"/>
      <c r="F723" s="1"/>
      <c r="G723" s="4"/>
      <c r="H723" s="2"/>
      <c r="I723" s="2"/>
      <c r="J723" s="5"/>
      <c r="K723" s="5"/>
    </row>
    <row r="724">
      <c r="A724" s="1"/>
      <c r="B724" s="1"/>
      <c r="C724" s="1"/>
      <c r="D724" s="1"/>
      <c r="E724" s="2"/>
      <c r="F724" s="1"/>
      <c r="G724" s="4"/>
      <c r="H724" s="2"/>
      <c r="I724" s="2"/>
      <c r="J724" s="5"/>
      <c r="K724" s="5"/>
    </row>
    <row r="725">
      <c r="A725" s="1"/>
      <c r="B725" s="1"/>
      <c r="C725" s="1"/>
      <c r="D725" s="1"/>
      <c r="E725" s="2"/>
      <c r="F725" s="1"/>
      <c r="G725" s="4"/>
      <c r="H725" s="2"/>
      <c r="I725" s="2"/>
      <c r="J725" s="5"/>
      <c r="K725" s="5"/>
    </row>
    <row r="726">
      <c r="A726" s="1"/>
      <c r="B726" s="1"/>
      <c r="C726" s="1"/>
      <c r="D726" s="1"/>
      <c r="E726" s="2"/>
      <c r="F726" s="1"/>
      <c r="G726" s="4"/>
      <c r="H726" s="2"/>
      <c r="I726" s="2"/>
      <c r="J726" s="5"/>
      <c r="K726" s="5"/>
    </row>
    <row r="727">
      <c r="A727" s="1"/>
      <c r="B727" s="1"/>
      <c r="C727" s="1"/>
      <c r="D727" s="1"/>
      <c r="E727" s="2"/>
      <c r="F727" s="1"/>
      <c r="G727" s="4"/>
      <c r="H727" s="2"/>
      <c r="I727" s="2"/>
      <c r="J727" s="5"/>
      <c r="K727" s="5"/>
    </row>
    <row r="728">
      <c r="A728" s="1"/>
      <c r="B728" s="1"/>
      <c r="C728" s="1"/>
      <c r="D728" s="1"/>
      <c r="E728" s="2"/>
      <c r="F728" s="1"/>
      <c r="G728" s="4"/>
      <c r="H728" s="2"/>
      <c r="I728" s="2"/>
      <c r="J728" s="5"/>
      <c r="K728" s="5"/>
    </row>
    <row r="729">
      <c r="A729" s="1"/>
      <c r="B729" s="1"/>
      <c r="C729" s="1"/>
      <c r="D729" s="1"/>
      <c r="E729" s="2"/>
      <c r="F729" s="1"/>
      <c r="G729" s="4"/>
      <c r="H729" s="2"/>
      <c r="I729" s="2"/>
      <c r="J729" s="5"/>
      <c r="K729" s="5"/>
    </row>
    <row r="730">
      <c r="A730" s="1"/>
      <c r="B730" s="1"/>
      <c r="C730" s="1"/>
      <c r="D730" s="1"/>
      <c r="E730" s="2"/>
      <c r="F730" s="1"/>
      <c r="G730" s="4"/>
      <c r="H730" s="2"/>
      <c r="I730" s="2"/>
      <c r="J730" s="5"/>
      <c r="K730" s="5"/>
    </row>
    <row r="731">
      <c r="A731" s="1"/>
      <c r="B731" s="1"/>
      <c r="C731" s="1"/>
      <c r="D731" s="1"/>
      <c r="E731" s="2"/>
      <c r="F731" s="1"/>
      <c r="G731" s="4"/>
      <c r="H731" s="2"/>
      <c r="I731" s="2"/>
      <c r="J731" s="5"/>
      <c r="K731" s="5"/>
    </row>
    <row r="732">
      <c r="A732" s="1"/>
      <c r="B732" s="1"/>
      <c r="C732" s="1"/>
      <c r="D732" s="1"/>
      <c r="E732" s="2"/>
      <c r="F732" s="1"/>
      <c r="G732" s="4"/>
      <c r="H732" s="2"/>
      <c r="I732" s="2"/>
      <c r="J732" s="5"/>
      <c r="K732" s="5"/>
    </row>
    <row r="733">
      <c r="A733" s="1"/>
      <c r="B733" s="1"/>
      <c r="C733" s="1"/>
      <c r="D733" s="1"/>
      <c r="E733" s="2"/>
      <c r="F733" s="1"/>
      <c r="G733" s="4"/>
      <c r="H733" s="2"/>
      <c r="I733" s="2"/>
      <c r="J733" s="5"/>
      <c r="K733" s="5"/>
    </row>
    <row r="734">
      <c r="A734" s="1"/>
      <c r="B734" s="1"/>
      <c r="C734" s="1"/>
      <c r="D734" s="1"/>
      <c r="E734" s="2"/>
      <c r="F734" s="1"/>
      <c r="G734" s="4"/>
      <c r="H734" s="2"/>
      <c r="I734" s="2"/>
      <c r="J734" s="5"/>
      <c r="K734" s="5"/>
    </row>
    <row r="735">
      <c r="A735" s="1"/>
      <c r="B735" s="1"/>
      <c r="C735" s="1"/>
      <c r="D735" s="1"/>
      <c r="E735" s="2"/>
      <c r="F735" s="1"/>
      <c r="G735" s="4"/>
      <c r="H735" s="2"/>
      <c r="I735" s="2"/>
      <c r="J735" s="5"/>
      <c r="K735" s="5"/>
    </row>
    <row r="736">
      <c r="A736" s="1"/>
      <c r="B736" s="1"/>
      <c r="C736" s="1"/>
      <c r="D736" s="1"/>
      <c r="E736" s="2"/>
      <c r="F736" s="1"/>
      <c r="G736" s="4"/>
      <c r="H736" s="2"/>
      <c r="I736" s="2"/>
      <c r="J736" s="5"/>
      <c r="K736" s="5"/>
    </row>
    <row r="737">
      <c r="A737" s="1"/>
      <c r="B737" s="1"/>
      <c r="C737" s="1"/>
      <c r="D737" s="1"/>
      <c r="E737" s="2"/>
      <c r="F737" s="1"/>
      <c r="G737" s="4"/>
      <c r="H737" s="2"/>
      <c r="I737" s="2"/>
      <c r="J737" s="5"/>
      <c r="K737" s="5"/>
    </row>
    <row r="738">
      <c r="A738" s="1"/>
      <c r="B738" s="1"/>
      <c r="C738" s="1"/>
      <c r="D738" s="1"/>
      <c r="E738" s="2"/>
      <c r="F738" s="1"/>
      <c r="G738" s="4"/>
      <c r="H738" s="2"/>
      <c r="I738" s="2"/>
      <c r="J738" s="5"/>
      <c r="K738" s="5"/>
    </row>
    <row r="739">
      <c r="A739" s="1"/>
      <c r="B739" s="1"/>
      <c r="C739" s="1"/>
      <c r="D739" s="1"/>
      <c r="E739" s="2"/>
      <c r="F739" s="1"/>
      <c r="G739" s="4"/>
      <c r="H739" s="2"/>
      <c r="I739" s="2"/>
      <c r="J739" s="5"/>
      <c r="K739" s="5"/>
    </row>
    <row r="740">
      <c r="A740" s="1"/>
      <c r="B740" s="1"/>
      <c r="C740" s="1"/>
      <c r="D740" s="1"/>
      <c r="E740" s="2"/>
      <c r="F740" s="1"/>
      <c r="G740" s="4"/>
      <c r="H740" s="2"/>
      <c r="I740" s="2"/>
      <c r="J740" s="5"/>
      <c r="K740" s="5"/>
    </row>
    <row r="741">
      <c r="A741" s="1"/>
      <c r="B741" s="1"/>
      <c r="C741" s="1"/>
      <c r="D741" s="1"/>
      <c r="E741" s="2"/>
      <c r="F741" s="1"/>
      <c r="G741" s="4"/>
      <c r="H741" s="2"/>
      <c r="I741" s="2"/>
      <c r="J741" s="5"/>
      <c r="K741" s="5"/>
    </row>
    <row r="742">
      <c r="A742" s="1"/>
      <c r="B742" s="1"/>
      <c r="C742" s="1"/>
      <c r="D742" s="1"/>
      <c r="E742" s="2"/>
      <c r="F742" s="1"/>
      <c r="G742" s="4"/>
      <c r="H742" s="2"/>
      <c r="I742" s="2"/>
      <c r="J742" s="5"/>
      <c r="K742" s="5"/>
    </row>
    <row r="743">
      <c r="A743" s="1"/>
      <c r="B743" s="1"/>
      <c r="C743" s="1"/>
      <c r="D743" s="1"/>
      <c r="E743" s="2"/>
      <c r="F743" s="1"/>
      <c r="G743" s="4"/>
      <c r="H743" s="2"/>
      <c r="I743" s="2"/>
      <c r="J743" s="5"/>
      <c r="K743" s="5"/>
    </row>
    <row r="744">
      <c r="A744" s="1"/>
      <c r="B744" s="1"/>
      <c r="C744" s="1"/>
      <c r="D744" s="1"/>
      <c r="E744" s="2"/>
      <c r="F744" s="1"/>
      <c r="G744" s="4"/>
      <c r="H744" s="2"/>
      <c r="I744" s="2"/>
      <c r="J744" s="5"/>
      <c r="K744" s="5"/>
    </row>
    <row r="745">
      <c r="A745" s="1"/>
      <c r="B745" s="1"/>
      <c r="C745" s="1"/>
      <c r="D745" s="1"/>
      <c r="E745" s="2"/>
      <c r="F745" s="1"/>
      <c r="G745" s="4"/>
      <c r="H745" s="2"/>
      <c r="I745" s="2"/>
      <c r="J745" s="5"/>
      <c r="K745" s="5"/>
    </row>
    <row r="746">
      <c r="A746" s="1"/>
      <c r="B746" s="1"/>
      <c r="C746" s="1"/>
      <c r="D746" s="1"/>
      <c r="E746" s="2"/>
      <c r="F746" s="1"/>
      <c r="G746" s="4"/>
      <c r="H746" s="2"/>
      <c r="I746" s="2"/>
      <c r="J746" s="5"/>
      <c r="K746" s="5"/>
    </row>
    <row r="747">
      <c r="A747" s="1"/>
      <c r="B747" s="1"/>
      <c r="C747" s="1"/>
      <c r="D747" s="1"/>
      <c r="E747" s="2"/>
      <c r="F747" s="1"/>
      <c r="G747" s="4"/>
      <c r="H747" s="2"/>
      <c r="I747" s="2"/>
      <c r="J747" s="5"/>
      <c r="K747" s="5"/>
    </row>
    <row r="748">
      <c r="A748" s="1"/>
      <c r="B748" s="1"/>
      <c r="C748" s="1"/>
      <c r="D748" s="1"/>
      <c r="E748" s="2"/>
      <c r="F748" s="1"/>
      <c r="G748" s="4"/>
      <c r="H748" s="2"/>
      <c r="I748" s="2"/>
      <c r="J748" s="5"/>
      <c r="K748" s="5"/>
    </row>
    <row r="749">
      <c r="A749" s="1"/>
      <c r="B749" s="1"/>
      <c r="C749" s="1"/>
      <c r="D749" s="1"/>
      <c r="E749" s="2"/>
      <c r="F749" s="1"/>
      <c r="G749" s="4"/>
      <c r="H749" s="2"/>
      <c r="I749" s="2"/>
      <c r="J749" s="5"/>
      <c r="K749" s="5"/>
    </row>
    <row r="750">
      <c r="A750" s="1"/>
      <c r="B750" s="1"/>
      <c r="C750" s="1"/>
      <c r="D750" s="1"/>
      <c r="E750" s="2"/>
      <c r="F750" s="1"/>
      <c r="G750" s="4"/>
      <c r="H750" s="2"/>
      <c r="I750" s="2"/>
      <c r="J750" s="5"/>
      <c r="K750" s="5"/>
    </row>
    <row r="751">
      <c r="A751" s="1"/>
      <c r="B751" s="1"/>
      <c r="C751" s="1"/>
      <c r="D751" s="1"/>
      <c r="E751" s="2"/>
      <c r="F751" s="1"/>
      <c r="G751" s="4"/>
      <c r="H751" s="2"/>
      <c r="I751" s="2"/>
      <c r="J751" s="5"/>
      <c r="K751" s="5"/>
    </row>
    <row r="752">
      <c r="A752" s="1"/>
      <c r="B752" s="1"/>
      <c r="C752" s="1"/>
      <c r="D752" s="1"/>
      <c r="E752" s="2"/>
      <c r="F752" s="1"/>
      <c r="G752" s="4"/>
      <c r="H752" s="2"/>
      <c r="I752" s="2"/>
      <c r="J752" s="5"/>
      <c r="K752" s="5"/>
    </row>
    <row r="753">
      <c r="A753" s="1"/>
      <c r="B753" s="1"/>
      <c r="C753" s="1"/>
      <c r="D753" s="1"/>
      <c r="E753" s="2"/>
      <c r="F753" s="1"/>
      <c r="G753" s="4"/>
      <c r="H753" s="2"/>
      <c r="I753" s="2"/>
      <c r="J753" s="5"/>
      <c r="K753" s="5"/>
    </row>
    <row r="754">
      <c r="A754" s="1"/>
      <c r="B754" s="1"/>
      <c r="C754" s="1"/>
      <c r="D754" s="1"/>
      <c r="E754" s="2"/>
      <c r="F754" s="1"/>
      <c r="G754" s="4"/>
      <c r="H754" s="2"/>
      <c r="I754" s="2"/>
      <c r="J754" s="5"/>
      <c r="K754" s="5"/>
    </row>
    <row r="755">
      <c r="A755" s="1"/>
      <c r="B755" s="1"/>
      <c r="C755" s="1"/>
      <c r="D755" s="1"/>
      <c r="E755" s="2"/>
      <c r="F755" s="1"/>
      <c r="G755" s="4"/>
      <c r="H755" s="2"/>
      <c r="I755" s="2"/>
      <c r="J755" s="5"/>
      <c r="K755" s="5"/>
    </row>
    <row r="756">
      <c r="A756" s="1"/>
      <c r="B756" s="1"/>
      <c r="C756" s="1"/>
      <c r="D756" s="1"/>
      <c r="E756" s="2"/>
      <c r="F756" s="1"/>
      <c r="G756" s="4"/>
      <c r="H756" s="2"/>
      <c r="I756" s="2"/>
      <c r="J756" s="5"/>
      <c r="K756" s="5"/>
    </row>
    <row r="757">
      <c r="A757" s="1"/>
      <c r="B757" s="1"/>
      <c r="C757" s="1"/>
      <c r="D757" s="1"/>
      <c r="E757" s="2"/>
      <c r="F757" s="1"/>
      <c r="G757" s="4"/>
      <c r="H757" s="2"/>
      <c r="I757" s="2"/>
      <c r="J757" s="5"/>
      <c r="K757" s="5"/>
    </row>
    <row r="758">
      <c r="A758" s="1"/>
      <c r="B758" s="1"/>
      <c r="C758" s="1"/>
      <c r="D758" s="1"/>
      <c r="E758" s="2"/>
      <c r="F758" s="1"/>
      <c r="G758" s="4"/>
      <c r="H758" s="2"/>
      <c r="I758" s="2"/>
      <c r="J758" s="5"/>
      <c r="K758" s="5"/>
    </row>
    <row r="759">
      <c r="A759" s="1"/>
      <c r="B759" s="1"/>
      <c r="C759" s="1"/>
      <c r="D759" s="1"/>
      <c r="E759" s="2"/>
      <c r="F759" s="1"/>
      <c r="G759" s="4"/>
      <c r="H759" s="2"/>
      <c r="I759" s="2"/>
      <c r="J759" s="5"/>
      <c r="K759" s="5"/>
    </row>
    <row r="760">
      <c r="A760" s="1"/>
      <c r="B760" s="1"/>
      <c r="C760" s="1"/>
      <c r="D760" s="1"/>
      <c r="E760" s="2"/>
      <c r="F760" s="1"/>
      <c r="G760" s="4"/>
      <c r="H760" s="2"/>
      <c r="I760" s="2"/>
      <c r="J760" s="5"/>
      <c r="K760" s="5"/>
    </row>
    <row r="761">
      <c r="A761" s="1"/>
      <c r="B761" s="1"/>
      <c r="C761" s="1"/>
      <c r="D761" s="1"/>
      <c r="E761" s="2"/>
      <c r="F761" s="1"/>
      <c r="G761" s="4"/>
      <c r="H761" s="2"/>
      <c r="I761" s="2"/>
      <c r="J761" s="5"/>
      <c r="K761" s="5"/>
    </row>
    <row r="762">
      <c r="A762" s="1"/>
      <c r="B762" s="1"/>
      <c r="C762" s="1"/>
      <c r="D762" s="1"/>
      <c r="E762" s="2"/>
      <c r="F762" s="1"/>
      <c r="G762" s="4"/>
      <c r="H762" s="2"/>
      <c r="I762" s="2"/>
      <c r="J762" s="5"/>
      <c r="K762" s="5"/>
    </row>
    <row r="763">
      <c r="A763" s="1"/>
      <c r="B763" s="1"/>
      <c r="C763" s="1"/>
      <c r="D763" s="1"/>
      <c r="E763" s="2"/>
      <c r="F763" s="1"/>
      <c r="G763" s="4"/>
      <c r="H763" s="2"/>
      <c r="I763" s="2"/>
      <c r="J763" s="5"/>
      <c r="K763" s="5"/>
    </row>
    <row r="764">
      <c r="A764" s="1"/>
      <c r="B764" s="1"/>
      <c r="C764" s="1"/>
      <c r="D764" s="1"/>
      <c r="E764" s="2"/>
      <c r="F764" s="1"/>
      <c r="G764" s="4"/>
      <c r="H764" s="2"/>
      <c r="I764" s="2"/>
      <c r="J764" s="5"/>
      <c r="K764" s="5"/>
    </row>
    <row r="765">
      <c r="A765" s="1"/>
      <c r="B765" s="1"/>
      <c r="C765" s="1"/>
      <c r="D765" s="1"/>
      <c r="E765" s="2"/>
      <c r="F765" s="1"/>
      <c r="G765" s="4"/>
      <c r="H765" s="2"/>
      <c r="I765" s="2"/>
      <c r="J765" s="5"/>
      <c r="K765" s="5"/>
    </row>
    <row r="766">
      <c r="A766" s="1"/>
      <c r="B766" s="1"/>
      <c r="C766" s="1"/>
      <c r="D766" s="1"/>
      <c r="E766" s="2"/>
      <c r="F766" s="1"/>
      <c r="G766" s="4"/>
      <c r="H766" s="2"/>
      <c r="I766" s="2"/>
      <c r="J766" s="5"/>
      <c r="K766" s="5"/>
    </row>
    <row r="767">
      <c r="A767" s="1"/>
      <c r="B767" s="1"/>
      <c r="C767" s="1"/>
      <c r="D767" s="1"/>
      <c r="E767" s="2"/>
      <c r="F767" s="1"/>
      <c r="G767" s="4"/>
      <c r="H767" s="2"/>
      <c r="I767" s="2"/>
      <c r="J767" s="5"/>
      <c r="K767" s="5"/>
    </row>
    <row r="768">
      <c r="A768" s="1"/>
      <c r="B768" s="1"/>
      <c r="C768" s="1"/>
      <c r="D768" s="1"/>
      <c r="E768" s="2"/>
      <c r="F768" s="1"/>
      <c r="G768" s="4"/>
      <c r="H768" s="2"/>
      <c r="I768" s="2"/>
      <c r="J768" s="5"/>
      <c r="K768" s="5"/>
    </row>
    <row r="769">
      <c r="A769" s="1"/>
      <c r="B769" s="1"/>
      <c r="C769" s="1"/>
      <c r="D769" s="1"/>
      <c r="E769" s="2"/>
      <c r="F769" s="1"/>
      <c r="G769" s="4"/>
      <c r="H769" s="2"/>
      <c r="I769" s="2"/>
      <c r="J769" s="5"/>
      <c r="K769" s="5"/>
    </row>
    <row r="770">
      <c r="A770" s="1"/>
      <c r="B770" s="1"/>
      <c r="C770" s="1"/>
      <c r="D770" s="1"/>
      <c r="E770" s="2"/>
      <c r="F770" s="1"/>
      <c r="G770" s="4"/>
      <c r="H770" s="2"/>
      <c r="I770" s="2"/>
      <c r="J770" s="5"/>
      <c r="K770" s="5"/>
    </row>
    <row r="771">
      <c r="A771" s="1"/>
      <c r="B771" s="1"/>
      <c r="C771" s="1"/>
      <c r="D771" s="1"/>
      <c r="E771" s="2"/>
      <c r="F771" s="1"/>
      <c r="G771" s="4"/>
      <c r="H771" s="2"/>
      <c r="I771" s="2"/>
      <c r="J771" s="5"/>
      <c r="K771" s="5"/>
    </row>
    <row r="772">
      <c r="A772" s="1"/>
      <c r="B772" s="1"/>
      <c r="C772" s="1"/>
      <c r="D772" s="1"/>
      <c r="E772" s="2"/>
      <c r="F772" s="1"/>
      <c r="G772" s="4"/>
      <c r="H772" s="2"/>
      <c r="I772" s="2"/>
      <c r="J772" s="5"/>
      <c r="K772" s="5"/>
    </row>
    <row r="773">
      <c r="A773" s="1"/>
      <c r="B773" s="1"/>
      <c r="C773" s="1"/>
      <c r="D773" s="1"/>
      <c r="E773" s="2"/>
      <c r="F773" s="1"/>
      <c r="G773" s="4"/>
      <c r="H773" s="2"/>
      <c r="I773" s="2"/>
      <c r="J773" s="5"/>
      <c r="K773" s="5"/>
    </row>
    <row r="774">
      <c r="A774" s="1"/>
      <c r="B774" s="1"/>
      <c r="C774" s="1"/>
      <c r="D774" s="1"/>
      <c r="E774" s="2"/>
      <c r="F774" s="1"/>
      <c r="G774" s="4"/>
      <c r="H774" s="2"/>
      <c r="I774" s="2"/>
      <c r="J774" s="5"/>
      <c r="K774" s="5"/>
    </row>
    <row r="775">
      <c r="A775" s="1"/>
      <c r="B775" s="1"/>
      <c r="C775" s="1"/>
      <c r="D775" s="1"/>
      <c r="E775" s="2"/>
      <c r="F775" s="1"/>
      <c r="G775" s="4"/>
      <c r="H775" s="2"/>
      <c r="I775" s="2"/>
      <c r="J775" s="5"/>
      <c r="K775" s="5"/>
    </row>
    <row r="776">
      <c r="A776" s="1"/>
      <c r="B776" s="1"/>
      <c r="C776" s="1"/>
      <c r="D776" s="1"/>
      <c r="E776" s="2"/>
      <c r="F776" s="1"/>
      <c r="G776" s="4"/>
      <c r="H776" s="2"/>
      <c r="I776" s="2"/>
      <c r="J776" s="5"/>
      <c r="K776" s="5"/>
    </row>
    <row r="777">
      <c r="A777" s="1"/>
      <c r="B777" s="1"/>
      <c r="C777" s="1"/>
      <c r="D777" s="1"/>
      <c r="E777" s="2"/>
      <c r="F777" s="1"/>
      <c r="G777" s="4"/>
      <c r="H777" s="2"/>
      <c r="I777" s="2"/>
      <c r="J777" s="5"/>
      <c r="K777" s="5"/>
    </row>
    <row r="778">
      <c r="A778" s="1"/>
      <c r="B778" s="1"/>
      <c r="C778" s="1"/>
      <c r="D778" s="1"/>
      <c r="E778" s="2"/>
      <c r="F778" s="1"/>
      <c r="G778" s="4"/>
      <c r="H778" s="2"/>
      <c r="I778" s="2"/>
      <c r="J778" s="5"/>
      <c r="K778" s="5"/>
    </row>
    <row r="779">
      <c r="A779" s="1"/>
      <c r="B779" s="1"/>
      <c r="C779" s="1"/>
      <c r="D779" s="1"/>
      <c r="E779" s="2"/>
      <c r="F779" s="1"/>
      <c r="G779" s="4"/>
      <c r="H779" s="2"/>
      <c r="I779" s="2"/>
      <c r="J779" s="5"/>
      <c r="K779" s="5"/>
    </row>
    <row r="780">
      <c r="A780" s="1"/>
      <c r="B780" s="1"/>
      <c r="C780" s="1"/>
      <c r="D780" s="1"/>
      <c r="E780" s="2"/>
      <c r="F780" s="1"/>
      <c r="G780" s="4"/>
      <c r="H780" s="2"/>
      <c r="I780" s="2"/>
      <c r="J780" s="5"/>
      <c r="K780" s="5"/>
    </row>
    <row r="781">
      <c r="A781" s="1"/>
      <c r="B781" s="1"/>
      <c r="C781" s="1"/>
      <c r="D781" s="1"/>
      <c r="E781" s="2"/>
      <c r="F781" s="1"/>
      <c r="G781" s="4"/>
      <c r="H781" s="2"/>
      <c r="I781" s="2"/>
      <c r="J781" s="5"/>
      <c r="K781" s="5"/>
    </row>
    <row r="782">
      <c r="A782" s="1"/>
      <c r="B782" s="1"/>
      <c r="C782" s="1"/>
      <c r="D782" s="1"/>
      <c r="E782" s="2"/>
      <c r="F782" s="1"/>
      <c r="G782" s="4"/>
      <c r="H782" s="2"/>
      <c r="I782" s="2"/>
      <c r="J782" s="5"/>
      <c r="K782" s="5"/>
    </row>
    <row r="783">
      <c r="A783" s="1"/>
      <c r="B783" s="1"/>
      <c r="C783" s="1"/>
      <c r="D783" s="1"/>
      <c r="E783" s="2"/>
      <c r="F783" s="1"/>
      <c r="G783" s="4"/>
      <c r="H783" s="2"/>
      <c r="I783" s="2"/>
      <c r="J783" s="5"/>
      <c r="K783" s="5"/>
    </row>
    <row r="784">
      <c r="A784" s="1"/>
      <c r="B784" s="1"/>
      <c r="C784" s="1"/>
      <c r="D784" s="1"/>
      <c r="E784" s="2"/>
      <c r="F784" s="1"/>
      <c r="G784" s="4"/>
      <c r="H784" s="2"/>
      <c r="I784" s="2"/>
      <c r="J784" s="5"/>
      <c r="K784" s="5"/>
    </row>
    <row r="785">
      <c r="A785" s="1"/>
      <c r="B785" s="1"/>
      <c r="C785" s="1"/>
      <c r="D785" s="1"/>
      <c r="E785" s="2"/>
      <c r="F785" s="1"/>
      <c r="G785" s="4"/>
      <c r="H785" s="2"/>
      <c r="I785" s="2"/>
      <c r="J785" s="5"/>
      <c r="K785" s="5"/>
    </row>
    <row r="786">
      <c r="A786" s="1"/>
      <c r="B786" s="1"/>
      <c r="C786" s="1"/>
      <c r="D786" s="1"/>
      <c r="E786" s="2"/>
      <c r="F786" s="1"/>
      <c r="G786" s="4"/>
      <c r="H786" s="2"/>
      <c r="I786" s="2"/>
      <c r="J786" s="5"/>
      <c r="K786" s="5"/>
    </row>
    <row r="787">
      <c r="A787" s="1"/>
      <c r="B787" s="1"/>
      <c r="C787" s="1"/>
      <c r="D787" s="1"/>
      <c r="E787" s="2"/>
      <c r="F787" s="1"/>
      <c r="G787" s="4"/>
      <c r="H787" s="2"/>
      <c r="I787" s="2"/>
      <c r="J787" s="5"/>
      <c r="K787" s="5"/>
    </row>
    <row r="788">
      <c r="A788" s="1"/>
      <c r="B788" s="1"/>
      <c r="C788" s="1"/>
      <c r="D788" s="1"/>
      <c r="E788" s="2"/>
      <c r="F788" s="1"/>
      <c r="G788" s="4"/>
      <c r="H788" s="2"/>
      <c r="I788" s="2"/>
      <c r="J788" s="5"/>
      <c r="K788" s="5"/>
    </row>
    <row r="789">
      <c r="A789" s="1"/>
      <c r="B789" s="1"/>
      <c r="C789" s="1"/>
      <c r="D789" s="1"/>
      <c r="E789" s="2"/>
      <c r="F789" s="1"/>
      <c r="G789" s="4"/>
      <c r="H789" s="2"/>
      <c r="I789" s="2"/>
      <c r="J789" s="5"/>
      <c r="K789" s="5"/>
    </row>
    <row r="790">
      <c r="A790" s="1"/>
      <c r="B790" s="1"/>
      <c r="C790" s="1"/>
      <c r="D790" s="1"/>
      <c r="E790" s="2"/>
      <c r="F790" s="1"/>
      <c r="G790" s="4"/>
      <c r="H790" s="2"/>
      <c r="I790" s="2"/>
      <c r="J790" s="5"/>
      <c r="K790" s="5"/>
    </row>
    <row r="791">
      <c r="A791" s="1"/>
      <c r="B791" s="1"/>
      <c r="C791" s="1"/>
      <c r="D791" s="1"/>
      <c r="E791" s="2"/>
      <c r="F791" s="1"/>
      <c r="G791" s="4"/>
      <c r="H791" s="2"/>
      <c r="I791" s="2"/>
      <c r="J791" s="5"/>
      <c r="K791" s="5"/>
    </row>
    <row r="792">
      <c r="A792" s="1"/>
      <c r="B792" s="1"/>
      <c r="C792" s="1"/>
      <c r="D792" s="1"/>
      <c r="E792" s="2"/>
      <c r="F792" s="1"/>
      <c r="G792" s="4"/>
      <c r="H792" s="2"/>
      <c r="I792" s="2"/>
      <c r="J792" s="5"/>
      <c r="K792" s="5"/>
    </row>
    <row r="793">
      <c r="A793" s="1"/>
      <c r="B793" s="1"/>
      <c r="C793" s="1"/>
      <c r="D793" s="1"/>
      <c r="E793" s="2"/>
      <c r="F793" s="1"/>
      <c r="G793" s="4"/>
      <c r="H793" s="2"/>
      <c r="I793" s="2"/>
      <c r="J793" s="5"/>
      <c r="K793" s="5"/>
    </row>
    <row r="794">
      <c r="A794" s="1"/>
      <c r="B794" s="1"/>
      <c r="C794" s="1"/>
      <c r="D794" s="1"/>
      <c r="E794" s="2"/>
      <c r="F794" s="1"/>
      <c r="G794" s="4"/>
      <c r="H794" s="2"/>
      <c r="I794" s="2"/>
      <c r="J794" s="5"/>
      <c r="K794" s="5"/>
    </row>
    <row r="795">
      <c r="A795" s="1"/>
      <c r="B795" s="1"/>
      <c r="C795" s="1"/>
      <c r="D795" s="1"/>
      <c r="E795" s="2"/>
      <c r="F795" s="1"/>
      <c r="G795" s="4"/>
      <c r="H795" s="2"/>
      <c r="I795" s="2"/>
      <c r="J795" s="5"/>
      <c r="K795" s="5"/>
    </row>
    <row r="796">
      <c r="A796" s="1"/>
      <c r="B796" s="1"/>
      <c r="C796" s="1"/>
      <c r="D796" s="1"/>
      <c r="E796" s="2"/>
      <c r="F796" s="1"/>
      <c r="G796" s="4"/>
      <c r="H796" s="2"/>
      <c r="I796" s="2"/>
      <c r="J796" s="5"/>
      <c r="K796" s="5"/>
    </row>
    <row r="797">
      <c r="A797" s="1"/>
      <c r="B797" s="1"/>
      <c r="C797" s="1"/>
      <c r="D797" s="1"/>
      <c r="E797" s="2"/>
      <c r="F797" s="1"/>
      <c r="G797" s="4"/>
      <c r="H797" s="2"/>
      <c r="I797" s="2"/>
      <c r="J797" s="5"/>
      <c r="K797" s="5"/>
    </row>
    <row r="798">
      <c r="A798" s="1"/>
      <c r="B798" s="1"/>
      <c r="C798" s="1"/>
      <c r="D798" s="1"/>
      <c r="E798" s="2"/>
      <c r="F798" s="1"/>
      <c r="G798" s="4"/>
      <c r="H798" s="2"/>
      <c r="I798" s="2"/>
      <c r="J798" s="5"/>
      <c r="K798" s="5"/>
    </row>
    <row r="799">
      <c r="A799" s="1"/>
      <c r="B799" s="1"/>
      <c r="C799" s="1"/>
      <c r="D799" s="1"/>
      <c r="E799" s="2"/>
      <c r="F799" s="1"/>
      <c r="G799" s="4"/>
      <c r="H799" s="2"/>
      <c r="I799" s="2"/>
      <c r="J799" s="5"/>
      <c r="K799" s="5"/>
    </row>
    <row r="800">
      <c r="A800" s="1"/>
      <c r="B800" s="1"/>
      <c r="C800" s="1"/>
      <c r="D800" s="1"/>
      <c r="E800" s="2"/>
      <c r="F800" s="1"/>
      <c r="G800" s="4"/>
      <c r="H800" s="2"/>
      <c r="I800" s="2"/>
      <c r="J800" s="5"/>
      <c r="K800" s="5"/>
    </row>
    <row r="801">
      <c r="A801" s="1"/>
      <c r="B801" s="1"/>
      <c r="C801" s="1"/>
      <c r="D801" s="1"/>
      <c r="E801" s="2"/>
      <c r="F801" s="1"/>
      <c r="G801" s="4"/>
      <c r="H801" s="2"/>
      <c r="I801" s="2"/>
      <c r="J801" s="5"/>
      <c r="K801" s="5"/>
    </row>
    <row r="802">
      <c r="A802" s="1"/>
      <c r="B802" s="1"/>
      <c r="C802" s="1"/>
      <c r="D802" s="1"/>
      <c r="E802" s="2"/>
      <c r="F802" s="1"/>
      <c r="G802" s="4"/>
      <c r="H802" s="2"/>
      <c r="I802" s="2"/>
      <c r="J802" s="5"/>
      <c r="K802" s="5"/>
    </row>
    <row r="803">
      <c r="A803" s="1"/>
      <c r="B803" s="1"/>
      <c r="C803" s="1"/>
      <c r="D803" s="1"/>
      <c r="E803" s="2"/>
      <c r="F803" s="1"/>
      <c r="G803" s="4"/>
      <c r="H803" s="2"/>
      <c r="I803" s="2"/>
      <c r="J803" s="5"/>
      <c r="K803" s="5"/>
    </row>
    <row r="804">
      <c r="A804" s="1"/>
      <c r="B804" s="1"/>
      <c r="C804" s="1"/>
      <c r="D804" s="1"/>
      <c r="E804" s="2"/>
      <c r="F804" s="1"/>
      <c r="G804" s="4"/>
      <c r="H804" s="2"/>
      <c r="I804" s="2"/>
      <c r="J804" s="5"/>
      <c r="K804" s="5"/>
    </row>
    <row r="805">
      <c r="A805" s="1"/>
      <c r="B805" s="1"/>
      <c r="C805" s="1"/>
      <c r="D805" s="1"/>
      <c r="E805" s="2"/>
      <c r="F805" s="1"/>
      <c r="G805" s="4"/>
      <c r="H805" s="2"/>
      <c r="I805" s="2"/>
      <c r="J805" s="5"/>
      <c r="K805" s="5"/>
    </row>
    <row r="806">
      <c r="A806" s="1"/>
      <c r="B806" s="1"/>
      <c r="C806" s="1"/>
      <c r="D806" s="1"/>
      <c r="E806" s="2"/>
      <c r="F806" s="1"/>
      <c r="G806" s="4"/>
      <c r="H806" s="2"/>
      <c r="I806" s="2"/>
      <c r="J806" s="5"/>
      <c r="K806" s="5"/>
    </row>
    <row r="807">
      <c r="A807" s="1"/>
      <c r="B807" s="1"/>
      <c r="C807" s="1"/>
      <c r="D807" s="1"/>
      <c r="E807" s="2"/>
      <c r="F807" s="1"/>
      <c r="G807" s="4"/>
      <c r="H807" s="2"/>
      <c r="I807" s="2"/>
      <c r="J807" s="5"/>
      <c r="K807" s="5"/>
    </row>
    <row r="808">
      <c r="A808" s="1"/>
      <c r="B808" s="1"/>
      <c r="C808" s="1"/>
      <c r="D808" s="1"/>
      <c r="E808" s="2"/>
      <c r="F808" s="1"/>
      <c r="G808" s="4"/>
      <c r="H808" s="2"/>
      <c r="I808" s="2"/>
      <c r="J808" s="5"/>
      <c r="K808" s="5"/>
    </row>
    <row r="809">
      <c r="A809" s="1"/>
      <c r="B809" s="1"/>
      <c r="C809" s="1"/>
      <c r="D809" s="1"/>
      <c r="E809" s="2"/>
      <c r="F809" s="1"/>
      <c r="G809" s="4"/>
      <c r="H809" s="2"/>
      <c r="I809" s="2"/>
      <c r="J809" s="5"/>
      <c r="K809" s="5"/>
    </row>
    <row r="810">
      <c r="A810" s="1"/>
      <c r="B810" s="1"/>
      <c r="C810" s="1"/>
      <c r="D810" s="1"/>
      <c r="E810" s="2"/>
      <c r="F810" s="1"/>
      <c r="G810" s="4"/>
      <c r="H810" s="2"/>
      <c r="I810" s="2"/>
      <c r="J810" s="5"/>
      <c r="K810" s="5"/>
    </row>
    <row r="811">
      <c r="A811" s="1"/>
      <c r="B811" s="1"/>
      <c r="C811" s="1"/>
      <c r="D811" s="1"/>
      <c r="E811" s="2"/>
      <c r="F811" s="1"/>
      <c r="G811" s="4"/>
      <c r="H811" s="2"/>
      <c r="I811" s="2"/>
      <c r="J811" s="5"/>
      <c r="K811" s="5"/>
    </row>
    <row r="812">
      <c r="A812" s="1"/>
      <c r="B812" s="1"/>
      <c r="C812" s="1"/>
      <c r="D812" s="1"/>
      <c r="E812" s="2"/>
      <c r="F812" s="1"/>
      <c r="G812" s="4"/>
      <c r="H812" s="2"/>
      <c r="I812" s="2"/>
      <c r="J812" s="5"/>
      <c r="K812" s="5"/>
    </row>
    <row r="813">
      <c r="A813" s="1"/>
      <c r="B813" s="1"/>
      <c r="C813" s="1"/>
      <c r="D813" s="1"/>
      <c r="E813" s="2"/>
      <c r="F813" s="1"/>
      <c r="G813" s="4"/>
      <c r="H813" s="2"/>
      <c r="I813" s="2"/>
      <c r="J813" s="5"/>
      <c r="K813" s="5"/>
    </row>
    <row r="814">
      <c r="A814" s="1"/>
      <c r="B814" s="1"/>
      <c r="C814" s="1"/>
      <c r="D814" s="1"/>
      <c r="E814" s="2"/>
      <c r="F814" s="1"/>
      <c r="G814" s="4"/>
      <c r="H814" s="2"/>
      <c r="I814" s="2"/>
      <c r="J814" s="5"/>
      <c r="K814" s="5"/>
    </row>
    <row r="815">
      <c r="A815" s="1"/>
      <c r="B815" s="1"/>
      <c r="C815" s="1"/>
      <c r="D815" s="1"/>
      <c r="E815" s="2"/>
      <c r="F815" s="1"/>
      <c r="G815" s="4"/>
      <c r="H815" s="2"/>
      <c r="I815" s="2"/>
      <c r="J815" s="5"/>
      <c r="K815" s="5"/>
    </row>
    <row r="816">
      <c r="A816" s="1"/>
      <c r="B816" s="1"/>
      <c r="C816" s="1"/>
      <c r="D816" s="1"/>
      <c r="E816" s="2"/>
      <c r="F816" s="1"/>
      <c r="G816" s="4"/>
      <c r="H816" s="2"/>
      <c r="I816" s="2"/>
      <c r="J816" s="5"/>
      <c r="K816" s="5"/>
    </row>
    <row r="817">
      <c r="A817" s="1"/>
      <c r="B817" s="1"/>
      <c r="C817" s="1"/>
      <c r="D817" s="1"/>
      <c r="E817" s="2"/>
      <c r="F817" s="1"/>
      <c r="G817" s="4"/>
      <c r="H817" s="2"/>
      <c r="I817" s="2"/>
      <c r="J817" s="5"/>
      <c r="K817" s="5"/>
    </row>
    <row r="818">
      <c r="A818" s="1"/>
      <c r="B818" s="1"/>
      <c r="C818" s="1"/>
      <c r="D818" s="1"/>
      <c r="E818" s="2"/>
      <c r="F818" s="1"/>
      <c r="G818" s="4"/>
      <c r="H818" s="2"/>
      <c r="I818" s="2"/>
      <c r="J818" s="5"/>
      <c r="K818" s="5"/>
    </row>
    <row r="819">
      <c r="A819" s="1"/>
      <c r="B819" s="1"/>
      <c r="C819" s="1"/>
      <c r="D819" s="1"/>
      <c r="E819" s="2"/>
      <c r="F819" s="1"/>
      <c r="G819" s="4"/>
      <c r="H819" s="2"/>
      <c r="I819" s="2"/>
      <c r="J819" s="5"/>
      <c r="K819" s="5"/>
    </row>
    <row r="820">
      <c r="A820" s="1"/>
      <c r="B820" s="1"/>
      <c r="C820" s="1"/>
      <c r="D820" s="1"/>
      <c r="E820" s="2"/>
      <c r="F820" s="1"/>
      <c r="G820" s="4"/>
      <c r="H820" s="2"/>
      <c r="I820" s="2"/>
      <c r="J820" s="5"/>
      <c r="K820" s="5"/>
    </row>
    <row r="821">
      <c r="A821" s="1"/>
      <c r="B821" s="1"/>
      <c r="C821" s="1"/>
      <c r="D821" s="1"/>
      <c r="E821" s="2"/>
      <c r="F821" s="1"/>
      <c r="G821" s="4"/>
      <c r="H821" s="2"/>
      <c r="I821" s="2"/>
      <c r="J821" s="5"/>
      <c r="K821" s="5"/>
    </row>
    <row r="822">
      <c r="A822" s="1"/>
      <c r="B822" s="1"/>
      <c r="C822" s="1"/>
      <c r="D822" s="1"/>
      <c r="E822" s="2"/>
      <c r="F822" s="1"/>
      <c r="G822" s="4"/>
      <c r="H822" s="2"/>
      <c r="I822" s="2"/>
      <c r="J822" s="5"/>
      <c r="K822" s="5"/>
    </row>
    <row r="823">
      <c r="A823" s="1"/>
      <c r="B823" s="1"/>
      <c r="C823" s="1"/>
      <c r="D823" s="1"/>
      <c r="E823" s="2"/>
      <c r="F823" s="1"/>
      <c r="G823" s="4"/>
      <c r="H823" s="2"/>
      <c r="I823" s="2"/>
      <c r="J823" s="5"/>
      <c r="K823" s="5"/>
    </row>
    <row r="824">
      <c r="A824" s="1"/>
      <c r="B824" s="1"/>
      <c r="C824" s="1"/>
      <c r="D824" s="1"/>
      <c r="E824" s="2"/>
      <c r="F824" s="1"/>
      <c r="G824" s="4"/>
      <c r="H824" s="2"/>
      <c r="I824" s="2"/>
      <c r="J824" s="5"/>
      <c r="K824" s="5"/>
    </row>
    <row r="825">
      <c r="A825" s="1"/>
      <c r="B825" s="1"/>
      <c r="C825" s="1"/>
      <c r="D825" s="1"/>
      <c r="E825" s="2"/>
      <c r="F825" s="1"/>
      <c r="G825" s="4"/>
      <c r="H825" s="2"/>
      <c r="I825" s="2"/>
      <c r="J825" s="5"/>
      <c r="K825" s="5"/>
    </row>
    <row r="826">
      <c r="A826" s="1"/>
      <c r="B826" s="1"/>
      <c r="C826" s="1"/>
      <c r="D826" s="1"/>
      <c r="E826" s="2"/>
      <c r="F826" s="1"/>
      <c r="G826" s="4"/>
      <c r="H826" s="2"/>
      <c r="I826" s="2"/>
      <c r="J826" s="5"/>
      <c r="K826" s="5"/>
    </row>
    <row r="827">
      <c r="A827" s="1"/>
      <c r="B827" s="1"/>
      <c r="C827" s="1"/>
      <c r="D827" s="1"/>
      <c r="E827" s="2"/>
      <c r="F827" s="1"/>
      <c r="G827" s="4"/>
      <c r="H827" s="2"/>
      <c r="I827" s="2"/>
      <c r="J827" s="5"/>
      <c r="K827" s="5"/>
    </row>
    <row r="828">
      <c r="A828" s="1"/>
      <c r="B828" s="1"/>
      <c r="C828" s="1"/>
      <c r="D828" s="1"/>
      <c r="E828" s="2"/>
      <c r="F828" s="1"/>
      <c r="G828" s="4"/>
      <c r="H828" s="2"/>
      <c r="I828" s="2"/>
      <c r="J828" s="5"/>
      <c r="K828" s="5"/>
    </row>
    <row r="829">
      <c r="A829" s="1"/>
      <c r="B829" s="1"/>
      <c r="C829" s="1"/>
      <c r="D829" s="1"/>
      <c r="E829" s="2"/>
      <c r="F829" s="1"/>
      <c r="G829" s="4"/>
      <c r="H829" s="2"/>
      <c r="I829" s="2"/>
      <c r="J829" s="5"/>
      <c r="K829" s="5"/>
    </row>
    <row r="830">
      <c r="A830" s="1"/>
      <c r="B830" s="1"/>
      <c r="C830" s="1"/>
      <c r="D830" s="1"/>
      <c r="E830" s="2"/>
      <c r="F830" s="1"/>
      <c r="G830" s="4"/>
      <c r="H830" s="2"/>
      <c r="I830" s="2"/>
      <c r="J830" s="5"/>
      <c r="K830" s="5"/>
    </row>
    <row r="831">
      <c r="A831" s="1"/>
      <c r="B831" s="1"/>
      <c r="C831" s="1"/>
      <c r="D831" s="1"/>
      <c r="E831" s="2"/>
      <c r="F831" s="1"/>
      <c r="G831" s="4"/>
      <c r="H831" s="2"/>
      <c r="I831" s="2"/>
      <c r="J831" s="5"/>
      <c r="K831" s="5"/>
    </row>
    <row r="832">
      <c r="A832" s="1"/>
      <c r="B832" s="1"/>
      <c r="C832" s="1"/>
      <c r="D832" s="1"/>
      <c r="E832" s="2"/>
      <c r="F832" s="1"/>
      <c r="G832" s="4"/>
      <c r="H832" s="2"/>
      <c r="I832" s="2"/>
      <c r="J832" s="5"/>
      <c r="K832" s="5"/>
    </row>
    <row r="833">
      <c r="A833" s="1"/>
      <c r="B833" s="1"/>
      <c r="C833" s="1"/>
      <c r="D833" s="1"/>
      <c r="E833" s="2"/>
      <c r="F833" s="1"/>
      <c r="G833" s="4"/>
      <c r="H833" s="2"/>
      <c r="I833" s="2"/>
      <c r="J833" s="5"/>
      <c r="K833" s="5"/>
    </row>
    <row r="834">
      <c r="A834" s="1"/>
      <c r="B834" s="1"/>
      <c r="C834" s="1"/>
      <c r="D834" s="1"/>
      <c r="E834" s="2"/>
      <c r="F834" s="1"/>
      <c r="G834" s="4"/>
      <c r="H834" s="2"/>
      <c r="I834" s="2"/>
      <c r="J834" s="5"/>
      <c r="K834" s="5"/>
    </row>
    <row r="835">
      <c r="A835" s="1"/>
      <c r="B835" s="1"/>
      <c r="C835" s="1"/>
      <c r="D835" s="1"/>
      <c r="E835" s="2"/>
      <c r="F835" s="1"/>
      <c r="G835" s="4"/>
      <c r="H835" s="2"/>
      <c r="I835" s="2"/>
      <c r="J835" s="5"/>
      <c r="K835" s="5"/>
    </row>
    <row r="836">
      <c r="A836" s="1"/>
      <c r="B836" s="1"/>
      <c r="C836" s="1"/>
      <c r="D836" s="1"/>
      <c r="E836" s="2"/>
      <c r="F836" s="1"/>
      <c r="G836" s="4"/>
      <c r="H836" s="2"/>
      <c r="I836" s="2"/>
      <c r="J836" s="5"/>
      <c r="K836" s="5"/>
    </row>
    <row r="837">
      <c r="A837" s="1"/>
      <c r="B837" s="1"/>
      <c r="C837" s="1"/>
      <c r="D837" s="1"/>
      <c r="E837" s="2"/>
      <c r="F837" s="1"/>
      <c r="G837" s="4"/>
      <c r="H837" s="2"/>
      <c r="I837" s="2"/>
      <c r="J837" s="5"/>
      <c r="K837" s="5"/>
    </row>
    <row r="838">
      <c r="A838" s="1"/>
      <c r="B838" s="1"/>
      <c r="C838" s="1"/>
      <c r="D838" s="1"/>
      <c r="E838" s="2"/>
      <c r="F838" s="1"/>
      <c r="G838" s="4"/>
      <c r="H838" s="2"/>
      <c r="I838" s="2"/>
      <c r="J838" s="5"/>
      <c r="K838" s="5"/>
    </row>
    <row r="839">
      <c r="A839" s="1"/>
      <c r="B839" s="1"/>
      <c r="C839" s="1"/>
      <c r="D839" s="1"/>
      <c r="E839" s="2"/>
      <c r="F839" s="1"/>
      <c r="G839" s="4"/>
      <c r="H839" s="2"/>
      <c r="I839" s="2"/>
      <c r="J839" s="5"/>
      <c r="K839" s="5"/>
    </row>
    <row r="840">
      <c r="A840" s="1"/>
      <c r="B840" s="1"/>
      <c r="C840" s="1"/>
      <c r="D840" s="1"/>
      <c r="E840" s="2"/>
      <c r="F840" s="1"/>
      <c r="G840" s="4"/>
      <c r="H840" s="2"/>
      <c r="I840" s="2"/>
      <c r="J840" s="5"/>
      <c r="K840" s="5"/>
    </row>
    <row r="841">
      <c r="A841" s="1"/>
      <c r="B841" s="1"/>
      <c r="C841" s="1"/>
      <c r="D841" s="1"/>
      <c r="E841" s="2"/>
      <c r="F841" s="1"/>
      <c r="G841" s="4"/>
      <c r="H841" s="2"/>
      <c r="I841" s="2"/>
      <c r="J841" s="5"/>
      <c r="K841" s="5"/>
    </row>
    <row r="842">
      <c r="A842" s="1"/>
      <c r="B842" s="1"/>
      <c r="C842" s="1"/>
      <c r="D842" s="1"/>
      <c r="E842" s="2"/>
      <c r="F842" s="1"/>
      <c r="G842" s="4"/>
      <c r="H842" s="2"/>
      <c r="I842" s="2"/>
      <c r="J842" s="5"/>
      <c r="K842" s="5"/>
    </row>
    <row r="843">
      <c r="A843" s="1"/>
      <c r="B843" s="1"/>
      <c r="C843" s="1"/>
      <c r="D843" s="1"/>
      <c r="E843" s="2"/>
      <c r="F843" s="1"/>
      <c r="G843" s="4"/>
      <c r="H843" s="2"/>
      <c r="I843" s="2"/>
      <c r="J843" s="5"/>
      <c r="K843" s="5"/>
    </row>
    <row r="844">
      <c r="A844" s="1"/>
      <c r="B844" s="1"/>
      <c r="C844" s="1"/>
      <c r="D844" s="1"/>
      <c r="E844" s="2"/>
      <c r="F844" s="1"/>
      <c r="G844" s="4"/>
      <c r="H844" s="2"/>
      <c r="I844" s="2"/>
      <c r="J844" s="5"/>
      <c r="K844" s="5"/>
    </row>
    <row r="845">
      <c r="A845" s="1"/>
      <c r="B845" s="1"/>
      <c r="C845" s="1"/>
      <c r="D845" s="1"/>
      <c r="E845" s="2"/>
      <c r="F845" s="1"/>
      <c r="G845" s="4"/>
      <c r="H845" s="2"/>
      <c r="I845" s="2"/>
      <c r="J845" s="5"/>
      <c r="K845" s="5"/>
    </row>
    <row r="846">
      <c r="A846" s="1"/>
      <c r="B846" s="1"/>
      <c r="C846" s="1"/>
      <c r="D846" s="1"/>
      <c r="E846" s="2"/>
      <c r="F846" s="1"/>
      <c r="G846" s="4"/>
      <c r="H846" s="2"/>
      <c r="I846" s="2"/>
      <c r="J846" s="5"/>
      <c r="K846" s="5"/>
    </row>
    <row r="847">
      <c r="A847" s="1"/>
      <c r="B847" s="1"/>
      <c r="C847" s="1"/>
      <c r="D847" s="1"/>
      <c r="E847" s="2"/>
      <c r="F847" s="1"/>
      <c r="G847" s="4"/>
      <c r="H847" s="2"/>
      <c r="I847" s="2"/>
      <c r="J847" s="5"/>
      <c r="K847" s="5"/>
    </row>
    <row r="848">
      <c r="A848" s="1"/>
      <c r="B848" s="1"/>
      <c r="C848" s="1"/>
      <c r="D848" s="1"/>
      <c r="E848" s="2"/>
      <c r="F848" s="1"/>
      <c r="G848" s="4"/>
      <c r="H848" s="2"/>
      <c r="I848" s="2"/>
      <c r="J848" s="5"/>
      <c r="K848" s="5"/>
    </row>
    <row r="849">
      <c r="A849" s="1"/>
      <c r="B849" s="1"/>
      <c r="C849" s="1"/>
      <c r="D849" s="1"/>
      <c r="E849" s="2"/>
      <c r="F849" s="1"/>
      <c r="G849" s="4"/>
      <c r="H849" s="2"/>
      <c r="I849" s="2"/>
      <c r="J849" s="5"/>
      <c r="K849" s="5"/>
    </row>
    <row r="850">
      <c r="A850" s="1"/>
      <c r="B850" s="1"/>
      <c r="C850" s="1"/>
      <c r="D850" s="1"/>
      <c r="E850" s="2"/>
      <c r="F850" s="1"/>
      <c r="G850" s="4"/>
      <c r="H850" s="2"/>
      <c r="I850" s="2"/>
      <c r="J850" s="5"/>
      <c r="K850" s="5"/>
    </row>
    <row r="851">
      <c r="A851" s="1"/>
      <c r="B851" s="1"/>
      <c r="C851" s="1"/>
      <c r="D851" s="1"/>
      <c r="E851" s="2"/>
      <c r="F851" s="1"/>
      <c r="G851" s="4"/>
      <c r="H851" s="2"/>
      <c r="I851" s="2"/>
      <c r="J851" s="5"/>
      <c r="K851" s="5"/>
    </row>
    <row r="852">
      <c r="A852" s="1"/>
      <c r="B852" s="1"/>
      <c r="C852" s="1"/>
      <c r="D852" s="1"/>
      <c r="E852" s="2"/>
      <c r="F852" s="1"/>
      <c r="G852" s="4"/>
      <c r="H852" s="2"/>
      <c r="I852" s="2"/>
      <c r="J852" s="5"/>
      <c r="K852" s="5"/>
    </row>
    <row r="853">
      <c r="A853" s="1"/>
      <c r="B853" s="1"/>
      <c r="C853" s="1"/>
      <c r="D853" s="1"/>
      <c r="E853" s="2"/>
      <c r="F853" s="1"/>
      <c r="G853" s="4"/>
      <c r="H853" s="2"/>
      <c r="I853" s="2"/>
      <c r="J853" s="5"/>
      <c r="K853" s="5"/>
    </row>
    <row r="854">
      <c r="A854" s="1"/>
      <c r="B854" s="1"/>
      <c r="C854" s="1"/>
      <c r="D854" s="1"/>
      <c r="E854" s="2"/>
      <c r="F854" s="1"/>
      <c r="G854" s="4"/>
      <c r="H854" s="2"/>
      <c r="I854" s="2"/>
      <c r="J854" s="5"/>
      <c r="K854" s="5"/>
    </row>
    <row r="855">
      <c r="A855" s="1"/>
      <c r="B855" s="1"/>
      <c r="C855" s="1"/>
      <c r="D855" s="1"/>
      <c r="E855" s="2"/>
      <c r="F855" s="1"/>
      <c r="G855" s="4"/>
      <c r="H855" s="2"/>
      <c r="I855" s="2"/>
      <c r="J855" s="5"/>
      <c r="K855" s="5"/>
    </row>
    <row r="856">
      <c r="A856" s="1"/>
      <c r="B856" s="1"/>
      <c r="C856" s="1"/>
      <c r="D856" s="1"/>
      <c r="E856" s="2"/>
      <c r="F856" s="1"/>
      <c r="G856" s="4"/>
      <c r="H856" s="2"/>
      <c r="I856" s="2"/>
      <c r="J856" s="5"/>
      <c r="K856" s="5"/>
    </row>
    <row r="857">
      <c r="A857" s="1"/>
      <c r="B857" s="1"/>
      <c r="C857" s="1"/>
      <c r="D857" s="1"/>
      <c r="E857" s="2"/>
      <c r="F857" s="1"/>
      <c r="G857" s="4"/>
      <c r="H857" s="2"/>
      <c r="I857" s="2"/>
      <c r="J857" s="5"/>
      <c r="K857" s="5"/>
    </row>
    <row r="858">
      <c r="A858" s="1"/>
      <c r="B858" s="1"/>
      <c r="C858" s="1"/>
      <c r="D858" s="1"/>
      <c r="E858" s="2"/>
      <c r="F858" s="1"/>
      <c r="G858" s="4"/>
      <c r="H858" s="2"/>
      <c r="I858" s="2"/>
      <c r="J858" s="5"/>
      <c r="K858" s="5"/>
    </row>
    <row r="859">
      <c r="A859" s="1"/>
      <c r="B859" s="1"/>
      <c r="C859" s="1"/>
      <c r="D859" s="1"/>
      <c r="E859" s="2"/>
      <c r="F859" s="1"/>
      <c r="G859" s="4"/>
      <c r="H859" s="2"/>
      <c r="I859" s="2"/>
      <c r="J859" s="5"/>
      <c r="K859" s="5"/>
    </row>
    <row r="860">
      <c r="A860" s="1"/>
      <c r="B860" s="1"/>
      <c r="C860" s="1"/>
      <c r="D860" s="1"/>
      <c r="E860" s="2"/>
      <c r="F860" s="1"/>
      <c r="G860" s="4"/>
      <c r="H860" s="2"/>
      <c r="I860" s="2"/>
      <c r="J860" s="5"/>
      <c r="K860" s="5"/>
    </row>
    <row r="861">
      <c r="A861" s="1"/>
      <c r="B861" s="1"/>
      <c r="C861" s="1"/>
      <c r="D861" s="1"/>
      <c r="E861" s="2"/>
      <c r="F861" s="1"/>
      <c r="G861" s="4"/>
      <c r="H861" s="2"/>
      <c r="I861" s="2"/>
      <c r="J861" s="5"/>
      <c r="K861" s="5"/>
    </row>
    <row r="862">
      <c r="A862" s="1"/>
      <c r="B862" s="1"/>
      <c r="C862" s="1"/>
      <c r="D862" s="1"/>
      <c r="E862" s="2"/>
      <c r="F862" s="1"/>
      <c r="G862" s="4"/>
      <c r="H862" s="2"/>
      <c r="I862" s="2"/>
      <c r="J862" s="5"/>
      <c r="K862" s="5"/>
    </row>
    <row r="863">
      <c r="A863" s="1"/>
      <c r="B863" s="1"/>
      <c r="C863" s="1"/>
      <c r="D863" s="1"/>
      <c r="E863" s="2"/>
      <c r="F863" s="1"/>
      <c r="G863" s="4"/>
      <c r="H863" s="2"/>
      <c r="I863" s="2"/>
      <c r="J863" s="5"/>
      <c r="K863" s="5"/>
    </row>
    <row r="864">
      <c r="A864" s="1"/>
      <c r="B864" s="1"/>
      <c r="C864" s="1"/>
      <c r="D864" s="1"/>
      <c r="E864" s="2"/>
      <c r="F864" s="1"/>
      <c r="G864" s="4"/>
      <c r="H864" s="2"/>
      <c r="I864" s="2"/>
      <c r="J864" s="5"/>
      <c r="K864" s="5"/>
    </row>
    <row r="865">
      <c r="A865" s="1"/>
      <c r="B865" s="1"/>
      <c r="C865" s="1"/>
      <c r="D865" s="1"/>
      <c r="E865" s="2"/>
      <c r="F865" s="1"/>
      <c r="G865" s="4"/>
      <c r="H865" s="2"/>
      <c r="I865" s="2"/>
      <c r="J865" s="5"/>
      <c r="K865" s="5"/>
    </row>
    <row r="866">
      <c r="A866" s="1"/>
      <c r="B866" s="1"/>
      <c r="C866" s="1"/>
      <c r="D866" s="1"/>
      <c r="E866" s="2"/>
      <c r="F866" s="1"/>
      <c r="G866" s="4"/>
      <c r="H866" s="2"/>
      <c r="I866" s="2"/>
      <c r="J866" s="5"/>
      <c r="K866" s="5"/>
    </row>
    <row r="867">
      <c r="A867" s="1"/>
      <c r="B867" s="1"/>
      <c r="C867" s="1"/>
      <c r="D867" s="1"/>
      <c r="E867" s="2"/>
      <c r="F867" s="1"/>
      <c r="G867" s="4"/>
      <c r="H867" s="2"/>
      <c r="I867" s="2"/>
      <c r="J867" s="5"/>
      <c r="K867" s="5"/>
    </row>
    <row r="868">
      <c r="A868" s="1"/>
      <c r="B868" s="1"/>
      <c r="C868" s="1"/>
      <c r="D868" s="1"/>
      <c r="E868" s="2"/>
      <c r="F868" s="1"/>
      <c r="G868" s="4"/>
      <c r="H868" s="2"/>
      <c r="I868" s="2"/>
      <c r="J868" s="5"/>
      <c r="K868" s="5"/>
    </row>
    <row r="869">
      <c r="A869" s="1"/>
      <c r="B869" s="1"/>
      <c r="C869" s="1"/>
      <c r="D869" s="1"/>
      <c r="E869" s="2"/>
      <c r="F869" s="1"/>
      <c r="G869" s="4"/>
      <c r="H869" s="2"/>
      <c r="I869" s="2"/>
      <c r="J869" s="5"/>
      <c r="K869" s="5"/>
    </row>
    <row r="870">
      <c r="A870" s="1"/>
      <c r="B870" s="1"/>
      <c r="C870" s="1"/>
      <c r="D870" s="1"/>
      <c r="E870" s="2"/>
      <c r="F870" s="1"/>
      <c r="G870" s="4"/>
      <c r="H870" s="2"/>
      <c r="I870" s="2"/>
      <c r="J870" s="5"/>
      <c r="K870" s="5"/>
    </row>
    <row r="871">
      <c r="A871" s="1"/>
      <c r="B871" s="1"/>
      <c r="C871" s="1"/>
      <c r="D871" s="1"/>
      <c r="E871" s="2"/>
      <c r="F871" s="1"/>
      <c r="G871" s="4"/>
      <c r="H871" s="2"/>
      <c r="I871" s="2"/>
      <c r="J871" s="5"/>
      <c r="K871" s="5"/>
    </row>
    <row r="872">
      <c r="A872" s="1"/>
      <c r="B872" s="1"/>
      <c r="C872" s="1"/>
      <c r="D872" s="1"/>
      <c r="E872" s="2"/>
      <c r="F872" s="1"/>
      <c r="G872" s="4"/>
      <c r="H872" s="2"/>
      <c r="I872" s="2"/>
      <c r="J872" s="5"/>
      <c r="K872" s="5"/>
    </row>
    <row r="873">
      <c r="A873" s="1"/>
      <c r="B873" s="1"/>
      <c r="C873" s="1"/>
      <c r="D873" s="1"/>
      <c r="E873" s="2"/>
      <c r="F873" s="1"/>
      <c r="G873" s="4"/>
      <c r="H873" s="2"/>
      <c r="I873" s="2"/>
      <c r="J873" s="5"/>
      <c r="K873" s="5"/>
    </row>
    <row r="874">
      <c r="A874" s="1"/>
      <c r="B874" s="1"/>
      <c r="C874" s="1"/>
      <c r="D874" s="1"/>
      <c r="E874" s="2"/>
      <c r="F874" s="1"/>
      <c r="G874" s="4"/>
      <c r="H874" s="2"/>
      <c r="I874" s="2"/>
      <c r="J874" s="5"/>
      <c r="K874" s="5"/>
    </row>
    <row r="875">
      <c r="A875" s="1"/>
      <c r="B875" s="1"/>
      <c r="C875" s="1"/>
      <c r="D875" s="1"/>
      <c r="E875" s="2"/>
      <c r="F875" s="1"/>
      <c r="G875" s="4"/>
      <c r="H875" s="2"/>
      <c r="I875" s="2"/>
      <c r="J875" s="5"/>
      <c r="K875" s="5"/>
    </row>
    <row r="876">
      <c r="A876" s="1"/>
      <c r="B876" s="1"/>
      <c r="C876" s="1"/>
      <c r="D876" s="1"/>
      <c r="E876" s="2"/>
      <c r="F876" s="1"/>
      <c r="G876" s="4"/>
      <c r="H876" s="2"/>
      <c r="I876" s="2"/>
      <c r="J876" s="5"/>
      <c r="K876" s="5"/>
    </row>
    <row r="877">
      <c r="A877" s="1"/>
      <c r="B877" s="1"/>
      <c r="C877" s="1"/>
      <c r="D877" s="1"/>
      <c r="E877" s="2"/>
      <c r="F877" s="1"/>
      <c r="G877" s="4"/>
      <c r="H877" s="2"/>
      <c r="I877" s="2"/>
      <c r="J877" s="5"/>
      <c r="K877" s="5"/>
    </row>
    <row r="878">
      <c r="A878" s="1"/>
      <c r="B878" s="1"/>
      <c r="C878" s="1"/>
      <c r="D878" s="1"/>
      <c r="E878" s="2"/>
      <c r="F878" s="1"/>
      <c r="G878" s="4"/>
      <c r="H878" s="2"/>
      <c r="I878" s="2"/>
      <c r="J878" s="5"/>
      <c r="K878" s="5"/>
    </row>
    <row r="879">
      <c r="A879" s="1"/>
      <c r="B879" s="1"/>
      <c r="C879" s="1"/>
      <c r="D879" s="1"/>
      <c r="E879" s="2"/>
      <c r="F879" s="1"/>
      <c r="G879" s="4"/>
      <c r="H879" s="2"/>
      <c r="I879" s="2"/>
      <c r="J879" s="5"/>
      <c r="K879" s="5"/>
    </row>
    <row r="880">
      <c r="A880" s="1"/>
      <c r="B880" s="1"/>
      <c r="C880" s="1"/>
      <c r="D880" s="1"/>
      <c r="E880" s="2"/>
      <c r="F880" s="1"/>
      <c r="G880" s="4"/>
      <c r="H880" s="2"/>
      <c r="I880" s="2"/>
      <c r="J880" s="5"/>
      <c r="K880" s="5"/>
    </row>
    <row r="881">
      <c r="A881" s="1"/>
      <c r="B881" s="1"/>
      <c r="C881" s="1"/>
      <c r="D881" s="1"/>
      <c r="E881" s="2"/>
      <c r="F881" s="1"/>
      <c r="G881" s="4"/>
      <c r="H881" s="2"/>
      <c r="I881" s="2"/>
      <c r="J881" s="5"/>
      <c r="K881" s="5"/>
    </row>
    <row r="882">
      <c r="A882" s="1"/>
      <c r="B882" s="1"/>
      <c r="C882" s="1"/>
      <c r="D882" s="1"/>
      <c r="E882" s="2"/>
      <c r="F882" s="1"/>
      <c r="G882" s="4"/>
      <c r="H882" s="2"/>
      <c r="I882" s="2"/>
      <c r="J882" s="5"/>
      <c r="K882" s="5"/>
    </row>
    <row r="883">
      <c r="A883" s="1"/>
      <c r="B883" s="1"/>
      <c r="C883" s="1"/>
      <c r="D883" s="1"/>
      <c r="E883" s="2"/>
      <c r="F883" s="1"/>
      <c r="G883" s="4"/>
      <c r="H883" s="2"/>
      <c r="I883" s="2"/>
      <c r="J883" s="5"/>
      <c r="K883" s="5"/>
    </row>
    <row r="884">
      <c r="A884" s="1"/>
      <c r="B884" s="1"/>
      <c r="C884" s="1"/>
      <c r="D884" s="1"/>
      <c r="E884" s="2"/>
      <c r="F884" s="1"/>
      <c r="G884" s="4"/>
      <c r="H884" s="2"/>
      <c r="I884" s="2"/>
      <c r="J884" s="5"/>
      <c r="K884" s="5"/>
    </row>
    <row r="885">
      <c r="A885" s="1"/>
      <c r="B885" s="1"/>
      <c r="C885" s="1"/>
      <c r="D885" s="1"/>
      <c r="E885" s="2"/>
      <c r="F885" s="1"/>
      <c r="G885" s="4"/>
      <c r="H885" s="2"/>
      <c r="I885" s="2"/>
      <c r="J885" s="5"/>
      <c r="K885" s="5"/>
    </row>
    <row r="886">
      <c r="A886" s="1"/>
      <c r="B886" s="1"/>
      <c r="C886" s="1"/>
      <c r="D886" s="1"/>
      <c r="E886" s="2"/>
      <c r="F886" s="1"/>
      <c r="G886" s="4"/>
      <c r="H886" s="2"/>
      <c r="I886" s="2"/>
      <c r="J886" s="5"/>
      <c r="K886" s="5"/>
    </row>
    <row r="887">
      <c r="A887" s="1"/>
      <c r="B887" s="1"/>
      <c r="C887" s="1"/>
      <c r="D887" s="1"/>
      <c r="E887" s="2"/>
      <c r="F887" s="1"/>
      <c r="G887" s="4"/>
      <c r="H887" s="2"/>
      <c r="I887" s="2"/>
      <c r="J887" s="5"/>
      <c r="K887" s="5"/>
    </row>
    <row r="888">
      <c r="A888" s="1"/>
      <c r="B888" s="1"/>
      <c r="C888" s="1"/>
      <c r="D888" s="1"/>
      <c r="E888" s="2"/>
      <c r="F888" s="1"/>
      <c r="G888" s="4"/>
      <c r="H888" s="2"/>
      <c r="I888" s="2"/>
      <c r="J888" s="5"/>
      <c r="K888" s="5"/>
    </row>
    <row r="889">
      <c r="A889" s="1"/>
      <c r="B889" s="1"/>
      <c r="C889" s="1"/>
      <c r="D889" s="1"/>
      <c r="E889" s="2"/>
      <c r="F889" s="1"/>
      <c r="G889" s="4"/>
      <c r="H889" s="2"/>
      <c r="I889" s="2"/>
      <c r="J889" s="5"/>
      <c r="K889" s="5"/>
    </row>
    <row r="890">
      <c r="A890" s="1"/>
      <c r="B890" s="1"/>
      <c r="C890" s="1"/>
      <c r="D890" s="1"/>
      <c r="E890" s="2"/>
      <c r="F890" s="1"/>
      <c r="G890" s="4"/>
      <c r="H890" s="2"/>
      <c r="I890" s="2"/>
      <c r="J890" s="5"/>
      <c r="K890" s="5"/>
    </row>
    <row r="891">
      <c r="A891" s="1"/>
      <c r="B891" s="1"/>
      <c r="C891" s="1"/>
      <c r="D891" s="1"/>
      <c r="E891" s="2"/>
      <c r="F891" s="1"/>
      <c r="G891" s="4"/>
      <c r="H891" s="2"/>
      <c r="I891" s="2"/>
      <c r="J891" s="5"/>
      <c r="K891" s="5"/>
    </row>
    <row r="892">
      <c r="A892" s="1"/>
      <c r="B892" s="1"/>
      <c r="C892" s="1"/>
      <c r="D892" s="1"/>
      <c r="E892" s="2"/>
      <c r="F892" s="1"/>
      <c r="G892" s="4"/>
      <c r="H892" s="2"/>
      <c r="I892" s="2"/>
      <c r="J892" s="5"/>
      <c r="K892" s="5"/>
    </row>
    <row r="893">
      <c r="A893" s="1"/>
      <c r="B893" s="1"/>
      <c r="C893" s="1"/>
      <c r="D893" s="1"/>
      <c r="E893" s="2"/>
      <c r="F893" s="1"/>
      <c r="G893" s="4"/>
      <c r="H893" s="2"/>
      <c r="I893" s="2"/>
      <c r="J893" s="5"/>
      <c r="K893" s="5"/>
    </row>
    <row r="894">
      <c r="A894" s="1"/>
      <c r="B894" s="1"/>
      <c r="C894" s="1"/>
      <c r="D894" s="1"/>
      <c r="E894" s="2"/>
      <c r="F894" s="1"/>
      <c r="G894" s="4"/>
      <c r="H894" s="2"/>
      <c r="I894" s="2"/>
      <c r="J894" s="5"/>
      <c r="K894" s="5"/>
    </row>
    <row r="895">
      <c r="A895" s="1"/>
      <c r="B895" s="1"/>
      <c r="C895" s="1"/>
      <c r="D895" s="1"/>
      <c r="E895" s="2"/>
      <c r="F895" s="1"/>
      <c r="G895" s="4"/>
      <c r="H895" s="2"/>
      <c r="I895" s="2"/>
      <c r="J895" s="5"/>
      <c r="K895" s="5"/>
    </row>
    <row r="896">
      <c r="A896" s="1"/>
      <c r="B896" s="1"/>
      <c r="C896" s="1"/>
      <c r="D896" s="1"/>
      <c r="E896" s="2"/>
      <c r="F896" s="1"/>
      <c r="G896" s="4"/>
      <c r="H896" s="2"/>
      <c r="I896" s="2"/>
      <c r="J896" s="5"/>
      <c r="K896" s="5"/>
    </row>
    <row r="897">
      <c r="A897" s="1"/>
      <c r="B897" s="1"/>
      <c r="C897" s="1"/>
      <c r="D897" s="1"/>
      <c r="E897" s="2"/>
      <c r="F897" s="1"/>
      <c r="G897" s="4"/>
      <c r="H897" s="2"/>
      <c r="I897" s="2"/>
      <c r="J897" s="5"/>
      <c r="K897" s="5"/>
    </row>
    <row r="898">
      <c r="A898" s="1"/>
      <c r="B898" s="1"/>
      <c r="C898" s="1"/>
      <c r="D898" s="1"/>
      <c r="E898" s="2"/>
      <c r="F898" s="1"/>
      <c r="G898" s="4"/>
      <c r="H898" s="2"/>
      <c r="I898" s="2"/>
      <c r="J898" s="5"/>
      <c r="K898" s="5"/>
    </row>
    <row r="899">
      <c r="A899" s="1"/>
      <c r="B899" s="1"/>
      <c r="C899" s="1"/>
      <c r="D899" s="1"/>
      <c r="E899" s="2"/>
      <c r="F899" s="1"/>
      <c r="G899" s="4"/>
      <c r="H899" s="2"/>
      <c r="I899" s="2"/>
      <c r="J899" s="5"/>
      <c r="K899" s="5"/>
    </row>
    <row r="900">
      <c r="A900" s="1"/>
      <c r="B900" s="1"/>
      <c r="C900" s="1"/>
      <c r="D900" s="1"/>
      <c r="E900" s="2"/>
      <c r="F900" s="1"/>
      <c r="G900" s="4"/>
      <c r="H900" s="2"/>
      <c r="I900" s="2"/>
      <c r="J900" s="5"/>
      <c r="K900" s="5"/>
    </row>
    <row r="901">
      <c r="A901" s="1"/>
      <c r="B901" s="1"/>
      <c r="C901" s="1"/>
      <c r="D901" s="1"/>
      <c r="E901" s="2"/>
      <c r="F901" s="1"/>
      <c r="G901" s="4"/>
      <c r="H901" s="2"/>
      <c r="I901" s="2"/>
      <c r="J901" s="5"/>
      <c r="K901" s="5"/>
    </row>
    <row r="902">
      <c r="A902" s="1"/>
      <c r="B902" s="1"/>
      <c r="C902" s="1"/>
      <c r="D902" s="1"/>
      <c r="E902" s="2"/>
      <c r="F902" s="1"/>
      <c r="G902" s="4"/>
      <c r="H902" s="2"/>
      <c r="I902" s="2"/>
      <c r="J902" s="5"/>
      <c r="K902" s="5"/>
    </row>
    <row r="903">
      <c r="A903" s="1"/>
      <c r="B903" s="1"/>
      <c r="C903" s="1"/>
      <c r="D903" s="1"/>
      <c r="E903" s="2"/>
      <c r="F903" s="1"/>
      <c r="G903" s="4"/>
      <c r="H903" s="2"/>
      <c r="I903" s="2"/>
      <c r="J903" s="5"/>
      <c r="K903" s="5"/>
    </row>
    <row r="904">
      <c r="A904" s="1"/>
      <c r="B904" s="1"/>
      <c r="C904" s="1"/>
      <c r="D904" s="1"/>
      <c r="E904" s="2"/>
      <c r="F904" s="1"/>
      <c r="G904" s="4"/>
      <c r="H904" s="2"/>
      <c r="I904" s="2"/>
      <c r="J904" s="5"/>
      <c r="K904" s="5"/>
    </row>
    <row r="905">
      <c r="A905" s="1"/>
      <c r="B905" s="1"/>
      <c r="C905" s="1"/>
      <c r="D905" s="1"/>
      <c r="E905" s="2"/>
      <c r="F905" s="1"/>
      <c r="G905" s="4"/>
      <c r="H905" s="2"/>
      <c r="I905" s="2"/>
      <c r="J905" s="5"/>
      <c r="K905" s="5"/>
    </row>
    <row r="906">
      <c r="A906" s="1"/>
      <c r="B906" s="1"/>
      <c r="C906" s="1"/>
      <c r="D906" s="1"/>
      <c r="E906" s="2"/>
      <c r="F906" s="1"/>
      <c r="G906" s="4"/>
      <c r="H906" s="2"/>
      <c r="I906" s="2"/>
      <c r="J906" s="5"/>
      <c r="K906" s="5"/>
    </row>
    <row r="907">
      <c r="A907" s="1"/>
      <c r="B907" s="1"/>
      <c r="C907" s="1"/>
      <c r="D907" s="1"/>
      <c r="E907" s="2"/>
      <c r="F907" s="1"/>
      <c r="G907" s="4"/>
      <c r="H907" s="2"/>
      <c r="I907" s="2"/>
      <c r="J907" s="5"/>
      <c r="K907" s="5"/>
    </row>
    <row r="908">
      <c r="A908" s="1"/>
      <c r="B908" s="1"/>
      <c r="C908" s="1"/>
      <c r="D908" s="1"/>
      <c r="E908" s="2"/>
      <c r="F908" s="1"/>
      <c r="G908" s="4"/>
      <c r="H908" s="2"/>
      <c r="I908" s="2"/>
      <c r="J908" s="5"/>
      <c r="K908" s="5"/>
    </row>
    <row r="909">
      <c r="A909" s="1"/>
      <c r="B909" s="1"/>
      <c r="C909" s="1"/>
      <c r="D909" s="1"/>
      <c r="E909" s="2"/>
      <c r="F909" s="1"/>
      <c r="G909" s="4"/>
      <c r="H909" s="2"/>
      <c r="I909" s="2"/>
      <c r="J909" s="5"/>
      <c r="K909" s="5"/>
    </row>
    <row r="910">
      <c r="A910" s="1"/>
      <c r="B910" s="1"/>
      <c r="C910" s="1"/>
      <c r="D910" s="1"/>
      <c r="E910" s="2"/>
      <c r="F910" s="1"/>
      <c r="G910" s="4"/>
      <c r="H910" s="2"/>
      <c r="I910" s="2"/>
      <c r="J910" s="5"/>
      <c r="K910" s="5"/>
    </row>
    <row r="911">
      <c r="A911" s="1"/>
      <c r="B911" s="1"/>
      <c r="C911" s="1"/>
      <c r="D911" s="1"/>
      <c r="E911" s="2"/>
      <c r="F911" s="1"/>
      <c r="G911" s="4"/>
      <c r="H911" s="2"/>
      <c r="I911" s="2"/>
      <c r="J911" s="5"/>
      <c r="K911" s="5"/>
    </row>
    <row r="912">
      <c r="A912" s="1"/>
      <c r="B912" s="1"/>
      <c r="C912" s="1"/>
      <c r="D912" s="1"/>
      <c r="E912" s="2"/>
      <c r="F912" s="1"/>
      <c r="G912" s="4"/>
      <c r="H912" s="2"/>
      <c r="I912" s="2"/>
      <c r="J912" s="5"/>
      <c r="K912" s="5"/>
    </row>
    <row r="913">
      <c r="A913" s="1"/>
      <c r="B913" s="1"/>
      <c r="C913" s="1"/>
      <c r="D913" s="1"/>
      <c r="E913" s="2"/>
      <c r="F913" s="1"/>
      <c r="G913" s="4"/>
      <c r="H913" s="2"/>
      <c r="I913" s="2"/>
      <c r="J913" s="5"/>
      <c r="K913" s="5"/>
    </row>
    <row r="914">
      <c r="A914" s="1"/>
      <c r="B914" s="1"/>
      <c r="C914" s="1"/>
      <c r="D914" s="1"/>
      <c r="E914" s="2"/>
      <c r="F914" s="1"/>
      <c r="G914" s="4"/>
      <c r="H914" s="2"/>
      <c r="I914" s="2"/>
      <c r="J914" s="5"/>
      <c r="K914" s="5"/>
    </row>
    <row r="915">
      <c r="A915" s="1"/>
      <c r="B915" s="1"/>
      <c r="C915" s="1"/>
      <c r="D915" s="1"/>
      <c r="E915" s="2"/>
      <c r="F915" s="1"/>
      <c r="G915" s="4"/>
      <c r="H915" s="2"/>
      <c r="I915" s="2"/>
      <c r="J915" s="5"/>
      <c r="K915" s="5"/>
    </row>
    <row r="916">
      <c r="A916" s="1"/>
      <c r="B916" s="1"/>
      <c r="C916" s="1"/>
      <c r="D916" s="1"/>
      <c r="E916" s="2"/>
      <c r="F916" s="1"/>
      <c r="G916" s="4"/>
      <c r="H916" s="2"/>
      <c r="I916" s="2"/>
      <c r="J916" s="5"/>
      <c r="K916" s="5"/>
    </row>
    <row r="917">
      <c r="A917" s="1"/>
      <c r="B917" s="1"/>
      <c r="C917" s="1"/>
      <c r="D917" s="1"/>
      <c r="E917" s="2"/>
      <c r="F917" s="1"/>
      <c r="G917" s="4"/>
      <c r="H917" s="2"/>
      <c r="I917" s="2"/>
      <c r="J917" s="5"/>
      <c r="K917" s="5"/>
    </row>
    <row r="918">
      <c r="A918" s="1"/>
      <c r="B918" s="1"/>
      <c r="C918" s="1"/>
      <c r="D918" s="1"/>
      <c r="E918" s="2"/>
      <c r="F918" s="1"/>
      <c r="G918" s="4"/>
      <c r="H918" s="2"/>
      <c r="I918" s="2"/>
      <c r="J918" s="5"/>
      <c r="K918" s="5"/>
    </row>
    <row r="919">
      <c r="A919" s="1"/>
      <c r="B919" s="1"/>
      <c r="C919" s="1"/>
      <c r="D919" s="1"/>
      <c r="E919" s="2"/>
      <c r="F919" s="1"/>
      <c r="G919" s="4"/>
      <c r="H919" s="2"/>
      <c r="I919" s="2"/>
      <c r="J919" s="5"/>
      <c r="K919" s="5"/>
    </row>
    <row r="920">
      <c r="A920" s="1"/>
      <c r="B920" s="1"/>
      <c r="C920" s="1"/>
      <c r="D920" s="1"/>
      <c r="E920" s="2"/>
      <c r="F920" s="1"/>
      <c r="G920" s="4"/>
      <c r="H920" s="2"/>
      <c r="I920" s="2"/>
      <c r="J920" s="5"/>
      <c r="K920" s="5"/>
    </row>
    <row r="921">
      <c r="A921" s="1"/>
      <c r="B921" s="1"/>
      <c r="C921" s="1"/>
      <c r="D921" s="1"/>
      <c r="E921" s="2"/>
      <c r="F921" s="1"/>
      <c r="G921" s="4"/>
      <c r="H921" s="2"/>
      <c r="I921" s="2"/>
      <c r="J921" s="5"/>
      <c r="K921" s="5"/>
    </row>
    <row r="922">
      <c r="A922" s="1"/>
      <c r="B922" s="1"/>
      <c r="C922" s="1"/>
      <c r="D922" s="1"/>
      <c r="E922" s="2"/>
      <c r="F922" s="1"/>
      <c r="G922" s="4"/>
      <c r="H922" s="2"/>
      <c r="I922" s="2"/>
      <c r="J922" s="5"/>
      <c r="K922" s="5"/>
    </row>
    <row r="923">
      <c r="A923" s="1"/>
      <c r="B923" s="1"/>
      <c r="C923" s="1"/>
      <c r="D923" s="1"/>
      <c r="E923" s="2"/>
      <c r="F923" s="1"/>
      <c r="G923" s="4"/>
      <c r="H923" s="2"/>
      <c r="I923" s="2"/>
      <c r="J923" s="5"/>
      <c r="K923" s="5"/>
    </row>
    <row r="924">
      <c r="A924" s="1"/>
      <c r="B924" s="1"/>
      <c r="C924" s="1"/>
      <c r="D924" s="1"/>
      <c r="E924" s="2"/>
      <c r="F924" s="1"/>
      <c r="G924" s="4"/>
      <c r="H924" s="2"/>
      <c r="I924" s="2"/>
      <c r="J924" s="5"/>
      <c r="K924" s="5"/>
    </row>
    <row r="925">
      <c r="A925" s="1"/>
      <c r="B925" s="1"/>
      <c r="C925" s="1"/>
      <c r="D925" s="1"/>
      <c r="E925" s="2"/>
      <c r="F925" s="1"/>
      <c r="G925" s="4"/>
      <c r="H925" s="2"/>
      <c r="I925" s="2"/>
      <c r="J925" s="5"/>
      <c r="K925" s="5"/>
    </row>
    <row r="926">
      <c r="A926" s="1"/>
      <c r="B926" s="1"/>
      <c r="C926" s="1"/>
      <c r="D926" s="1"/>
      <c r="E926" s="2"/>
      <c r="F926" s="1"/>
      <c r="G926" s="4"/>
      <c r="H926" s="2"/>
      <c r="I926" s="2"/>
      <c r="J926" s="5"/>
      <c r="K926" s="5"/>
    </row>
    <row r="927">
      <c r="A927" s="1"/>
      <c r="B927" s="1"/>
      <c r="C927" s="1"/>
      <c r="D927" s="1"/>
      <c r="E927" s="2"/>
      <c r="F927" s="1"/>
      <c r="G927" s="4"/>
      <c r="H927" s="2"/>
      <c r="I927" s="2"/>
      <c r="J927" s="5"/>
      <c r="K927" s="5"/>
    </row>
    <row r="928">
      <c r="A928" s="1"/>
      <c r="B928" s="1"/>
      <c r="C928" s="1"/>
      <c r="D928" s="1"/>
      <c r="E928" s="2"/>
      <c r="F928" s="1"/>
      <c r="G928" s="4"/>
      <c r="H928" s="2"/>
      <c r="I928" s="2"/>
      <c r="J928" s="5"/>
      <c r="K928" s="5"/>
    </row>
    <row r="929">
      <c r="A929" s="1"/>
      <c r="B929" s="1"/>
      <c r="C929" s="1"/>
      <c r="D929" s="1"/>
      <c r="E929" s="2"/>
      <c r="F929" s="1"/>
      <c r="G929" s="4"/>
      <c r="H929" s="2"/>
      <c r="I929" s="2"/>
      <c r="J929" s="5"/>
      <c r="K929" s="5"/>
    </row>
    <row r="930">
      <c r="A930" s="1"/>
      <c r="B930" s="1"/>
      <c r="C930" s="1"/>
      <c r="D930" s="1"/>
      <c r="E930" s="2"/>
      <c r="F930" s="1"/>
      <c r="G930" s="4"/>
      <c r="H930" s="2"/>
      <c r="I930" s="2"/>
      <c r="J930" s="5"/>
      <c r="K930" s="5"/>
    </row>
    <row r="931">
      <c r="A931" s="1"/>
      <c r="B931" s="1"/>
      <c r="C931" s="1"/>
      <c r="D931" s="1"/>
      <c r="E931" s="2"/>
      <c r="F931" s="1"/>
      <c r="G931" s="4"/>
      <c r="H931" s="2"/>
      <c r="I931" s="2"/>
      <c r="J931" s="5"/>
      <c r="K931" s="5"/>
    </row>
    <row r="932">
      <c r="A932" s="1"/>
      <c r="B932" s="1"/>
      <c r="C932" s="1"/>
      <c r="D932" s="1"/>
      <c r="E932" s="2"/>
      <c r="F932" s="1"/>
      <c r="G932" s="4"/>
      <c r="H932" s="2"/>
      <c r="I932" s="2"/>
      <c r="J932" s="5"/>
      <c r="K932" s="5"/>
    </row>
    <row r="933">
      <c r="A933" s="1"/>
      <c r="B933" s="1"/>
      <c r="C933" s="1"/>
      <c r="D933" s="1"/>
      <c r="E933" s="2"/>
      <c r="F933" s="1"/>
      <c r="G933" s="4"/>
      <c r="H933" s="2"/>
      <c r="I933" s="2"/>
      <c r="J933" s="5"/>
      <c r="K933" s="5"/>
    </row>
    <row r="934">
      <c r="A934" s="1"/>
      <c r="B934" s="1"/>
      <c r="C934" s="1"/>
      <c r="D934" s="1"/>
      <c r="E934" s="2"/>
      <c r="F934" s="1"/>
      <c r="G934" s="4"/>
      <c r="H934" s="2"/>
      <c r="I934" s="2"/>
      <c r="J934" s="5"/>
      <c r="K934" s="5"/>
    </row>
    <row r="935">
      <c r="A935" s="1"/>
      <c r="B935" s="1"/>
      <c r="C935" s="1"/>
      <c r="D935" s="1"/>
      <c r="E935" s="2"/>
      <c r="F935" s="1"/>
      <c r="G935" s="4"/>
      <c r="H935" s="2"/>
      <c r="I935" s="2"/>
      <c r="J935" s="5"/>
      <c r="K935" s="5"/>
    </row>
    <row r="936">
      <c r="A936" s="1"/>
      <c r="B936" s="1"/>
      <c r="C936" s="1"/>
      <c r="D936" s="1"/>
      <c r="E936" s="2"/>
      <c r="F936" s="1"/>
      <c r="G936" s="4"/>
      <c r="H936" s="2"/>
      <c r="I936" s="2"/>
      <c r="J936" s="5"/>
      <c r="K936" s="5"/>
    </row>
    <row r="937">
      <c r="A937" s="1"/>
      <c r="B937" s="1"/>
      <c r="C937" s="1"/>
      <c r="D937" s="1"/>
      <c r="E937" s="2"/>
      <c r="F937" s="1"/>
      <c r="G937" s="4"/>
      <c r="H937" s="2"/>
      <c r="I937" s="2"/>
      <c r="J937" s="5"/>
      <c r="K937" s="5"/>
    </row>
    <row r="938">
      <c r="A938" s="1"/>
      <c r="B938" s="1"/>
      <c r="C938" s="1"/>
      <c r="D938" s="1"/>
      <c r="E938" s="2"/>
      <c r="F938" s="1"/>
      <c r="G938" s="4"/>
      <c r="H938" s="2"/>
      <c r="I938" s="2"/>
      <c r="J938" s="5"/>
      <c r="K938" s="5"/>
    </row>
    <row r="939">
      <c r="A939" s="1"/>
      <c r="B939" s="1"/>
      <c r="C939" s="1"/>
      <c r="D939" s="1"/>
      <c r="E939" s="2"/>
      <c r="F939" s="1"/>
      <c r="G939" s="4"/>
      <c r="H939" s="2"/>
      <c r="I939" s="2"/>
      <c r="J939" s="5"/>
      <c r="K939" s="5"/>
    </row>
    <row r="940">
      <c r="A940" s="1"/>
      <c r="B940" s="1"/>
      <c r="C940" s="1"/>
      <c r="D940" s="1"/>
      <c r="E940" s="2"/>
      <c r="F940" s="1"/>
      <c r="G940" s="4"/>
      <c r="H940" s="2"/>
      <c r="I940" s="2"/>
      <c r="J940" s="5"/>
      <c r="K940" s="5"/>
    </row>
    <row r="941">
      <c r="A941" s="1"/>
      <c r="B941" s="1"/>
      <c r="C941" s="1"/>
      <c r="D941" s="1"/>
      <c r="E941" s="2"/>
      <c r="F941" s="1"/>
      <c r="G941" s="4"/>
      <c r="H941" s="2"/>
      <c r="I941" s="2"/>
      <c r="J941" s="5"/>
      <c r="K941" s="5"/>
    </row>
    <row r="942">
      <c r="A942" s="1"/>
      <c r="B942" s="1"/>
      <c r="C942" s="1"/>
      <c r="D942" s="1"/>
      <c r="E942" s="2"/>
      <c r="F942" s="1"/>
      <c r="G942" s="4"/>
      <c r="H942" s="2"/>
      <c r="I942" s="2"/>
      <c r="J942" s="5"/>
      <c r="K942" s="5"/>
    </row>
    <row r="943">
      <c r="A943" s="1"/>
      <c r="B943" s="1"/>
      <c r="C943" s="1"/>
      <c r="D943" s="1"/>
      <c r="E943" s="2"/>
      <c r="F943" s="1"/>
      <c r="G943" s="4"/>
      <c r="H943" s="2"/>
      <c r="I943" s="2"/>
      <c r="J943" s="5"/>
      <c r="K943" s="5"/>
    </row>
    <row r="944">
      <c r="A944" s="1"/>
      <c r="B944" s="1"/>
      <c r="C944" s="1"/>
      <c r="D944" s="1"/>
      <c r="E944" s="2"/>
      <c r="F944" s="1"/>
      <c r="G944" s="4"/>
      <c r="H944" s="2"/>
      <c r="I944" s="2"/>
      <c r="J944" s="5"/>
      <c r="K944" s="5"/>
    </row>
    <row r="945">
      <c r="A945" s="1"/>
      <c r="B945" s="1"/>
      <c r="C945" s="1"/>
      <c r="D945" s="1"/>
      <c r="E945" s="2"/>
      <c r="F945" s="1"/>
      <c r="G945" s="4"/>
      <c r="H945" s="2"/>
      <c r="I945" s="2"/>
      <c r="J945" s="5"/>
      <c r="K945" s="5"/>
    </row>
    <row r="946">
      <c r="A946" s="1"/>
      <c r="B946" s="1"/>
      <c r="C946" s="1"/>
      <c r="D946" s="1"/>
      <c r="E946" s="2"/>
      <c r="F946" s="1"/>
      <c r="G946" s="4"/>
      <c r="H946" s="2"/>
      <c r="I946" s="2"/>
      <c r="J946" s="5"/>
      <c r="K946" s="5"/>
    </row>
    <row r="947">
      <c r="A947" s="1"/>
      <c r="B947" s="1"/>
      <c r="C947" s="1"/>
      <c r="D947" s="1"/>
      <c r="E947" s="2"/>
      <c r="F947" s="1"/>
      <c r="G947" s="4"/>
      <c r="H947" s="2"/>
      <c r="I947" s="2"/>
      <c r="J947" s="5"/>
      <c r="K947" s="5"/>
    </row>
    <row r="948">
      <c r="A948" s="1"/>
      <c r="B948" s="1"/>
      <c r="C948" s="1"/>
      <c r="D948" s="1"/>
      <c r="E948" s="2"/>
      <c r="F948" s="1"/>
      <c r="G948" s="4"/>
      <c r="H948" s="2"/>
      <c r="I948" s="2"/>
      <c r="J948" s="5"/>
      <c r="K948" s="5"/>
    </row>
    <row r="949">
      <c r="A949" s="1"/>
      <c r="B949" s="1"/>
      <c r="C949" s="1"/>
      <c r="D949" s="1"/>
      <c r="E949" s="2"/>
      <c r="F949" s="1"/>
      <c r="G949" s="4"/>
      <c r="H949" s="2"/>
      <c r="I949" s="2"/>
      <c r="J949" s="5"/>
      <c r="K949" s="5"/>
    </row>
    <row r="950">
      <c r="A950" s="1"/>
      <c r="B950" s="1"/>
      <c r="C950" s="1"/>
      <c r="D950" s="1"/>
      <c r="E950" s="2"/>
      <c r="F950" s="1"/>
      <c r="G950" s="4"/>
      <c r="H950" s="2"/>
      <c r="I950" s="2"/>
      <c r="J950" s="5"/>
      <c r="K950" s="5"/>
    </row>
    <row r="951">
      <c r="A951" s="1"/>
      <c r="B951" s="1"/>
      <c r="C951" s="1"/>
      <c r="D951" s="1"/>
      <c r="E951" s="2"/>
      <c r="F951" s="1"/>
      <c r="G951" s="4"/>
      <c r="H951" s="2"/>
      <c r="I951" s="2"/>
      <c r="J951" s="5"/>
      <c r="K951" s="5"/>
    </row>
    <row r="952">
      <c r="A952" s="1"/>
      <c r="B952" s="1"/>
      <c r="C952" s="1"/>
      <c r="D952" s="1"/>
      <c r="E952" s="2"/>
      <c r="F952" s="1"/>
      <c r="G952" s="4"/>
      <c r="H952" s="2"/>
      <c r="I952" s="2"/>
      <c r="J952" s="5"/>
      <c r="K952" s="5"/>
    </row>
    <row r="953">
      <c r="A953" s="1"/>
      <c r="B953" s="1"/>
      <c r="C953" s="1"/>
      <c r="D953" s="1"/>
      <c r="E953" s="2"/>
      <c r="F953" s="1"/>
      <c r="G953" s="4"/>
      <c r="H953" s="2"/>
      <c r="I953" s="2"/>
      <c r="J953" s="5"/>
      <c r="K953" s="5"/>
    </row>
    <row r="954">
      <c r="A954" s="1"/>
      <c r="B954" s="1"/>
      <c r="C954" s="1"/>
      <c r="D954" s="1"/>
      <c r="E954" s="2"/>
      <c r="F954" s="1"/>
      <c r="G954" s="4"/>
      <c r="H954" s="2"/>
      <c r="I954" s="2"/>
      <c r="J954" s="5"/>
      <c r="K954" s="5"/>
    </row>
    <row r="955">
      <c r="A955" s="1"/>
      <c r="B955" s="1"/>
      <c r="C955" s="1"/>
      <c r="D955" s="1"/>
      <c r="E955" s="2"/>
      <c r="F955" s="1"/>
      <c r="G955" s="4"/>
      <c r="H955" s="2"/>
      <c r="I955" s="2"/>
      <c r="J955" s="5"/>
      <c r="K955" s="5"/>
    </row>
    <row r="956">
      <c r="A956" s="1"/>
      <c r="B956" s="1"/>
      <c r="C956" s="1"/>
      <c r="D956" s="1"/>
      <c r="E956" s="2"/>
      <c r="F956" s="1"/>
      <c r="G956" s="4"/>
      <c r="H956" s="2"/>
      <c r="I956" s="2"/>
      <c r="J956" s="5"/>
      <c r="K956" s="5"/>
    </row>
    <row r="957">
      <c r="A957" s="1"/>
      <c r="B957" s="1"/>
      <c r="C957" s="1"/>
      <c r="D957" s="1"/>
      <c r="E957" s="2"/>
      <c r="F957" s="1"/>
      <c r="G957" s="4"/>
      <c r="H957" s="2"/>
      <c r="I957" s="2"/>
      <c r="J957" s="5"/>
      <c r="K957" s="5"/>
    </row>
    <row r="958">
      <c r="A958" s="1"/>
      <c r="B958" s="1"/>
      <c r="C958" s="1"/>
      <c r="D958" s="1"/>
      <c r="E958" s="2"/>
      <c r="F958" s="1"/>
      <c r="G958" s="4"/>
      <c r="H958" s="2"/>
      <c r="I958" s="2"/>
      <c r="J958" s="5"/>
      <c r="K958" s="5"/>
    </row>
    <row r="959">
      <c r="A959" s="1"/>
      <c r="B959" s="1"/>
      <c r="C959" s="1"/>
      <c r="D959" s="1"/>
      <c r="E959" s="2"/>
      <c r="F959" s="1"/>
      <c r="G959" s="4"/>
      <c r="H959" s="2"/>
      <c r="I959" s="2"/>
      <c r="J959" s="5"/>
      <c r="K959" s="5"/>
    </row>
    <row r="960">
      <c r="A960" s="1"/>
      <c r="B960" s="1"/>
      <c r="C960" s="1"/>
      <c r="D960" s="1"/>
      <c r="E960" s="2"/>
      <c r="F960" s="1"/>
      <c r="G960" s="4"/>
      <c r="H960" s="2"/>
      <c r="I960" s="2"/>
      <c r="J960" s="5"/>
      <c r="K960" s="5"/>
    </row>
    <row r="961">
      <c r="A961" s="1"/>
      <c r="B961" s="1"/>
      <c r="C961" s="1"/>
      <c r="D961" s="1"/>
      <c r="E961" s="2"/>
      <c r="F961" s="1"/>
      <c r="G961" s="4"/>
      <c r="H961" s="2"/>
      <c r="I961" s="2"/>
      <c r="J961" s="5"/>
      <c r="K961" s="5"/>
    </row>
    <row r="962">
      <c r="A962" s="1"/>
      <c r="B962" s="1"/>
      <c r="C962" s="1"/>
      <c r="D962" s="1"/>
      <c r="E962" s="2"/>
      <c r="F962" s="1"/>
      <c r="G962" s="4"/>
      <c r="H962" s="2"/>
      <c r="I962" s="2"/>
      <c r="J962" s="5"/>
      <c r="K962" s="5"/>
    </row>
    <row r="963">
      <c r="A963" s="1"/>
      <c r="B963" s="1"/>
      <c r="C963" s="1"/>
      <c r="D963" s="1"/>
      <c r="E963" s="2"/>
      <c r="F963" s="1"/>
      <c r="G963" s="4"/>
      <c r="H963" s="2"/>
      <c r="I963" s="2"/>
      <c r="J963" s="5"/>
      <c r="K963" s="5"/>
    </row>
    <row r="964">
      <c r="A964" s="1"/>
      <c r="B964" s="1"/>
      <c r="C964" s="1"/>
      <c r="D964" s="1"/>
      <c r="E964" s="2"/>
      <c r="F964" s="1"/>
      <c r="G964" s="4"/>
      <c r="H964" s="2"/>
      <c r="I964" s="2"/>
      <c r="J964" s="5"/>
      <c r="K964" s="5"/>
    </row>
    <row r="965">
      <c r="A965" s="1"/>
      <c r="B965" s="1"/>
      <c r="C965" s="1"/>
      <c r="D965" s="1"/>
      <c r="E965" s="2"/>
      <c r="F965" s="1"/>
      <c r="G965" s="4"/>
      <c r="H965" s="2"/>
      <c r="I965" s="2"/>
      <c r="J965" s="5"/>
      <c r="K965" s="5"/>
    </row>
    <row r="966">
      <c r="A966" s="1"/>
      <c r="B966" s="1"/>
      <c r="C966" s="1"/>
      <c r="D966" s="1"/>
      <c r="E966" s="2"/>
      <c r="F966" s="1"/>
      <c r="G966" s="4"/>
      <c r="H966" s="2"/>
      <c r="I966" s="2"/>
      <c r="J966" s="5"/>
      <c r="K966" s="5"/>
    </row>
    <row r="967">
      <c r="A967" s="1"/>
      <c r="B967" s="1"/>
      <c r="C967" s="1"/>
      <c r="D967" s="1"/>
      <c r="E967" s="2"/>
      <c r="F967" s="1"/>
      <c r="G967" s="4"/>
      <c r="H967" s="2"/>
      <c r="I967" s="2"/>
      <c r="J967" s="5"/>
      <c r="K967" s="5"/>
    </row>
    <row r="968">
      <c r="A968" s="1"/>
      <c r="B968" s="1"/>
      <c r="C968" s="1"/>
      <c r="D968" s="1"/>
      <c r="E968" s="2"/>
      <c r="F968" s="1"/>
      <c r="G968" s="4"/>
      <c r="H968" s="2"/>
      <c r="I968" s="2"/>
      <c r="J968" s="5"/>
      <c r="K968" s="5"/>
    </row>
    <row r="969">
      <c r="A969" s="1"/>
      <c r="B969" s="1"/>
      <c r="C969" s="1"/>
      <c r="D969" s="1"/>
      <c r="E969" s="2"/>
      <c r="F969" s="1"/>
      <c r="G969" s="4"/>
      <c r="H969" s="2"/>
      <c r="I969" s="2"/>
      <c r="J969" s="5"/>
      <c r="K969" s="5"/>
    </row>
    <row r="970">
      <c r="A970" s="1"/>
      <c r="B970" s="1"/>
      <c r="C970" s="1"/>
      <c r="D970" s="1"/>
      <c r="E970" s="2"/>
      <c r="F970" s="1"/>
      <c r="G970" s="4"/>
      <c r="H970" s="2"/>
      <c r="I970" s="2"/>
      <c r="J970" s="5"/>
      <c r="K970" s="5"/>
    </row>
    <row r="971">
      <c r="A971" s="1"/>
      <c r="B971" s="1"/>
      <c r="C971" s="1"/>
      <c r="D971" s="1"/>
      <c r="E971" s="2"/>
      <c r="F971" s="1"/>
      <c r="G971" s="4"/>
      <c r="H971" s="2"/>
      <c r="I971" s="2"/>
      <c r="J971" s="5"/>
      <c r="K971" s="5"/>
    </row>
    <row r="972">
      <c r="A972" s="1"/>
      <c r="B972" s="1"/>
      <c r="C972" s="1"/>
      <c r="D972" s="1"/>
      <c r="E972" s="2"/>
      <c r="F972" s="1"/>
      <c r="G972" s="4"/>
      <c r="H972" s="2"/>
      <c r="I972" s="2"/>
      <c r="J972" s="5"/>
      <c r="K972" s="5"/>
    </row>
    <row r="973">
      <c r="A973" s="1"/>
      <c r="B973" s="1"/>
      <c r="C973" s="1"/>
      <c r="D973" s="1"/>
      <c r="E973" s="2"/>
      <c r="F973" s="1"/>
      <c r="G973" s="4"/>
      <c r="H973" s="2"/>
      <c r="I973" s="2"/>
      <c r="J973" s="5"/>
      <c r="K973" s="5"/>
    </row>
    <row r="974">
      <c r="A974" s="1"/>
      <c r="B974" s="1"/>
      <c r="C974" s="1"/>
      <c r="D974" s="1"/>
      <c r="E974" s="2"/>
      <c r="F974" s="1"/>
      <c r="G974" s="4"/>
      <c r="H974" s="2"/>
      <c r="I974" s="2"/>
      <c r="J974" s="5"/>
      <c r="K974" s="5"/>
    </row>
    <row r="975">
      <c r="A975" s="1"/>
      <c r="B975" s="1"/>
      <c r="C975" s="1"/>
      <c r="D975" s="1"/>
      <c r="E975" s="2"/>
      <c r="F975" s="1"/>
      <c r="G975" s="4"/>
      <c r="H975" s="2"/>
      <c r="I975" s="2"/>
      <c r="J975" s="5"/>
      <c r="K975" s="5"/>
    </row>
    <row r="976">
      <c r="A976" s="1"/>
      <c r="B976" s="1"/>
      <c r="C976" s="1"/>
      <c r="D976" s="1"/>
      <c r="E976" s="2"/>
      <c r="F976" s="1"/>
      <c r="G976" s="4"/>
      <c r="H976" s="2"/>
      <c r="I976" s="2"/>
      <c r="J976" s="5"/>
      <c r="K976" s="5"/>
    </row>
    <row r="977">
      <c r="A977" s="1"/>
      <c r="B977" s="1"/>
      <c r="C977" s="1"/>
      <c r="D977" s="1"/>
      <c r="E977" s="2"/>
      <c r="F977" s="1"/>
      <c r="G977" s="4"/>
      <c r="H977" s="2"/>
      <c r="I977" s="2"/>
      <c r="J977" s="5"/>
      <c r="K977" s="5"/>
    </row>
    <row r="978">
      <c r="A978" s="1"/>
      <c r="B978" s="1"/>
      <c r="C978" s="1"/>
      <c r="D978" s="1"/>
      <c r="E978" s="2"/>
      <c r="F978" s="1"/>
      <c r="G978" s="4"/>
      <c r="H978" s="2"/>
      <c r="I978" s="2"/>
      <c r="J978" s="5"/>
      <c r="K978" s="5"/>
    </row>
    <row r="979">
      <c r="A979" s="1"/>
      <c r="B979" s="1"/>
      <c r="C979" s="1"/>
      <c r="D979" s="1"/>
      <c r="E979" s="2"/>
      <c r="F979" s="1"/>
      <c r="G979" s="4"/>
      <c r="H979" s="2"/>
      <c r="I979" s="2"/>
      <c r="J979" s="5"/>
      <c r="K979" s="5"/>
    </row>
    <row r="980">
      <c r="A980" s="1"/>
      <c r="B980" s="1"/>
      <c r="C980" s="1"/>
      <c r="D980" s="1"/>
      <c r="E980" s="2"/>
      <c r="F980" s="1"/>
      <c r="G980" s="4"/>
      <c r="H980" s="2"/>
      <c r="I980" s="2"/>
      <c r="J980" s="5"/>
      <c r="K980" s="5"/>
    </row>
    <row r="981">
      <c r="A981" s="1"/>
      <c r="B981" s="1"/>
      <c r="C981" s="1"/>
      <c r="D981" s="1"/>
      <c r="E981" s="2"/>
      <c r="F981" s="1"/>
      <c r="G981" s="4"/>
      <c r="H981" s="2"/>
      <c r="I981" s="2"/>
      <c r="J981" s="5"/>
      <c r="K981" s="5"/>
    </row>
    <row r="982">
      <c r="A982" s="1"/>
      <c r="B982" s="1"/>
      <c r="C982" s="1"/>
      <c r="D982" s="1"/>
      <c r="E982" s="2"/>
      <c r="F982" s="1"/>
      <c r="G982" s="4"/>
      <c r="H982" s="2"/>
      <c r="I982" s="2"/>
      <c r="J982" s="5"/>
      <c r="K982" s="5"/>
    </row>
    <row r="983">
      <c r="A983" s="1"/>
      <c r="B983" s="1"/>
      <c r="C983" s="1"/>
      <c r="D983" s="1"/>
      <c r="E983" s="2"/>
      <c r="F983" s="1"/>
      <c r="G983" s="4"/>
      <c r="H983" s="2"/>
      <c r="I983" s="2"/>
      <c r="J983" s="5"/>
      <c r="K983" s="5"/>
    </row>
    <row r="984">
      <c r="A984" s="1"/>
      <c r="B984" s="1"/>
      <c r="C984" s="1"/>
      <c r="D984" s="1"/>
      <c r="E984" s="2"/>
      <c r="F984" s="1"/>
      <c r="G984" s="4"/>
      <c r="H984" s="2"/>
      <c r="I984" s="2"/>
      <c r="J984" s="5"/>
      <c r="K984" s="5"/>
    </row>
    <row r="985">
      <c r="A985" s="1"/>
      <c r="B985" s="1"/>
      <c r="C985" s="1"/>
      <c r="D985" s="1"/>
      <c r="E985" s="2"/>
      <c r="F985" s="1"/>
      <c r="G985" s="4"/>
      <c r="H985" s="2"/>
      <c r="I985" s="2"/>
      <c r="J985" s="5"/>
      <c r="K985" s="5"/>
    </row>
    <row r="986">
      <c r="A986" s="1"/>
      <c r="B986" s="1"/>
      <c r="C986" s="1"/>
      <c r="D986" s="1"/>
      <c r="E986" s="2"/>
      <c r="F986" s="1"/>
      <c r="G986" s="4"/>
      <c r="H986" s="2"/>
      <c r="I986" s="2"/>
      <c r="J986" s="5"/>
      <c r="K986" s="5"/>
    </row>
    <row r="987">
      <c r="A987" s="1"/>
      <c r="B987" s="1"/>
      <c r="C987" s="1"/>
      <c r="D987" s="1"/>
      <c r="E987" s="2"/>
      <c r="F987" s="1"/>
      <c r="G987" s="4"/>
      <c r="H987" s="2"/>
      <c r="I987" s="2"/>
      <c r="J987" s="5"/>
      <c r="K987" s="5"/>
    </row>
    <row r="988">
      <c r="A988" s="1"/>
      <c r="B988" s="1"/>
      <c r="C988" s="1"/>
      <c r="D988" s="1"/>
      <c r="E988" s="2"/>
      <c r="F988" s="1"/>
      <c r="G988" s="4"/>
      <c r="H988" s="2"/>
      <c r="I988" s="2"/>
      <c r="J988" s="5"/>
      <c r="K988" s="5"/>
    </row>
    <row r="989">
      <c r="A989" s="1"/>
      <c r="B989" s="1"/>
      <c r="C989" s="1"/>
      <c r="D989" s="1"/>
      <c r="E989" s="2"/>
      <c r="F989" s="1"/>
      <c r="G989" s="4"/>
      <c r="H989" s="2"/>
      <c r="I989" s="2"/>
      <c r="J989" s="5"/>
      <c r="K989" s="5"/>
    </row>
    <row r="990">
      <c r="A990" s="1"/>
      <c r="B990" s="1"/>
      <c r="C990" s="1"/>
      <c r="D990" s="1"/>
      <c r="E990" s="2"/>
      <c r="F990" s="1"/>
      <c r="G990" s="4"/>
      <c r="H990" s="2"/>
      <c r="I990" s="2"/>
      <c r="J990" s="5"/>
      <c r="K990" s="5"/>
    </row>
    <row r="991">
      <c r="A991" s="1"/>
      <c r="B991" s="1"/>
      <c r="C991" s="1"/>
      <c r="D991" s="1"/>
      <c r="E991" s="2"/>
      <c r="F991" s="1"/>
      <c r="G991" s="4"/>
      <c r="H991" s="2"/>
      <c r="I991" s="2"/>
      <c r="J991" s="5"/>
      <c r="K991" s="5"/>
    </row>
    <row r="992">
      <c r="A992" s="1"/>
      <c r="B992" s="1"/>
      <c r="C992" s="1"/>
      <c r="D992" s="1"/>
      <c r="E992" s="2"/>
      <c r="F992" s="1"/>
      <c r="G992" s="4"/>
      <c r="H992" s="2"/>
      <c r="I992" s="2"/>
      <c r="J992" s="5"/>
      <c r="K992" s="5"/>
    </row>
    <row r="993">
      <c r="A993" s="1"/>
      <c r="B993" s="1"/>
      <c r="C993" s="1"/>
      <c r="D993" s="1"/>
      <c r="E993" s="2"/>
      <c r="F993" s="1"/>
      <c r="G993" s="4"/>
      <c r="H993" s="2"/>
      <c r="I993" s="2"/>
      <c r="J993" s="5"/>
      <c r="K993" s="5"/>
    </row>
    <row r="994">
      <c r="A994" s="1"/>
      <c r="B994" s="1"/>
      <c r="C994" s="1"/>
      <c r="D994" s="1"/>
      <c r="E994" s="2"/>
      <c r="F994" s="1"/>
      <c r="G994" s="4"/>
      <c r="H994" s="2"/>
      <c r="I994" s="2"/>
      <c r="J994" s="5"/>
      <c r="K994" s="5"/>
    </row>
    <row r="995">
      <c r="A995" s="1"/>
      <c r="B995" s="1"/>
      <c r="C995" s="1"/>
      <c r="D995" s="1"/>
      <c r="E995" s="2"/>
      <c r="F995" s="1"/>
      <c r="G995" s="4"/>
      <c r="H995" s="2"/>
      <c r="I995" s="2"/>
      <c r="J995" s="5"/>
      <c r="K995" s="5"/>
    </row>
    <row r="996">
      <c r="A996" s="1"/>
      <c r="B996" s="1"/>
      <c r="C996" s="1"/>
      <c r="D996" s="1"/>
      <c r="E996" s="2"/>
      <c r="F996" s="1"/>
      <c r="G996" s="4"/>
      <c r="H996" s="2"/>
      <c r="I996" s="2"/>
      <c r="J996" s="5"/>
      <c r="K996" s="5"/>
    </row>
    <row r="997">
      <c r="A997" s="1"/>
      <c r="B997" s="1"/>
      <c r="C997" s="1"/>
      <c r="D997" s="1"/>
      <c r="E997" s="2"/>
      <c r="F997" s="1"/>
      <c r="G997" s="4"/>
      <c r="H997" s="2"/>
      <c r="I997" s="2"/>
      <c r="J997" s="5"/>
      <c r="K997" s="5"/>
    </row>
    <row r="998">
      <c r="A998" s="1"/>
      <c r="B998" s="1"/>
      <c r="C998" s="1"/>
      <c r="D998" s="1"/>
      <c r="E998" s="2"/>
      <c r="F998" s="1"/>
      <c r="G998" s="4"/>
      <c r="H998" s="2"/>
      <c r="I998" s="2"/>
      <c r="J998" s="5"/>
      <c r="K998" s="5"/>
    </row>
    <row r="999">
      <c r="A999" s="1"/>
      <c r="B999" s="1"/>
      <c r="C999" s="1"/>
      <c r="D999" s="1"/>
      <c r="E999" s="2"/>
      <c r="F999" s="1"/>
      <c r="G999" s="4"/>
      <c r="H999" s="2"/>
      <c r="I999" s="2"/>
      <c r="J999" s="5"/>
      <c r="K999" s="5"/>
    </row>
    <row r="1000">
      <c r="A1000" s="1"/>
      <c r="B1000" s="1"/>
      <c r="C1000" s="1"/>
      <c r="D1000" s="1"/>
      <c r="E1000" s="2"/>
      <c r="F1000" s="1"/>
      <c r="G1000" s="4"/>
      <c r="H1000" s="2"/>
      <c r="I1000" s="2"/>
      <c r="J1000" s="5"/>
      <c r="K1000" s="5"/>
    </row>
    <row r="1001">
      <c r="A1001" s="1"/>
      <c r="B1001" s="1"/>
      <c r="C1001" s="1"/>
      <c r="D1001" s="1"/>
      <c r="E1001" s="2"/>
      <c r="F1001" s="1"/>
      <c r="G1001" s="4"/>
      <c r="H1001" s="2"/>
      <c r="I1001" s="2"/>
      <c r="J1001" s="5"/>
      <c r="K1001" s="5"/>
    </row>
    <row r="1002">
      <c r="A1002" s="1"/>
      <c r="B1002" s="1"/>
      <c r="C1002" s="1"/>
      <c r="D1002" s="1"/>
      <c r="E1002" s="2"/>
      <c r="F1002" s="1"/>
      <c r="G1002" s="4"/>
      <c r="H1002" s="2"/>
      <c r="I1002" s="2"/>
      <c r="J1002" s="5"/>
      <c r="K1002" s="5"/>
    </row>
    <row r="1003">
      <c r="A1003" s="1"/>
      <c r="B1003" s="1"/>
      <c r="C1003" s="1"/>
      <c r="D1003" s="1"/>
      <c r="E1003" s="2"/>
      <c r="F1003" s="1"/>
      <c r="G1003" s="4"/>
      <c r="H1003" s="2"/>
      <c r="I1003" s="2"/>
      <c r="J1003" s="5"/>
      <c r="K1003" s="5"/>
    </row>
    <row r="1004">
      <c r="A1004" s="1"/>
      <c r="B1004" s="1"/>
      <c r="C1004" s="1"/>
      <c r="D1004" s="1"/>
      <c r="E1004" s="2"/>
      <c r="F1004" s="1"/>
      <c r="G1004" s="4"/>
      <c r="H1004" s="2"/>
      <c r="I1004" s="2"/>
      <c r="J1004" s="5"/>
      <c r="K1004" s="5"/>
    </row>
    <row r="1005">
      <c r="A1005" s="1"/>
      <c r="B1005" s="1"/>
      <c r="C1005" s="1"/>
      <c r="D1005" s="1"/>
      <c r="E1005" s="2"/>
      <c r="F1005" s="1"/>
      <c r="G1005" s="4"/>
      <c r="H1005" s="2"/>
      <c r="I1005" s="2"/>
      <c r="J1005" s="5"/>
      <c r="K1005" s="5"/>
    </row>
    <row r="1006">
      <c r="A1006" s="1"/>
      <c r="B1006" s="1"/>
      <c r="C1006" s="1"/>
      <c r="D1006" s="1"/>
      <c r="E1006" s="2"/>
      <c r="F1006" s="1"/>
      <c r="G1006" s="4"/>
      <c r="H1006" s="2"/>
      <c r="I1006" s="2"/>
      <c r="J1006" s="5"/>
      <c r="K1006" s="5"/>
    </row>
    <row r="1007">
      <c r="A1007" s="1"/>
      <c r="B1007" s="1"/>
      <c r="C1007" s="1"/>
      <c r="D1007" s="1"/>
      <c r="E1007" s="2"/>
      <c r="F1007" s="1"/>
      <c r="G1007" s="4"/>
      <c r="H1007" s="2"/>
      <c r="I1007" s="2"/>
      <c r="J1007" s="5"/>
      <c r="K1007" s="5"/>
    </row>
    <row r="1008">
      <c r="A1008" s="1"/>
      <c r="B1008" s="1"/>
      <c r="C1008" s="1"/>
      <c r="D1008" s="1"/>
      <c r="E1008" s="2"/>
      <c r="F1008" s="1"/>
      <c r="G1008" s="4"/>
      <c r="H1008" s="2"/>
      <c r="I1008" s="2"/>
      <c r="J1008" s="5"/>
      <c r="K1008" s="5"/>
    </row>
    <row r="1009">
      <c r="A1009" s="1"/>
      <c r="B1009" s="1"/>
      <c r="C1009" s="1"/>
      <c r="D1009" s="1"/>
      <c r="E1009" s="2"/>
      <c r="F1009" s="1"/>
      <c r="G1009" s="4"/>
      <c r="H1009" s="2"/>
      <c r="I1009" s="2"/>
      <c r="J1009" s="5"/>
      <c r="K1009" s="5"/>
    </row>
    <row r="1010">
      <c r="A1010" s="1"/>
      <c r="B1010" s="1"/>
      <c r="C1010" s="1"/>
      <c r="D1010" s="1"/>
      <c r="E1010" s="2"/>
      <c r="F1010" s="1"/>
      <c r="G1010" s="4"/>
      <c r="H1010" s="2"/>
      <c r="I1010" s="2"/>
      <c r="J1010" s="5"/>
      <c r="K1010" s="5"/>
    </row>
    <row r="1011">
      <c r="A1011" s="1"/>
      <c r="B1011" s="1"/>
      <c r="C1011" s="1"/>
      <c r="D1011" s="1"/>
      <c r="E1011" s="2"/>
      <c r="F1011" s="1"/>
      <c r="G1011" s="4"/>
      <c r="H1011" s="2"/>
      <c r="I1011" s="2"/>
      <c r="J1011" s="5"/>
      <c r="K1011" s="5"/>
    </row>
    <row r="1012">
      <c r="A1012" s="1"/>
      <c r="B1012" s="1"/>
      <c r="C1012" s="1"/>
      <c r="D1012" s="1"/>
      <c r="E1012" s="2"/>
      <c r="F1012" s="1"/>
      <c r="G1012" s="4"/>
      <c r="H1012" s="2"/>
      <c r="I1012" s="2"/>
      <c r="J1012" s="5"/>
      <c r="K1012" s="5"/>
    </row>
    <row r="1013">
      <c r="A1013" s="1"/>
      <c r="B1013" s="1"/>
      <c r="C1013" s="1"/>
      <c r="D1013" s="1"/>
      <c r="E1013" s="2"/>
      <c r="F1013" s="1"/>
      <c r="G1013" s="4"/>
      <c r="H1013" s="2"/>
      <c r="I1013" s="2"/>
      <c r="J1013" s="5"/>
      <c r="K1013" s="5"/>
    </row>
    <row r="1014">
      <c r="A1014" s="1"/>
      <c r="B1014" s="1"/>
      <c r="C1014" s="1"/>
      <c r="D1014" s="1"/>
      <c r="E1014" s="2"/>
      <c r="F1014" s="1"/>
      <c r="G1014" s="4"/>
      <c r="H1014" s="2"/>
      <c r="I1014" s="2"/>
      <c r="J1014" s="5"/>
      <c r="K1014" s="5"/>
    </row>
    <row r="1015">
      <c r="A1015" s="1"/>
      <c r="B1015" s="1"/>
      <c r="C1015" s="1"/>
      <c r="D1015" s="1"/>
      <c r="E1015" s="2"/>
      <c r="F1015" s="1"/>
      <c r="G1015" s="4"/>
      <c r="H1015" s="2"/>
      <c r="I1015" s="2"/>
      <c r="J1015" s="5"/>
      <c r="K1015" s="5"/>
    </row>
    <row r="1016">
      <c r="A1016" s="1"/>
      <c r="B1016" s="1"/>
      <c r="C1016" s="1"/>
      <c r="D1016" s="1"/>
      <c r="E1016" s="2"/>
      <c r="F1016" s="1"/>
      <c r="G1016" s="4"/>
      <c r="H1016" s="2"/>
      <c r="I1016" s="2"/>
      <c r="J1016" s="5"/>
      <c r="K1016" s="5"/>
    </row>
    <row r="1017">
      <c r="A1017" s="1"/>
      <c r="B1017" s="1"/>
      <c r="C1017" s="1"/>
      <c r="D1017" s="1"/>
      <c r="E1017" s="2"/>
      <c r="F1017" s="1"/>
      <c r="G1017" s="4"/>
      <c r="H1017" s="2"/>
      <c r="I1017" s="2"/>
      <c r="J1017" s="5"/>
      <c r="K1017" s="5"/>
    </row>
    <row r="1018">
      <c r="A1018" s="1"/>
      <c r="B1018" s="1"/>
      <c r="C1018" s="1"/>
      <c r="D1018" s="1"/>
      <c r="E1018" s="2"/>
      <c r="F1018" s="1"/>
      <c r="G1018" s="4"/>
      <c r="H1018" s="2"/>
      <c r="I1018" s="2"/>
      <c r="J1018" s="5"/>
      <c r="K1018" s="5"/>
    </row>
    <row r="1019">
      <c r="A1019" s="1"/>
      <c r="B1019" s="1"/>
      <c r="C1019" s="1"/>
      <c r="D1019" s="1"/>
      <c r="E1019" s="2"/>
      <c r="F1019" s="1"/>
      <c r="G1019" s="4"/>
      <c r="H1019" s="2"/>
      <c r="I1019" s="2"/>
      <c r="J1019" s="5"/>
      <c r="K1019" s="5"/>
    </row>
    <row r="1020">
      <c r="A1020" s="1"/>
      <c r="B1020" s="1"/>
      <c r="C1020" s="1"/>
      <c r="D1020" s="1"/>
      <c r="E1020" s="2"/>
      <c r="F1020" s="1"/>
      <c r="G1020" s="4"/>
      <c r="H1020" s="2"/>
      <c r="I1020" s="2"/>
      <c r="J1020" s="5"/>
      <c r="K1020" s="5"/>
    </row>
    <row r="1021">
      <c r="A1021" s="1"/>
      <c r="B1021" s="1"/>
      <c r="C1021" s="1"/>
      <c r="D1021" s="1"/>
      <c r="E1021" s="2"/>
      <c r="F1021" s="1"/>
      <c r="G1021" s="4"/>
      <c r="H1021" s="2"/>
      <c r="I1021" s="2"/>
      <c r="J1021" s="5"/>
      <c r="K1021" s="5"/>
    </row>
    <row r="1022">
      <c r="A1022" s="1"/>
      <c r="B1022" s="1"/>
      <c r="C1022" s="1"/>
      <c r="D1022" s="1"/>
      <c r="E1022" s="2"/>
      <c r="F1022" s="1"/>
      <c r="G1022" s="4"/>
      <c r="H1022" s="2"/>
      <c r="I1022" s="2"/>
      <c r="J1022" s="5"/>
      <c r="K1022" s="5"/>
    </row>
    <row r="1023">
      <c r="A1023" s="1"/>
      <c r="B1023" s="1"/>
      <c r="C1023" s="1"/>
      <c r="D1023" s="1"/>
      <c r="E1023" s="2"/>
      <c r="F1023" s="1"/>
      <c r="G1023" s="4"/>
      <c r="H1023" s="2"/>
      <c r="I1023" s="2"/>
      <c r="J1023" s="5"/>
      <c r="K1023" s="5"/>
    </row>
    <row r="1024">
      <c r="A1024" s="1"/>
      <c r="B1024" s="1"/>
      <c r="C1024" s="1"/>
      <c r="D1024" s="1"/>
      <c r="E1024" s="2"/>
      <c r="F1024" s="1"/>
      <c r="G1024" s="4"/>
      <c r="H1024" s="2"/>
      <c r="I1024" s="2"/>
      <c r="J1024" s="5"/>
      <c r="K1024" s="5"/>
    </row>
    <row r="1025">
      <c r="A1025" s="1"/>
      <c r="B1025" s="1"/>
      <c r="C1025" s="1"/>
      <c r="D1025" s="1"/>
      <c r="E1025" s="2"/>
      <c r="F1025" s="1"/>
      <c r="G1025" s="4"/>
      <c r="H1025" s="2"/>
      <c r="I1025" s="2"/>
      <c r="J1025" s="5"/>
      <c r="K1025" s="5"/>
    </row>
    <row r="1026">
      <c r="A1026" s="1"/>
      <c r="B1026" s="1"/>
      <c r="C1026" s="1"/>
      <c r="D1026" s="1"/>
      <c r="E1026" s="2"/>
      <c r="F1026" s="1"/>
      <c r="G1026" s="4"/>
      <c r="H1026" s="2"/>
      <c r="I1026" s="2"/>
      <c r="J1026" s="5"/>
      <c r="K1026" s="5"/>
    </row>
    <row r="1027">
      <c r="A1027" s="1"/>
      <c r="B1027" s="1"/>
      <c r="C1027" s="1"/>
      <c r="D1027" s="1"/>
      <c r="E1027" s="2"/>
      <c r="F1027" s="1"/>
      <c r="G1027" s="4"/>
      <c r="H1027" s="2"/>
      <c r="I1027" s="2"/>
      <c r="J1027" s="5"/>
      <c r="K1027" s="5"/>
    </row>
    <row r="1028">
      <c r="A1028" s="1"/>
      <c r="B1028" s="1"/>
      <c r="C1028" s="1"/>
      <c r="D1028" s="1"/>
      <c r="E1028" s="2"/>
      <c r="F1028" s="1"/>
      <c r="G1028" s="4"/>
      <c r="H1028" s="2"/>
      <c r="I1028" s="2"/>
      <c r="J1028" s="5"/>
      <c r="K1028" s="5"/>
    </row>
    <row r="1029">
      <c r="A1029" s="1"/>
      <c r="B1029" s="1"/>
      <c r="C1029" s="1"/>
      <c r="D1029" s="1"/>
      <c r="E1029" s="2"/>
      <c r="F1029" s="1"/>
      <c r="G1029" s="4"/>
      <c r="H1029" s="2"/>
      <c r="I1029" s="2"/>
      <c r="J1029" s="5"/>
      <c r="K1029" s="5"/>
    </row>
    <row r="1030">
      <c r="A1030" s="1"/>
      <c r="B1030" s="1"/>
      <c r="C1030" s="1"/>
      <c r="D1030" s="1"/>
      <c r="E1030" s="2"/>
      <c r="F1030" s="1"/>
      <c r="G1030" s="4"/>
      <c r="H1030" s="2"/>
      <c r="I1030" s="2"/>
      <c r="J1030" s="5"/>
      <c r="K1030" s="5"/>
    </row>
    <row r="1031">
      <c r="A1031" s="1"/>
      <c r="B1031" s="1"/>
      <c r="C1031" s="1"/>
      <c r="D1031" s="1"/>
      <c r="E1031" s="2"/>
      <c r="F1031" s="1"/>
      <c r="G1031" s="4"/>
      <c r="H1031" s="2"/>
      <c r="I1031" s="2"/>
      <c r="J1031" s="5"/>
      <c r="K1031" s="5"/>
    </row>
    <row r="1032">
      <c r="A1032" s="1"/>
      <c r="B1032" s="1"/>
      <c r="C1032" s="1"/>
      <c r="D1032" s="1"/>
      <c r="E1032" s="2"/>
      <c r="F1032" s="1"/>
      <c r="G1032" s="4"/>
      <c r="H1032" s="2"/>
      <c r="I1032" s="2"/>
      <c r="J1032" s="5"/>
      <c r="K1032" s="5"/>
    </row>
    <row r="1033">
      <c r="A1033" s="1"/>
      <c r="B1033" s="1"/>
      <c r="C1033" s="1"/>
      <c r="D1033" s="1"/>
      <c r="E1033" s="2"/>
      <c r="F1033" s="1"/>
      <c r="G1033" s="4"/>
      <c r="H1033" s="2"/>
      <c r="I1033" s="2"/>
      <c r="J1033" s="5"/>
      <c r="K1033" s="5"/>
    </row>
    <row r="1034">
      <c r="A1034" s="1"/>
      <c r="B1034" s="1"/>
      <c r="C1034" s="1"/>
      <c r="D1034" s="1"/>
      <c r="E1034" s="2"/>
      <c r="F1034" s="1"/>
      <c r="G1034" s="4"/>
      <c r="H1034" s="2"/>
      <c r="I1034" s="2"/>
      <c r="J1034" s="5"/>
      <c r="K1034" s="5"/>
    </row>
    <row r="1035">
      <c r="A1035" s="1"/>
      <c r="B1035" s="1"/>
      <c r="C1035" s="1"/>
      <c r="D1035" s="1"/>
      <c r="E1035" s="2"/>
      <c r="F1035" s="1"/>
      <c r="G1035" s="4"/>
      <c r="H1035" s="2"/>
      <c r="I1035" s="2"/>
      <c r="J1035" s="5"/>
      <c r="K1035" s="5"/>
    </row>
    <row r="1036">
      <c r="A1036" s="1"/>
      <c r="B1036" s="1"/>
      <c r="C1036" s="1"/>
      <c r="D1036" s="1"/>
      <c r="E1036" s="2"/>
      <c r="F1036" s="1"/>
      <c r="G1036" s="4"/>
      <c r="H1036" s="2"/>
      <c r="I1036" s="2"/>
      <c r="J1036" s="5"/>
      <c r="K1036" s="5"/>
    </row>
    <row r="1037">
      <c r="A1037" s="1"/>
      <c r="B1037" s="1"/>
      <c r="C1037" s="1"/>
      <c r="D1037" s="1"/>
      <c r="E1037" s="2"/>
      <c r="F1037" s="1"/>
      <c r="G1037" s="4"/>
      <c r="H1037" s="2"/>
      <c r="I1037" s="2"/>
      <c r="J1037" s="5"/>
      <c r="K1037" s="5"/>
    </row>
    <row r="1038">
      <c r="A1038" s="1"/>
      <c r="B1038" s="1"/>
      <c r="C1038" s="1"/>
      <c r="D1038" s="1"/>
      <c r="E1038" s="2"/>
      <c r="F1038" s="1"/>
      <c r="G1038" s="4"/>
      <c r="H1038" s="2"/>
      <c r="I1038" s="2"/>
      <c r="J1038" s="5"/>
      <c r="K1038" s="5"/>
    </row>
    <row r="1039">
      <c r="A1039" s="1"/>
      <c r="B1039" s="1"/>
      <c r="C1039" s="1"/>
      <c r="D1039" s="1"/>
      <c r="E1039" s="2"/>
      <c r="F1039" s="1"/>
      <c r="G1039" s="4"/>
      <c r="H1039" s="2"/>
      <c r="I1039" s="2"/>
      <c r="J1039" s="5"/>
      <c r="K1039" s="5"/>
    </row>
    <row r="1040">
      <c r="A1040" s="1"/>
      <c r="B1040" s="1"/>
      <c r="C1040" s="1"/>
      <c r="D1040" s="1"/>
      <c r="E1040" s="2"/>
      <c r="F1040" s="1"/>
      <c r="G1040" s="4"/>
      <c r="H1040" s="2"/>
      <c r="I1040" s="2"/>
      <c r="J1040" s="5"/>
      <c r="K1040" s="5"/>
    </row>
    <row r="1041">
      <c r="A1041" s="1"/>
      <c r="B1041" s="1"/>
      <c r="C1041" s="1"/>
      <c r="D1041" s="1"/>
      <c r="E1041" s="2"/>
      <c r="F1041" s="1"/>
      <c r="G1041" s="4"/>
      <c r="H1041" s="2"/>
      <c r="I1041" s="2"/>
      <c r="J1041" s="5"/>
      <c r="K1041" s="5"/>
    </row>
    <row r="1042">
      <c r="A1042" s="1"/>
      <c r="B1042" s="1"/>
      <c r="C1042" s="1"/>
      <c r="D1042" s="1"/>
      <c r="E1042" s="2"/>
      <c r="F1042" s="1"/>
      <c r="G1042" s="4"/>
      <c r="H1042" s="2"/>
      <c r="I1042" s="2"/>
      <c r="J1042" s="5"/>
      <c r="K1042" s="5"/>
    </row>
    <row r="1043">
      <c r="A1043" s="1"/>
      <c r="B1043" s="1"/>
      <c r="C1043" s="1"/>
      <c r="D1043" s="1"/>
      <c r="E1043" s="2"/>
      <c r="F1043" s="1"/>
      <c r="G1043" s="4"/>
      <c r="H1043" s="2"/>
      <c r="I1043" s="2"/>
      <c r="J1043" s="5"/>
      <c r="K1043" s="5"/>
    </row>
    <row r="1044">
      <c r="A1044" s="1"/>
      <c r="B1044" s="1"/>
      <c r="C1044" s="1"/>
      <c r="D1044" s="1"/>
      <c r="E1044" s="2"/>
      <c r="F1044" s="1"/>
      <c r="G1044" s="4"/>
      <c r="H1044" s="2"/>
      <c r="I1044" s="2"/>
      <c r="J1044" s="5"/>
      <c r="K1044" s="5"/>
    </row>
    <row r="1045">
      <c r="A1045" s="1"/>
      <c r="B1045" s="1"/>
      <c r="C1045" s="1"/>
      <c r="D1045" s="1"/>
      <c r="E1045" s="2"/>
      <c r="F1045" s="1"/>
      <c r="G1045" s="4"/>
      <c r="H1045" s="2"/>
      <c r="I1045" s="2"/>
      <c r="J1045" s="5"/>
      <c r="K1045" s="5"/>
    </row>
    <row r="1046">
      <c r="A1046" s="1"/>
      <c r="B1046" s="1"/>
      <c r="C1046" s="1"/>
      <c r="D1046" s="1"/>
      <c r="E1046" s="2"/>
      <c r="F1046" s="1"/>
      <c r="G1046" s="4"/>
      <c r="H1046" s="2"/>
      <c r="I1046" s="2"/>
      <c r="J1046" s="5"/>
      <c r="K1046" s="5"/>
    </row>
    <row r="1047">
      <c r="A1047" s="1"/>
      <c r="B1047" s="1"/>
      <c r="C1047" s="1"/>
      <c r="D1047" s="1"/>
      <c r="E1047" s="2"/>
      <c r="F1047" s="1"/>
      <c r="G1047" s="4"/>
      <c r="H1047" s="2"/>
      <c r="I1047" s="2"/>
      <c r="J1047" s="5"/>
      <c r="K1047" s="5"/>
    </row>
    <row r="1048">
      <c r="A1048" s="1"/>
      <c r="B1048" s="1"/>
      <c r="C1048" s="1"/>
      <c r="D1048" s="1"/>
      <c r="E1048" s="2"/>
      <c r="F1048" s="1"/>
      <c r="G1048" s="4"/>
      <c r="H1048" s="2"/>
      <c r="I1048" s="2"/>
      <c r="J1048" s="5"/>
      <c r="K1048" s="5"/>
    </row>
    <row r="1049">
      <c r="A1049" s="1"/>
      <c r="B1049" s="1"/>
      <c r="C1049" s="1"/>
      <c r="D1049" s="1"/>
      <c r="E1049" s="2"/>
      <c r="F1049" s="1"/>
      <c r="G1049" s="4"/>
      <c r="H1049" s="2"/>
      <c r="I1049" s="2"/>
      <c r="J1049" s="5"/>
      <c r="K1049" s="5"/>
    </row>
    <row r="1050">
      <c r="A1050" s="1"/>
      <c r="B1050" s="1"/>
      <c r="C1050" s="1"/>
      <c r="D1050" s="1"/>
      <c r="E1050" s="2"/>
      <c r="F1050" s="1"/>
      <c r="G1050" s="4"/>
      <c r="H1050" s="2"/>
      <c r="I1050" s="2"/>
      <c r="J1050" s="5"/>
      <c r="K1050" s="5"/>
    </row>
    <row r="1051">
      <c r="A1051" s="1"/>
      <c r="B1051" s="1"/>
      <c r="C1051" s="1"/>
      <c r="D1051" s="1"/>
      <c r="E1051" s="2"/>
      <c r="F1051" s="1"/>
      <c r="G1051" s="4"/>
      <c r="H1051" s="2"/>
      <c r="I1051" s="2"/>
      <c r="J1051" s="5"/>
      <c r="K1051" s="5"/>
    </row>
    <row r="1052">
      <c r="A1052" s="1"/>
      <c r="B1052" s="1"/>
      <c r="C1052" s="1"/>
      <c r="D1052" s="1"/>
      <c r="E1052" s="2"/>
      <c r="F1052" s="1"/>
      <c r="G1052" s="4"/>
      <c r="H1052" s="2"/>
      <c r="I1052" s="2"/>
      <c r="J1052" s="5"/>
      <c r="K1052" s="5"/>
    </row>
    <row r="1053">
      <c r="A1053" s="1"/>
      <c r="B1053" s="1"/>
      <c r="C1053" s="1"/>
      <c r="D1053" s="1"/>
      <c r="E1053" s="2"/>
      <c r="F1053" s="1"/>
      <c r="G1053" s="4"/>
      <c r="H1053" s="2"/>
      <c r="I1053" s="2"/>
      <c r="J1053" s="5"/>
      <c r="K1053" s="5"/>
    </row>
    <row r="1054">
      <c r="A1054" s="1"/>
      <c r="B1054" s="1"/>
      <c r="C1054" s="1"/>
      <c r="D1054" s="1"/>
      <c r="E1054" s="2"/>
      <c r="F1054" s="1"/>
      <c r="G1054" s="4"/>
      <c r="H1054" s="2"/>
      <c r="I1054" s="2"/>
      <c r="J1054" s="5"/>
      <c r="K1054" s="5"/>
    </row>
    <row r="1055">
      <c r="A1055" s="1"/>
      <c r="B1055" s="1"/>
      <c r="C1055" s="1"/>
      <c r="D1055" s="1"/>
      <c r="E1055" s="2"/>
      <c r="F1055" s="1"/>
      <c r="G1055" s="4"/>
      <c r="H1055" s="2"/>
      <c r="I1055" s="2"/>
      <c r="J1055" s="5"/>
      <c r="K1055" s="5"/>
    </row>
  </sheetData>
  <mergeCells count="2">
    <mergeCell ref="C6:C34"/>
    <mergeCell ref="F6:F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21.57"/>
  </cols>
  <sheetData>
    <row r="1">
      <c r="A1" s="133" t="s">
        <v>0</v>
      </c>
      <c r="B1" s="134" t="s">
        <v>1</v>
      </c>
      <c r="C1" s="135" t="s">
        <v>35</v>
      </c>
      <c r="D1" s="136" t="s">
        <v>36</v>
      </c>
      <c r="E1" s="137" t="s">
        <v>37</v>
      </c>
      <c r="F1" s="138" t="s">
        <v>38</v>
      </c>
      <c r="G1" s="136" t="s">
        <v>39</v>
      </c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</row>
    <row r="2">
      <c r="A2" s="140" t="s">
        <v>40</v>
      </c>
      <c r="B2" s="141">
        <v>14.0</v>
      </c>
      <c r="C2" s="142">
        <v>1.0</v>
      </c>
      <c r="D2" s="143">
        <f>'Relatório por Dias'!E19</f>
        <v>3.133333333</v>
      </c>
      <c r="E2" s="144">
        <f>D2</f>
        <v>3.133333333</v>
      </c>
      <c r="F2" s="145">
        <f>(D2*100)/D34</f>
        <v>2.214630699</v>
      </c>
      <c r="G2" s="143">
        <f>F2</f>
        <v>2.214630699</v>
      </c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</row>
    <row r="3">
      <c r="A3" s="140" t="s">
        <v>40</v>
      </c>
      <c r="B3" s="141">
        <v>15.0</v>
      </c>
      <c r="C3" s="142">
        <v>2.0</v>
      </c>
      <c r="D3" s="143">
        <f>'Relatório por Dias'!E20</f>
        <v>2.833333333</v>
      </c>
      <c r="E3" s="144">
        <f t="shared" ref="E3:E32" si="1">E2+D3</f>
        <v>5.966666667</v>
      </c>
      <c r="F3" s="145">
        <f>(D3*100)/D34</f>
        <v>2.002591589</v>
      </c>
      <c r="G3" s="143">
        <f t="shared" ref="G3:G32" si="2">G2+F3</f>
        <v>4.217222288</v>
      </c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</row>
    <row r="4">
      <c r="A4" s="140" t="s">
        <v>40</v>
      </c>
      <c r="B4" s="141">
        <v>16.0</v>
      </c>
      <c r="C4" s="142">
        <v>3.0</v>
      </c>
      <c r="D4" s="143">
        <f>'Relatório por Dias'!E21</f>
        <v>1.833333333</v>
      </c>
      <c r="E4" s="144">
        <f t="shared" si="1"/>
        <v>7.8</v>
      </c>
      <c r="F4" s="145">
        <f>(D4*100)/D34</f>
        <v>1.295794558</v>
      </c>
      <c r="G4" s="143">
        <f t="shared" si="2"/>
        <v>5.513016845</v>
      </c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</row>
    <row r="5">
      <c r="A5" s="140" t="s">
        <v>40</v>
      </c>
      <c r="B5" s="141">
        <v>17.0</v>
      </c>
      <c r="C5" s="142">
        <v>4.0</v>
      </c>
      <c r="D5" s="143">
        <f>'Relatório por Dias'!E22</f>
        <v>0</v>
      </c>
      <c r="E5" s="144">
        <f t="shared" si="1"/>
        <v>7.8</v>
      </c>
      <c r="F5" s="145">
        <f>(D5*100)/D34</f>
        <v>0</v>
      </c>
      <c r="G5" s="143">
        <f t="shared" si="2"/>
        <v>5.513016845</v>
      </c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>
      <c r="A6" s="140" t="s">
        <v>40</v>
      </c>
      <c r="B6" s="141">
        <v>18.0</v>
      </c>
      <c r="C6" s="142">
        <v>5.0</v>
      </c>
      <c r="D6" s="143">
        <f>'Relatório por Dias'!E23</f>
        <v>0</v>
      </c>
      <c r="E6" s="144">
        <f t="shared" si="1"/>
        <v>7.8</v>
      </c>
      <c r="F6" s="145">
        <f>(D6*100)/D34</f>
        <v>0</v>
      </c>
      <c r="G6" s="143">
        <f t="shared" si="2"/>
        <v>5.513016845</v>
      </c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</row>
    <row r="7">
      <c r="A7" s="140" t="s">
        <v>40</v>
      </c>
      <c r="B7" s="141">
        <v>19.0</v>
      </c>
      <c r="C7" s="142">
        <v>6.0</v>
      </c>
      <c r="D7" s="143">
        <f>'Relatório por Dias'!E24</f>
        <v>2.983333333</v>
      </c>
      <c r="E7" s="144">
        <f t="shared" si="1"/>
        <v>10.78333333</v>
      </c>
      <c r="F7" s="145">
        <f>(D7*100)/D34</f>
        <v>2.108611144</v>
      </c>
      <c r="G7" s="143">
        <f t="shared" si="2"/>
        <v>7.621627989</v>
      </c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</row>
    <row r="8">
      <c r="A8" s="140" t="s">
        <v>40</v>
      </c>
      <c r="B8" s="141">
        <v>20.0</v>
      </c>
      <c r="C8" s="142">
        <v>7.0</v>
      </c>
      <c r="D8" s="143">
        <f>'Relatório por Dias'!E25</f>
        <v>2.95</v>
      </c>
      <c r="E8" s="144">
        <f t="shared" si="1"/>
        <v>13.73333333</v>
      </c>
      <c r="F8" s="145">
        <f>(D8*100)/D34</f>
        <v>2.085051243</v>
      </c>
      <c r="G8" s="143">
        <f t="shared" si="2"/>
        <v>9.706679232</v>
      </c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</row>
    <row r="9">
      <c r="A9" s="140" t="s">
        <v>40</v>
      </c>
      <c r="B9" s="141">
        <v>21.0</v>
      </c>
      <c r="C9" s="142">
        <v>8.0</v>
      </c>
      <c r="D9" s="143">
        <f>'Relatório por Dias'!E26</f>
        <v>6.566666667</v>
      </c>
      <c r="E9" s="144">
        <f t="shared" si="1"/>
        <v>20.3</v>
      </c>
      <c r="F9" s="145">
        <f>(D9*100)/D34</f>
        <v>4.641300507</v>
      </c>
      <c r="G9" s="143">
        <f t="shared" si="2"/>
        <v>14.34797974</v>
      </c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</row>
    <row r="10">
      <c r="A10" s="140" t="s">
        <v>40</v>
      </c>
      <c r="B10" s="141">
        <v>22.0</v>
      </c>
      <c r="C10" s="142">
        <v>9.0</v>
      </c>
      <c r="D10" s="143">
        <f>'Relatório por Dias'!E27</f>
        <v>8.183333333</v>
      </c>
      <c r="E10" s="144">
        <f t="shared" si="1"/>
        <v>28.48333333</v>
      </c>
      <c r="F10" s="145">
        <f>(D10*100)/D34</f>
        <v>5.783955707</v>
      </c>
      <c r="G10" s="143">
        <f t="shared" si="2"/>
        <v>20.13193545</v>
      </c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</row>
    <row r="11">
      <c r="A11" s="140" t="s">
        <v>40</v>
      </c>
      <c r="B11" s="141">
        <v>23.0</v>
      </c>
      <c r="C11" s="142">
        <v>10.0</v>
      </c>
      <c r="D11" s="143">
        <f>'Relatório por Dias'!E28</f>
        <v>7.75</v>
      </c>
      <c r="E11" s="144">
        <f t="shared" si="1"/>
        <v>36.23333333</v>
      </c>
      <c r="F11" s="145">
        <f>(D11*100)/D34</f>
        <v>5.477676994</v>
      </c>
      <c r="G11" s="143">
        <f t="shared" si="2"/>
        <v>25.60961244</v>
      </c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</row>
    <row r="12">
      <c r="A12" s="140" t="s">
        <v>40</v>
      </c>
      <c r="B12" s="141">
        <v>24.0</v>
      </c>
      <c r="C12" s="142">
        <v>11.0</v>
      </c>
      <c r="D12" s="143">
        <f>'Relatório por Dias'!E29</f>
        <v>7.4</v>
      </c>
      <c r="E12" s="144">
        <f t="shared" si="1"/>
        <v>43.63333333</v>
      </c>
      <c r="F12" s="145">
        <f>(D12*100)/D34</f>
        <v>5.230298033</v>
      </c>
      <c r="G12" s="143">
        <f t="shared" si="2"/>
        <v>30.83991047</v>
      </c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</row>
    <row r="13">
      <c r="A13" s="140" t="s">
        <v>40</v>
      </c>
      <c r="B13" s="141">
        <v>25.0</v>
      </c>
      <c r="C13" s="142">
        <v>12.0</v>
      </c>
      <c r="D13" s="143">
        <f>'Relatório por Dias'!E30</f>
        <v>2.766666667</v>
      </c>
      <c r="E13" s="144">
        <f t="shared" si="1"/>
        <v>46.4</v>
      </c>
      <c r="F13" s="145">
        <f>(D13*100)/D34</f>
        <v>1.955471787</v>
      </c>
      <c r="G13" s="143">
        <f t="shared" si="2"/>
        <v>32.79538226</v>
      </c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</row>
    <row r="14">
      <c r="A14" s="140" t="s">
        <v>40</v>
      </c>
      <c r="B14" s="141">
        <v>26.0</v>
      </c>
      <c r="C14" s="142">
        <v>13.0</v>
      </c>
      <c r="D14" s="143">
        <f>'Relatório por Dias'!E31</f>
        <v>4.95</v>
      </c>
      <c r="E14" s="144">
        <f t="shared" si="1"/>
        <v>51.35</v>
      </c>
      <c r="F14" s="145">
        <f>(D14*100)/D34</f>
        <v>3.498645306</v>
      </c>
      <c r="G14" s="143">
        <f t="shared" si="2"/>
        <v>36.29402757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</row>
    <row r="15">
      <c r="A15" s="140" t="s">
        <v>40</v>
      </c>
      <c r="B15" s="141">
        <v>27.0</v>
      </c>
      <c r="C15" s="142">
        <v>14.0</v>
      </c>
      <c r="D15" s="143">
        <f>'Relatório por Dias'!E32</f>
        <v>4.7</v>
      </c>
      <c r="E15" s="144">
        <f t="shared" si="1"/>
        <v>56.05</v>
      </c>
      <c r="F15" s="145">
        <f>(D15*100)/D34</f>
        <v>3.321946048</v>
      </c>
      <c r="G15" s="143">
        <f t="shared" si="2"/>
        <v>39.61597361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</row>
    <row r="16">
      <c r="A16" s="140" t="s">
        <v>40</v>
      </c>
      <c r="B16" s="141">
        <v>28.0</v>
      </c>
      <c r="C16" s="142">
        <v>15.0</v>
      </c>
      <c r="D16" s="143">
        <f>'Relatório por Dias'!E33</f>
        <v>5.483333333</v>
      </c>
      <c r="E16" s="144">
        <f t="shared" si="1"/>
        <v>61.53333333</v>
      </c>
      <c r="F16" s="145">
        <f>(D16*100)/D34</f>
        <v>3.875603722</v>
      </c>
      <c r="G16" s="143">
        <f t="shared" si="2"/>
        <v>43.49157734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</row>
    <row r="17">
      <c r="A17" s="140" t="s">
        <v>40</v>
      </c>
      <c r="B17" s="141">
        <v>29.0</v>
      </c>
      <c r="C17" s="142">
        <v>16.0</v>
      </c>
      <c r="D17" s="143">
        <f>'Relatório por Dias'!E34</f>
        <v>7.216666667</v>
      </c>
      <c r="E17" s="144">
        <f t="shared" si="1"/>
        <v>68.75</v>
      </c>
      <c r="F17" s="145">
        <f>(D17*100)/D34</f>
        <v>5.100718577</v>
      </c>
      <c r="G17" s="143">
        <f t="shared" si="2"/>
        <v>48.59229591</v>
      </c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</row>
    <row r="18">
      <c r="A18" s="140" t="s">
        <v>40</v>
      </c>
      <c r="B18" s="141">
        <v>30.0</v>
      </c>
      <c r="C18" s="142">
        <v>17.0</v>
      </c>
      <c r="D18" s="143">
        <f>'Relatório por Dias'!E35</f>
        <v>4.5</v>
      </c>
      <c r="E18" s="144">
        <f t="shared" si="1"/>
        <v>73.25</v>
      </c>
      <c r="F18" s="145">
        <f>(D18*100)/D34</f>
        <v>3.180586642</v>
      </c>
      <c r="G18" s="143">
        <f t="shared" si="2"/>
        <v>51.77288255</v>
      </c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</row>
    <row r="19">
      <c r="A19" s="140" t="s">
        <v>40</v>
      </c>
      <c r="B19" s="141">
        <v>31.0</v>
      </c>
      <c r="C19" s="142">
        <v>18.0</v>
      </c>
      <c r="D19" s="143">
        <f>'Relatório por Dias'!E36</f>
        <v>6.35</v>
      </c>
      <c r="E19" s="144">
        <f t="shared" si="1"/>
        <v>79.6</v>
      </c>
      <c r="F19" s="145">
        <f>(D19*100)/D34</f>
        <v>4.48816115</v>
      </c>
      <c r="G19" s="143">
        <f t="shared" si="2"/>
        <v>56.2610437</v>
      </c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</row>
    <row r="20">
      <c r="A20" s="140" t="s">
        <v>41</v>
      </c>
      <c r="B20" s="141">
        <v>1.0</v>
      </c>
      <c r="C20" s="142">
        <v>19.0</v>
      </c>
      <c r="D20" s="143">
        <f>'Relatório por Dias'!H6</f>
        <v>4.916666667</v>
      </c>
      <c r="E20" s="144">
        <f t="shared" si="1"/>
        <v>84.51666667</v>
      </c>
      <c r="F20" s="145">
        <f>(D20*100)/D34</f>
        <v>3.475085405</v>
      </c>
      <c r="G20" s="143">
        <f t="shared" si="2"/>
        <v>59.73612911</v>
      </c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</row>
    <row r="21">
      <c r="A21" s="140" t="s">
        <v>41</v>
      </c>
      <c r="B21" s="141">
        <v>2.0</v>
      </c>
      <c r="C21" s="142">
        <v>20.0</v>
      </c>
      <c r="D21" s="143">
        <f>'Relatório por Dias'!H7</f>
        <v>7.516666667</v>
      </c>
      <c r="E21" s="144">
        <f t="shared" si="1"/>
        <v>92.03333333</v>
      </c>
      <c r="F21" s="145">
        <f>(D21*100)/D34</f>
        <v>5.312757686</v>
      </c>
      <c r="G21" s="143">
        <f t="shared" si="2"/>
        <v>65.04888679</v>
      </c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</row>
    <row r="22">
      <c r="A22" s="140" t="s">
        <v>41</v>
      </c>
      <c r="B22" s="141">
        <v>3.0</v>
      </c>
      <c r="C22" s="142">
        <v>21.0</v>
      </c>
      <c r="D22" s="143">
        <f>'Relatório por Dias'!H8</f>
        <v>2.966666667</v>
      </c>
      <c r="E22" s="144">
        <f t="shared" si="1"/>
        <v>95</v>
      </c>
      <c r="F22" s="145">
        <f>(D22*100)/D34</f>
        <v>2.096831193</v>
      </c>
      <c r="G22" s="143">
        <f t="shared" si="2"/>
        <v>67.14571799</v>
      </c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</row>
    <row r="23">
      <c r="A23" s="140" t="s">
        <v>41</v>
      </c>
      <c r="B23" s="141">
        <v>4.0</v>
      </c>
      <c r="C23" s="142">
        <v>22.0</v>
      </c>
      <c r="D23" s="143">
        <f>'Relatório por Dias'!H9</f>
        <v>4</v>
      </c>
      <c r="E23" s="144">
        <f t="shared" si="1"/>
        <v>99</v>
      </c>
      <c r="F23" s="145">
        <f>(D23*100)/D34</f>
        <v>2.827188126</v>
      </c>
      <c r="G23" s="143">
        <f t="shared" si="2"/>
        <v>69.97290611</v>
      </c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</row>
    <row r="24">
      <c r="A24" s="140" t="s">
        <v>41</v>
      </c>
      <c r="B24" s="141">
        <v>5.0</v>
      </c>
      <c r="C24" s="142">
        <v>23.0</v>
      </c>
      <c r="D24" s="143">
        <f>'Relatório por Dias'!H10</f>
        <v>5.683333333</v>
      </c>
      <c r="E24" s="144">
        <f t="shared" si="1"/>
        <v>104.6833333</v>
      </c>
      <c r="F24" s="145">
        <f>(D24*100)/D34</f>
        <v>4.016963129</v>
      </c>
      <c r="G24" s="143">
        <f t="shared" si="2"/>
        <v>73.98986924</v>
      </c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</row>
    <row r="25">
      <c r="A25" s="140" t="s">
        <v>41</v>
      </c>
      <c r="B25" s="141">
        <v>6.0</v>
      </c>
      <c r="C25" s="142">
        <v>24.0</v>
      </c>
      <c r="D25" s="143">
        <f>'Relatório por Dias'!H11</f>
        <v>3.533333333</v>
      </c>
      <c r="E25" s="144">
        <f t="shared" si="1"/>
        <v>108.2166667</v>
      </c>
      <c r="F25" s="145">
        <f>(D25*100)/D34</f>
        <v>2.497349511</v>
      </c>
      <c r="G25" s="143">
        <f t="shared" si="2"/>
        <v>76.48721875</v>
      </c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</row>
    <row r="26">
      <c r="A26" s="140" t="s">
        <v>41</v>
      </c>
      <c r="B26" s="141">
        <v>7.0</v>
      </c>
      <c r="C26" s="142">
        <v>25.0</v>
      </c>
      <c r="D26" s="143">
        <f>'Relatório por Dias'!H12</f>
        <v>7.066666667</v>
      </c>
      <c r="E26" s="144">
        <f t="shared" si="1"/>
        <v>115.2833333</v>
      </c>
      <c r="F26" s="145">
        <f>(D26*100)/D34</f>
        <v>4.994699022</v>
      </c>
      <c r="G26" s="143">
        <f t="shared" si="2"/>
        <v>81.48191778</v>
      </c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</row>
    <row r="27">
      <c r="A27" s="140" t="s">
        <v>41</v>
      </c>
      <c r="B27" s="141">
        <v>8.0</v>
      </c>
      <c r="C27" s="142">
        <v>26.0</v>
      </c>
      <c r="D27" s="143">
        <f>'Relatório por Dias'!H13</f>
        <v>6.15</v>
      </c>
      <c r="E27" s="144">
        <f t="shared" si="1"/>
        <v>121.4333333</v>
      </c>
      <c r="F27" s="145">
        <f>(D27*100)/D34</f>
        <v>4.346801743</v>
      </c>
      <c r="G27" s="143">
        <f t="shared" si="2"/>
        <v>85.82871952</v>
      </c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</row>
    <row r="28">
      <c r="A28" s="140" t="s">
        <v>41</v>
      </c>
      <c r="B28" s="141">
        <v>9.0</v>
      </c>
      <c r="C28" s="142">
        <v>27.0</v>
      </c>
      <c r="D28" s="143">
        <f>'Relatório por Dias'!H14</f>
        <v>4.85</v>
      </c>
      <c r="E28" s="144">
        <f t="shared" si="1"/>
        <v>126.2833333</v>
      </c>
      <c r="F28" s="145">
        <f>(D28*100)/D34</f>
        <v>3.427965603</v>
      </c>
      <c r="G28" s="143">
        <f t="shared" si="2"/>
        <v>89.25668512</v>
      </c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</row>
    <row r="29">
      <c r="A29" s="140" t="s">
        <v>41</v>
      </c>
      <c r="B29" s="141">
        <v>10.0</v>
      </c>
      <c r="C29" s="142">
        <v>28.0</v>
      </c>
      <c r="D29" s="143">
        <f>'Relatório por Dias'!H15</f>
        <v>3.583333333</v>
      </c>
      <c r="E29" s="144">
        <f t="shared" si="1"/>
        <v>129.8666667</v>
      </c>
      <c r="F29" s="145">
        <f>(D29*100)/D34</f>
        <v>2.532689363</v>
      </c>
      <c r="G29" s="143">
        <f t="shared" si="2"/>
        <v>91.78937448</v>
      </c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</row>
    <row r="30">
      <c r="A30" s="140" t="s">
        <v>41</v>
      </c>
      <c r="B30" s="141">
        <v>11.0</v>
      </c>
      <c r="C30" s="142">
        <v>29.0</v>
      </c>
      <c r="D30" s="143">
        <f>'Relatório por Dias'!H16</f>
        <v>2.916666667</v>
      </c>
      <c r="E30" s="144">
        <f t="shared" si="1"/>
        <v>132.7833333</v>
      </c>
      <c r="F30" s="145">
        <f>(D30*100)/D34</f>
        <v>2.061491342</v>
      </c>
      <c r="G30" s="143">
        <f t="shared" si="2"/>
        <v>93.85086583</v>
      </c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</row>
    <row r="31">
      <c r="A31" s="140" t="s">
        <v>41</v>
      </c>
      <c r="B31" s="141">
        <v>12.0</v>
      </c>
      <c r="C31" s="142">
        <v>30.0</v>
      </c>
      <c r="D31" s="143">
        <f>'Relatório por Dias'!H17</f>
        <v>6.316666667</v>
      </c>
      <c r="E31" s="144">
        <f t="shared" si="1"/>
        <v>139.1</v>
      </c>
      <c r="F31" s="145">
        <f>(D31*100)/D34</f>
        <v>4.464601249</v>
      </c>
      <c r="G31" s="143">
        <f t="shared" si="2"/>
        <v>98.31546708</v>
      </c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</row>
    <row r="32">
      <c r="A32" s="140" t="s">
        <v>41</v>
      </c>
      <c r="B32" s="141">
        <v>13.0</v>
      </c>
      <c r="C32" s="142">
        <v>31.0</v>
      </c>
      <c r="D32" s="143">
        <f>'Relatório por Dias'!H18</f>
        <v>2.383333333</v>
      </c>
      <c r="E32" s="144">
        <f t="shared" si="1"/>
        <v>141.4833333</v>
      </c>
      <c r="F32" s="145">
        <f>(D32*100)/D34</f>
        <v>1.684532925</v>
      </c>
      <c r="G32" s="143">
        <f t="shared" si="2"/>
        <v>100</v>
      </c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</row>
    <row r="33">
      <c r="A33" s="146"/>
      <c r="B33" s="142"/>
      <c r="C33" s="146"/>
      <c r="D33" s="147" t="s">
        <v>42</v>
      </c>
      <c r="E33" s="148"/>
      <c r="F33" s="149" t="s">
        <v>43</v>
      </c>
      <c r="G33" s="148"/>
      <c r="H33" s="150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</row>
    <row r="34">
      <c r="A34" s="146"/>
      <c r="B34" s="146"/>
      <c r="C34" s="146"/>
      <c r="D34" s="151">
        <f>SUMPRODUCT(D2:D32)</f>
        <v>141.4833333</v>
      </c>
      <c r="E34" s="148"/>
      <c r="F34" s="152">
        <f>SUMPRODUCT(F2:F32)</f>
        <v>100</v>
      </c>
      <c r="G34" s="148"/>
      <c r="H34" s="150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</row>
    <row r="35">
      <c r="A35" s="153"/>
      <c r="B35" s="153"/>
      <c r="C35" s="153"/>
      <c r="D35" s="150"/>
      <c r="E35" s="139"/>
      <c r="F35" s="154"/>
      <c r="G35" s="150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</row>
    <row r="36">
      <c r="A36" s="150"/>
      <c r="B36" s="155" t="s">
        <v>44</v>
      </c>
      <c r="C36" s="154"/>
      <c r="D36" s="155" t="s">
        <v>45</v>
      </c>
      <c r="E36" s="150"/>
      <c r="F36" s="156" t="s">
        <v>46</v>
      </c>
      <c r="G36" s="139"/>
      <c r="H36" s="155" t="s">
        <v>47</v>
      </c>
      <c r="I36" s="150"/>
      <c r="J36" s="150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</row>
    <row r="37">
      <c r="A37" s="150"/>
      <c r="B37" s="157">
        <f>MEDIAN(D2:D32)</f>
        <v>4.7</v>
      </c>
      <c r="C37" s="139"/>
      <c r="D37" s="158">
        <f>VAR.S(D2:D32)</f>
        <v>4.781001792</v>
      </c>
      <c r="E37" s="150"/>
      <c r="F37" s="159">
        <f>SQRT(D37)</f>
        <v>2.186550203</v>
      </c>
      <c r="G37" s="139"/>
      <c r="H37" s="157">
        <f>F37/B37</f>
        <v>0.4652234475</v>
      </c>
      <c r="I37" s="150"/>
      <c r="J37" s="150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</row>
    <row r="38" ht="15.75" customHeight="1">
      <c r="A38" s="150"/>
      <c r="B38" s="153"/>
      <c r="C38" s="153"/>
      <c r="D38" s="160"/>
      <c r="E38" s="139"/>
      <c r="F38" s="139"/>
      <c r="G38" s="154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</row>
    <row r="39">
      <c r="A39" s="150"/>
      <c r="B39" s="161" t="s">
        <v>48</v>
      </c>
      <c r="C39" s="153"/>
      <c r="D39" s="162" t="s">
        <v>49</v>
      </c>
      <c r="E39" s="139"/>
      <c r="F39" s="162" t="s">
        <v>50</v>
      </c>
      <c r="G39" s="139"/>
      <c r="H39" s="155" t="s">
        <v>51</v>
      </c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</row>
    <row r="40">
      <c r="A40" s="150"/>
      <c r="B40" s="163">
        <f>(31+1)/2</f>
        <v>16</v>
      </c>
      <c r="C40" s="153"/>
      <c r="D40" s="164">
        <f>(31 + 1) /4</f>
        <v>8</v>
      </c>
      <c r="E40" s="139"/>
      <c r="F40" s="165">
        <f>3*(31 + 1) /4</f>
        <v>24</v>
      </c>
      <c r="G40" s="139"/>
      <c r="H40" s="157">
        <f>MODE.SNGL(D2:D32)</f>
        <v>0</v>
      </c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</row>
    <row r="41">
      <c r="A41" s="166"/>
      <c r="B41" s="150"/>
      <c r="C41" s="166"/>
      <c r="D41" s="167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</row>
    <row r="42">
      <c r="A42" s="166"/>
      <c r="B42" s="139"/>
      <c r="C42" s="166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</row>
    <row r="43">
      <c r="A43" s="166"/>
      <c r="B43" s="168" t="s">
        <v>52</v>
      </c>
      <c r="C43" s="169"/>
      <c r="D43" s="169"/>
      <c r="E43" s="170"/>
      <c r="F43" s="150"/>
      <c r="G43" s="171" t="s">
        <v>53</v>
      </c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</row>
    <row r="44">
      <c r="A44" s="166"/>
      <c r="B44" s="172"/>
      <c r="C44" s="173"/>
      <c r="D44" s="174"/>
      <c r="E44" s="175"/>
      <c r="F44" s="139"/>
      <c r="G44" s="176"/>
      <c r="H44" s="176"/>
      <c r="I44" s="176"/>
      <c r="J44" s="176"/>
      <c r="K44" s="176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</row>
    <row r="45">
      <c r="A45" s="166"/>
      <c r="B45" s="172"/>
      <c r="C45" s="173"/>
      <c r="D45" s="174"/>
      <c r="E45" s="175"/>
      <c r="F45" s="139"/>
      <c r="G45" s="176"/>
      <c r="H45" s="176"/>
      <c r="I45" s="176"/>
      <c r="J45" s="176"/>
      <c r="K45" s="176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</row>
    <row r="46">
      <c r="A46" s="166"/>
      <c r="B46" s="172"/>
      <c r="C46" s="173"/>
      <c r="D46" s="174"/>
      <c r="E46" s="175"/>
      <c r="F46" s="139"/>
      <c r="G46" s="176"/>
      <c r="H46" s="176"/>
      <c r="I46" s="176"/>
      <c r="J46" s="176"/>
      <c r="K46" s="176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</row>
    <row r="47">
      <c r="A47" s="166"/>
      <c r="B47" s="172"/>
      <c r="C47" s="173"/>
      <c r="D47" s="174"/>
      <c r="E47" s="175"/>
      <c r="F47" s="139"/>
      <c r="G47" s="176"/>
      <c r="H47" s="176"/>
      <c r="I47" s="176"/>
      <c r="J47" s="176"/>
      <c r="K47" s="176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</row>
    <row r="48">
      <c r="A48" s="166"/>
      <c r="B48" s="172"/>
      <c r="C48" s="173"/>
      <c r="D48" s="174"/>
      <c r="E48" s="175"/>
      <c r="F48" s="139"/>
      <c r="G48" s="176"/>
      <c r="H48" s="176"/>
      <c r="I48" s="176"/>
      <c r="J48" s="176"/>
      <c r="K48" s="176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</row>
    <row r="49">
      <c r="A49" s="166"/>
      <c r="B49" s="172"/>
      <c r="C49" s="173"/>
      <c r="D49" s="174"/>
      <c r="E49" s="175"/>
      <c r="F49" s="139"/>
      <c r="G49" s="176"/>
      <c r="H49" s="176"/>
      <c r="I49" s="176"/>
      <c r="J49" s="176"/>
      <c r="K49" s="176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</row>
    <row r="50">
      <c r="A50" s="166"/>
      <c r="B50" s="172"/>
      <c r="C50" s="173"/>
      <c r="D50" s="174"/>
      <c r="E50" s="175"/>
      <c r="F50" s="139"/>
      <c r="G50" s="176"/>
      <c r="H50" s="176"/>
      <c r="I50" s="176"/>
      <c r="J50" s="176"/>
      <c r="K50" s="176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</row>
    <row r="51">
      <c r="A51" s="166"/>
      <c r="B51" s="172"/>
      <c r="C51" s="173"/>
      <c r="D51" s="174"/>
      <c r="E51" s="175"/>
      <c r="F51" s="139"/>
      <c r="G51" s="176"/>
      <c r="H51" s="176"/>
      <c r="I51" s="176"/>
      <c r="J51" s="176"/>
      <c r="K51" s="176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</row>
    <row r="52">
      <c r="A52" s="166"/>
      <c r="B52" s="172"/>
      <c r="C52" s="173"/>
      <c r="D52" s="174"/>
      <c r="E52" s="175"/>
      <c r="F52" s="139"/>
      <c r="G52" s="176"/>
      <c r="H52" s="176"/>
      <c r="I52" s="176"/>
      <c r="J52" s="176"/>
      <c r="K52" s="176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</row>
    <row r="53">
      <c r="A53" s="166"/>
      <c r="B53" s="172"/>
      <c r="C53" s="173"/>
      <c r="D53" s="174"/>
      <c r="E53" s="175"/>
      <c r="F53" s="139"/>
      <c r="G53" s="176"/>
      <c r="H53" s="176"/>
      <c r="I53" s="176"/>
      <c r="J53" s="176"/>
      <c r="K53" s="176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</row>
    <row r="54">
      <c r="A54" s="166"/>
      <c r="B54" s="172"/>
      <c r="C54" s="173"/>
      <c r="D54" s="174"/>
      <c r="E54" s="175"/>
      <c r="F54" s="139"/>
      <c r="G54" s="176"/>
      <c r="H54" s="176"/>
      <c r="I54" s="176"/>
      <c r="J54" s="176"/>
      <c r="K54" s="176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</row>
    <row r="55">
      <c r="A55" s="166"/>
      <c r="B55" s="172"/>
      <c r="C55" s="173"/>
      <c r="D55" s="174"/>
      <c r="E55" s="175"/>
      <c r="F55" s="139"/>
      <c r="G55" s="176"/>
      <c r="H55" s="176"/>
      <c r="I55" s="176"/>
      <c r="J55" s="176"/>
      <c r="K55" s="176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</row>
    <row r="56">
      <c r="A56" s="166"/>
      <c r="B56" s="172"/>
      <c r="C56" s="173"/>
      <c r="D56" s="174"/>
      <c r="E56" s="175"/>
      <c r="F56" s="139"/>
      <c r="G56" s="176"/>
      <c r="H56" s="176"/>
      <c r="I56" s="176"/>
      <c r="J56" s="176"/>
      <c r="K56" s="176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</row>
    <row r="57">
      <c r="A57" s="166"/>
      <c r="B57" s="172"/>
      <c r="C57" s="173"/>
      <c r="D57" s="174"/>
      <c r="E57" s="175"/>
      <c r="F57" s="139"/>
      <c r="G57" s="176"/>
      <c r="H57" s="176"/>
      <c r="I57" s="176"/>
      <c r="J57" s="176"/>
      <c r="K57" s="176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</row>
    <row r="58">
      <c r="A58" s="166"/>
      <c r="B58" s="172"/>
      <c r="C58" s="173"/>
      <c r="D58" s="174"/>
      <c r="E58" s="175"/>
      <c r="F58" s="139"/>
      <c r="G58" s="176"/>
      <c r="H58" s="176"/>
      <c r="I58" s="176"/>
      <c r="J58" s="176"/>
      <c r="K58" s="176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</row>
    <row r="59">
      <c r="A59" s="166"/>
      <c r="B59" s="172"/>
      <c r="C59" s="173"/>
      <c r="D59" s="174"/>
      <c r="E59" s="175"/>
      <c r="F59" s="139"/>
      <c r="G59" s="176"/>
      <c r="H59" s="176"/>
      <c r="I59" s="176"/>
      <c r="J59" s="176"/>
      <c r="K59" s="176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</row>
    <row r="60">
      <c r="A60" s="166"/>
      <c r="B60" s="172"/>
      <c r="C60" s="173"/>
      <c r="D60" s="174"/>
      <c r="E60" s="175"/>
      <c r="F60" s="139"/>
      <c r="G60" s="176"/>
      <c r="H60" s="176"/>
      <c r="I60" s="176"/>
      <c r="J60" s="176"/>
      <c r="K60" s="176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</row>
    <row r="61">
      <c r="A61" s="166"/>
      <c r="B61" s="177"/>
      <c r="C61" s="178"/>
      <c r="D61" s="179"/>
      <c r="E61" s="180"/>
      <c r="F61" s="139"/>
      <c r="G61" s="176"/>
      <c r="H61" s="176"/>
      <c r="I61" s="176"/>
      <c r="J61" s="176"/>
      <c r="K61" s="176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</row>
    <row r="62">
      <c r="A62" s="166"/>
      <c r="B62" s="166"/>
      <c r="C62" s="166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</row>
    <row r="63">
      <c r="A63" s="166"/>
      <c r="B63" s="166"/>
      <c r="C63" s="166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</row>
    <row r="64">
      <c r="A64" s="166"/>
      <c r="B64" s="166"/>
      <c r="C64" s="166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</row>
    <row r="65">
      <c r="A65" s="166"/>
      <c r="B65" s="166"/>
      <c r="C65" s="166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</row>
    <row r="66">
      <c r="A66" s="166"/>
      <c r="B66" s="166"/>
      <c r="C66" s="166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</row>
    <row r="67">
      <c r="A67" s="166"/>
      <c r="B67" s="166"/>
      <c r="C67" s="166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</row>
    <row r="68">
      <c r="A68" s="166"/>
      <c r="B68" s="166"/>
      <c r="C68" s="166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</row>
    <row r="69">
      <c r="A69" s="166"/>
      <c r="B69" s="166"/>
      <c r="C69" s="166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</row>
    <row r="70">
      <c r="A70" s="166"/>
      <c r="B70" s="166"/>
      <c r="C70" s="166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</row>
    <row r="71">
      <c r="A71" s="166"/>
      <c r="B71" s="166"/>
      <c r="C71" s="166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</row>
    <row r="72">
      <c r="A72" s="166"/>
      <c r="B72" s="166"/>
      <c r="C72" s="166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</row>
    <row r="73">
      <c r="A73" s="166"/>
      <c r="B73" s="166"/>
      <c r="C73" s="166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</row>
    <row r="74">
      <c r="A74" s="166"/>
      <c r="B74" s="166"/>
      <c r="C74" s="166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</row>
    <row r="75">
      <c r="A75" s="166"/>
      <c r="B75" s="166"/>
      <c r="C75" s="166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</row>
    <row r="76">
      <c r="A76" s="166"/>
      <c r="B76" s="166"/>
      <c r="C76" s="166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</row>
    <row r="77">
      <c r="A77" s="166"/>
      <c r="B77" s="166"/>
      <c r="C77" s="166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</row>
    <row r="78">
      <c r="A78" s="166"/>
      <c r="B78" s="166"/>
      <c r="C78" s="166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</row>
    <row r="79">
      <c r="A79" s="166"/>
      <c r="B79" s="166"/>
      <c r="C79" s="166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</row>
    <row r="80">
      <c r="A80" s="166"/>
      <c r="B80" s="166"/>
      <c r="C80" s="166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</row>
    <row r="81">
      <c r="A81" s="166"/>
      <c r="B81" s="166"/>
      <c r="C81" s="166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</row>
    <row r="82">
      <c r="A82" s="166"/>
      <c r="B82" s="166"/>
      <c r="C82" s="166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</row>
    <row r="83">
      <c r="A83" s="166"/>
      <c r="B83" s="166"/>
      <c r="C83" s="166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</row>
    <row r="84">
      <c r="A84" s="166"/>
      <c r="B84" s="166"/>
      <c r="C84" s="166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</row>
    <row r="85">
      <c r="A85" s="166"/>
      <c r="B85" s="166"/>
      <c r="C85" s="166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</row>
    <row r="86">
      <c r="A86" s="166"/>
      <c r="B86" s="166"/>
      <c r="C86" s="166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</row>
    <row r="87">
      <c r="A87" s="166"/>
      <c r="B87" s="166"/>
      <c r="C87" s="166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</row>
    <row r="88">
      <c r="A88" s="166"/>
      <c r="B88" s="166"/>
      <c r="C88" s="166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</row>
    <row r="89">
      <c r="A89" s="166"/>
      <c r="B89" s="166"/>
      <c r="C89" s="166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</row>
    <row r="90">
      <c r="A90" s="166"/>
      <c r="B90" s="166"/>
      <c r="C90" s="166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</row>
    <row r="91">
      <c r="A91" s="166"/>
      <c r="B91" s="166"/>
      <c r="C91" s="166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</row>
    <row r="92">
      <c r="A92" s="166"/>
      <c r="B92" s="166"/>
      <c r="C92" s="166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</row>
    <row r="93">
      <c r="A93" s="166"/>
      <c r="B93" s="166"/>
      <c r="C93" s="166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</row>
    <row r="94">
      <c r="A94" s="166"/>
      <c r="B94" s="166"/>
      <c r="C94" s="166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</row>
    <row r="95">
      <c r="A95" s="166"/>
      <c r="B95" s="166"/>
      <c r="C95" s="166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</row>
    <row r="96">
      <c r="A96" s="166"/>
      <c r="B96" s="166"/>
      <c r="C96" s="166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</row>
    <row r="97">
      <c r="A97" s="166"/>
      <c r="B97" s="166"/>
      <c r="C97" s="166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</row>
    <row r="98">
      <c r="A98" s="166"/>
      <c r="B98" s="166"/>
      <c r="C98" s="166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</row>
    <row r="99">
      <c r="A99" s="166"/>
      <c r="B99" s="166"/>
      <c r="C99" s="166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</row>
    <row r="100">
      <c r="A100" s="166"/>
      <c r="B100" s="166"/>
      <c r="C100" s="166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</row>
    <row r="101">
      <c r="A101" s="166"/>
      <c r="B101" s="166"/>
      <c r="C101" s="166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</row>
    <row r="102">
      <c r="A102" s="166"/>
      <c r="B102" s="166"/>
      <c r="C102" s="166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</row>
    <row r="103">
      <c r="A103" s="166"/>
      <c r="B103" s="166"/>
      <c r="C103" s="166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</row>
    <row r="104">
      <c r="A104" s="166"/>
      <c r="B104" s="166"/>
      <c r="C104" s="166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</row>
    <row r="105">
      <c r="A105" s="166"/>
      <c r="B105" s="166"/>
      <c r="C105" s="166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</row>
    <row r="106">
      <c r="A106" s="166"/>
      <c r="B106" s="166"/>
      <c r="C106" s="166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</row>
    <row r="107">
      <c r="A107" s="166"/>
      <c r="B107" s="166"/>
      <c r="C107" s="166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</row>
    <row r="108">
      <c r="A108" s="166"/>
      <c r="B108" s="166"/>
      <c r="C108" s="166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</row>
    <row r="109">
      <c r="A109" s="166"/>
      <c r="B109" s="166"/>
      <c r="C109" s="166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</row>
    <row r="110">
      <c r="A110" s="166"/>
      <c r="B110" s="166"/>
      <c r="C110" s="166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</row>
    <row r="111">
      <c r="A111" s="166"/>
      <c r="B111" s="166"/>
      <c r="C111" s="166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</row>
    <row r="112">
      <c r="A112" s="166"/>
      <c r="B112" s="166"/>
      <c r="C112" s="166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</row>
    <row r="113">
      <c r="A113" s="166"/>
      <c r="B113" s="166"/>
      <c r="C113" s="166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</row>
    <row r="114">
      <c r="A114" s="166"/>
      <c r="B114" s="166"/>
      <c r="C114" s="166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</row>
    <row r="115">
      <c r="A115" s="166"/>
      <c r="B115" s="166"/>
      <c r="C115" s="166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</row>
    <row r="116">
      <c r="A116" s="166"/>
      <c r="B116" s="166"/>
      <c r="C116" s="166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</row>
    <row r="117">
      <c r="A117" s="166"/>
      <c r="B117" s="166"/>
      <c r="C117" s="166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</row>
    <row r="118">
      <c r="A118" s="166"/>
      <c r="B118" s="166"/>
      <c r="C118" s="166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</row>
    <row r="119">
      <c r="A119" s="166"/>
      <c r="B119" s="166"/>
      <c r="C119" s="166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</row>
    <row r="120">
      <c r="A120" s="166"/>
      <c r="B120" s="166"/>
      <c r="C120" s="166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</row>
    <row r="121">
      <c r="A121" s="166"/>
      <c r="B121" s="166"/>
      <c r="C121" s="166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</row>
    <row r="122">
      <c r="A122" s="166"/>
      <c r="B122" s="166"/>
      <c r="C122" s="166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</row>
    <row r="123">
      <c r="A123" s="166"/>
      <c r="B123" s="166"/>
      <c r="C123" s="166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</row>
    <row r="124">
      <c r="A124" s="166"/>
      <c r="B124" s="166"/>
      <c r="C124" s="166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</row>
    <row r="125">
      <c r="A125" s="166"/>
      <c r="B125" s="166"/>
      <c r="C125" s="166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</row>
    <row r="126">
      <c r="A126" s="166"/>
      <c r="B126" s="166"/>
      <c r="C126" s="166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</row>
    <row r="127">
      <c r="A127" s="166"/>
      <c r="B127" s="166"/>
      <c r="C127" s="166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</row>
    <row r="128">
      <c r="A128" s="166"/>
      <c r="B128" s="166"/>
      <c r="C128" s="166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</row>
    <row r="129">
      <c r="A129" s="166"/>
      <c r="B129" s="166"/>
      <c r="C129" s="166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</row>
    <row r="130">
      <c r="A130" s="166"/>
      <c r="B130" s="166"/>
      <c r="C130" s="166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</row>
    <row r="131">
      <c r="A131" s="166"/>
      <c r="B131" s="166"/>
      <c r="C131" s="166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</row>
    <row r="132">
      <c r="A132" s="166"/>
      <c r="B132" s="166"/>
      <c r="C132" s="166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</row>
    <row r="133">
      <c r="A133" s="166"/>
      <c r="B133" s="166"/>
      <c r="C133" s="166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</row>
    <row r="134">
      <c r="A134" s="166"/>
      <c r="B134" s="166"/>
      <c r="C134" s="166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</row>
    <row r="135">
      <c r="A135" s="166"/>
      <c r="B135" s="166"/>
      <c r="C135" s="166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</row>
    <row r="136">
      <c r="A136" s="166"/>
      <c r="B136" s="166"/>
      <c r="C136" s="166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</row>
    <row r="137">
      <c r="A137" s="166"/>
      <c r="B137" s="166"/>
      <c r="C137" s="166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</row>
    <row r="138">
      <c r="A138" s="166"/>
      <c r="B138" s="166"/>
      <c r="C138" s="166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</row>
    <row r="139">
      <c r="A139" s="166"/>
      <c r="B139" s="166"/>
      <c r="C139" s="166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</row>
    <row r="140">
      <c r="A140" s="166"/>
      <c r="B140" s="166"/>
      <c r="C140" s="166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</row>
    <row r="141">
      <c r="A141" s="166"/>
      <c r="B141" s="166"/>
      <c r="C141" s="166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</row>
    <row r="142">
      <c r="A142" s="166"/>
      <c r="B142" s="166"/>
      <c r="C142" s="166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</row>
    <row r="143">
      <c r="A143" s="166"/>
      <c r="B143" s="166"/>
      <c r="C143" s="166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</row>
    <row r="144">
      <c r="A144" s="166"/>
      <c r="B144" s="166"/>
      <c r="C144" s="166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</row>
    <row r="145">
      <c r="A145" s="166"/>
      <c r="B145" s="166"/>
      <c r="C145" s="166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</row>
    <row r="146">
      <c r="A146" s="166"/>
      <c r="B146" s="166"/>
      <c r="C146" s="166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</row>
    <row r="147">
      <c r="A147" s="166"/>
      <c r="B147" s="166"/>
      <c r="C147" s="166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</row>
    <row r="148">
      <c r="A148" s="166"/>
      <c r="B148" s="166"/>
      <c r="C148" s="166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</row>
    <row r="149">
      <c r="A149" s="166"/>
      <c r="B149" s="166"/>
      <c r="C149" s="166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</row>
    <row r="150">
      <c r="A150" s="166"/>
      <c r="B150" s="166"/>
      <c r="C150" s="166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</row>
    <row r="151">
      <c r="A151" s="166"/>
      <c r="B151" s="166"/>
      <c r="C151" s="166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</row>
    <row r="152">
      <c r="A152" s="166"/>
      <c r="B152" s="166"/>
      <c r="C152" s="166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</row>
    <row r="153">
      <c r="A153" s="166"/>
      <c r="B153" s="166"/>
      <c r="C153" s="166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</row>
    <row r="154">
      <c r="A154" s="166"/>
      <c r="B154" s="166"/>
      <c r="C154" s="166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</row>
    <row r="155">
      <c r="A155" s="166"/>
      <c r="B155" s="166"/>
      <c r="C155" s="166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</row>
    <row r="156">
      <c r="A156" s="166"/>
      <c r="B156" s="166"/>
      <c r="C156" s="166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</row>
    <row r="157">
      <c r="A157" s="166"/>
      <c r="B157" s="166"/>
      <c r="C157" s="166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</row>
    <row r="158">
      <c r="A158" s="166"/>
      <c r="B158" s="166"/>
      <c r="C158" s="166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</row>
    <row r="159">
      <c r="A159" s="166"/>
      <c r="B159" s="166"/>
      <c r="C159" s="166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</row>
    <row r="160">
      <c r="A160" s="166"/>
      <c r="B160" s="166"/>
      <c r="C160" s="166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</row>
    <row r="161">
      <c r="A161" s="166"/>
      <c r="B161" s="166"/>
      <c r="C161" s="166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</row>
    <row r="162">
      <c r="A162" s="166"/>
      <c r="B162" s="166"/>
      <c r="C162" s="166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</row>
    <row r="163">
      <c r="A163" s="166"/>
      <c r="B163" s="166"/>
      <c r="C163" s="166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</row>
    <row r="164">
      <c r="A164" s="166"/>
      <c r="B164" s="166"/>
      <c r="C164" s="166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</row>
    <row r="165">
      <c r="A165" s="166"/>
      <c r="B165" s="166"/>
      <c r="C165" s="166"/>
      <c r="D165" s="139"/>
      <c r="E165" s="139"/>
      <c r="F165" s="139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</row>
    <row r="166">
      <c r="A166" s="166"/>
      <c r="B166" s="166"/>
      <c r="C166" s="166"/>
      <c r="D166" s="139"/>
      <c r="E166" s="139"/>
      <c r="F166" s="139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</row>
    <row r="167">
      <c r="A167" s="166"/>
      <c r="B167" s="166"/>
      <c r="C167" s="166"/>
      <c r="D167" s="139"/>
      <c r="E167" s="139"/>
      <c r="F167" s="139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</row>
    <row r="168">
      <c r="A168" s="166"/>
      <c r="B168" s="166"/>
      <c r="C168" s="166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</row>
    <row r="169">
      <c r="A169" s="166"/>
      <c r="B169" s="166"/>
      <c r="C169" s="166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</row>
    <row r="170">
      <c r="A170" s="166"/>
      <c r="B170" s="166"/>
      <c r="C170" s="166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</row>
    <row r="171">
      <c r="A171" s="166"/>
      <c r="B171" s="166"/>
      <c r="C171" s="166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</row>
    <row r="172">
      <c r="A172" s="166"/>
      <c r="B172" s="166"/>
      <c r="C172" s="166"/>
      <c r="D172" s="139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</row>
    <row r="173">
      <c r="A173" s="166"/>
      <c r="B173" s="166"/>
      <c r="C173" s="166"/>
      <c r="D173" s="139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</row>
    <row r="174">
      <c r="A174" s="166"/>
      <c r="B174" s="166"/>
      <c r="C174" s="166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</row>
    <row r="175">
      <c r="A175" s="166"/>
      <c r="B175" s="166"/>
      <c r="C175" s="166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</row>
    <row r="176">
      <c r="A176" s="166"/>
      <c r="B176" s="166"/>
      <c r="C176" s="166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</row>
    <row r="177">
      <c r="A177" s="166"/>
      <c r="B177" s="166"/>
      <c r="C177" s="166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</row>
    <row r="178">
      <c r="A178" s="166"/>
      <c r="B178" s="166"/>
      <c r="C178" s="166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</row>
    <row r="179">
      <c r="A179" s="166"/>
      <c r="B179" s="166"/>
      <c r="C179" s="166"/>
      <c r="D179" s="139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</row>
    <row r="180">
      <c r="A180" s="166"/>
      <c r="B180" s="166"/>
      <c r="C180" s="166"/>
      <c r="D180" s="139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</row>
    <row r="181">
      <c r="A181" s="166"/>
      <c r="B181" s="166"/>
      <c r="C181" s="166"/>
      <c r="D181" s="139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</row>
    <row r="182">
      <c r="A182" s="166"/>
      <c r="B182" s="166"/>
      <c r="C182" s="166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</row>
    <row r="183">
      <c r="A183" s="166"/>
      <c r="B183" s="166"/>
      <c r="C183" s="166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</row>
    <row r="184">
      <c r="A184" s="166"/>
      <c r="B184" s="166"/>
      <c r="C184" s="166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</row>
    <row r="185">
      <c r="A185" s="166"/>
      <c r="B185" s="166"/>
      <c r="C185" s="166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</row>
    <row r="186">
      <c r="A186" s="166"/>
      <c r="B186" s="166"/>
      <c r="C186" s="166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</row>
    <row r="187">
      <c r="A187" s="166"/>
      <c r="B187" s="166"/>
      <c r="C187" s="166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</row>
    <row r="188">
      <c r="A188" s="166"/>
      <c r="B188" s="166"/>
      <c r="C188" s="166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</row>
    <row r="189">
      <c r="A189" s="166"/>
      <c r="B189" s="166"/>
      <c r="C189" s="166"/>
      <c r="D189" s="139"/>
      <c r="E189" s="139"/>
      <c r="F189" s="139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</row>
    <row r="190">
      <c r="A190" s="166"/>
      <c r="B190" s="166"/>
      <c r="C190" s="166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</row>
    <row r="191">
      <c r="A191" s="166"/>
      <c r="B191" s="166"/>
      <c r="C191" s="166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</row>
    <row r="192">
      <c r="A192" s="166"/>
      <c r="B192" s="166"/>
      <c r="C192" s="166"/>
      <c r="D192" s="139"/>
      <c r="E192" s="139"/>
      <c r="F192" s="139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</row>
    <row r="193">
      <c r="A193" s="166"/>
      <c r="B193" s="166"/>
      <c r="C193" s="166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</row>
    <row r="194">
      <c r="A194" s="166"/>
      <c r="B194" s="166"/>
      <c r="C194" s="166"/>
      <c r="D194" s="139"/>
      <c r="E194" s="139"/>
      <c r="F194" s="139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</row>
    <row r="195">
      <c r="A195" s="166"/>
      <c r="B195" s="166"/>
      <c r="C195" s="166"/>
      <c r="D195" s="139"/>
      <c r="E195" s="139"/>
      <c r="F195" s="139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</row>
    <row r="196">
      <c r="A196" s="166"/>
      <c r="B196" s="166"/>
      <c r="C196" s="166"/>
      <c r="D196" s="139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</row>
    <row r="197">
      <c r="A197" s="166"/>
      <c r="B197" s="166"/>
      <c r="C197" s="166"/>
      <c r="D197" s="139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</row>
    <row r="198">
      <c r="A198" s="166"/>
      <c r="B198" s="166"/>
      <c r="C198" s="166"/>
      <c r="D198" s="139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</row>
    <row r="199">
      <c r="A199" s="166"/>
      <c r="B199" s="166"/>
      <c r="C199" s="166"/>
      <c r="D199" s="139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</row>
    <row r="200">
      <c r="A200" s="166"/>
      <c r="B200" s="166"/>
      <c r="C200" s="166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</row>
    <row r="201">
      <c r="A201" s="166"/>
      <c r="B201" s="166"/>
      <c r="C201" s="166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</row>
    <row r="202">
      <c r="A202" s="166"/>
      <c r="B202" s="166"/>
      <c r="C202" s="166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</row>
    <row r="203">
      <c r="A203" s="166"/>
      <c r="B203" s="166"/>
      <c r="C203" s="166"/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</row>
    <row r="204">
      <c r="A204" s="166"/>
      <c r="B204" s="166"/>
      <c r="C204" s="166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</row>
    <row r="205">
      <c r="A205" s="166"/>
      <c r="B205" s="166"/>
      <c r="C205" s="166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</row>
    <row r="206">
      <c r="A206" s="166"/>
      <c r="B206" s="166"/>
      <c r="C206" s="166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</row>
    <row r="207">
      <c r="A207" s="166"/>
      <c r="B207" s="166"/>
      <c r="C207" s="166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</row>
    <row r="208">
      <c r="A208" s="166"/>
      <c r="B208" s="166"/>
      <c r="C208" s="166"/>
      <c r="D208" s="139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</row>
    <row r="209">
      <c r="A209" s="166"/>
      <c r="B209" s="166"/>
      <c r="C209" s="166"/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</row>
    <row r="210">
      <c r="A210" s="166"/>
      <c r="B210" s="166"/>
      <c r="C210" s="166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</row>
    <row r="211">
      <c r="A211" s="166"/>
      <c r="B211" s="166"/>
      <c r="C211" s="166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</row>
    <row r="212">
      <c r="A212" s="166"/>
      <c r="B212" s="166"/>
      <c r="C212" s="166"/>
      <c r="D212" s="139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</row>
    <row r="213">
      <c r="A213" s="166"/>
      <c r="B213" s="166"/>
      <c r="C213" s="166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</row>
    <row r="214">
      <c r="A214" s="166"/>
      <c r="B214" s="166"/>
      <c r="C214" s="166"/>
      <c r="D214" s="139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</row>
    <row r="215">
      <c r="A215" s="166"/>
      <c r="B215" s="166"/>
      <c r="C215" s="166"/>
      <c r="D215" s="139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</row>
    <row r="216">
      <c r="A216" s="166"/>
      <c r="B216" s="166"/>
      <c r="C216" s="166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</row>
    <row r="217">
      <c r="A217" s="166"/>
      <c r="B217" s="166"/>
      <c r="C217" s="166"/>
      <c r="D217" s="139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</row>
    <row r="218">
      <c r="A218" s="166"/>
      <c r="B218" s="166"/>
      <c r="C218" s="166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</row>
    <row r="219">
      <c r="A219" s="166"/>
      <c r="B219" s="166"/>
      <c r="C219" s="166"/>
      <c r="D219" s="139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</row>
    <row r="220">
      <c r="A220" s="166"/>
      <c r="B220" s="166"/>
      <c r="C220" s="166"/>
      <c r="D220" s="139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</row>
    <row r="221">
      <c r="A221" s="166"/>
      <c r="B221" s="166"/>
      <c r="C221" s="166"/>
      <c r="D221" s="139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</row>
    <row r="222">
      <c r="A222" s="166"/>
      <c r="B222" s="166"/>
      <c r="C222" s="166"/>
      <c r="D222" s="139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</row>
    <row r="223">
      <c r="A223" s="166"/>
      <c r="B223" s="166"/>
      <c r="C223" s="166"/>
      <c r="D223" s="139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</row>
    <row r="224">
      <c r="A224" s="166"/>
      <c r="B224" s="166"/>
      <c r="C224" s="166"/>
      <c r="D224" s="139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</row>
    <row r="225">
      <c r="A225" s="166"/>
      <c r="B225" s="166"/>
      <c r="C225" s="166"/>
      <c r="D225" s="139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</row>
    <row r="226">
      <c r="A226" s="166"/>
      <c r="B226" s="166"/>
      <c r="C226" s="166"/>
      <c r="D226" s="139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</row>
    <row r="227">
      <c r="A227" s="166"/>
      <c r="B227" s="166"/>
      <c r="C227" s="166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</row>
    <row r="228">
      <c r="A228" s="166"/>
      <c r="B228" s="166"/>
      <c r="C228" s="166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</row>
    <row r="229">
      <c r="A229" s="166"/>
      <c r="B229" s="166"/>
      <c r="C229" s="166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</row>
    <row r="230">
      <c r="A230" s="166"/>
      <c r="B230" s="166"/>
      <c r="C230" s="166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</row>
    <row r="231">
      <c r="A231" s="166"/>
      <c r="B231" s="166"/>
      <c r="C231" s="166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</row>
    <row r="232">
      <c r="A232" s="166"/>
      <c r="B232" s="166"/>
      <c r="C232" s="166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</row>
    <row r="233">
      <c r="A233" s="166"/>
      <c r="B233" s="166"/>
      <c r="C233" s="166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</row>
    <row r="234">
      <c r="A234" s="166"/>
      <c r="B234" s="166"/>
      <c r="C234" s="166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</row>
    <row r="235">
      <c r="A235" s="166"/>
      <c r="B235" s="166"/>
      <c r="C235" s="166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</row>
    <row r="236">
      <c r="A236" s="166"/>
      <c r="B236" s="166"/>
      <c r="C236" s="166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</row>
    <row r="237">
      <c r="A237" s="166"/>
      <c r="B237" s="166"/>
      <c r="C237" s="166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</row>
    <row r="238">
      <c r="A238" s="166"/>
      <c r="B238" s="166"/>
      <c r="C238" s="166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</row>
    <row r="239">
      <c r="A239" s="166"/>
      <c r="B239" s="166"/>
      <c r="C239" s="166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</row>
    <row r="240">
      <c r="A240" s="166"/>
      <c r="B240" s="166"/>
      <c r="C240" s="166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</row>
    <row r="241">
      <c r="A241" s="166"/>
      <c r="B241" s="166"/>
      <c r="C241" s="166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</row>
    <row r="242">
      <c r="A242" s="166"/>
      <c r="B242" s="166"/>
      <c r="C242" s="166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</row>
    <row r="243">
      <c r="A243" s="166"/>
      <c r="B243" s="166"/>
      <c r="C243" s="166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</row>
    <row r="244">
      <c r="A244" s="166"/>
      <c r="B244" s="166"/>
      <c r="C244" s="166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</row>
    <row r="245">
      <c r="A245" s="166"/>
      <c r="B245" s="166"/>
      <c r="C245" s="166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</row>
    <row r="246">
      <c r="A246" s="166"/>
      <c r="B246" s="166"/>
      <c r="C246" s="166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</row>
    <row r="247">
      <c r="A247" s="166"/>
      <c r="B247" s="166"/>
      <c r="C247" s="166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</row>
    <row r="248">
      <c r="A248" s="166"/>
      <c r="B248" s="166"/>
      <c r="C248" s="166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</row>
    <row r="249">
      <c r="A249" s="166"/>
      <c r="B249" s="166"/>
      <c r="C249" s="166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</row>
    <row r="250">
      <c r="A250" s="166"/>
      <c r="B250" s="166"/>
      <c r="C250" s="166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</row>
    <row r="251">
      <c r="A251" s="166"/>
      <c r="B251" s="166"/>
      <c r="C251" s="166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</row>
    <row r="252">
      <c r="A252" s="166"/>
      <c r="B252" s="166"/>
      <c r="C252" s="166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</row>
    <row r="253">
      <c r="A253" s="166"/>
      <c r="B253" s="166"/>
      <c r="C253" s="166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</row>
    <row r="254">
      <c r="A254" s="166"/>
      <c r="B254" s="166"/>
      <c r="C254" s="166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</row>
    <row r="255">
      <c r="A255" s="166"/>
      <c r="B255" s="166"/>
      <c r="C255" s="166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</row>
    <row r="256">
      <c r="A256" s="166"/>
      <c r="B256" s="166"/>
      <c r="C256" s="166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</row>
    <row r="257">
      <c r="A257" s="166"/>
      <c r="B257" s="166"/>
      <c r="C257" s="166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</row>
    <row r="258">
      <c r="A258" s="166"/>
      <c r="B258" s="166"/>
      <c r="C258" s="166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</row>
    <row r="259">
      <c r="A259" s="166"/>
      <c r="B259" s="166"/>
      <c r="C259" s="166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</row>
    <row r="260">
      <c r="A260" s="166"/>
      <c r="B260" s="166"/>
      <c r="C260" s="166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</row>
    <row r="261">
      <c r="A261" s="166"/>
      <c r="B261" s="166"/>
      <c r="C261" s="166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</row>
    <row r="262">
      <c r="A262" s="166"/>
      <c r="B262" s="166"/>
      <c r="C262" s="166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</row>
    <row r="263">
      <c r="A263" s="166"/>
      <c r="B263" s="166"/>
      <c r="C263" s="166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</row>
    <row r="264">
      <c r="A264" s="166"/>
      <c r="B264" s="166"/>
      <c r="C264" s="166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</row>
    <row r="265">
      <c r="A265" s="166"/>
      <c r="B265" s="166"/>
      <c r="C265" s="166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</row>
    <row r="266">
      <c r="A266" s="166"/>
      <c r="B266" s="166"/>
      <c r="C266" s="166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</row>
    <row r="267">
      <c r="A267" s="166"/>
      <c r="B267" s="166"/>
      <c r="C267" s="166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</row>
    <row r="268">
      <c r="A268" s="166"/>
      <c r="B268" s="166"/>
      <c r="C268" s="166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</row>
    <row r="269">
      <c r="A269" s="166"/>
      <c r="B269" s="166"/>
      <c r="C269" s="166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</row>
    <row r="270">
      <c r="A270" s="166"/>
      <c r="B270" s="166"/>
      <c r="C270" s="166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</row>
    <row r="271">
      <c r="A271" s="166"/>
      <c r="B271" s="166"/>
      <c r="C271" s="166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</row>
    <row r="272">
      <c r="A272" s="166"/>
      <c r="B272" s="166"/>
      <c r="C272" s="166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</row>
    <row r="273">
      <c r="A273" s="166"/>
      <c r="B273" s="166"/>
      <c r="C273" s="166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</row>
    <row r="274">
      <c r="A274" s="166"/>
      <c r="B274" s="166"/>
      <c r="C274" s="166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</row>
    <row r="275">
      <c r="A275" s="166"/>
      <c r="B275" s="166"/>
      <c r="C275" s="166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</row>
    <row r="276">
      <c r="A276" s="166"/>
      <c r="B276" s="166"/>
      <c r="C276" s="166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</row>
    <row r="277">
      <c r="A277" s="166"/>
      <c r="B277" s="166"/>
      <c r="C277" s="166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</row>
    <row r="278">
      <c r="A278" s="166"/>
      <c r="B278" s="166"/>
      <c r="C278" s="166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</row>
    <row r="279">
      <c r="A279" s="166"/>
      <c r="B279" s="166"/>
      <c r="C279" s="166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</row>
    <row r="280">
      <c r="A280" s="166"/>
      <c r="B280" s="166"/>
      <c r="C280" s="166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</row>
    <row r="281">
      <c r="A281" s="166"/>
      <c r="B281" s="166"/>
      <c r="C281" s="166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</row>
    <row r="282">
      <c r="A282" s="166"/>
      <c r="B282" s="166"/>
      <c r="C282" s="166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</row>
    <row r="283">
      <c r="A283" s="166"/>
      <c r="B283" s="166"/>
      <c r="C283" s="166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</row>
    <row r="284">
      <c r="A284" s="166"/>
      <c r="B284" s="166"/>
      <c r="C284" s="166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</row>
    <row r="285">
      <c r="A285" s="166"/>
      <c r="B285" s="166"/>
      <c r="C285" s="166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</row>
    <row r="286">
      <c r="A286" s="166"/>
      <c r="B286" s="166"/>
      <c r="C286" s="166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</row>
    <row r="287">
      <c r="A287" s="166"/>
      <c r="B287" s="166"/>
      <c r="C287" s="166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</row>
    <row r="288">
      <c r="A288" s="166"/>
      <c r="B288" s="166"/>
      <c r="C288" s="166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</row>
    <row r="289">
      <c r="A289" s="166"/>
      <c r="B289" s="166"/>
      <c r="C289" s="166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</row>
    <row r="290">
      <c r="A290" s="166"/>
      <c r="B290" s="166"/>
      <c r="C290" s="166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</row>
    <row r="291">
      <c r="A291" s="166"/>
      <c r="B291" s="166"/>
      <c r="C291" s="166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</row>
    <row r="292">
      <c r="A292" s="166"/>
      <c r="B292" s="166"/>
      <c r="C292" s="166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</row>
    <row r="293">
      <c r="A293" s="166"/>
      <c r="B293" s="166"/>
      <c r="C293" s="166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</row>
    <row r="294">
      <c r="A294" s="166"/>
      <c r="B294" s="166"/>
      <c r="C294" s="166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</row>
    <row r="295">
      <c r="A295" s="166"/>
      <c r="B295" s="166"/>
      <c r="C295" s="166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</row>
    <row r="296">
      <c r="A296" s="166"/>
      <c r="B296" s="166"/>
      <c r="C296" s="166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</row>
    <row r="297">
      <c r="A297" s="166"/>
      <c r="B297" s="166"/>
      <c r="C297" s="166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</row>
    <row r="298">
      <c r="A298" s="166"/>
      <c r="B298" s="166"/>
      <c r="C298" s="166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</row>
    <row r="299">
      <c r="A299" s="166"/>
      <c r="B299" s="166"/>
      <c r="C299" s="166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</row>
    <row r="300">
      <c r="A300" s="166"/>
      <c r="B300" s="166"/>
      <c r="C300" s="166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</row>
    <row r="301">
      <c r="A301" s="166"/>
      <c r="B301" s="166"/>
      <c r="C301" s="166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</row>
    <row r="302">
      <c r="A302" s="166"/>
      <c r="B302" s="166"/>
      <c r="C302" s="166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</row>
    <row r="303">
      <c r="A303" s="166"/>
      <c r="B303" s="166"/>
      <c r="C303" s="166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</row>
    <row r="304">
      <c r="A304" s="166"/>
      <c r="B304" s="166"/>
      <c r="C304" s="166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</row>
    <row r="305">
      <c r="A305" s="166"/>
      <c r="B305" s="166"/>
      <c r="C305" s="166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</row>
    <row r="306">
      <c r="A306" s="166"/>
      <c r="B306" s="166"/>
      <c r="C306" s="166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</row>
    <row r="307">
      <c r="A307" s="166"/>
      <c r="B307" s="166"/>
      <c r="C307" s="166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</row>
    <row r="308">
      <c r="A308" s="166"/>
      <c r="B308" s="166"/>
      <c r="C308" s="166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</row>
    <row r="309">
      <c r="A309" s="166"/>
      <c r="B309" s="166"/>
      <c r="C309" s="166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</row>
    <row r="310">
      <c r="A310" s="166"/>
      <c r="B310" s="166"/>
      <c r="C310" s="166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</row>
    <row r="311">
      <c r="A311" s="166"/>
      <c r="B311" s="166"/>
      <c r="C311" s="166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</row>
    <row r="312">
      <c r="A312" s="166"/>
      <c r="B312" s="166"/>
      <c r="C312" s="166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</row>
    <row r="313">
      <c r="A313" s="166"/>
      <c r="B313" s="166"/>
      <c r="C313" s="166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</row>
    <row r="314">
      <c r="A314" s="166"/>
      <c r="B314" s="166"/>
      <c r="C314" s="166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</row>
    <row r="315">
      <c r="A315" s="166"/>
      <c r="B315" s="166"/>
      <c r="C315" s="166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</row>
    <row r="316">
      <c r="A316" s="166"/>
      <c r="B316" s="166"/>
      <c r="C316" s="166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</row>
    <row r="317">
      <c r="A317" s="166"/>
      <c r="B317" s="166"/>
      <c r="C317" s="166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</row>
    <row r="318">
      <c r="A318" s="166"/>
      <c r="B318" s="166"/>
      <c r="C318" s="166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</row>
    <row r="319">
      <c r="A319" s="166"/>
      <c r="B319" s="166"/>
      <c r="C319" s="166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</row>
    <row r="320">
      <c r="A320" s="166"/>
      <c r="B320" s="166"/>
      <c r="C320" s="166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</row>
    <row r="321">
      <c r="A321" s="166"/>
      <c r="B321" s="166"/>
      <c r="C321" s="166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</row>
    <row r="322">
      <c r="A322" s="166"/>
      <c r="B322" s="166"/>
      <c r="C322" s="166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</row>
    <row r="323">
      <c r="A323" s="166"/>
      <c r="B323" s="166"/>
      <c r="C323" s="166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</row>
    <row r="324">
      <c r="A324" s="166"/>
      <c r="B324" s="166"/>
      <c r="C324" s="166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</row>
    <row r="325">
      <c r="A325" s="166"/>
      <c r="B325" s="166"/>
      <c r="C325" s="166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</row>
    <row r="326">
      <c r="A326" s="166"/>
      <c r="B326" s="166"/>
      <c r="C326" s="166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</row>
    <row r="327">
      <c r="A327" s="166"/>
      <c r="B327" s="166"/>
      <c r="C327" s="166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</row>
    <row r="328">
      <c r="A328" s="166"/>
      <c r="B328" s="166"/>
      <c r="C328" s="166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</row>
    <row r="329">
      <c r="A329" s="166"/>
      <c r="B329" s="166"/>
      <c r="C329" s="166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</row>
    <row r="330">
      <c r="A330" s="166"/>
      <c r="B330" s="166"/>
      <c r="C330" s="166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</row>
    <row r="331">
      <c r="A331" s="166"/>
      <c r="B331" s="166"/>
      <c r="C331" s="166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</row>
    <row r="332">
      <c r="A332" s="166"/>
      <c r="B332" s="166"/>
      <c r="C332" s="166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</row>
    <row r="333">
      <c r="A333" s="166"/>
      <c r="B333" s="166"/>
      <c r="C333" s="166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</row>
    <row r="334">
      <c r="A334" s="166"/>
      <c r="B334" s="166"/>
      <c r="C334" s="166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</row>
    <row r="335">
      <c r="A335" s="166"/>
      <c r="B335" s="166"/>
      <c r="C335" s="166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</row>
    <row r="336">
      <c r="A336" s="166"/>
      <c r="B336" s="166"/>
      <c r="C336" s="166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</row>
    <row r="337">
      <c r="A337" s="166"/>
      <c r="B337" s="166"/>
      <c r="C337" s="166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</row>
    <row r="338">
      <c r="A338" s="166"/>
      <c r="B338" s="166"/>
      <c r="C338" s="166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</row>
    <row r="339">
      <c r="A339" s="166"/>
      <c r="B339" s="166"/>
      <c r="C339" s="166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</row>
    <row r="340">
      <c r="A340" s="166"/>
      <c r="B340" s="166"/>
      <c r="C340" s="166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</row>
    <row r="341">
      <c r="A341" s="166"/>
      <c r="B341" s="166"/>
      <c r="C341" s="166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</row>
    <row r="342">
      <c r="A342" s="166"/>
      <c r="B342" s="166"/>
      <c r="C342" s="166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</row>
    <row r="343">
      <c r="A343" s="166"/>
      <c r="B343" s="166"/>
      <c r="C343" s="166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</row>
    <row r="344">
      <c r="A344" s="166"/>
      <c r="B344" s="166"/>
      <c r="C344" s="166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</row>
    <row r="345">
      <c r="A345" s="166"/>
      <c r="B345" s="166"/>
      <c r="C345" s="166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</row>
    <row r="346">
      <c r="A346" s="166"/>
      <c r="B346" s="166"/>
      <c r="C346" s="166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</row>
    <row r="347">
      <c r="A347" s="166"/>
      <c r="B347" s="166"/>
      <c r="C347" s="166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</row>
    <row r="348">
      <c r="A348" s="166"/>
      <c r="B348" s="166"/>
      <c r="C348" s="166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</row>
    <row r="349">
      <c r="A349" s="166"/>
      <c r="B349" s="166"/>
      <c r="C349" s="166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</row>
    <row r="350">
      <c r="A350" s="166"/>
      <c r="B350" s="166"/>
      <c r="C350" s="166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</row>
    <row r="351">
      <c r="A351" s="166"/>
      <c r="B351" s="166"/>
      <c r="C351" s="166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</row>
    <row r="352">
      <c r="A352" s="166"/>
      <c r="B352" s="166"/>
      <c r="C352" s="166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</row>
    <row r="353">
      <c r="A353" s="166"/>
      <c r="B353" s="166"/>
      <c r="C353" s="166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</row>
    <row r="354">
      <c r="A354" s="166"/>
      <c r="B354" s="166"/>
      <c r="C354" s="166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</row>
    <row r="355">
      <c r="A355" s="166"/>
      <c r="B355" s="166"/>
      <c r="C355" s="166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</row>
    <row r="356">
      <c r="A356" s="166"/>
      <c r="B356" s="166"/>
      <c r="C356" s="166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</row>
    <row r="357">
      <c r="A357" s="166"/>
      <c r="B357" s="166"/>
      <c r="C357" s="166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</row>
    <row r="358">
      <c r="A358" s="166"/>
      <c r="B358" s="166"/>
      <c r="C358" s="166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</row>
    <row r="359">
      <c r="A359" s="166"/>
      <c r="B359" s="166"/>
      <c r="C359" s="166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</row>
    <row r="360">
      <c r="A360" s="166"/>
      <c r="B360" s="166"/>
      <c r="C360" s="166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</row>
    <row r="361">
      <c r="A361" s="166"/>
      <c r="B361" s="166"/>
      <c r="C361" s="166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</row>
    <row r="362">
      <c r="A362" s="166"/>
      <c r="B362" s="166"/>
      <c r="C362" s="166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</row>
    <row r="363">
      <c r="A363" s="166"/>
      <c r="B363" s="166"/>
      <c r="C363" s="166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</row>
    <row r="364">
      <c r="A364" s="166"/>
      <c r="B364" s="166"/>
      <c r="C364" s="166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</row>
    <row r="365">
      <c r="A365" s="166"/>
      <c r="B365" s="166"/>
      <c r="C365" s="166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</row>
    <row r="366">
      <c r="A366" s="166"/>
      <c r="B366" s="166"/>
      <c r="C366" s="166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</row>
    <row r="367">
      <c r="A367" s="166"/>
      <c r="B367" s="166"/>
      <c r="C367" s="166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</row>
    <row r="368">
      <c r="A368" s="166"/>
      <c r="B368" s="166"/>
      <c r="C368" s="166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</row>
    <row r="369">
      <c r="A369" s="166"/>
      <c r="B369" s="166"/>
      <c r="C369" s="166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</row>
    <row r="370">
      <c r="A370" s="166"/>
      <c r="B370" s="166"/>
      <c r="C370" s="166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</row>
    <row r="371">
      <c r="A371" s="166"/>
      <c r="B371" s="166"/>
      <c r="C371" s="166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</row>
    <row r="372">
      <c r="A372" s="166"/>
      <c r="B372" s="166"/>
      <c r="C372" s="166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</row>
    <row r="373">
      <c r="A373" s="166"/>
      <c r="B373" s="166"/>
      <c r="C373" s="166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</row>
    <row r="374">
      <c r="A374" s="166"/>
      <c r="B374" s="166"/>
      <c r="C374" s="166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</row>
    <row r="375">
      <c r="A375" s="166"/>
      <c r="B375" s="166"/>
      <c r="C375" s="166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</row>
    <row r="376">
      <c r="A376" s="166"/>
      <c r="B376" s="166"/>
      <c r="C376" s="166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</row>
    <row r="377">
      <c r="A377" s="166"/>
      <c r="B377" s="166"/>
      <c r="C377" s="166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</row>
    <row r="378">
      <c r="A378" s="166"/>
      <c r="B378" s="166"/>
      <c r="C378" s="166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</row>
    <row r="379">
      <c r="A379" s="166"/>
      <c r="B379" s="166"/>
      <c r="C379" s="166"/>
      <c r="D379" s="139"/>
      <c r="E379" s="139"/>
      <c r="F379" s="139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</row>
    <row r="380">
      <c r="A380" s="166"/>
      <c r="B380" s="166"/>
      <c r="C380" s="166"/>
      <c r="D380" s="139"/>
      <c r="E380" s="139"/>
      <c r="F380" s="139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</row>
    <row r="381">
      <c r="A381" s="166"/>
      <c r="B381" s="166"/>
      <c r="C381" s="166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</row>
    <row r="382">
      <c r="A382" s="166"/>
      <c r="B382" s="166"/>
      <c r="C382" s="166"/>
      <c r="D382" s="139"/>
      <c r="E382" s="139"/>
      <c r="F382" s="139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</row>
    <row r="383">
      <c r="A383" s="166"/>
      <c r="B383" s="166"/>
      <c r="C383" s="166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</row>
    <row r="384">
      <c r="A384" s="166"/>
      <c r="B384" s="166"/>
      <c r="C384" s="166"/>
      <c r="D384" s="139"/>
      <c r="E384" s="139"/>
      <c r="F384" s="139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</row>
    <row r="385">
      <c r="A385" s="166"/>
      <c r="B385" s="166"/>
      <c r="C385" s="166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</row>
    <row r="386">
      <c r="A386" s="166"/>
      <c r="B386" s="166"/>
      <c r="C386" s="166"/>
      <c r="D386" s="139"/>
      <c r="E386" s="139"/>
      <c r="F386" s="139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</row>
    <row r="387">
      <c r="A387" s="166"/>
      <c r="B387" s="166"/>
      <c r="C387" s="166"/>
      <c r="D387" s="139"/>
      <c r="E387" s="139"/>
      <c r="F387" s="139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</row>
    <row r="388">
      <c r="A388" s="166"/>
      <c r="B388" s="166"/>
      <c r="C388" s="166"/>
      <c r="D388" s="139"/>
      <c r="E388" s="139"/>
      <c r="F388" s="139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</row>
    <row r="389">
      <c r="A389" s="166"/>
      <c r="B389" s="166"/>
      <c r="C389" s="166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</row>
    <row r="390">
      <c r="A390" s="166"/>
      <c r="B390" s="166"/>
      <c r="C390" s="166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</row>
    <row r="391">
      <c r="A391" s="166"/>
      <c r="B391" s="166"/>
      <c r="C391" s="166"/>
      <c r="D391" s="139"/>
      <c r="E391" s="139"/>
      <c r="F391" s="139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</row>
    <row r="392">
      <c r="A392" s="166"/>
      <c r="B392" s="166"/>
      <c r="C392" s="166"/>
      <c r="D392" s="139"/>
      <c r="E392" s="139"/>
      <c r="F392" s="139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</row>
    <row r="393">
      <c r="A393" s="166"/>
      <c r="B393" s="166"/>
      <c r="C393" s="166"/>
      <c r="D393" s="139"/>
      <c r="E393" s="139"/>
      <c r="F393" s="139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</row>
    <row r="394">
      <c r="A394" s="166"/>
      <c r="B394" s="166"/>
      <c r="C394" s="166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</row>
    <row r="395">
      <c r="A395" s="166"/>
      <c r="B395" s="166"/>
      <c r="C395" s="166"/>
      <c r="D395" s="139"/>
      <c r="E395" s="139"/>
      <c r="F395" s="139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</row>
    <row r="396">
      <c r="A396" s="166"/>
      <c r="B396" s="166"/>
      <c r="C396" s="166"/>
      <c r="D396" s="139"/>
      <c r="E396" s="139"/>
      <c r="F396" s="139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</row>
    <row r="397">
      <c r="A397" s="166"/>
      <c r="B397" s="166"/>
      <c r="C397" s="166"/>
      <c r="D397" s="139"/>
      <c r="E397" s="139"/>
      <c r="F397" s="139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</row>
    <row r="398">
      <c r="A398" s="166"/>
      <c r="B398" s="166"/>
      <c r="C398" s="166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</row>
    <row r="399">
      <c r="A399" s="166"/>
      <c r="B399" s="166"/>
      <c r="C399" s="166"/>
      <c r="D399" s="139"/>
      <c r="E399" s="139"/>
      <c r="F399" s="139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</row>
    <row r="400">
      <c r="A400" s="166"/>
      <c r="B400" s="166"/>
      <c r="C400" s="166"/>
      <c r="D400" s="139"/>
      <c r="E400" s="139"/>
      <c r="F400" s="139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</row>
    <row r="401">
      <c r="A401" s="166"/>
      <c r="B401" s="166"/>
      <c r="C401" s="166"/>
      <c r="D401" s="139"/>
      <c r="E401" s="139"/>
      <c r="F401" s="139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</row>
    <row r="402">
      <c r="A402" s="166"/>
      <c r="B402" s="166"/>
      <c r="C402" s="166"/>
      <c r="D402" s="139"/>
      <c r="E402" s="139"/>
      <c r="F402" s="139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</row>
    <row r="403">
      <c r="A403" s="166"/>
      <c r="B403" s="166"/>
      <c r="C403" s="166"/>
      <c r="D403" s="139"/>
      <c r="E403" s="139"/>
      <c r="F403" s="139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</row>
    <row r="404">
      <c r="A404" s="166"/>
      <c r="B404" s="166"/>
      <c r="C404" s="166"/>
      <c r="D404" s="139"/>
      <c r="E404" s="139"/>
      <c r="F404" s="139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</row>
    <row r="405">
      <c r="A405" s="166"/>
      <c r="B405" s="166"/>
      <c r="C405" s="166"/>
      <c r="D405" s="139"/>
      <c r="E405" s="139"/>
      <c r="F405" s="139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</row>
    <row r="406">
      <c r="A406" s="166"/>
      <c r="B406" s="166"/>
      <c r="C406" s="166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</row>
    <row r="407">
      <c r="A407" s="166"/>
      <c r="B407" s="166"/>
      <c r="C407" s="166"/>
      <c r="D407" s="139"/>
      <c r="E407" s="139"/>
      <c r="F407" s="139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</row>
    <row r="408">
      <c r="A408" s="166"/>
      <c r="B408" s="166"/>
      <c r="C408" s="166"/>
      <c r="D408" s="139"/>
      <c r="E408" s="139"/>
      <c r="F408" s="139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</row>
    <row r="409">
      <c r="A409" s="166"/>
      <c r="B409" s="166"/>
      <c r="C409" s="166"/>
      <c r="D409" s="139"/>
      <c r="E409" s="139"/>
      <c r="F409" s="139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</row>
    <row r="410">
      <c r="A410" s="166"/>
      <c r="B410" s="166"/>
      <c r="C410" s="166"/>
      <c r="D410" s="139"/>
      <c r="E410" s="139"/>
      <c r="F410" s="139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</row>
    <row r="411">
      <c r="A411" s="166"/>
      <c r="B411" s="166"/>
      <c r="C411" s="166"/>
      <c r="D411" s="139"/>
      <c r="E411" s="139"/>
      <c r="F411" s="139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</row>
    <row r="412">
      <c r="A412" s="166"/>
      <c r="B412" s="166"/>
      <c r="C412" s="166"/>
      <c r="D412" s="139"/>
      <c r="E412" s="139"/>
      <c r="F412" s="139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</row>
    <row r="413">
      <c r="A413" s="166"/>
      <c r="B413" s="166"/>
      <c r="C413" s="166"/>
      <c r="D413" s="139"/>
      <c r="E413" s="139"/>
      <c r="F413" s="139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</row>
    <row r="414">
      <c r="A414" s="166"/>
      <c r="B414" s="166"/>
      <c r="C414" s="166"/>
      <c r="D414" s="139"/>
      <c r="E414" s="139"/>
      <c r="F414" s="139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</row>
    <row r="415">
      <c r="A415" s="166"/>
      <c r="B415" s="166"/>
      <c r="C415" s="166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</row>
    <row r="416">
      <c r="A416" s="166"/>
      <c r="B416" s="166"/>
      <c r="C416" s="166"/>
      <c r="D416" s="139"/>
      <c r="E416" s="139"/>
      <c r="F416" s="139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</row>
    <row r="417">
      <c r="A417" s="166"/>
      <c r="B417" s="166"/>
      <c r="C417" s="166"/>
      <c r="D417" s="139"/>
      <c r="E417" s="139"/>
      <c r="F417" s="139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</row>
    <row r="418">
      <c r="A418" s="166"/>
      <c r="B418" s="166"/>
      <c r="C418" s="166"/>
      <c r="D418" s="139"/>
      <c r="E418" s="139"/>
      <c r="F418" s="139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</row>
    <row r="419">
      <c r="A419" s="166"/>
      <c r="B419" s="166"/>
      <c r="C419" s="166"/>
      <c r="D419" s="139"/>
      <c r="E419" s="139"/>
      <c r="F419" s="139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</row>
    <row r="420">
      <c r="A420" s="166"/>
      <c r="B420" s="166"/>
      <c r="C420" s="166"/>
      <c r="D420" s="139"/>
      <c r="E420" s="139"/>
      <c r="F420" s="139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</row>
    <row r="421">
      <c r="A421" s="166"/>
      <c r="B421" s="166"/>
      <c r="C421" s="166"/>
      <c r="D421" s="139"/>
      <c r="E421" s="139"/>
      <c r="F421" s="139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</row>
    <row r="422">
      <c r="A422" s="166"/>
      <c r="B422" s="166"/>
      <c r="C422" s="166"/>
      <c r="D422" s="139"/>
      <c r="E422" s="139"/>
      <c r="F422" s="139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</row>
    <row r="423">
      <c r="A423" s="166"/>
      <c r="B423" s="166"/>
      <c r="C423" s="166"/>
      <c r="D423" s="139"/>
      <c r="E423" s="139"/>
      <c r="F423" s="139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</row>
    <row r="424">
      <c r="A424" s="166"/>
      <c r="B424" s="166"/>
      <c r="C424" s="166"/>
      <c r="D424" s="139"/>
      <c r="E424" s="139"/>
      <c r="F424" s="139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</row>
    <row r="425">
      <c r="A425" s="166"/>
      <c r="B425" s="166"/>
      <c r="C425" s="166"/>
      <c r="D425" s="139"/>
      <c r="E425" s="139"/>
      <c r="F425" s="139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</row>
    <row r="426">
      <c r="A426" s="166"/>
      <c r="B426" s="166"/>
      <c r="C426" s="166"/>
      <c r="D426" s="139"/>
      <c r="E426" s="139"/>
      <c r="F426" s="139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</row>
    <row r="427">
      <c r="A427" s="166"/>
      <c r="B427" s="166"/>
      <c r="C427" s="166"/>
      <c r="D427" s="139"/>
      <c r="E427" s="139"/>
      <c r="F427" s="139"/>
      <c r="G427" s="139"/>
      <c r="H427" s="139"/>
      <c r="I427" s="139"/>
      <c r="J427" s="139"/>
      <c r="K427" s="139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</row>
    <row r="428">
      <c r="A428" s="166"/>
      <c r="B428" s="166"/>
      <c r="C428" s="166"/>
      <c r="D428" s="139"/>
      <c r="E428" s="139"/>
      <c r="F428" s="139"/>
      <c r="G428" s="139"/>
      <c r="H428" s="139"/>
      <c r="I428" s="139"/>
      <c r="J428" s="139"/>
      <c r="K428" s="139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</row>
    <row r="429">
      <c r="A429" s="166"/>
      <c r="B429" s="166"/>
      <c r="C429" s="166"/>
      <c r="D429" s="139"/>
      <c r="E429" s="139"/>
      <c r="F429" s="139"/>
      <c r="G429" s="139"/>
      <c r="H429" s="139"/>
      <c r="I429" s="139"/>
      <c r="J429" s="139"/>
      <c r="K429" s="139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</row>
    <row r="430">
      <c r="A430" s="166"/>
      <c r="B430" s="166"/>
      <c r="C430" s="166"/>
      <c r="D430" s="139"/>
      <c r="E430" s="139"/>
      <c r="F430" s="139"/>
      <c r="G430" s="139"/>
      <c r="H430" s="139"/>
      <c r="I430" s="139"/>
      <c r="J430" s="139"/>
      <c r="K430" s="139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</row>
    <row r="431">
      <c r="A431" s="166"/>
      <c r="B431" s="166"/>
      <c r="C431" s="166"/>
      <c r="D431" s="139"/>
      <c r="E431" s="139"/>
      <c r="F431" s="139"/>
      <c r="G431" s="139"/>
      <c r="H431" s="139"/>
      <c r="I431" s="139"/>
      <c r="J431" s="139"/>
      <c r="K431" s="139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</row>
    <row r="432">
      <c r="A432" s="166"/>
      <c r="B432" s="166"/>
      <c r="C432" s="166"/>
      <c r="D432" s="139"/>
      <c r="E432" s="139"/>
      <c r="F432" s="139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</row>
    <row r="433">
      <c r="A433" s="166"/>
      <c r="B433" s="166"/>
      <c r="C433" s="166"/>
      <c r="D433" s="139"/>
      <c r="E433" s="139"/>
      <c r="F433" s="139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</row>
    <row r="434">
      <c r="A434" s="166"/>
      <c r="B434" s="166"/>
      <c r="C434" s="166"/>
      <c r="D434" s="139"/>
      <c r="E434" s="139"/>
      <c r="F434" s="139"/>
      <c r="G434" s="139"/>
      <c r="H434" s="139"/>
      <c r="I434" s="139"/>
      <c r="J434" s="139"/>
      <c r="K434" s="139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</row>
    <row r="435">
      <c r="A435" s="166"/>
      <c r="B435" s="166"/>
      <c r="C435" s="166"/>
      <c r="D435" s="139"/>
      <c r="E435" s="139"/>
      <c r="F435" s="139"/>
      <c r="G435" s="139"/>
      <c r="H435" s="139"/>
      <c r="I435" s="139"/>
      <c r="J435" s="139"/>
      <c r="K435" s="139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</row>
    <row r="436">
      <c r="A436" s="166"/>
      <c r="B436" s="166"/>
      <c r="C436" s="166"/>
      <c r="D436" s="139"/>
      <c r="E436" s="139"/>
      <c r="F436" s="139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</row>
    <row r="437">
      <c r="A437" s="166"/>
      <c r="B437" s="166"/>
      <c r="C437" s="166"/>
      <c r="D437" s="139"/>
      <c r="E437" s="139"/>
      <c r="F437" s="139"/>
      <c r="G437" s="139"/>
      <c r="H437" s="139"/>
      <c r="I437" s="139"/>
      <c r="J437" s="139"/>
      <c r="K437" s="139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</row>
    <row r="438">
      <c r="A438" s="166"/>
      <c r="B438" s="166"/>
      <c r="C438" s="166"/>
      <c r="D438" s="139"/>
      <c r="E438" s="139"/>
      <c r="F438" s="139"/>
      <c r="G438" s="139"/>
      <c r="H438" s="139"/>
      <c r="I438" s="139"/>
      <c r="J438" s="139"/>
      <c r="K438" s="139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</row>
    <row r="439">
      <c r="A439" s="166"/>
      <c r="B439" s="166"/>
      <c r="C439" s="166"/>
      <c r="D439" s="139"/>
      <c r="E439" s="139"/>
      <c r="F439" s="139"/>
      <c r="G439" s="139"/>
      <c r="H439" s="139"/>
      <c r="I439" s="139"/>
      <c r="J439" s="139"/>
      <c r="K439" s="139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</row>
    <row r="440">
      <c r="A440" s="166"/>
      <c r="B440" s="166"/>
      <c r="C440" s="166"/>
      <c r="D440" s="139"/>
      <c r="E440" s="139"/>
      <c r="F440" s="139"/>
      <c r="G440" s="139"/>
      <c r="H440" s="139"/>
      <c r="I440" s="139"/>
      <c r="J440" s="139"/>
      <c r="K440" s="139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</row>
    <row r="441">
      <c r="A441" s="166"/>
      <c r="B441" s="166"/>
      <c r="C441" s="166"/>
      <c r="D441" s="139"/>
      <c r="E441" s="139"/>
      <c r="F441" s="139"/>
      <c r="G441" s="139"/>
      <c r="H441" s="139"/>
      <c r="I441" s="139"/>
      <c r="J441" s="139"/>
      <c r="K441" s="139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</row>
    <row r="442">
      <c r="A442" s="166"/>
      <c r="B442" s="166"/>
      <c r="C442" s="166"/>
      <c r="D442" s="139"/>
      <c r="E442" s="139"/>
      <c r="F442" s="139"/>
      <c r="G442" s="139"/>
      <c r="H442" s="139"/>
      <c r="I442" s="139"/>
      <c r="J442" s="139"/>
      <c r="K442" s="139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</row>
    <row r="443">
      <c r="A443" s="166"/>
      <c r="B443" s="166"/>
      <c r="C443" s="166"/>
      <c r="D443" s="139"/>
      <c r="E443" s="139"/>
      <c r="F443" s="139"/>
      <c r="G443" s="139"/>
      <c r="H443" s="139"/>
      <c r="I443" s="139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</row>
    <row r="444">
      <c r="A444" s="166"/>
      <c r="B444" s="166"/>
      <c r="C444" s="166"/>
      <c r="D444" s="139"/>
      <c r="E444" s="139"/>
      <c r="F444" s="139"/>
      <c r="G444" s="139"/>
      <c r="H444" s="139"/>
      <c r="I444" s="139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</row>
    <row r="445">
      <c r="A445" s="166"/>
      <c r="B445" s="166"/>
      <c r="C445" s="166"/>
      <c r="D445" s="139"/>
      <c r="E445" s="139"/>
      <c r="F445" s="139"/>
      <c r="G445" s="139"/>
      <c r="H445" s="139"/>
      <c r="I445" s="139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</row>
    <row r="446">
      <c r="A446" s="166"/>
      <c r="B446" s="166"/>
      <c r="C446" s="166"/>
      <c r="D446" s="139"/>
      <c r="E446" s="139"/>
      <c r="F446" s="139"/>
      <c r="G446" s="139"/>
      <c r="H446" s="139"/>
      <c r="I446" s="139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</row>
    <row r="447">
      <c r="A447" s="166"/>
      <c r="B447" s="166"/>
      <c r="C447" s="166"/>
      <c r="D447" s="139"/>
      <c r="E447" s="139"/>
      <c r="F447" s="139"/>
      <c r="G447" s="139"/>
      <c r="H447" s="139"/>
      <c r="I447" s="139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</row>
    <row r="448">
      <c r="A448" s="166"/>
      <c r="B448" s="166"/>
      <c r="C448" s="166"/>
      <c r="D448" s="139"/>
      <c r="E448" s="139"/>
      <c r="F448" s="139"/>
      <c r="G448" s="139"/>
      <c r="H448" s="139"/>
      <c r="I448" s="139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</row>
    <row r="449">
      <c r="A449" s="166"/>
      <c r="B449" s="166"/>
      <c r="C449" s="166"/>
      <c r="D449" s="139"/>
      <c r="E449" s="139"/>
      <c r="F449" s="139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</row>
    <row r="450">
      <c r="A450" s="166"/>
      <c r="B450" s="166"/>
      <c r="C450" s="166"/>
      <c r="D450" s="139"/>
      <c r="E450" s="139"/>
      <c r="F450" s="139"/>
      <c r="G450" s="139"/>
      <c r="H450" s="139"/>
      <c r="I450" s="139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</row>
    <row r="451">
      <c r="A451" s="166"/>
      <c r="B451" s="166"/>
      <c r="C451" s="166"/>
      <c r="D451" s="139"/>
      <c r="E451" s="139"/>
      <c r="F451" s="139"/>
      <c r="G451" s="139"/>
      <c r="H451" s="139"/>
      <c r="I451" s="139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</row>
    <row r="452">
      <c r="A452" s="166"/>
      <c r="B452" s="166"/>
      <c r="C452" s="166"/>
      <c r="D452" s="139"/>
      <c r="E452" s="139"/>
      <c r="F452" s="139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</row>
    <row r="453">
      <c r="A453" s="166"/>
      <c r="B453" s="166"/>
      <c r="C453" s="166"/>
      <c r="D453" s="139"/>
      <c r="E453" s="139"/>
      <c r="F453" s="139"/>
      <c r="G453" s="139"/>
      <c r="H453" s="139"/>
      <c r="I453" s="139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</row>
    <row r="454">
      <c r="A454" s="166"/>
      <c r="B454" s="166"/>
      <c r="C454" s="166"/>
      <c r="D454" s="139"/>
      <c r="E454" s="139"/>
      <c r="F454" s="139"/>
      <c r="G454" s="139"/>
      <c r="H454" s="139"/>
      <c r="I454" s="139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</row>
    <row r="455">
      <c r="A455" s="166"/>
      <c r="B455" s="166"/>
      <c r="C455" s="166"/>
      <c r="D455" s="139"/>
      <c r="E455" s="139"/>
      <c r="F455" s="139"/>
      <c r="G455" s="139"/>
      <c r="H455" s="139"/>
      <c r="I455" s="139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</row>
    <row r="456">
      <c r="A456" s="166"/>
      <c r="B456" s="166"/>
      <c r="C456" s="166"/>
      <c r="D456" s="139"/>
      <c r="E456" s="139"/>
      <c r="F456" s="139"/>
      <c r="G456" s="139"/>
      <c r="H456" s="139"/>
      <c r="I456" s="139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</row>
    <row r="457">
      <c r="A457" s="166"/>
      <c r="B457" s="166"/>
      <c r="C457" s="166"/>
      <c r="D457" s="139"/>
      <c r="E457" s="139"/>
      <c r="F457" s="139"/>
      <c r="G457" s="139"/>
      <c r="H457" s="139"/>
      <c r="I457" s="139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</row>
    <row r="458">
      <c r="A458" s="166"/>
      <c r="B458" s="166"/>
      <c r="C458" s="166"/>
      <c r="D458" s="139"/>
      <c r="E458" s="139"/>
      <c r="F458" s="139"/>
      <c r="G458" s="139"/>
      <c r="H458" s="139"/>
      <c r="I458" s="139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</row>
    <row r="459">
      <c r="A459" s="166"/>
      <c r="B459" s="166"/>
      <c r="C459" s="166"/>
      <c r="D459" s="139"/>
      <c r="E459" s="139"/>
      <c r="F459" s="139"/>
      <c r="G459" s="139"/>
      <c r="H459" s="139"/>
      <c r="I459" s="139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</row>
    <row r="460">
      <c r="A460" s="166"/>
      <c r="B460" s="166"/>
      <c r="C460" s="166"/>
      <c r="D460" s="139"/>
      <c r="E460" s="139"/>
      <c r="F460" s="139"/>
      <c r="G460" s="139"/>
      <c r="H460" s="139"/>
      <c r="I460" s="139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</row>
    <row r="461">
      <c r="A461" s="166"/>
      <c r="B461" s="166"/>
      <c r="C461" s="166"/>
      <c r="D461" s="139"/>
      <c r="E461" s="139"/>
      <c r="F461" s="139"/>
      <c r="G461" s="139"/>
      <c r="H461" s="139"/>
      <c r="I461" s="139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</row>
    <row r="462">
      <c r="A462" s="166"/>
      <c r="B462" s="166"/>
      <c r="C462" s="166"/>
      <c r="D462" s="139"/>
      <c r="E462" s="139"/>
      <c r="F462" s="139"/>
      <c r="G462" s="139"/>
      <c r="H462" s="139"/>
      <c r="I462" s="139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</row>
    <row r="463">
      <c r="A463" s="166"/>
      <c r="B463" s="166"/>
      <c r="C463" s="166"/>
      <c r="D463" s="139"/>
      <c r="E463" s="139"/>
      <c r="F463" s="139"/>
      <c r="G463" s="139"/>
      <c r="H463" s="139"/>
      <c r="I463" s="139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</row>
    <row r="464">
      <c r="A464" s="166"/>
      <c r="B464" s="166"/>
      <c r="C464" s="166"/>
      <c r="D464" s="139"/>
      <c r="E464" s="139"/>
      <c r="F464" s="139"/>
      <c r="G464" s="139"/>
      <c r="H464" s="139"/>
      <c r="I464" s="139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</row>
    <row r="465">
      <c r="A465" s="166"/>
      <c r="B465" s="166"/>
      <c r="C465" s="166"/>
      <c r="D465" s="139"/>
      <c r="E465" s="139"/>
      <c r="F465" s="139"/>
      <c r="G465" s="139"/>
      <c r="H465" s="139"/>
      <c r="I465" s="139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</row>
    <row r="466">
      <c r="A466" s="166"/>
      <c r="B466" s="166"/>
      <c r="C466" s="166"/>
      <c r="D466" s="139"/>
      <c r="E466" s="139"/>
      <c r="F466" s="139"/>
      <c r="G466" s="139"/>
      <c r="H466" s="139"/>
      <c r="I466" s="139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</row>
    <row r="467">
      <c r="A467" s="166"/>
      <c r="B467" s="166"/>
      <c r="C467" s="166"/>
      <c r="D467" s="139"/>
      <c r="E467" s="139"/>
      <c r="F467" s="139"/>
      <c r="G467" s="139"/>
      <c r="H467" s="139"/>
      <c r="I467" s="139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</row>
    <row r="468">
      <c r="A468" s="166"/>
      <c r="B468" s="166"/>
      <c r="C468" s="166"/>
      <c r="D468" s="139"/>
      <c r="E468" s="139"/>
      <c r="F468" s="139"/>
      <c r="G468" s="139"/>
      <c r="H468" s="139"/>
      <c r="I468" s="139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</row>
    <row r="469">
      <c r="A469" s="166"/>
      <c r="B469" s="166"/>
      <c r="C469" s="166"/>
      <c r="D469" s="139"/>
      <c r="E469" s="139"/>
      <c r="F469" s="139"/>
      <c r="G469" s="139"/>
      <c r="H469" s="139"/>
      <c r="I469" s="139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</row>
    <row r="470">
      <c r="A470" s="166"/>
      <c r="B470" s="166"/>
      <c r="C470" s="166"/>
      <c r="D470" s="139"/>
      <c r="E470" s="139"/>
      <c r="F470" s="139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</row>
    <row r="471">
      <c r="A471" s="166"/>
      <c r="B471" s="166"/>
      <c r="C471" s="166"/>
      <c r="D471" s="139"/>
      <c r="E471" s="139"/>
      <c r="F471" s="139"/>
      <c r="G471" s="139"/>
      <c r="H471" s="139"/>
      <c r="I471" s="139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</row>
    <row r="472">
      <c r="A472" s="166"/>
      <c r="B472" s="166"/>
      <c r="C472" s="166"/>
      <c r="D472" s="139"/>
      <c r="E472" s="139"/>
      <c r="F472" s="139"/>
      <c r="G472" s="139"/>
      <c r="H472" s="139"/>
      <c r="I472" s="139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</row>
    <row r="473">
      <c r="A473" s="166"/>
      <c r="B473" s="166"/>
      <c r="C473" s="166"/>
      <c r="D473" s="139"/>
      <c r="E473" s="139"/>
      <c r="F473" s="139"/>
      <c r="G473" s="139"/>
      <c r="H473" s="139"/>
      <c r="I473" s="139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</row>
    <row r="474">
      <c r="A474" s="166"/>
      <c r="B474" s="166"/>
      <c r="C474" s="166"/>
      <c r="D474" s="139"/>
      <c r="E474" s="139"/>
      <c r="F474" s="139"/>
      <c r="G474" s="139"/>
      <c r="H474" s="139"/>
      <c r="I474" s="139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</row>
    <row r="475">
      <c r="A475" s="166"/>
      <c r="B475" s="166"/>
      <c r="C475" s="166"/>
      <c r="D475" s="139"/>
      <c r="E475" s="139"/>
      <c r="F475" s="139"/>
      <c r="G475" s="139"/>
      <c r="H475" s="139"/>
      <c r="I475" s="139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</row>
    <row r="476">
      <c r="A476" s="166"/>
      <c r="B476" s="166"/>
      <c r="C476" s="166"/>
      <c r="D476" s="139"/>
      <c r="E476" s="139"/>
      <c r="F476" s="139"/>
      <c r="G476" s="139"/>
      <c r="H476" s="139"/>
      <c r="I476" s="139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</row>
    <row r="477">
      <c r="A477" s="166"/>
      <c r="B477" s="166"/>
      <c r="C477" s="166"/>
      <c r="D477" s="139"/>
      <c r="E477" s="139"/>
      <c r="F477" s="139"/>
      <c r="G477" s="139"/>
      <c r="H477" s="139"/>
      <c r="I477" s="139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</row>
    <row r="478">
      <c r="A478" s="166"/>
      <c r="B478" s="166"/>
      <c r="C478" s="166"/>
      <c r="D478" s="139"/>
      <c r="E478" s="139"/>
      <c r="F478" s="139"/>
      <c r="G478" s="139"/>
      <c r="H478" s="139"/>
      <c r="I478" s="139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</row>
    <row r="479">
      <c r="A479" s="166"/>
      <c r="B479" s="166"/>
      <c r="C479" s="166"/>
      <c r="D479" s="139"/>
      <c r="E479" s="139"/>
      <c r="F479" s="139"/>
      <c r="G479" s="139"/>
      <c r="H479" s="139"/>
      <c r="I479" s="139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</row>
    <row r="480">
      <c r="A480" s="166"/>
      <c r="B480" s="166"/>
      <c r="C480" s="166"/>
      <c r="D480" s="139"/>
      <c r="E480" s="139"/>
      <c r="F480" s="139"/>
      <c r="G480" s="139"/>
      <c r="H480" s="139"/>
      <c r="I480" s="139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</row>
    <row r="481">
      <c r="A481" s="166"/>
      <c r="B481" s="166"/>
      <c r="C481" s="166"/>
      <c r="D481" s="139"/>
      <c r="E481" s="139"/>
      <c r="F481" s="139"/>
      <c r="G481" s="139"/>
      <c r="H481" s="139"/>
      <c r="I481" s="139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</row>
    <row r="482">
      <c r="A482" s="166"/>
      <c r="B482" s="166"/>
      <c r="C482" s="166"/>
      <c r="D482" s="139"/>
      <c r="E482" s="139"/>
      <c r="F482" s="139"/>
      <c r="G482" s="139"/>
      <c r="H482" s="139"/>
      <c r="I482" s="139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</row>
    <row r="483">
      <c r="A483" s="166"/>
      <c r="B483" s="166"/>
      <c r="C483" s="166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</row>
    <row r="484">
      <c r="A484" s="166"/>
      <c r="B484" s="166"/>
      <c r="C484" s="166"/>
      <c r="D484" s="139"/>
      <c r="E484" s="139"/>
      <c r="F484" s="139"/>
      <c r="G484" s="139"/>
      <c r="H484" s="139"/>
      <c r="I484" s="139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</row>
    <row r="485">
      <c r="A485" s="166"/>
      <c r="B485" s="166"/>
      <c r="C485" s="166"/>
      <c r="D485" s="139"/>
      <c r="E485" s="139"/>
      <c r="F485" s="139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</row>
    <row r="486">
      <c r="A486" s="166"/>
      <c r="B486" s="166"/>
      <c r="C486" s="166"/>
      <c r="D486" s="139"/>
      <c r="E486" s="139"/>
      <c r="F486" s="139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</row>
    <row r="487">
      <c r="A487" s="166"/>
      <c r="B487" s="166"/>
      <c r="C487" s="166"/>
      <c r="D487" s="139"/>
      <c r="E487" s="139"/>
      <c r="F487" s="139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</row>
    <row r="488">
      <c r="A488" s="166"/>
      <c r="B488" s="166"/>
      <c r="C488" s="166"/>
      <c r="D488" s="139"/>
      <c r="E488" s="139"/>
      <c r="F488" s="139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</row>
    <row r="489">
      <c r="A489" s="166"/>
      <c r="B489" s="166"/>
      <c r="C489" s="166"/>
      <c r="D489" s="139"/>
      <c r="E489" s="139"/>
      <c r="F489" s="139"/>
      <c r="G489" s="139"/>
      <c r="H489" s="139"/>
      <c r="I489" s="139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</row>
    <row r="490">
      <c r="A490" s="166"/>
      <c r="B490" s="166"/>
      <c r="C490" s="166"/>
      <c r="D490" s="139"/>
      <c r="E490" s="139"/>
      <c r="F490" s="139"/>
      <c r="G490" s="139"/>
      <c r="H490" s="139"/>
      <c r="I490" s="139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</row>
    <row r="491">
      <c r="A491" s="166"/>
      <c r="B491" s="166"/>
      <c r="C491" s="166"/>
      <c r="D491" s="139"/>
      <c r="E491" s="139"/>
      <c r="F491" s="139"/>
      <c r="G491" s="139"/>
      <c r="H491" s="139"/>
      <c r="I491" s="139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</row>
    <row r="492">
      <c r="A492" s="166"/>
      <c r="B492" s="166"/>
      <c r="C492" s="166"/>
      <c r="D492" s="139"/>
      <c r="E492" s="139"/>
      <c r="F492" s="139"/>
      <c r="G492" s="139"/>
      <c r="H492" s="139"/>
      <c r="I492" s="139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</row>
    <row r="493">
      <c r="A493" s="166"/>
      <c r="B493" s="166"/>
      <c r="C493" s="166"/>
      <c r="D493" s="139"/>
      <c r="E493" s="139"/>
      <c r="F493" s="139"/>
      <c r="G493" s="139"/>
      <c r="H493" s="139"/>
      <c r="I493" s="139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</row>
    <row r="494">
      <c r="A494" s="166"/>
      <c r="B494" s="166"/>
      <c r="C494" s="166"/>
      <c r="D494" s="139"/>
      <c r="E494" s="139"/>
      <c r="F494" s="139"/>
      <c r="G494" s="139"/>
      <c r="H494" s="139"/>
      <c r="I494" s="139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</row>
    <row r="495">
      <c r="A495" s="166"/>
      <c r="B495" s="166"/>
      <c r="C495" s="166"/>
      <c r="D495" s="139"/>
      <c r="E495" s="139"/>
      <c r="F495" s="139"/>
      <c r="G495" s="139"/>
      <c r="H495" s="139"/>
      <c r="I495" s="139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</row>
    <row r="496">
      <c r="A496" s="166"/>
      <c r="B496" s="166"/>
      <c r="C496" s="166"/>
      <c r="D496" s="139"/>
      <c r="E496" s="139"/>
      <c r="F496" s="139"/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</row>
    <row r="497">
      <c r="A497" s="166"/>
      <c r="B497" s="166"/>
      <c r="C497" s="166"/>
      <c r="D497" s="139"/>
      <c r="E497" s="139"/>
      <c r="F497" s="139"/>
      <c r="G497" s="139"/>
      <c r="H497" s="139"/>
      <c r="I497" s="139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</row>
    <row r="498">
      <c r="A498" s="166"/>
      <c r="B498" s="166"/>
      <c r="C498" s="166"/>
      <c r="D498" s="139"/>
      <c r="E498" s="139"/>
      <c r="F498" s="139"/>
      <c r="G498" s="139"/>
      <c r="H498" s="139"/>
      <c r="I498" s="139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</row>
    <row r="499">
      <c r="A499" s="166"/>
      <c r="B499" s="166"/>
      <c r="C499" s="166"/>
      <c r="D499" s="139"/>
      <c r="E499" s="139"/>
      <c r="F499" s="139"/>
      <c r="G499" s="139"/>
      <c r="H499" s="139"/>
      <c r="I499" s="139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</row>
    <row r="500">
      <c r="A500" s="166"/>
      <c r="B500" s="166"/>
      <c r="C500" s="166"/>
      <c r="D500" s="139"/>
      <c r="E500" s="139"/>
      <c r="F500" s="139"/>
      <c r="G500" s="139"/>
      <c r="H500" s="139"/>
      <c r="I500" s="139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</row>
    <row r="501">
      <c r="A501" s="166"/>
      <c r="B501" s="166"/>
      <c r="C501" s="166"/>
      <c r="D501" s="139"/>
      <c r="E501" s="139"/>
      <c r="F501" s="139"/>
      <c r="G501" s="139"/>
      <c r="H501" s="139"/>
      <c r="I501" s="139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</row>
    <row r="502">
      <c r="A502" s="166"/>
      <c r="B502" s="166"/>
      <c r="C502" s="166"/>
      <c r="D502" s="139"/>
      <c r="E502" s="139"/>
      <c r="F502" s="139"/>
      <c r="G502" s="139"/>
      <c r="H502" s="139"/>
      <c r="I502" s="139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</row>
    <row r="503">
      <c r="A503" s="166"/>
      <c r="B503" s="166"/>
      <c r="C503" s="166"/>
      <c r="D503" s="139"/>
      <c r="E503" s="139"/>
      <c r="F503" s="139"/>
      <c r="G503" s="139"/>
      <c r="H503" s="139"/>
      <c r="I503" s="139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</row>
    <row r="504">
      <c r="A504" s="166"/>
      <c r="B504" s="166"/>
      <c r="C504" s="166"/>
      <c r="D504" s="139"/>
      <c r="E504" s="139"/>
      <c r="F504" s="139"/>
      <c r="G504" s="139"/>
      <c r="H504" s="139"/>
      <c r="I504" s="139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</row>
    <row r="505">
      <c r="A505" s="166"/>
      <c r="B505" s="166"/>
      <c r="C505" s="166"/>
      <c r="D505" s="139"/>
      <c r="E505" s="139"/>
      <c r="F505" s="139"/>
      <c r="G505" s="139"/>
      <c r="H505" s="139"/>
      <c r="I505" s="139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</row>
    <row r="506">
      <c r="A506" s="166"/>
      <c r="B506" s="166"/>
      <c r="C506" s="166"/>
      <c r="D506" s="139"/>
      <c r="E506" s="139"/>
      <c r="F506" s="139"/>
      <c r="G506" s="139"/>
      <c r="H506" s="139"/>
      <c r="I506" s="139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</row>
    <row r="507">
      <c r="A507" s="166"/>
      <c r="B507" s="166"/>
      <c r="C507" s="166"/>
      <c r="D507" s="139"/>
      <c r="E507" s="139"/>
      <c r="F507" s="139"/>
      <c r="G507" s="139"/>
      <c r="H507" s="139"/>
      <c r="I507" s="139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</row>
    <row r="508">
      <c r="A508" s="166"/>
      <c r="B508" s="166"/>
      <c r="C508" s="166"/>
      <c r="D508" s="139"/>
      <c r="E508" s="139"/>
      <c r="F508" s="139"/>
      <c r="G508" s="139"/>
      <c r="H508" s="139"/>
      <c r="I508" s="139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</row>
    <row r="509">
      <c r="A509" s="166"/>
      <c r="B509" s="166"/>
      <c r="C509" s="166"/>
      <c r="D509" s="139"/>
      <c r="E509" s="139"/>
      <c r="F509" s="139"/>
      <c r="G509" s="139"/>
      <c r="H509" s="139"/>
      <c r="I509" s="139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</row>
    <row r="510">
      <c r="A510" s="166"/>
      <c r="B510" s="166"/>
      <c r="C510" s="166"/>
      <c r="D510" s="139"/>
      <c r="E510" s="139"/>
      <c r="F510" s="139"/>
      <c r="G510" s="139"/>
      <c r="H510" s="139"/>
      <c r="I510" s="139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</row>
    <row r="511">
      <c r="A511" s="166"/>
      <c r="B511" s="166"/>
      <c r="C511" s="166"/>
      <c r="D511" s="139"/>
      <c r="E511" s="139"/>
      <c r="F511" s="139"/>
      <c r="G511" s="139"/>
      <c r="H511" s="139"/>
      <c r="I511" s="139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</row>
    <row r="512">
      <c r="A512" s="166"/>
      <c r="B512" s="166"/>
      <c r="C512" s="166"/>
      <c r="D512" s="139"/>
      <c r="E512" s="139"/>
      <c r="F512" s="139"/>
      <c r="G512" s="139"/>
      <c r="H512" s="139"/>
      <c r="I512" s="139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</row>
    <row r="513">
      <c r="A513" s="166"/>
      <c r="B513" s="166"/>
      <c r="C513" s="166"/>
      <c r="D513" s="139"/>
      <c r="E513" s="139"/>
      <c r="F513" s="139"/>
      <c r="G513" s="139"/>
      <c r="H513" s="139"/>
      <c r="I513" s="139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</row>
    <row r="514">
      <c r="A514" s="166"/>
      <c r="B514" s="166"/>
      <c r="C514" s="166"/>
      <c r="D514" s="139"/>
      <c r="E514" s="139"/>
      <c r="F514" s="139"/>
      <c r="G514" s="139"/>
      <c r="H514" s="139"/>
      <c r="I514" s="139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</row>
    <row r="515">
      <c r="A515" s="166"/>
      <c r="B515" s="166"/>
      <c r="C515" s="166"/>
      <c r="D515" s="139"/>
      <c r="E515" s="139"/>
      <c r="F515" s="139"/>
      <c r="G515" s="139"/>
      <c r="H515" s="139"/>
      <c r="I515" s="139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</row>
    <row r="516">
      <c r="A516" s="166"/>
      <c r="B516" s="166"/>
      <c r="C516" s="166"/>
      <c r="D516" s="139"/>
      <c r="E516" s="139"/>
      <c r="F516" s="139"/>
      <c r="G516" s="139"/>
      <c r="H516" s="139"/>
      <c r="I516" s="139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</row>
    <row r="517">
      <c r="A517" s="166"/>
      <c r="B517" s="166"/>
      <c r="C517" s="166"/>
      <c r="D517" s="139"/>
      <c r="E517" s="139"/>
      <c r="F517" s="139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</row>
    <row r="518">
      <c r="A518" s="166"/>
      <c r="B518" s="166"/>
      <c r="C518" s="166"/>
      <c r="D518" s="139"/>
      <c r="E518" s="139"/>
      <c r="F518" s="139"/>
      <c r="G518" s="139"/>
      <c r="H518" s="139"/>
      <c r="I518" s="139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</row>
    <row r="519">
      <c r="A519" s="166"/>
      <c r="B519" s="166"/>
      <c r="C519" s="166"/>
      <c r="D519" s="139"/>
      <c r="E519" s="139"/>
      <c r="F519" s="139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</row>
    <row r="520">
      <c r="A520" s="166"/>
      <c r="B520" s="166"/>
      <c r="C520" s="166"/>
      <c r="D520" s="139"/>
      <c r="E520" s="139"/>
      <c r="F520" s="139"/>
      <c r="G520" s="139"/>
      <c r="H520" s="139"/>
      <c r="I520" s="139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</row>
    <row r="521">
      <c r="A521" s="166"/>
      <c r="B521" s="166"/>
      <c r="C521" s="166"/>
      <c r="D521" s="139"/>
      <c r="E521" s="139"/>
      <c r="F521" s="139"/>
      <c r="G521" s="139"/>
      <c r="H521" s="139"/>
      <c r="I521" s="139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</row>
    <row r="522">
      <c r="A522" s="166"/>
      <c r="B522" s="166"/>
      <c r="C522" s="166"/>
      <c r="D522" s="139"/>
      <c r="E522" s="139"/>
      <c r="F522" s="139"/>
      <c r="G522" s="139"/>
      <c r="H522" s="139"/>
      <c r="I522" s="139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</row>
    <row r="523">
      <c r="A523" s="166"/>
      <c r="B523" s="166"/>
      <c r="C523" s="166"/>
      <c r="D523" s="139"/>
      <c r="E523" s="139"/>
      <c r="F523" s="139"/>
      <c r="G523" s="139"/>
      <c r="H523" s="139"/>
      <c r="I523" s="139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</row>
    <row r="524">
      <c r="A524" s="166"/>
      <c r="B524" s="166"/>
      <c r="C524" s="166"/>
      <c r="D524" s="139"/>
      <c r="E524" s="139"/>
      <c r="F524" s="139"/>
      <c r="G524" s="139"/>
      <c r="H524" s="139"/>
      <c r="I524" s="139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</row>
    <row r="525">
      <c r="A525" s="166"/>
      <c r="B525" s="166"/>
      <c r="C525" s="166"/>
      <c r="D525" s="139"/>
      <c r="E525" s="139"/>
      <c r="F525" s="139"/>
      <c r="G525" s="139"/>
      <c r="H525" s="139"/>
      <c r="I525" s="139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</row>
    <row r="526">
      <c r="A526" s="166"/>
      <c r="B526" s="166"/>
      <c r="C526" s="166"/>
      <c r="D526" s="139"/>
      <c r="E526" s="139"/>
      <c r="F526" s="139"/>
      <c r="G526" s="139"/>
      <c r="H526" s="139"/>
      <c r="I526" s="139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</row>
    <row r="527">
      <c r="A527" s="166"/>
      <c r="B527" s="166"/>
      <c r="C527" s="166"/>
      <c r="D527" s="139"/>
      <c r="E527" s="139"/>
      <c r="F527" s="139"/>
      <c r="G527" s="139"/>
      <c r="H527" s="139"/>
      <c r="I527" s="139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</row>
    <row r="528">
      <c r="A528" s="166"/>
      <c r="B528" s="166"/>
      <c r="C528" s="166"/>
      <c r="D528" s="139"/>
      <c r="E528" s="139"/>
      <c r="F528" s="139"/>
      <c r="G528" s="139"/>
      <c r="H528" s="139"/>
      <c r="I528" s="139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</row>
    <row r="529">
      <c r="A529" s="166"/>
      <c r="B529" s="166"/>
      <c r="C529" s="166"/>
      <c r="D529" s="139"/>
      <c r="E529" s="139"/>
      <c r="F529" s="139"/>
      <c r="G529" s="139"/>
      <c r="H529" s="139"/>
      <c r="I529" s="139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</row>
    <row r="530">
      <c r="A530" s="166"/>
      <c r="B530" s="166"/>
      <c r="C530" s="166"/>
      <c r="D530" s="139"/>
      <c r="E530" s="139"/>
      <c r="F530" s="139"/>
      <c r="G530" s="139"/>
      <c r="H530" s="139"/>
      <c r="I530" s="139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</row>
    <row r="531">
      <c r="A531" s="166"/>
      <c r="B531" s="166"/>
      <c r="C531" s="166"/>
      <c r="D531" s="139"/>
      <c r="E531" s="139"/>
      <c r="F531" s="139"/>
      <c r="G531" s="139"/>
      <c r="H531" s="139"/>
      <c r="I531" s="139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</row>
    <row r="532">
      <c r="A532" s="166"/>
      <c r="B532" s="166"/>
      <c r="C532" s="166"/>
      <c r="D532" s="139"/>
      <c r="E532" s="139"/>
      <c r="F532" s="139"/>
      <c r="G532" s="139"/>
      <c r="H532" s="139"/>
      <c r="I532" s="139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</row>
    <row r="533">
      <c r="A533" s="166"/>
      <c r="B533" s="166"/>
      <c r="C533" s="166"/>
      <c r="D533" s="139"/>
      <c r="E533" s="139"/>
      <c r="F533" s="139"/>
      <c r="G533" s="139"/>
      <c r="H533" s="139"/>
      <c r="I533" s="139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</row>
    <row r="534">
      <c r="A534" s="166"/>
      <c r="B534" s="166"/>
      <c r="C534" s="166"/>
      <c r="D534" s="139"/>
      <c r="E534" s="139"/>
      <c r="F534" s="139"/>
      <c r="G534" s="139"/>
      <c r="H534" s="139"/>
      <c r="I534" s="139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</row>
    <row r="535">
      <c r="A535" s="166"/>
      <c r="B535" s="166"/>
      <c r="C535" s="166"/>
      <c r="D535" s="139"/>
      <c r="E535" s="139"/>
      <c r="F535" s="139"/>
      <c r="G535" s="139"/>
      <c r="H535" s="139"/>
      <c r="I535" s="139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</row>
    <row r="536">
      <c r="A536" s="166"/>
      <c r="B536" s="166"/>
      <c r="C536" s="166"/>
      <c r="D536" s="139"/>
      <c r="E536" s="139"/>
      <c r="F536" s="139"/>
      <c r="G536" s="139"/>
      <c r="H536" s="139"/>
      <c r="I536" s="139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</row>
    <row r="537">
      <c r="A537" s="166"/>
      <c r="B537" s="166"/>
      <c r="C537" s="166"/>
      <c r="D537" s="139"/>
      <c r="E537" s="139"/>
      <c r="F537" s="139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</row>
    <row r="538">
      <c r="A538" s="166"/>
      <c r="B538" s="166"/>
      <c r="C538" s="166"/>
      <c r="D538" s="139"/>
      <c r="E538" s="139"/>
      <c r="F538" s="139"/>
      <c r="G538" s="139"/>
      <c r="H538" s="139"/>
      <c r="I538" s="139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</row>
    <row r="539">
      <c r="A539" s="166"/>
      <c r="B539" s="166"/>
      <c r="C539" s="166"/>
      <c r="D539" s="139"/>
      <c r="E539" s="139"/>
      <c r="F539" s="139"/>
      <c r="G539" s="139"/>
      <c r="H539" s="139"/>
      <c r="I539" s="139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</row>
    <row r="540">
      <c r="A540" s="166"/>
      <c r="B540" s="166"/>
      <c r="C540" s="166"/>
      <c r="D540" s="139"/>
      <c r="E540" s="139"/>
      <c r="F540" s="139"/>
      <c r="G540" s="139"/>
      <c r="H540" s="139"/>
      <c r="I540" s="139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</row>
    <row r="541">
      <c r="A541" s="166"/>
      <c r="B541" s="166"/>
      <c r="C541" s="166"/>
      <c r="D541" s="139"/>
      <c r="E541" s="139"/>
      <c r="F541" s="139"/>
      <c r="G541" s="139"/>
      <c r="H541" s="139"/>
      <c r="I541" s="139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</row>
    <row r="542">
      <c r="A542" s="166"/>
      <c r="B542" s="166"/>
      <c r="C542" s="166"/>
      <c r="D542" s="139"/>
      <c r="E542" s="139"/>
      <c r="F542" s="139"/>
      <c r="G542" s="139"/>
      <c r="H542" s="139"/>
      <c r="I542" s="139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</row>
    <row r="543">
      <c r="A543" s="166"/>
      <c r="B543" s="166"/>
      <c r="C543" s="166"/>
      <c r="D543" s="139"/>
      <c r="E543" s="139"/>
      <c r="F543" s="139"/>
      <c r="G543" s="139"/>
      <c r="H543" s="139"/>
      <c r="I543" s="139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</row>
    <row r="544">
      <c r="A544" s="166"/>
      <c r="B544" s="166"/>
      <c r="C544" s="166"/>
      <c r="D544" s="139"/>
      <c r="E544" s="139"/>
      <c r="F544" s="139"/>
      <c r="G544" s="139"/>
      <c r="H544" s="139"/>
      <c r="I544" s="139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</row>
    <row r="545">
      <c r="A545" s="166"/>
      <c r="B545" s="166"/>
      <c r="C545" s="166"/>
      <c r="D545" s="139"/>
      <c r="E545" s="139"/>
      <c r="F545" s="139"/>
      <c r="G545" s="139"/>
      <c r="H545" s="139"/>
      <c r="I545" s="139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</row>
    <row r="546">
      <c r="A546" s="166"/>
      <c r="B546" s="166"/>
      <c r="C546" s="166"/>
      <c r="D546" s="139"/>
      <c r="E546" s="139"/>
      <c r="F546" s="139"/>
      <c r="G546" s="139"/>
      <c r="H546" s="139"/>
      <c r="I546" s="139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</row>
    <row r="547">
      <c r="A547" s="166"/>
      <c r="B547" s="166"/>
      <c r="C547" s="166"/>
      <c r="D547" s="139"/>
      <c r="E547" s="139"/>
      <c r="F547" s="139"/>
      <c r="G547" s="139"/>
      <c r="H547" s="139"/>
      <c r="I547" s="139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</row>
    <row r="548">
      <c r="A548" s="166"/>
      <c r="B548" s="166"/>
      <c r="C548" s="166"/>
      <c r="D548" s="139"/>
      <c r="E548" s="139"/>
      <c r="F548" s="139"/>
      <c r="G548" s="139"/>
      <c r="H548" s="139"/>
      <c r="I548" s="139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</row>
    <row r="549">
      <c r="A549" s="166"/>
      <c r="B549" s="166"/>
      <c r="C549" s="166"/>
      <c r="D549" s="139"/>
      <c r="E549" s="139"/>
      <c r="F549" s="139"/>
      <c r="G549" s="139"/>
      <c r="H549" s="139"/>
      <c r="I549" s="139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</row>
    <row r="550">
      <c r="A550" s="166"/>
      <c r="B550" s="166"/>
      <c r="C550" s="166"/>
      <c r="D550" s="139"/>
      <c r="E550" s="139"/>
      <c r="F550" s="139"/>
      <c r="G550" s="139"/>
      <c r="H550" s="139"/>
      <c r="I550" s="139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</row>
    <row r="551">
      <c r="A551" s="166"/>
      <c r="B551" s="166"/>
      <c r="C551" s="166"/>
      <c r="D551" s="139"/>
      <c r="E551" s="139"/>
      <c r="F551" s="139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</row>
    <row r="552">
      <c r="A552" s="166"/>
      <c r="B552" s="166"/>
      <c r="C552" s="166"/>
      <c r="D552" s="139"/>
      <c r="E552" s="139"/>
      <c r="F552" s="139"/>
      <c r="G552" s="139"/>
      <c r="H552" s="139"/>
      <c r="I552" s="139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</row>
    <row r="553">
      <c r="A553" s="166"/>
      <c r="B553" s="166"/>
      <c r="C553" s="166"/>
      <c r="D553" s="139"/>
      <c r="E553" s="139"/>
      <c r="F553" s="139"/>
      <c r="G553" s="139"/>
      <c r="H553" s="139"/>
      <c r="I553" s="139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</row>
    <row r="554">
      <c r="A554" s="166"/>
      <c r="B554" s="166"/>
      <c r="C554" s="166"/>
      <c r="D554" s="139"/>
      <c r="E554" s="139"/>
      <c r="F554" s="139"/>
      <c r="G554" s="139"/>
      <c r="H554" s="139"/>
      <c r="I554" s="139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</row>
    <row r="555">
      <c r="A555" s="166"/>
      <c r="B555" s="166"/>
      <c r="C555" s="166"/>
      <c r="D555" s="139"/>
      <c r="E555" s="139"/>
      <c r="F555" s="139"/>
      <c r="G555" s="139"/>
      <c r="H555" s="139"/>
      <c r="I555" s="139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</row>
    <row r="556">
      <c r="A556" s="166"/>
      <c r="B556" s="166"/>
      <c r="C556" s="166"/>
      <c r="D556" s="139"/>
      <c r="E556" s="139"/>
      <c r="F556" s="139"/>
      <c r="G556" s="139"/>
      <c r="H556" s="139"/>
      <c r="I556" s="139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</row>
    <row r="557">
      <c r="A557" s="166"/>
      <c r="B557" s="166"/>
      <c r="C557" s="166"/>
      <c r="D557" s="139"/>
      <c r="E557" s="139"/>
      <c r="F557" s="139"/>
      <c r="G557" s="139"/>
      <c r="H557" s="139"/>
      <c r="I557" s="139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</row>
    <row r="558">
      <c r="A558" s="166"/>
      <c r="B558" s="166"/>
      <c r="C558" s="166"/>
      <c r="D558" s="139"/>
      <c r="E558" s="139"/>
      <c r="F558" s="139"/>
      <c r="G558" s="139"/>
      <c r="H558" s="139"/>
      <c r="I558" s="139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</row>
    <row r="559">
      <c r="A559" s="166"/>
      <c r="B559" s="166"/>
      <c r="C559" s="166"/>
      <c r="D559" s="139"/>
      <c r="E559" s="139"/>
      <c r="F559" s="139"/>
      <c r="G559" s="139"/>
      <c r="H559" s="139"/>
      <c r="I559" s="139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</row>
    <row r="560">
      <c r="A560" s="166"/>
      <c r="B560" s="166"/>
      <c r="C560" s="166"/>
      <c r="D560" s="139"/>
      <c r="E560" s="139"/>
      <c r="F560" s="139"/>
      <c r="G560" s="139"/>
      <c r="H560" s="139"/>
      <c r="I560" s="139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</row>
    <row r="561">
      <c r="A561" s="166"/>
      <c r="B561" s="166"/>
      <c r="C561" s="166"/>
      <c r="D561" s="139"/>
      <c r="E561" s="139"/>
      <c r="F561" s="139"/>
      <c r="G561" s="139"/>
      <c r="H561" s="139"/>
      <c r="I561" s="139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</row>
    <row r="562">
      <c r="A562" s="166"/>
      <c r="B562" s="166"/>
      <c r="C562" s="166"/>
      <c r="D562" s="139"/>
      <c r="E562" s="139"/>
      <c r="F562" s="139"/>
      <c r="G562" s="139"/>
      <c r="H562" s="139"/>
      <c r="I562" s="139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</row>
    <row r="563">
      <c r="A563" s="166"/>
      <c r="B563" s="166"/>
      <c r="C563" s="166"/>
      <c r="D563" s="139"/>
      <c r="E563" s="139"/>
      <c r="F563" s="139"/>
      <c r="G563" s="139"/>
      <c r="H563" s="139"/>
      <c r="I563" s="139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</row>
    <row r="564">
      <c r="A564" s="166"/>
      <c r="B564" s="166"/>
      <c r="C564" s="166"/>
      <c r="D564" s="139"/>
      <c r="E564" s="139"/>
      <c r="F564" s="139"/>
      <c r="G564" s="139"/>
      <c r="H564" s="139"/>
      <c r="I564" s="139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</row>
    <row r="565">
      <c r="A565" s="166"/>
      <c r="B565" s="166"/>
      <c r="C565" s="166"/>
      <c r="D565" s="139"/>
      <c r="E565" s="139"/>
      <c r="F565" s="139"/>
      <c r="G565" s="139"/>
      <c r="H565" s="139"/>
      <c r="I565" s="139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</row>
    <row r="566">
      <c r="A566" s="166"/>
      <c r="B566" s="166"/>
      <c r="C566" s="166"/>
      <c r="D566" s="139"/>
      <c r="E566" s="139"/>
      <c r="F566" s="139"/>
      <c r="G566" s="139"/>
      <c r="H566" s="139"/>
      <c r="I566" s="139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</row>
    <row r="567">
      <c r="A567" s="166"/>
      <c r="B567" s="166"/>
      <c r="C567" s="166"/>
      <c r="D567" s="139"/>
      <c r="E567" s="139"/>
      <c r="F567" s="139"/>
      <c r="G567" s="139"/>
      <c r="H567" s="139"/>
      <c r="I567" s="139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</row>
    <row r="568">
      <c r="A568" s="166"/>
      <c r="B568" s="166"/>
      <c r="C568" s="166"/>
      <c r="D568" s="139"/>
      <c r="E568" s="139"/>
      <c r="F568" s="139"/>
      <c r="G568" s="139"/>
      <c r="H568" s="139"/>
      <c r="I568" s="139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</row>
    <row r="569">
      <c r="A569" s="166"/>
      <c r="B569" s="166"/>
      <c r="C569" s="166"/>
      <c r="D569" s="139"/>
      <c r="E569" s="139"/>
      <c r="F569" s="139"/>
      <c r="G569" s="139"/>
      <c r="H569" s="139"/>
      <c r="I569" s="139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</row>
    <row r="570">
      <c r="A570" s="166"/>
      <c r="B570" s="166"/>
      <c r="C570" s="166"/>
      <c r="D570" s="139"/>
      <c r="E570" s="139"/>
      <c r="F570" s="139"/>
      <c r="G570" s="139"/>
      <c r="H570" s="139"/>
      <c r="I570" s="139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</row>
    <row r="571">
      <c r="A571" s="166"/>
      <c r="B571" s="166"/>
      <c r="C571" s="166"/>
      <c r="D571" s="139"/>
      <c r="E571" s="139"/>
      <c r="F571" s="139"/>
      <c r="G571" s="139"/>
      <c r="H571" s="139"/>
      <c r="I571" s="139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</row>
    <row r="572">
      <c r="A572" s="166"/>
      <c r="B572" s="166"/>
      <c r="C572" s="166"/>
      <c r="D572" s="139"/>
      <c r="E572" s="139"/>
      <c r="F572" s="139"/>
      <c r="G572" s="139"/>
      <c r="H572" s="139"/>
      <c r="I572" s="139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</row>
    <row r="573">
      <c r="A573" s="166"/>
      <c r="B573" s="166"/>
      <c r="C573" s="166"/>
      <c r="D573" s="139"/>
      <c r="E573" s="139"/>
      <c r="F573" s="139"/>
      <c r="G573" s="139"/>
      <c r="H573" s="139"/>
      <c r="I573" s="139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</row>
    <row r="574">
      <c r="A574" s="166"/>
      <c r="B574" s="166"/>
      <c r="C574" s="166"/>
      <c r="D574" s="139"/>
      <c r="E574" s="139"/>
      <c r="F574" s="139"/>
      <c r="G574" s="139"/>
      <c r="H574" s="139"/>
      <c r="I574" s="139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</row>
    <row r="575">
      <c r="A575" s="166"/>
      <c r="B575" s="166"/>
      <c r="C575" s="166"/>
      <c r="D575" s="139"/>
      <c r="E575" s="139"/>
      <c r="F575" s="139"/>
      <c r="G575" s="139"/>
      <c r="H575" s="139"/>
      <c r="I575" s="139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</row>
    <row r="576">
      <c r="A576" s="166"/>
      <c r="B576" s="166"/>
      <c r="C576" s="166"/>
      <c r="D576" s="139"/>
      <c r="E576" s="139"/>
      <c r="F576" s="139"/>
      <c r="G576" s="139"/>
      <c r="H576" s="139"/>
      <c r="I576" s="139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</row>
    <row r="577">
      <c r="A577" s="166"/>
      <c r="B577" s="166"/>
      <c r="C577" s="166"/>
      <c r="D577" s="139"/>
      <c r="E577" s="139"/>
      <c r="F577" s="139"/>
      <c r="G577" s="139"/>
      <c r="H577" s="139"/>
      <c r="I577" s="139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</row>
    <row r="578">
      <c r="A578" s="166"/>
      <c r="B578" s="166"/>
      <c r="C578" s="166"/>
      <c r="D578" s="139"/>
      <c r="E578" s="139"/>
      <c r="F578" s="139"/>
      <c r="G578" s="139"/>
      <c r="H578" s="139"/>
      <c r="I578" s="139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</row>
    <row r="579">
      <c r="A579" s="166"/>
      <c r="B579" s="166"/>
      <c r="C579" s="166"/>
      <c r="D579" s="139"/>
      <c r="E579" s="139"/>
      <c r="F579" s="139"/>
      <c r="G579" s="139"/>
      <c r="H579" s="139"/>
      <c r="I579" s="139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</row>
    <row r="580">
      <c r="A580" s="166"/>
      <c r="B580" s="166"/>
      <c r="C580" s="166"/>
      <c r="D580" s="139"/>
      <c r="E580" s="139"/>
      <c r="F580" s="139"/>
      <c r="G580" s="139"/>
      <c r="H580" s="139"/>
      <c r="I580" s="139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</row>
    <row r="581">
      <c r="A581" s="166"/>
      <c r="B581" s="166"/>
      <c r="C581" s="166"/>
      <c r="D581" s="139"/>
      <c r="E581" s="139"/>
      <c r="F581" s="139"/>
      <c r="G581" s="139"/>
      <c r="H581" s="139"/>
      <c r="I581" s="139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</row>
    <row r="582">
      <c r="A582" s="166"/>
      <c r="B582" s="166"/>
      <c r="C582" s="166"/>
      <c r="D582" s="139"/>
      <c r="E582" s="139"/>
      <c r="F582" s="139"/>
      <c r="G582" s="139"/>
      <c r="H582" s="139"/>
      <c r="I582" s="139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</row>
    <row r="583">
      <c r="A583" s="166"/>
      <c r="B583" s="166"/>
      <c r="C583" s="166"/>
      <c r="D583" s="139"/>
      <c r="E583" s="139"/>
      <c r="F583" s="139"/>
      <c r="G583" s="139"/>
      <c r="H583" s="139"/>
      <c r="I583" s="139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</row>
    <row r="584">
      <c r="A584" s="166"/>
      <c r="B584" s="166"/>
      <c r="C584" s="166"/>
      <c r="D584" s="139"/>
      <c r="E584" s="139"/>
      <c r="F584" s="139"/>
      <c r="G584" s="139"/>
      <c r="H584" s="139"/>
      <c r="I584" s="139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</row>
    <row r="585">
      <c r="A585" s="166"/>
      <c r="B585" s="166"/>
      <c r="C585" s="166"/>
      <c r="D585" s="139"/>
      <c r="E585" s="139"/>
      <c r="F585" s="139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</row>
    <row r="586">
      <c r="A586" s="166"/>
      <c r="B586" s="166"/>
      <c r="C586" s="166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</row>
    <row r="587">
      <c r="A587" s="166"/>
      <c r="B587" s="166"/>
      <c r="C587" s="166"/>
      <c r="D587" s="139"/>
      <c r="E587" s="139"/>
      <c r="F587" s="139"/>
      <c r="G587" s="139"/>
      <c r="H587" s="139"/>
      <c r="I587" s="139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</row>
    <row r="588">
      <c r="A588" s="166"/>
      <c r="B588" s="166"/>
      <c r="C588" s="166"/>
      <c r="D588" s="139"/>
      <c r="E588" s="139"/>
      <c r="F588" s="139"/>
      <c r="G588" s="139"/>
      <c r="H588" s="139"/>
      <c r="I588" s="139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</row>
    <row r="589">
      <c r="A589" s="166"/>
      <c r="B589" s="166"/>
      <c r="C589" s="166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</row>
    <row r="590">
      <c r="A590" s="166"/>
      <c r="B590" s="166"/>
      <c r="C590" s="166"/>
      <c r="D590" s="139"/>
      <c r="E590" s="139"/>
      <c r="F590" s="139"/>
      <c r="G590" s="139"/>
      <c r="H590" s="139"/>
      <c r="I590" s="139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</row>
    <row r="591">
      <c r="A591" s="166"/>
      <c r="B591" s="166"/>
      <c r="C591" s="166"/>
      <c r="D591" s="139"/>
      <c r="E591" s="139"/>
      <c r="F591" s="139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</row>
    <row r="592">
      <c r="A592" s="166"/>
      <c r="B592" s="166"/>
      <c r="C592" s="166"/>
      <c r="D592" s="139"/>
      <c r="E592" s="139"/>
      <c r="F592" s="139"/>
      <c r="G592" s="139"/>
      <c r="H592" s="139"/>
      <c r="I592" s="139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</row>
    <row r="593">
      <c r="A593" s="166"/>
      <c r="B593" s="166"/>
      <c r="C593" s="166"/>
      <c r="D593" s="139"/>
      <c r="E593" s="139"/>
      <c r="F593" s="139"/>
      <c r="G593" s="139"/>
      <c r="H593" s="139"/>
      <c r="I593" s="139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</row>
    <row r="594">
      <c r="A594" s="166"/>
      <c r="B594" s="166"/>
      <c r="C594" s="166"/>
      <c r="D594" s="139"/>
      <c r="E594" s="139"/>
      <c r="F594" s="139"/>
      <c r="G594" s="139"/>
      <c r="H594" s="139"/>
      <c r="I594" s="139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</row>
    <row r="595">
      <c r="A595" s="166"/>
      <c r="B595" s="166"/>
      <c r="C595" s="166"/>
      <c r="D595" s="139"/>
      <c r="E595" s="139"/>
      <c r="F595" s="139"/>
      <c r="G595" s="139"/>
      <c r="H595" s="139"/>
      <c r="I595" s="139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</row>
    <row r="596">
      <c r="A596" s="166"/>
      <c r="B596" s="166"/>
      <c r="C596" s="166"/>
      <c r="D596" s="139"/>
      <c r="E596" s="139"/>
      <c r="F596" s="139"/>
      <c r="G596" s="139"/>
      <c r="H596" s="139"/>
      <c r="I596" s="139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</row>
    <row r="597">
      <c r="A597" s="166"/>
      <c r="B597" s="166"/>
      <c r="C597" s="166"/>
      <c r="D597" s="139"/>
      <c r="E597" s="139"/>
      <c r="F597" s="139"/>
      <c r="G597" s="139"/>
      <c r="H597" s="139"/>
      <c r="I597" s="139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</row>
    <row r="598">
      <c r="A598" s="166"/>
      <c r="B598" s="166"/>
      <c r="C598" s="166"/>
      <c r="D598" s="139"/>
      <c r="E598" s="139"/>
      <c r="F598" s="139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</row>
    <row r="599">
      <c r="A599" s="166"/>
      <c r="B599" s="166"/>
      <c r="C599" s="166"/>
      <c r="D599" s="139"/>
      <c r="E599" s="139"/>
      <c r="F599" s="139"/>
      <c r="G599" s="139"/>
      <c r="H599" s="139"/>
      <c r="I599" s="139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</row>
    <row r="600">
      <c r="A600" s="166"/>
      <c r="B600" s="166"/>
      <c r="C600" s="166"/>
      <c r="D600" s="139"/>
      <c r="E600" s="139"/>
      <c r="F600" s="139"/>
      <c r="G600" s="139"/>
      <c r="H600" s="139"/>
      <c r="I600" s="139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</row>
    <row r="601">
      <c r="A601" s="166"/>
      <c r="B601" s="166"/>
      <c r="C601" s="166"/>
      <c r="D601" s="139"/>
      <c r="E601" s="139"/>
      <c r="F601" s="139"/>
      <c r="G601" s="139"/>
      <c r="H601" s="139"/>
      <c r="I601" s="139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</row>
    <row r="602">
      <c r="A602" s="166"/>
      <c r="B602" s="166"/>
      <c r="C602" s="166"/>
      <c r="D602" s="139"/>
      <c r="E602" s="139"/>
      <c r="F602" s="139"/>
      <c r="G602" s="139"/>
      <c r="H602" s="139"/>
      <c r="I602" s="139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</row>
    <row r="603">
      <c r="A603" s="166"/>
      <c r="B603" s="166"/>
      <c r="C603" s="166"/>
      <c r="D603" s="139"/>
      <c r="E603" s="139"/>
      <c r="F603" s="139"/>
      <c r="G603" s="139"/>
      <c r="H603" s="139"/>
      <c r="I603" s="139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</row>
    <row r="604">
      <c r="A604" s="166"/>
      <c r="B604" s="166"/>
      <c r="C604" s="166"/>
      <c r="D604" s="139"/>
      <c r="E604" s="139"/>
      <c r="F604" s="139"/>
      <c r="G604" s="139"/>
      <c r="H604" s="139"/>
      <c r="I604" s="139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</row>
    <row r="605">
      <c r="A605" s="166"/>
      <c r="B605" s="166"/>
      <c r="C605" s="166"/>
      <c r="D605" s="139"/>
      <c r="E605" s="139"/>
      <c r="F605" s="139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</row>
    <row r="606">
      <c r="A606" s="166"/>
      <c r="B606" s="166"/>
      <c r="C606" s="166"/>
      <c r="D606" s="139"/>
      <c r="E606" s="139"/>
      <c r="F606" s="139"/>
      <c r="G606" s="139"/>
      <c r="H606" s="139"/>
      <c r="I606" s="139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</row>
    <row r="607">
      <c r="A607" s="166"/>
      <c r="B607" s="166"/>
      <c r="C607" s="166"/>
      <c r="D607" s="139"/>
      <c r="E607" s="139"/>
      <c r="F607" s="139"/>
      <c r="G607" s="139"/>
      <c r="H607" s="139"/>
      <c r="I607" s="139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</row>
    <row r="608">
      <c r="A608" s="166"/>
      <c r="B608" s="166"/>
      <c r="C608" s="166"/>
      <c r="D608" s="139"/>
      <c r="E608" s="139"/>
      <c r="F608" s="139"/>
      <c r="G608" s="139"/>
      <c r="H608" s="139"/>
      <c r="I608" s="139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</row>
    <row r="609">
      <c r="A609" s="166"/>
      <c r="B609" s="166"/>
      <c r="C609" s="166"/>
      <c r="D609" s="139"/>
      <c r="E609" s="139"/>
      <c r="F609" s="139"/>
      <c r="G609" s="139"/>
      <c r="H609" s="139"/>
      <c r="I609" s="139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</row>
    <row r="610">
      <c r="A610" s="166"/>
      <c r="B610" s="166"/>
      <c r="C610" s="166"/>
      <c r="D610" s="139"/>
      <c r="E610" s="139"/>
      <c r="F610" s="139"/>
      <c r="G610" s="139"/>
      <c r="H610" s="139"/>
      <c r="I610" s="139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</row>
    <row r="611">
      <c r="A611" s="166"/>
      <c r="B611" s="166"/>
      <c r="C611" s="166"/>
      <c r="D611" s="139"/>
      <c r="E611" s="139"/>
      <c r="F611" s="139"/>
      <c r="G611" s="139"/>
      <c r="H611" s="139"/>
      <c r="I611" s="139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</row>
    <row r="612">
      <c r="A612" s="166"/>
      <c r="B612" s="166"/>
      <c r="C612" s="166"/>
      <c r="D612" s="139"/>
      <c r="E612" s="139"/>
      <c r="F612" s="139"/>
      <c r="G612" s="139"/>
      <c r="H612" s="139"/>
      <c r="I612" s="139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</row>
    <row r="613">
      <c r="A613" s="166"/>
      <c r="B613" s="166"/>
      <c r="C613" s="166"/>
      <c r="D613" s="139"/>
      <c r="E613" s="139"/>
      <c r="F613" s="139"/>
      <c r="G613" s="139"/>
      <c r="H613" s="139"/>
      <c r="I613" s="139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</row>
    <row r="614">
      <c r="A614" s="166"/>
      <c r="B614" s="166"/>
      <c r="C614" s="166"/>
      <c r="D614" s="139"/>
      <c r="E614" s="139"/>
      <c r="F614" s="139"/>
      <c r="G614" s="139"/>
      <c r="H614" s="139"/>
      <c r="I614" s="139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</row>
    <row r="615">
      <c r="A615" s="166"/>
      <c r="B615" s="166"/>
      <c r="C615" s="166"/>
      <c r="D615" s="139"/>
      <c r="E615" s="139"/>
      <c r="F615" s="139"/>
      <c r="G615" s="139"/>
      <c r="H615" s="139"/>
      <c r="I615" s="139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</row>
    <row r="616">
      <c r="A616" s="166"/>
      <c r="B616" s="166"/>
      <c r="C616" s="166"/>
      <c r="D616" s="139"/>
      <c r="E616" s="139"/>
      <c r="F616" s="139"/>
      <c r="G616" s="139"/>
      <c r="H616" s="139"/>
      <c r="I616" s="139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</row>
    <row r="617">
      <c r="A617" s="166"/>
      <c r="B617" s="166"/>
      <c r="C617" s="166"/>
      <c r="D617" s="139"/>
      <c r="E617" s="139"/>
      <c r="F617" s="139"/>
      <c r="G617" s="139"/>
      <c r="H617" s="139"/>
      <c r="I617" s="139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</row>
    <row r="618">
      <c r="A618" s="166"/>
      <c r="B618" s="166"/>
      <c r="C618" s="166"/>
      <c r="D618" s="139"/>
      <c r="E618" s="139"/>
      <c r="F618" s="139"/>
      <c r="G618" s="139"/>
      <c r="H618" s="139"/>
      <c r="I618" s="139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</row>
    <row r="619">
      <c r="A619" s="166"/>
      <c r="B619" s="166"/>
      <c r="C619" s="166"/>
      <c r="D619" s="139"/>
      <c r="E619" s="139"/>
      <c r="F619" s="139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</row>
    <row r="620">
      <c r="A620" s="166"/>
      <c r="B620" s="166"/>
      <c r="C620" s="166"/>
      <c r="D620" s="139"/>
      <c r="E620" s="139"/>
      <c r="F620" s="139"/>
      <c r="G620" s="139"/>
      <c r="H620" s="139"/>
      <c r="I620" s="139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</row>
    <row r="621">
      <c r="A621" s="166"/>
      <c r="B621" s="166"/>
      <c r="C621" s="166"/>
      <c r="D621" s="139"/>
      <c r="E621" s="139"/>
      <c r="F621" s="139"/>
      <c r="G621" s="139"/>
      <c r="H621" s="139"/>
      <c r="I621" s="139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</row>
    <row r="622">
      <c r="A622" s="166"/>
      <c r="B622" s="166"/>
      <c r="C622" s="166"/>
      <c r="D622" s="139"/>
      <c r="E622" s="139"/>
      <c r="F622" s="139"/>
      <c r="G622" s="139"/>
      <c r="H622" s="139"/>
      <c r="I622" s="139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</row>
    <row r="623">
      <c r="A623" s="166"/>
      <c r="B623" s="166"/>
      <c r="C623" s="166"/>
      <c r="D623" s="139"/>
      <c r="E623" s="139"/>
      <c r="F623" s="139"/>
      <c r="G623" s="139"/>
      <c r="H623" s="139"/>
      <c r="I623" s="139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</row>
    <row r="624">
      <c r="A624" s="166"/>
      <c r="B624" s="166"/>
      <c r="C624" s="166"/>
      <c r="D624" s="139"/>
      <c r="E624" s="139"/>
      <c r="F624" s="139"/>
      <c r="G624" s="139"/>
      <c r="H624" s="139"/>
      <c r="I624" s="139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</row>
    <row r="625">
      <c r="A625" s="166"/>
      <c r="B625" s="166"/>
      <c r="C625" s="166"/>
      <c r="D625" s="139"/>
      <c r="E625" s="139"/>
      <c r="F625" s="139"/>
      <c r="G625" s="139"/>
      <c r="H625" s="139"/>
      <c r="I625" s="139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</row>
    <row r="626">
      <c r="A626" s="166"/>
      <c r="B626" s="166"/>
      <c r="C626" s="166"/>
      <c r="D626" s="139"/>
      <c r="E626" s="139"/>
      <c r="F626" s="139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</row>
    <row r="627">
      <c r="A627" s="166"/>
      <c r="B627" s="166"/>
      <c r="C627" s="166"/>
      <c r="D627" s="139"/>
      <c r="E627" s="139"/>
      <c r="F627" s="139"/>
      <c r="G627" s="139"/>
      <c r="H627" s="139"/>
      <c r="I627" s="139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</row>
    <row r="628">
      <c r="A628" s="166"/>
      <c r="B628" s="166"/>
      <c r="C628" s="166"/>
      <c r="D628" s="139"/>
      <c r="E628" s="139"/>
      <c r="F628" s="139"/>
      <c r="G628" s="139"/>
      <c r="H628" s="139"/>
      <c r="I628" s="139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</row>
    <row r="629">
      <c r="A629" s="166"/>
      <c r="B629" s="166"/>
      <c r="C629" s="166"/>
      <c r="D629" s="139"/>
      <c r="E629" s="139"/>
      <c r="F629" s="139"/>
      <c r="G629" s="139"/>
      <c r="H629" s="139"/>
      <c r="I629" s="139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</row>
    <row r="630">
      <c r="A630" s="166"/>
      <c r="B630" s="166"/>
      <c r="C630" s="166"/>
      <c r="D630" s="139"/>
      <c r="E630" s="139"/>
      <c r="F630" s="139"/>
      <c r="G630" s="139"/>
      <c r="H630" s="139"/>
      <c r="I630" s="139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</row>
    <row r="631">
      <c r="A631" s="166"/>
      <c r="B631" s="166"/>
      <c r="C631" s="166"/>
      <c r="D631" s="139"/>
      <c r="E631" s="139"/>
      <c r="F631" s="139"/>
      <c r="G631" s="139"/>
      <c r="H631" s="139"/>
      <c r="I631" s="139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</row>
    <row r="632">
      <c r="A632" s="166"/>
      <c r="B632" s="166"/>
      <c r="C632" s="166"/>
      <c r="D632" s="139"/>
      <c r="E632" s="139"/>
      <c r="F632" s="139"/>
      <c r="G632" s="139"/>
      <c r="H632" s="139"/>
      <c r="I632" s="139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</row>
    <row r="633">
      <c r="A633" s="166"/>
      <c r="B633" s="166"/>
      <c r="C633" s="166"/>
      <c r="D633" s="139"/>
      <c r="E633" s="139"/>
      <c r="F633" s="139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</row>
    <row r="634">
      <c r="A634" s="166"/>
      <c r="B634" s="166"/>
      <c r="C634" s="166"/>
      <c r="D634" s="139"/>
      <c r="E634" s="139"/>
      <c r="F634" s="139"/>
      <c r="G634" s="139"/>
      <c r="H634" s="139"/>
      <c r="I634" s="139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</row>
    <row r="635">
      <c r="A635" s="166"/>
      <c r="B635" s="166"/>
      <c r="C635" s="166"/>
      <c r="D635" s="139"/>
      <c r="E635" s="139"/>
      <c r="F635" s="139"/>
      <c r="G635" s="139"/>
      <c r="H635" s="139"/>
      <c r="I635" s="139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</row>
    <row r="636">
      <c r="A636" s="166"/>
      <c r="B636" s="166"/>
      <c r="C636" s="166"/>
      <c r="D636" s="139"/>
      <c r="E636" s="139"/>
      <c r="F636" s="139"/>
      <c r="G636" s="139"/>
      <c r="H636" s="139"/>
      <c r="I636" s="139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</row>
    <row r="637">
      <c r="A637" s="166"/>
      <c r="B637" s="166"/>
      <c r="C637" s="166"/>
      <c r="D637" s="139"/>
      <c r="E637" s="139"/>
      <c r="F637" s="139"/>
      <c r="G637" s="139"/>
      <c r="H637" s="139"/>
      <c r="I637" s="139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</row>
    <row r="638">
      <c r="A638" s="166"/>
      <c r="B638" s="166"/>
      <c r="C638" s="166"/>
      <c r="D638" s="139"/>
      <c r="E638" s="139"/>
      <c r="F638" s="139"/>
      <c r="G638" s="139"/>
      <c r="H638" s="139"/>
      <c r="I638" s="139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</row>
    <row r="639">
      <c r="A639" s="166"/>
      <c r="B639" s="166"/>
      <c r="C639" s="166"/>
      <c r="D639" s="139"/>
      <c r="E639" s="139"/>
      <c r="F639" s="139"/>
      <c r="G639" s="139"/>
      <c r="H639" s="139"/>
      <c r="I639" s="139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</row>
    <row r="640">
      <c r="A640" s="166"/>
      <c r="B640" s="166"/>
      <c r="C640" s="166"/>
      <c r="D640" s="139"/>
      <c r="E640" s="139"/>
      <c r="F640" s="139"/>
      <c r="G640" s="139"/>
      <c r="H640" s="139"/>
      <c r="I640" s="139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</row>
    <row r="641">
      <c r="A641" s="166"/>
      <c r="B641" s="166"/>
      <c r="C641" s="166"/>
      <c r="D641" s="139"/>
      <c r="E641" s="139"/>
      <c r="F641" s="139"/>
      <c r="G641" s="139"/>
      <c r="H641" s="139"/>
      <c r="I641" s="139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</row>
    <row r="642">
      <c r="A642" s="166"/>
      <c r="B642" s="166"/>
      <c r="C642" s="166"/>
      <c r="D642" s="139"/>
      <c r="E642" s="139"/>
      <c r="F642" s="139"/>
      <c r="G642" s="139"/>
      <c r="H642" s="139"/>
      <c r="I642" s="139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</row>
    <row r="643">
      <c r="A643" s="166"/>
      <c r="B643" s="166"/>
      <c r="C643" s="166"/>
      <c r="D643" s="139"/>
      <c r="E643" s="139"/>
      <c r="F643" s="139"/>
      <c r="G643" s="139"/>
      <c r="H643" s="139"/>
      <c r="I643" s="139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</row>
    <row r="644">
      <c r="A644" s="166"/>
      <c r="B644" s="166"/>
      <c r="C644" s="166"/>
      <c r="D644" s="139"/>
      <c r="E644" s="139"/>
      <c r="F644" s="139"/>
      <c r="G644" s="139"/>
      <c r="H644" s="139"/>
      <c r="I644" s="139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</row>
    <row r="645">
      <c r="A645" s="166"/>
      <c r="B645" s="166"/>
      <c r="C645" s="166"/>
      <c r="D645" s="139"/>
      <c r="E645" s="139"/>
      <c r="F645" s="139"/>
      <c r="G645" s="139"/>
      <c r="H645" s="139"/>
      <c r="I645" s="139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</row>
    <row r="646">
      <c r="A646" s="166"/>
      <c r="B646" s="166"/>
      <c r="C646" s="166"/>
      <c r="D646" s="139"/>
      <c r="E646" s="139"/>
      <c r="F646" s="139"/>
      <c r="G646" s="139"/>
      <c r="H646" s="139"/>
      <c r="I646" s="139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</row>
    <row r="647">
      <c r="A647" s="166"/>
      <c r="B647" s="166"/>
      <c r="C647" s="166"/>
      <c r="D647" s="139"/>
      <c r="E647" s="139"/>
      <c r="F647" s="139"/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</row>
    <row r="648">
      <c r="A648" s="166"/>
      <c r="B648" s="166"/>
      <c r="C648" s="166"/>
      <c r="D648" s="139"/>
      <c r="E648" s="139"/>
      <c r="F648" s="139"/>
      <c r="G648" s="139"/>
      <c r="H648" s="139"/>
      <c r="I648" s="139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</row>
    <row r="649">
      <c r="A649" s="166"/>
      <c r="B649" s="166"/>
      <c r="C649" s="166"/>
      <c r="D649" s="139"/>
      <c r="E649" s="139"/>
      <c r="F649" s="139"/>
      <c r="G649" s="139"/>
      <c r="H649" s="139"/>
      <c r="I649" s="139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</row>
    <row r="650">
      <c r="A650" s="166"/>
      <c r="B650" s="166"/>
      <c r="C650" s="166"/>
      <c r="D650" s="139"/>
      <c r="E650" s="139"/>
      <c r="F650" s="139"/>
      <c r="G650" s="139"/>
      <c r="H650" s="139"/>
      <c r="I650" s="139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</row>
    <row r="651">
      <c r="A651" s="166"/>
      <c r="B651" s="166"/>
      <c r="C651" s="166"/>
      <c r="D651" s="139"/>
      <c r="E651" s="139"/>
      <c r="F651" s="139"/>
      <c r="G651" s="139"/>
      <c r="H651" s="139"/>
      <c r="I651" s="139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</row>
    <row r="652">
      <c r="A652" s="166"/>
      <c r="B652" s="166"/>
      <c r="C652" s="166"/>
      <c r="D652" s="139"/>
      <c r="E652" s="139"/>
      <c r="F652" s="139"/>
      <c r="G652" s="139"/>
      <c r="H652" s="139"/>
      <c r="I652" s="139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</row>
    <row r="653">
      <c r="A653" s="166"/>
      <c r="B653" s="166"/>
      <c r="C653" s="166"/>
      <c r="D653" s="139"/>
      <c r="E653" s="139"/>
      <c r="F653" s="139"/>
      <c r="G653" s="139"/>
      <c r="H653" s="139"/>
      <c r="I653" s="139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</row>
    <row r="654">
      <c r="A654" s="166"/>
      <c r="B654" s="166"/>
      <c r="C654" s="166"/>
      <c r="D654" s="139"/>
      <c r="E654" s="139"/>
      <c r="F654" s="139"/>
      <c r="G654" s="139"/>
      <c r="H654" s="139"/>
      <c r="I654" s="139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</row>
    <row r="655">
      <c r="A655" s="166"/>
      <c r="B655" s="166"/>
      <c r="C655" s="166"/>
      <c r="D655" s="139"/>
      <c r="E655" s="139"/>
      <c r="F655" s="139"/>
      <c r="G655" s="139"/>
      <c r="H655" s="139"/>
      <c r="I655" s="139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</row>
    <row r="656">
      <c r="A656" s="166"/>
      <c r="B656" s="166"/>
      <c r="C656" s="166"/>
      <c r="D656" s="139"/>
      <c r="E656" s="139"/>
      <c r="F656" s="139"/>
      <c r="G656" s="139"/>
      <c r="H656" s="139"/>
      <c r="I656" s="139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</row>
    <row r="657">
      <c r="A657" s="166"/>
      <c r="B657" s="166"/>
      <c r="C657" s="166"/>
      <c r="D657" s="139"/>
      <c r="E657" s="139"/>
      <c r="F657" s="139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</row>
    <row r="658">
      <c r="A658" s="166"/>
      <c r="B658" s="166"/>
      <c r="C658" s="166"/>
      <c r="D658" s="139"/>
      <c r="E658" s="139"/>
      <c r="F658" s="139"/>
      <c r="G658" s="139"/>
      <c r="H658" s="139"/>
      <c r="I658" s="139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</row>
    <row r="659">
      <c r="A659" s="166"/>
      <c r="B659" s="166"/>
      <c r="C659" s="166"/>
      <c r="D659" s="139"/>
      <c r="E659" s="139"/>
      <c r="F659" s="139"/>
      <c r="G659" s="139"/>
      <c r="H659" s="139"/>
      <c r="I659" s="139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</row>
    <row r="660">
      <c r="A660" s="166"/>
      <c r="B660" s="166"/>
      <c r="C660" s="166"/>
      <c r="D660" s="139"/>
      <c r="E660" s="139"/>
      <c r="F660" s="139"/>
      <c r="G660" s="139"/>
      <c r="H660" s="139"/>
      <c r="I660" s="139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</row>
    <row r="661">
      <c r="A661" s="166"/>
      <c r="B661" s="166"/>
      <c r="C661" s="166"/>
      <c r="D661" s="139"/>
      <c r="E661" s="139"/>
      <c r="F661" s="139"/>
      <c r="G661" s="139"/>
      <c r="H661" s="139"/>
      <c r="I661" s="139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</row>
    <row r="662">
      <c r="A662" s="166"/>
      <c r="B662" s="166"/>
      <c r="C662" s="166"/>
      <c r="D662" s="139"/>
      <c r="E662" s="139"/>
      <c r="F662" s="139"/>
      <c r="G662" s="139"/>
      <c r="H662" s="139"/>
      <c r="I662" s="139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</row>
    <row r="663">
      <c r="A663" s="166"/>
      <c r="B663" s="166"/>
      <c r="C663" s="166"/>
      <c r="D663" s="139"/>
      <c r="E663" s="139"/>
      <c r="F663" s="139"/>
      <c r="G663" s="139"/>
      <c r="H663" s="139"/>
      <c r="I663" s="139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</row>
    <row r="664">
      <c r="A664" s="166"/>
      <c r="B664" s="166"/>
      <c r="C664" s="166"/>
      <c r="D664" s="139"/>
      <c r="E664" s="139"/>
      <c r="F664" s="139"/>
      <c r="G664" s="139"/>
      <c r="H664" s="139"/>
      <c r="I664" s="139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</row>
    <row r="665">
      <c r="A665" s="166"/>
      <c r="B665" s="166"/>
      <c r="C665" s="166"/>
      <c r="D665" s="139"/>
      <c r="E665" s="139"/>
      <c r="F665" s="139"/>
      <c r="G665" s="139"/>
      <c r="H665" s="139"/>
      <c r="I665" s="139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</row>
    <row r="666">
      <c r="A666" s="166"/>
      <c r="B666" s="166"/>
      <c r="C666" s="166"/>
      <c r="D666" s="139"/>
      <c r="E666" s="139"/>
      <c r="F666" s="139"/>
      <c r="G666" s="139"/>
      <c r="H666" s="139"/>
      <c r="I666" s="139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</row>
    <row r="667">
      <c r="A667" s="166"/>
      <c r="B667" s="166"/>
      <c r="C667" s="166"/>
      <c r="D667" s="139"/>
      <c r="E667" s="139"/>
      <c r="F667" s="139"/>
      <c r="G667" s="139"/>
      <c r="H667" s="139"/>
      <c r="I667" s="139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</row>
    <row r="668">
      <c r="A668" s="166"/>
      <c r="B668" s="166"/>
      <c r="C668" s="166"/>
      <c r="D668" s="139"/>
      <c r="E668" s="139"/>
      <c r="F668" s="139"/>
      <c r="G668" s="139"/>
      <c r="H668" s="139"/>
      <c r="I668" s="139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</row>
    <row r="669">
      <c r="A669" s="166"/>
      <c r="B669" s="166"/>
      <c r="C669" s="166"/>
      <c r="D669" s="139"/>
      <c r="E669" s="139"/>
      <c r="F669" s="139"/>
      <c r="G669" s="139"/>
      <c r="H669" s="139"/>
      <c r="I669" s="139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</row>
    <row r="670">
      <c r="A670" s="166"/>
      <c r="B670" s="166"/>
      <c r="C670" s="166"/>
      <c r="D670" s="139"/>
      <c r="E670" s="139"/>
      <c r="F670" s="139"/>
      <c r="G670" s="139"/>
      <c r="H670" s="139"/>
      <c r="I670" s="139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</row>
    <row r="671">
      <c r="A671" s="166"/>
      <c r="B671" s="166"/>
      <c r="C671" s="166"/>
      <c r="D671" s="139"/>
      <c r="E671" s="139"/>
      <c r="F671" s="139"/>
      <c r="G671" s="139"/>
      <c r="H671" s="139"/>
      <c r="I671" s="139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</row>
    <row r="672">
      <c r="A672" s="166"/>
      <c r="B672" s="166"/>
      <c r="C672" s="166"/>
      <c r="D672" s="139"/>
      <c r="E672" s="139"/>
      <c r="F672" s="139"/>
      <c r="G672" s="139"/>
      <c r="H672" s="139"/>
      <c r="I672" s="139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</row>
    <row r="673">
      <c r="A673" s="166"/>
      <c r="B673" s="166"/>
      <c r="C673" s="166"/>
      <c r="D673" s="139"/>
      <c r="E673" s="139"/>
      <c r="F673" s="139"/>
      <c r="G673" s="139"/>
      <c r="H673" s="139"/>
      <c r="I673" s="139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</row>
    <row r="674">
      <c r="A674" s="166"/>
      <c r="B674" s="166"/>
      <c r="C674" s="166"/>
      <c r="D674" s="139"/>
      <c r="E674" s="139"/>
      <c r="F674" s="139"/>
      <c r="G674" s="139"/>
      <c r="H674" s="139"/>
      <c r="I674" s="139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</row>
    <row r="675">
      <c r="A675" s="166"/>
      <c r="B675" s="166"/>
      <c r="C675" s="166"/>
      <c r="D675" s="139"/>
      <c r="E675" s="139"/>
      <c r="F675" s="139"/>
      <c r="G675" s="139"/>
      <c r="H675" s="139"/>
      <c r="I675" s="139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</row>
    <row r="676">
      <c r="A676" s="166"/>
      <c r="B676" s="166"/>
      <c r="C676" s="166"/>
      <c r="D676" s="139"/>
      <c r="E676" s="139"/>
      <c r="F676" s="139"/>
      <c r="G676" s="139"/>
      <c r="H676" s="139"/>
      <c r="I676" s="139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</row>
    <row r="677">
      <c r="A677" s="166"/>
      <c r="B677" s="166"/>
      <c r="C677" s="166"/>
      <c r="D677" s="139"/>
      <c r="E677" s="139"/>
      <c r="F677" s="139"/>
      <c r="G677" s="139"/>
      <c r="H677" s="139"/>
      <c r="I677" s="139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</row>
    <row r="678">
      <c r="A678" s="166"/>
      <c r="B678" s="166"/>
      <c r="C678" s="166"/>
      <c r="D678" s="139"/>
      <c r="E678" s="139"/>
      <c r="F678" s="139"/>
      <c r="G678" s="139"/>
      <c r="H678" s="139"/>
      <c r="I678" s="139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</row>
    <row r="679">
      <c r="A679" s="166"/>
      <c r="B679" s="166"/>
      <c r="C679" s="166"/>
      <c r="D679" s="139"/>
      <c r="E679" s="139"/>
      <c r="F679" s="139"/>
      <c r="G679" s="139"/>
      <c r="H679" s="139"/>
      <c r="I679" s="139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</row>
    <row r="680">
      <c r="A680" s="166"/>
      <c r="B680" s="166"/>
      <c r="C680" s="166"/>
      <c r="D680" s="139"/>
      <c r="E680" s="139"/>
      <c r="F680" s="139"/>
      <c r="G680" s="139"/>
      <c r="H680" s="139"/>
      <c r="I680" s="139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</row>
    <row r="681">
      <c r="A681" s="166"/>
      <c r="B681" s="166"/>
      <c r="C681" s="166"/>
      <c r="D681" s="139"/>
      <c r="E681" s="139"/>
      <c r="F681" s="139"/>
      <c r="G681" s="139"/>
      <c r="H681" s="139"/>
      <c r="I681" s="139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</row>
    <row r="682">
      <c r="A682" s="166"/>
      <c r="B682" s="166"/>
      <c r="C682" s="166"/>
      <c r="D682" s="139"/>
      <c r="E682" s="139"/>
      <c r="F682" s="139"/>
      <c r="G682" s="139"/>
      <c r="H682" s="139"/>
      <c r="I682" s="139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</row>
    <row r="683">
      <c r="A683" s="166"/>
      <c r="B683" s="166"/>
      <c r="C683" s="166"/>
      <c r="D683" s="139"/>
      <c r="E683" s="139"/>
      <c r="F683" s="139"/>
      <c r="G683" s="139"/>
      <c r="H683" s="139"/>
      <c r="I683" s="139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</row>
    <row r="684">
      <c r="A684" s="166"/>
      <c r="B684" s="166"/>
      <c r="C684" s="166"/>
      <c r="D684" s="139"/>
      <c r="E684" s="139"/>
      <c r="F684" s="139"/>
      <c r="G684" s="139"/>
      <c r="H684" s="139"/>
      <c r="I684" s="139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</row>
    <row r="685">
      <c r="A685" s="166"/>
      <c r="B685" s="166"/>
      <c r="C685" s="166"/>
      <c r="D685" s="139"/>
      <c r="E685" s="139"/>
      <c r="F685" s="139"/>
      <c r="G685" s="139"/>
      <c r="H685" s="139"/>
      <c r="I685" s="139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</row>
    <row r="686">
      <c r="A686" s="166"/>
      <c r="B686" s="166"/>
      <c r="C686" s="166"/>
      <c r="D686" s="139"/>
      <c r="E686" s="139"/>
      <c r="F686" s="139"/>
      <c r="G686" s="139"/>
      <c r="H686" s="139"/>
      <c r="I686" s="139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</row>
    <row r="687">
      <c r="A687" s="166"/>
      <c r="B687" s="166"/>
      <c r="C687" s="166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</row>
    <row r="688">
      <c r="A688" s="166"/>
      <c r="B688" s="166"/>
      <c r="C688" s="166"/>
      <c r="D688" s="139"/>
      <c r="E688" s="139"/>
      <c r="F688" s="139"/>
      <c r="G688" s="139"/>
      <c r="H688" s="139"/>
      <c r="I688" s="139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</row>
    <row r="689">
      <c r="A689" s="166"/>
      <c r="B689" s="166"/>
      <c r="C689" s="166"/>
      <c r="D689" s="139"/>
      <c r="E689" s="139"/>
      <c r="F689" s="139"/>
      <c r="G689" s="139"/>
      <c r="H689" s="139"/>
      <c r="I689" s="139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</row>
    <row r="690">
      <c r="A690" s="166"/>
      <c r="B690" s="166"/>
      <c r="C690" s="166"/>
      <c r="D690" s="139"/>
      <c r="E690" s="139"/>
      <c r="F690" s="139"/>
      <c r="G690" s="139"/>
      <c r="H690" s="139"/>
      <c r="I690" s="139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</row>
    <row r="691">
      <c r="A691" s="166"/>
      <c r="B691" s="166"/>
      <c r="C691" s="166"/>
      <c r="D691" s="139"/>
      <c r="E691" s="139"/>
      <c r="F691" s="139"/>
      <c r="G691" s="139"/>
      <c r="H691" s="139"/>
      <c r="I691" s="139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</row>
    <row r="692">
      <c r="A692" s="166"/>
      <c r="B692" s="166"/>
      <c r="C692" s="166"/>
      <c r="D692" s="139"/>
      <c r="E692" s="139"/>
      <c r="F692" s="139"/>
      <c r="G692" s="139"/>
      <c r="H692" s="139"/>
      <c r="I692" s="139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</row>
    <row r="693">
      <c r="A693" s="166"/>
      <c r="B693" s="166"/>
      <c r="C693" s="166"/>
      <c r="D693" s="139"/>
      <c r="E693" s="139"/>
      <c r="F693" s="139"/>
      <c r="G693" s="139"/>
      <c r="H693" s="139"/>
      <c r="I693" s="139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</row>
    <row r="694">
      <c r="A694" s="166"/>
      <c r="B694" s="166"/>
      <c r="C694" s="166"/>
      <c r="D694" s="139"/>
      <c r="E694" s="139"/>
      <c r="F694" s="139"/>
      <c r="G694" s="139"/>
      <c r="H694" s="139"/>
      <c r="I694" s="139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</row>
    <row r="695">
      <c r="A695" s="166"/>
      <c r="B695" s="166"/>
      <c r="C695" s="166"/>
      <c r="D695" s="139"/>
      <c r="E695" s="139"/>
      <c r="F695" s="139"/>
      <c r="G695" s="139"/>
      <c r="H695" s="139"/>
      <c r="I695" s="139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</row>
    <row r="696">
      <c r="A696" s="166"/>
      <c r="B696" s="166"/>
      <c r="C696" s="166"/>
      <c r="D696" s="139"/>
      <c r="E696" s="139"/>
      <c r="F696" s="139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</row>
    <row r="697">
      <c r="A697" s="166"/>
      <c r="B697" s="166"/>
      <c r="C697" s="166"/>
      <c r="D697" s="139"/>
      <c r="E697" s="139"/>
      <c r="F697" s="139"/>
      <c r="G697" s="139"/>
      <c r="H697" s="139"/>
      <c r="I697" s="139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</row>
    <row r="698">
      <c r="A698" s="166"/>
      <c r="B698" s="166"/>
      <c r="C698" s="166"/>
      <c r="D698" s="139"/>
      <c r="E698" s="139"/>
      <c r="F698" s="139"/>
      <c r="G698" s="139"/>
      <c r="H698" s="139"/>
      <c r="I698" s="139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</row>
    <row r="699">
      <c r="A699" s="166"/>
      <c r="B699" s="166"/>
      <c r="C699" s="166"/>
      <c r="D699" s="139"/>
      <c r="E699" s="139"/>
      <c r="F699" s="139"/>
      <c r="G699" s="139"/>
      <c r="H699" s="139"/>
      <c r="I699" s="139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</row>
    <row r="700">
      <c r="A700" s="166"/>
      <c r="B700" s="166"/>
      <c r="C700" s="166"/>
      <c r="D700" s="139"/>
      <c r="E700" s="139"/>
      <c r="F700" s="139"/>
      <c r="G700" s="139"/>
      <c r="H700" s="139"/>
      <c r="I700" s="139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</row>
    <row r="701">
      <c r="A701" s="166"/>
      <c r="B701" s="166"/>
      <c r="C701" s="166"/>
      <c r="D701" s="139"/>
      <c r="E701" s="139"/>
      <c r="F701" s="139"/>
      <c r="G701" s="139"/>
      <c r="H701" s="139"/>
      <c r="I701" s="139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</row>
    <row r="702">
      <c r="A702" s="166"/>
      <c r="B702" s="166"/>
      <c r="C702" s="166"/>
      <c r="D702" s="139"/>
      <c r="E702" s="139"/>
      <c r="F702" s="139"/>
      <c r="G702" s="139"/>
      <c r="H702" s="139"/>
      <c r="I702" s="139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</row>
    <row r="703">
      <c r="A703" s="166"/>
      <c r="B703" s="166"/>
      <c r="C703" s="166"/>
      <c r="D703" s="139"/>
      <c r="E703" s="139"/>
      <c r="F703" s="139"/>
      <c r="G703" s="139"/>
      <c r="H703" s="139"/>
      <c r="I703" s="139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</row>
    <row r="704">
      <c r="A704" s="166"/>
      <c r="B704" s="166"/>
      <c r="C704" s="166"/>
      <c r="D704" s="139"/>
      <c r="E704" s="139"/>
      <c r="F704" s="139"/>
      <c r="G704" s="139"/>
      <c r="H704" s="139"/>
      <c r="I704" s="139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</row>
    <row r="705">
      <c r="A705" s="166"/>
      <c r="B705" s="166"/>
      <c r="C705" s="166"/>
      <c r="D705" s="139"/>
      <c r="E705" s="139"/>
      <c r="F705" s="139"/>
      <c r="G705" s="139"/>
      <c r="H705" s="139"/>
      <c r="I705" s="139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</row>
    <row r="706">
      <c r="A706" s="166"/>
      <c r="B706" s="166"/>
      <c r="C706" s="166"/>
      <c r="D706" s="139"/>
      <c r="E706" s="139"/>
      <c r="F706" s="139"/>
      <c r="G706" s="139"/>
      <c r="H706" s="139"/>
      <c r="I706" s="139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</row>
    <row r="707">
      <c r="A707" s="166"/>
      <c r="B707" s="166"/>
      <c r="C707" s="166"/>
      <c r="D707" s="139"/>
      <c r="E707" s="139"/>
      <c r="F707" s="139"/>
      <c r="G707" s="139"/>
      <c r="H707" s="139"/>
      <c r="I707" s="139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</row>
    <row r="708">
      <c r="A708" s="166"/>
      <c r="B708" s="166"/>
      <c r="C708" s="166"/>
      <c r="D708" s="139"/>
      <c r="E708" s="139"/>
      <c r="F708" s="139"/>
      <c r="G708" s="139"/>
      <c r="H708" s="139"/>
      <c r="I708" s="139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</row>
    <row r="709">
      <c r="A709" s="166"/>
      <c r="B709" s="166"/>
      <c r="C709" s="166"/>
      <c r="D709" s="139"/>
      <c r="E709" s="139"/>
      <c r="F709" s="139"/>
      <c r="G709" s="139"/>
      <c r="H709" s="139"/>
      <c r="I709" s="139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</row>
    <row r="710">
      <c r="A710" s="166"/>
      <c r="B710" s="166"/>
      <c r="C710" s="166"/>
      <c r="D710" s="139"/>
      <c r="E710" s="139"/>
      <c r="F710" s="139"/>
      <c r="G710" s="139"/>
      <c r="H710" s="139"/>
      <c r="I710" s="139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</row>
    <row r="711">
      <c r="A711" s="166"/>
      <c r="B711" s="166"/>
      <c r="C711" s="166"/>
      <c r="D711" s="139"/>
      <c r="E711" s="139"/>
      <c r="F711" s="139"/>
      <c r="G711" s="139"/>
      <c r="H711" s="139"/>
      <c r="I711" s="139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</row>
    <row r="712">
      <c r="A712" s="166"/>
      <c r="B712" s="166"/>
      <c r="C712" s="166"/>
      <c r="D712" s="139"/>
      <c r="E712" s="139"/>
      <c r="F712" s="139"/>
      <c r="G712" s="139"/>
      <c r="H712" s="139"/>
      <c r="I712" s="139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</row>
    <row r="713">
      <c r="A713" s="166"/>
      <c r="B713" s="166"/>
      <c r="C713" s="166"/>
      <c r="D713" s="139"/>
      <c r="E713" s="139"/>
      <c r="F713" s="139"/>
      <c r="G713" s="139"/>
      <c r="H713" s="139"/>
      <c r="I713" s="139"/>
      <c r="J713" s="139"/>
      <c r="K713" s="139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</row>
    <row r="714">
      <c r="A714" s="166"/>
      <c r="B714" s="166"/>
      <c r="C714" s="166"/>
      <c r="D714" s="139"/>
      <c r="E714" s="139"/>
      <c r="F714" s="139"/>
      <c r="G714" s="139"/>
      <c r="H714" s="139"/>
      <c r="I714" s="139"/>
      <c r="J714" s="139"/>
      <c r="K714" s="139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</row>
    <row r="715">
      <c r="A715" s="166"/>
      <c r="B715" s="166"/>
      <c r="C715" s="166"/>
      <c r="D715" s="139"/>
      <c r="E715" s="139"/>
      <c r="F715" s="139"/>
      <c r="G715" s="139"/>
      <c r="H715" s="139"/>
      <c r="I715" s="139"/>
      <c r="J715" s="139"/>
      <c r="K715" s="139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</row>
    <row r="716">
      <c r="A716" s="166"/>
      <c r="B716" s="166"/>
      <c r="C716" s="166"/>
      <c r="D716" s="139"/>
      <c r="E716" s="139"/>
      <c r="F716" s="139"/>
      <c r="G716" s="139"/>
      <c r="H716" s="139"/>
      <c r="I716" s="139"/>
      <c r="J716" s="139"/>
      <c r="K716" s="139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</row>
    <row r="717">
      <c r="A717" s="166"/>
      <c r="B717" s="166"/>
      <c r="C717" s="166"/>
      <c r="D717" s="139"/>
      <c r="E717" s="139"/>
      <c r="F717" s="139"/>
      <c r="G717" s="139"/>
      <c r="H717" s="139"/>
      <c r="I717" s="139"/>
      <c r="J717" s="139"/>
      <c r="K717" s="139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</row>
    <row r="718">
      <c r="A718" s="166"/>
      <c r="B718" s="166"/>
      <c r="C718" s="166"/>
      <c r="D718" s="139"/>
      <c r="E718" s="139"/>
      <c r="F718" s="139"/>
      <c r="G718" s="139"/>
      <c r="H718" s="139"/>
      <c r="I718" s="139"/>
      <c r="J718" s="139"/>
      <c r="K718" s="139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</row>
    <row r="719">
      <c r="A719" s="166"/>
      <c r="B719" s="166"/>
      <c r="C719" s="166"/>
      <c r="D719" s="139"/>
      <c r="E719" s="139"/>
      <c r="F719" s="139"/>
      <c r="G719" s="139"/>
      <c r="H719" s="139"/>
      <c r="I719" s="139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</row>
    <row r="720">
      <c r="A720" s="166"/>
      <c r="B720" s="166"/>
      <c r="C720" s="166"/>
      <c r="D720" s="139"/>
      <c r="E720" s="139"/>
      <c r="F720" s="139"/>
      <c r="G720" s="139"/>
      <c r="H720" s="139"/>
      <c r="I720" s="139"/>
      <c r="J720" s="139"/>
      <c r="K720" s="139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</row>
    <row r="721">
      <c r="A721" s="166"/>
      <c r="B721" s="166"/>
      <c r="C721" s="166"/>
      <c r="D721" s="139"/>
      <c r="E721" s="139"/>
      <c r="F721" s="139"/>
      <c r="G721" s="139"/>
      <c r="H721" s="139"/>
      <c r="I721" s="139"/>
      <c r="J721" s="139"/>
      <c r="K721" s="139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</row>
    <row r="722">
      <c r="A722" s="166"/>
      <c r="B722" s="166"/>
      <c r="C722" s="166"/>
      <c r="D722" s="139"/>
      <c r="E722" s="139"/>
      <c r="F722" s="139"/>
      <c r="G722" s="139"/>
      <c r="H722" s="139"/>
      <c r="I722" s="139"/>
      <c r="J722" s="139"/>
      <c r="K722" s="139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</row>
    <row r="723">
      <c r="A723" s="166"/>
      <c r="B723" s="166"/>
      <c r="C723" s="166"/>
      <c r="D723" s="139"/>
      <c r="E723" s="139"/>
      <c r="F723" s="139"/>
      <c r="G723" s="139"/>
      <c r="H723" s="139"/>
      <c r="I723" s="139"/>
      <c r="J723" s="139"/>
      <c r="K723" s="139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</row>
    <row r="724">
      <c r="A724" s="166"/>
      <c r="B724" s="166"/>
      <c r="C724" s="166"/>
      <c r="D724" s="139"/>
      <c r="E724" s="139"/>
      <c r="F724" s="139"/>
      <c r="G724" s="139"/>
      <c r="H724" s="139"/>
      <c r="I724" s="139"/>
      <c r="J724" s="139"/>
      <c r="K724" s="139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</row>
    <row r="725">
      <c r="A725" s="166"/>
      <c r="B725" s="166"/>
      <c r="C725" s="166"/>
      <c r="D725" s="139"/>
      <c r="E725" s="139"/>
      <c r="F725" s="139"/>
      <c r="G725" s="139"/>
      <c r="H725" s="139"/>
      <c r="I725" s="139"/>
      <c r="J725" s="139"/>
      <c r="K725" s="139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</row>
    <row r="726">
      <c r="A726" s="166"/>
      <c r="B726" s="166"/>
      <c r="C726" s="166"/>
      <c r="D726" s="139"/>
      <c r="E726" s="139"/>
      <c r="F726" s="139"/>
      <c r="G726" s="139"/>
      <c r="H726" s="139"/>
      <c r="I726" s="139"/>
      <c r="J726" s="139"/>
      <c r="K726" s="139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</row>
    <row r="727">
      <c r="A727" s="166"/>
      <c r="B727" s="166"/>
      <c r="C727" s="166"/>
      <c r="D727" s="139"/>
      <c r="E727" s="139"/>
      <c r="F727" s="139"/>
      <c r="G727" s="139"/>
      <c r="H727" s="139"/>
      <c r="I727" s="139"/>
      <c r="J727" s="139"/>
      <c r="K727" s="139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</row>
    <row r="728">
      <c r="A728" s="166"/>
      <c r="B728" s="166"/>
      <c r="C728" s="166"/>
      <c r="D728" s="139"/>
      <c r="E728" s="139"/>
      <c r="F728" s="139"/>
      <c r="G728" s="139"/>
      <c r="H728" s="139"/>
      <c r="I728" s="139"/>
      <c r="J728" s="139"/>
      <c r="K728" s="139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</row>
    <row r="729">
      <c r="A729" s="166"/>
      <c r="B729" s="166"/>
      <c r="C729" s="166"/>
      <c r="D729" s="139"/>
      <c r="E729" s="139"/>
      <c r="F729" s="139"/>
      <c r="G729" s="139"/>
      <c r="H729" s="139"/>
      <c r="I729" s="139"/>
      <c r="J729" s="139"/>
      <c r="K729" s="139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</row>
    <row r="730">
      <c r="A730" s="166"/>
      <c r="B730" s="166"/>
      <c r="C730" s="166"/>
      <c r="D730" s="139"/>
      <c r="E730" s="139"/>
      <c r="F730" s="139"/>
      <c r="G730" s="139"/>
      <c r="H730" s="139"/>
      <c r="I730" s="139"/>
      <c r="J730" s="139"/>
      <c r="K730" s="139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</row>
    <row r="731">
      <c r="A731" s="166"/>
      <c r="B731" s="166"/>
      <c r="C731" s="166"/>
      <c r="D731" s="139"/>
      <c r="E731" s="139"/>
      <c r="F731" s="139"/>
      <c r="G731" s="139"/>
      <c r="H731" s="139"/>
      <c r="I731" s="139"/>
      <c r="J731" s="139"/>
      <c r="K731" s="139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</row>
    <row r="732">
      <c r="A732" s="166"/>
      <c r="B732" s="166"/>
      <c r="C732" s="166"/>
      <c r="D732" s="139"/>
      <c r="E732" s="139"/>
      <c r="F732" s="139"/>
      <c r="G732" s="139"/>
      <c r="H732" s="139"/>
      <c r="I732" s="139"/>
      <c r="J732" s="139"/>
      <c r="K732" s="139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</row>
    <row r="733">
      <c r="A733" s="166"/>
      <c r="B733" s="166"/>
      <c r="C733" s="166"/>
      <c r="D733" s="139"/>
      <c r="E733" s="139"/>
      <c r="F733" s="139"/>
      <c r="G733" s="139"/>
      <c r="H733" s="139"/>
      <c r="I733" s="139"/>
      <c r="J733" s="139"/>
      <c r="K733" s="139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</row>
    <row r="734">
      <c r="A734" s="166"/>
      <c r="B734" s="166"/>
      <c r="C734" s="166"/>
      <c r="D734" s="139"/>
      <c r="E734" s="139"/>
      <c r="F734" s="139"/>
      <c r="G734" s="139"/>
      <c r="H734" s="139"/>
      <c r="I734" s="139"/>
      <c r="J734" s="139"/>
      <c r="K734" s="139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</row>
    <row r="735">
      <c r="A735" s="166"/>
      <c r="B735" s="166"/>
      <c r="C735" s="166"/>
      <c r="D735" s="139"/>
      <c r="E735" s="139"/>
      <c r="F735" s="139"/>
      <c r="G735" s="139"/>
      <c r="H735" s="139"/>
      <c r="I735" s="139"/>
      <c r="J735" s="139"/>
      <c r="K735" s="139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</row>
    <row r="736">
      <c r="A736" s="166"/>
      <c r="B736" s="166"/>
      <c r="C736" s="166"/>
      <c r="D736" s="139"/>
      <c r="E736" s="139"/>
      <c r="F736" s="139"/>
      <c r="G736" s="139"/>
      <c r="H736" s="139"/>
      <c r="I736" s="139"/>
      <c r="J736" s="139"/>
      <c r="K736" s="139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</row>
    <row r="737">
      <c r="A737" s="166"/>
      <c r="B737" s="166"/>
      <c r="C737" s="166"/>
      <c r="D737" s="139"/>
      <c r="E737" s="139"/>
      <c r="F737" s="139"/>
      <c r="G737" s="139"/>
      <c r="H737" s="139"/>
      <c r="I737" s="139"/>
      <c r="J737" s="139"/>
      <c r="K737" s="139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</row>
    <row r="738">
      <c r="A738" s="166"/>
      <c r="B738" s="166"/>
      <c r="C738" s="166"/>
      <c r="D738" s="139"/>
      <c r="E738" s="139"/>
      <c r="F738" s="139"/>
      <c r="G738" s="139"/>
      <c r="H738" s="139"/>
      <c r="I738" s="139"/>
      <c r="J738" s="139"/>
      <c r="K738" s="139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</row>
    <row r="739">
      <c r="A739" s="166"/>
      <c r="B739" s="166"/>
      <c r="C739" s="166"/>
      <c r="D739" s="139"/>
      <c r="E739" s="139"/>
      <c r="F739" s="139"/>
      <c r="G739" s="139"/>
      <c r="H739" s="139"/>
      <c r="I739" s="139"/>
      <c r="J739" s="139"/>
      <c r="K739" s="139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</row>
    <row r="740">
      <c r="A740" s="166"/>
      <c r="B740" s="166"/>
      <c r="C740" s="166"/>
      <c r="D740" s="139"/>
      <c r="E740" s="139"/>
      <c r="F740" s="139"/>
      <c r="G740" s="139"/>
      <c r="H740" s="139"/>
      <c r="I740" s="139"/>
      <c r="J740" s="139"/>
      <c r="K740" s="139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</row>
    <row r="741">
      <c r="A741" s="166"/>
      <c r="B741" s="166"/>
      <c r="C741" s="166"/>
      <c r="D741" s="139"/>
      <c r="E741" s="139"/>
      <c r="F741" s="139"/>
      <c r="G741" s="139"/>
      <c r="H741" s="139"/>
      <c r="I741" s="139"/>
      <c r="J741" s="139"/>
      <c r="K741" s="139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</row>
    <row r="742">
      <c r="A742" s="166"/>
      <c r="B742" s="166"/>
      <c r="C742" s="166"/>
      <c r="D742" s="139"/>
      <c r="E742" s="139"/>
      <c r="F742" s="139"/>
      <c r="G742" s="139"/>
      <c r="H742" s="139"/>
      <c r="I742" s="139"/>
      <c r="J742" s="139"/>
      <c r="K742" s="139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</row>
    <row r="743">
      <c r="A743" s="166"/>
      <c r="B743" s="166"/>
      <c r="C743" s="166"/>
      <c r="D743" s="139"/>
      <c r="E743" s="139"/>
      <c r="F743" s="139"/>
      <c r="G743" s="139"/>
      <c r="H743" s="139"/>
      <c r="I743" s="139"/>
      <c r="J743" s="139"/>
      <c r="K743" s="139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</row>
    <row r="744">
      <c r="A744" s="166"/>
      <c r="B744" s="166"/>
      <c r="C744" s="166"/>
      <c r="D744" s="139"/>
      <c r="E744" s="139"/>
      <c r="F744" s="139"/>
      <c r="G744" s="139"/>
      <c r="H744" s="139"/>
      <c r="I744" s="139"/>
      <c r="J744" s="139"/>
      <c r="K744" s="139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</row>
    <row r="745">
      <c r="A745" s="166"/>
      <c r="B745" s="166"/>
      <c r="C745" s="166"/>
      <c r="D745" s="139"/>
      <c r="E745" s="139"/>
      <c r="F745" s="139"/>
      <c r="G745" s="139"/>
      <c r="H745" s="139"/>
      <c r="I745" s="139"/>
      <c r="J745" s="139"/>
      <c r="K745" s="139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</row>
    <row r="746">
      <c r="A746" s="166"/>
      <c r="B746" s="166"/>
      <c r="C746" s="166"/>
      <c r="D746" s="139"/>
      <c r="E746" s="139"/>
      <c r="F746" s="139"/>
      <c r="G746" s="139"/>
      <c r="H746" s="139"/>
      <c r="I746" s="139"/>
      <c r="J746" s="139"/>
      <c r="K746" s="139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</row>
    <row r="747">
      <c r="A747" s="166"/>
      <c r="B747" s="166"/>
      <c r="C747" s="166"/>
      <c r="D747" s="139"/>
      <c r="E747" s="139"/>
      <c r="F747" s="139"/>
      <c r="G747" s="139"/>
      <c r="H747" s="139"/>
      <c r="I747" s="139"/>
      <c r="J747" s="139"/>
      <c r="K747" s="139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</row>
    <row r="748">
      <c r="A748" s="166"/>
      <c r="B748" s="166"/>
      <c r="C748" s="166"/>
      <c r="D748" s="139"/>
      <c r="E748" s="139"/>
      <c r="F748" s="139"/>
      <c r="G748" s="139"/>
      <c r="H748" s="139"/>
      <c r="I748" s="139"/>
      <c r="J748" s="139"/>
      <c r="K748" s="139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</row>
    <row r="749">
      <c r="A749" s="166"/>
      <c r="B749" s="166"/>
      <c r="C749" s="166"/>
      <c r="D749" s="139"/>
      <c r="E749" s="139"/>
      <c r="F749" s="139"/>
      <c r="G749" s="139"/>
      <c r="H749" s="139"/>
      <c r="I749" s="139"/>
      <c r="J749" s="139"/>
      <c r="K749" s="139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</row>
    <row r="750">
      <c r="A750" s="166"/>
      <c r="B750" s="166"/>
      <c r="C750" s="166"/>
      <c r="D750" s="139"/>
      <c r="E750" s="139"/>
      <c r="F750" s="139"/>
      <c r="G750" s="139"/>
      <c r="H750" s="139"/>
      <c r="I750" s="139"/>
      <c r="J750" s="139"/>
      <c r="K750" s="139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</row>
    <row r="751">
      <c r="A751" s="166"/>
      <c r="B751" s="166"/>
      <c r="C751" s="166"/>
      <c r="D751" s="139"/>
      <c r="E751" s="139"/>
      <c r="F751" s="139"/>
      <c r="G751" s="139"/>
      <c r="H751" s="139"/>
      <c r="I751" s="139"/>
      <c r="J751" s="139"/>
      <c r="K751" s="139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</row>
    <row r="752">
      <c r="A752" s="166"/>
      <c r="B752" s="166"/>
      <c r="C752" s="166"/>
      <c r="D752" s="139"/>
      <c r="E752" s="139"/>
      <c r="F752" s="139"/>
      <c r="G752" s="139"/>
      <c r="H752" s="139"/>
      <c r="I752" s="139"/>
      <c r="J752" s="139"/>
      <c r="K752" s="139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</row>
    <row r="753">
      <c r="A753" s="166"/>
      <c r="B753" s="166"/>
      <c r="C753" s="166"/>
      <c r="D753" s="139"/>
      <c r="E753" s="139"/>
      <c r="F753" s="139"/>
      <c r="G753" s="139"/>
      <c r="H753" s="139"/>
      <c r="I753" s="139"/>
      <c r="J753" s="139"/>
      <c r="K753" s="139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</row>
    <row r="754">
      <c r="A754" s="166"/>
      <c r="B754" s="166"/>
      <c r="C754" s="166"/>
      <c r="D754" s="139"/>
      <c r="E754" s="139"/>
      <c r="F754" s="139"/>
      <c r="G754" s="139"/>
      <c r="H754" s="139"/>
      <c r="I754" s="139"/>
      <c r="J754" s="139"/>
      <c r="K754" s="139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</row>
    <row r="755">
      <c r="A755" s="166"/>
      <c r="B755" s="166"/>
      <c r="C755" s="166"/>
      <c r="D755" s="139"/>
      <c r="E755" s="139"/>
      <c r="F755" s="139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</row>
    <row r="756">
      <c r="A756" s="166"/>
      <c r="B756" s="166"/>
      <c r="C756" s="166"/>
      <c r="D756" s="139"/>
      <c r="E756" s="139"/>
      <c r="F756" s="139"/>
      <c r="G756" s="139"/>
      <c r="H756" s="139"/>
      <c r="I756" s="139"/>
      <c r="J756" s="139"/>
      <c r="K756" s="139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</row>
    <row r="757">
      <c r="A757" s="166"/>
      <c r="B757" s="166"/>
      <c r="C757" s="166"/>
      <c r="D757" s="139"/>
      <c r="E757" s="139"/>
      <c r="F757" s="139"/>
      <c r="G757" s="139"/>
      <c r="H757" s="139"/>
      <c r="I757" s="139"/>
      <c r="J757" s="139"/>
      <c r="K757" s="139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</row>
    <row r="758">
      <c r="A758" s="166"/>
      <c r="B758" s="166"/>
      <c r="C758" s="166"/>
      <c r="D758" s="139"/>
      <c r="E758" s="139"/>
      <c r="F758" s="139"/>
      <c r="G758" s="139"/>
      <c r="H758" s="139"/>
      <c r="I758" s="139"/>
      <c r="J758" s="139"/>
      <c r="K758" s="139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</row>
    <row r="759">
      <c r="A759" s="166"/>
      <c r="B759" s="166"/>
      <c r="C759" s="166"/>
      <c r="D759" s="139"/>
      <c r="E759" s="139"/>
      <c r="F759" s="139"/>
      <c r="G759" s="139"/>
      <c r="H759" s="139"/>
      <c r="I759" s="139"/>
      <c r="J759" s="139"/>
      <c r="K759" s="139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</row>
    <row r="760">
      <c r="A760" s="166"/>
      <c r="B760" s="166"/>
      <c r="C760" s="166"/>
      <c r="D760" s="139"/>
      <c r="E760" s="139"/>
      <c r="F760" s="139"/>
      <c r="G760" s="139"/>
      <c r="H760" s="139"/>
      <c r="I760" s="139"/>
      <c r="J760" s="139"/>
      <c r="K760" s="139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</row>
    <row r="761">
      <c r="A761" s="166"/>
      <c r="B761" s="166"/>
      <c r="C761" s="166"/>
      <c r="D761" s="139"/>
      <c r="E761" s="139"/>
      <c r="F761" s="139"/>
      <c r="G761" s="139"/>
      <c r="H761" s="139"/>
      <c r="I761" s="139"/>
      <c r="J761" s="139"/>
      <c r="K761" s="139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</row>
    <row r="762">
      <c r="A762" s="166"/>
      <c r="B762" s="166"/>
      <c r="C762" s="166"/>
      <c r="D762" s="139"/>
      <c r="E762" s="139"/>
      <c r="F762" s="139"/>
      <c r="G762" s="139"/>
      <c r="H762" s="139"/>
      <c r="I762" s="139"/>
      <c r="J762" s="139"/>
      <c r="K762" s="139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</row>
    <row r="763">
      <c r="A763" s="166"/>
      <c r="B763" s="166"/>
      <c r="C763" s="166"/>
      <c r="D763" s="139"/>
      <c r="E763" s="139"/>
      <c r="F763" s="139"/>
      <c r="G763" s="139"/>
      <c r="H763" s="139"/>
      <c r="I763" s="139"/>
      <c r="J763" s="139"/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</row>
    <row r="764">
      <c r="A764" s="166"/>
      <c r="B764" s="166"/>
      <c r="C764" s="166"/>
      <c r="D764" s="139"/>
      <c r="E764" s="139"/>
      <c r="F764" s="139"/>
      <c r="G764" s="139"/>
      <c r="H764" s="139"/>
      <c r="I764" s="139"/>
      <c r="J764" s="139"/>
      <c r="K764" s="139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</row>
    <row r="765">
      <c r="A765" s="166"/>
      <c r="B765" s="166"/>
      <c r="C765" s="166"/>
      <c r="D765" s="139"/>
      <c r="E765" s="139"/>
      <c r="F765" s="139"/>
      <c r="G765" s="139"/>
      <c r="H765" s="139"/>
      <c r="I765" s="139"/>
      <c r="J765" s="139"/>
      <c r="K765" s="139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</row>
    <row r="766">
      <c r="A766" s="166"/>
      <c r="B766" s="166"/>
      <c r="C766" s="166"/>
      <c r="D766" s="139"/>
      <c r="E766" s="139"/>
      <c r="F766" s="139"/>
      <c r="G766" s="139"/>
      <c r="H766" s="139"/>
      <c r="I766" s="139"/>
      <c r="J766" s="139"/>
      <c r="K766" s="139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</row>
    <row r="767">
      <c r="A767" s="166"/>
      <c r="B767" s="166"/>
      <c r="C767" s="166"/>
      <c r="D767" s="139"/>
      <c r="E767" s="139"/>
      <c r="F767" s="139"/>
      <c r="G767" s="139"/>
      <c r="H767" s="139"/>
      <c r="I767" s="139"/>
      <c r="J767" s="139"/>
      <c r="K767" s="139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</row>
    <row r="768">
      <c r="A768" s="166"/>
      <c r="B768" s="166"/>
      <c r="C768" s="166"/>
      <c r="D768" s="139"/>
      <c r="E768" s="139"/>
      <c r="F768" s="139"/>
      <c r="G768" s="139"/>
      <c r="H768" s="139"/>
      <c r="I768" s="139"/>
      <c r="J768" s="139"/>
      <c r="K768" s="139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</row>
    <row r="769">
      <c r="A769" s="166"/>
      <c r="B769" s="166"/>
      <c r="C769" s="166"/>
      <c r="D769" s="139"/>
      <c r="E769" s="139"/>
      <c r="F769" s="139"/>
      <c r="G769" s="139"/>
      <c r="H769" s="139"/>
      <c r="I769" s="139"/>
      <c r="J769" s="139"/>
      <c r="K769" s="139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</row>
    <row r="770">
      <c r="A770" s="166"/>
      <c r="B770" s="166"/>
      <c r="C770" s="166"/>
      <c r="D770" s="139"/>
      <c r="E770" s="139"/>
      <c r="F770" s="139"/>
      <c r="G770" s="139"/>
      <c r="H770" s="139"/>
      <c r="I770" s="139"/>
      <c r="J770" s="139"/>
      <c r="K770" s="139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</row>
    <row r="771">
      <c r="A771" s="166"/>
      <c r="B771" s="166"/>
      <c r="C771" s="166"/>
      <c r="D771" s="139"/>
      <c r="E771" s="139"/>
      <c r="F771" s="139"/>
      <c r="G771" s="139"/>
      <c r="H771" s="139"/>
      <c r="I771" s="139"/>
      <c r="J771" s="139"/>
      <c r="K771" s="139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</row>
    <row r="772">
      <c r="A772" s="166"/>
      <c r="B772" s="166"/>
      <c r="C772" s="166"/>
      <c r="D772" s="139"/>
      <c r="E772" s="139"/>
      <c r="F772" s="139"/>
      <c r="G772" s="139"/>
      <c r="H772" s="139"/>
      <c r="I772" s="139"/>
      <c r="J772" s="139"/>
      <c r="K772" s="139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</row>
    <row r="773">
      <c r="A773" s="166"/>
      <c r="B773" s="166"/>
      <c r="C773" s="166"/>
      <c r="D773" s="139"/>
      <c r="E773" s="139"/>
      <c r="F773" s="139"/>
      <c r="G773" s="139"/>
      <c r="H773" s="139"/>
      <c r="I773" s="139"/>
      <c r="J773" s="139"/>
      <c r="K773" s="139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</row>
    <row r="774">
      <c r="A774" s="166"/>
      <c r="B774" s="166"/>
      <c r="C774" s="166"/>
      <c r="D774" s="139"/>
      <c r="E774" s="139"/>
      <c r="F774" s="139"/>
      <c r="G774" s="139"/>
      <c r="H774" s="139"/>
      <c r="I774" s="139"/>
      <c r="J774" s="139"/>
      <c r="K774" s="139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</row>
    <row r="775">
      <c r="A775" s="166"/>
      <c r="B775" s="166"/>
      <c r="C775" s="166"/>
      <c r="D775" s="139"/>
      <c r="E775" s="139"/>
      <c r="F775" s="139"/>
      <c r="G775" s="139"/>
      <c r="H775" s="139"/>
      <c r="I775" s="139"/>
      <c r="J775" s="139"/>
      <c r="K775" s="139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</row>
    <row r="776">
      <c r="A776" s="166"/>
      <c r="B776" s="166"/>
      <c r="C776" s="166"/>
      <c r="D776" s="139"/>
      <c r="E776" s="139"/>
      <c r="F776" s="139"/>
      <c r="G776" s="139"/>
      <c r="H776" s="139"/>
      <c r="I776" s="139"/>
      <c r="J776" s="139"/>
      <c r="K776" s="139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</row>
    <row r="777">
      <c r="A777" s="166"/>
      <c r="B777" s="166"/>
      <c r="C777" s="166"/>
      <c r="D777" s="139"/>
      <c r="E777" s="139"/>
      <c r="F777" s="139"/>
      <c r="G777" s="139"/>
      <c r="H777" s="139"/>
      <c r="I777" s="139"/>
      <c r="J777" s="139"/>
      <c r="K777" s="139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</row>
    <row r="778">
      <c r="A778" s="166"/>
      <c r="B778" s="166"/>
      <c r="C778" s="166"/>
      <c r="D778" s="139"/>
      <c r="E778" s="139"/>
      <c r="F778" s="139"/>
      <c r="G778" s="139"/>
      <c r="H778" s="139"/>
      <c r="I778" s="139"/>
      <c r="J778" s="139"/>
      <c r="K778" s="139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</row>
    <row r="779">
      <c r="A779" s="166"/>
      <c r="B779" s="166"/>
      <c r="C779" s="166"/>
      <c r="D779" s="139"/>
      <c r="E779" s="139"/>
      <c r="F779" s="139"/>
      <c r="G779" s="139"/>
      <c r="H779" s="139"/>
      <c r="I779" s="139"/>
      <c r="J779" s="139"/>
      <c r="K779" s="139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</row>
    <row r="780">
      <c r="A780" s="166"/>
      <c r="B780" s="166"/>
      <c r="C780" s="166"/>
      <c r="D780" s="139"/>
      <c r="E780" s="139"/>
      <c r="F780" s="139"/>
      <c r="G780" s="139"/>
      <c r="H780" s="139"/>
      <c r="I780" s="139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</row>
    <row r="781">
      <c r="A781" s="166"/>
      <c r="B781" s="166"/>
      <c r="C781" s="166"/>
      <c r="D781" s="139"/>
      <c r="E781" s="139"/>
      <c r="F781" s="139"/>
      <c r="G781" s="139"/>
      <c r="H781" s="139"/>
      <c r="I781" s="139"/>
      <c r="J781" s="139"/>
      <c r="K781" s="139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</row>
    <row r="782">
      <c r="A782" s="166"/>
      <c r="B782" s="166"/>
      <c r="C782" s="166"/>
      <c r="D782" s="139"/>
      <c r="E782" s="139"/>
      <c r="F782" s="139"/>
      <c r="G782" s="139"/>
      <c r="H782" s="139"/>
      <c r="I782" s="139"/>
      <c r="J782" s="139"/>
      <c r="K782" s="139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</row>
    <row r="783">
      <c r="A783" s="166"/>
      <c r="B783" s="166"/>
      <c r="C783" s="166"/>
      <c r="D783" s="139"/>
      <c r="E783" s="139"/>
      <c r="F783" s="139"/>
      <c r="G783" s="139"/>
      <c r="H783" s="139"/>
      <c r="I783" s="139"/>
      <c r="J783" s="139"/>
      <c r="K783" s="139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</row>
    <row r="784">
      <c r="A784" s="166"/>
      <c r="B784" s="166"/>
      <c r="C784" s="166"/>
      <c r="D784" s="139"/>
      <c r="E784" s="139"/>
      <c r="F784" s="139"/>
      <c r="G784" s="139"/>
      <c r="H784" s="139"/>
      <c r="I784" s="139"/>
      <c r="J784" s="139"/>
      <c r="K784" s="139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</row>
    <row r="785">
      <c r="A785" s="166"/>
      <c r="B785" s="166"/>
      <c r="C785" s="166"/>
      <c r="D785" s="139"/>
      <c r="E785" s="139"/>
      <c r="F785" s="139"/>
      <c r="G785" s="139"/>
      <c r="H785" s="139"/>
      <c r="I785" s="139"/>
      <c r="J785" s="139"/>
      <c r="K785" s="139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</row>
    <row r="786">
      <c r="A786" s="166"/>
      <c r="B786" s="166"/>
      <c r="C786" s="166"/>
      <c r="D786" s="139"/>
      <c r="E786" s="139"/>
      <c r="F786" s="139"/>
      <c r="G786" s="139"/>
      <c r="H786" s="139"/>
      <c r="I786" s="139"/>
      <c r="J786" s="139"/>
      <c r="K786" s="139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</row>
    <row r="787">
      <c r="A787" s="166"/>
      <c r="B787" s="166"/>
      <c r="C787" s="166"/>
      <c r="D787" s="139"/>
      <c r="E787" s="139"/>
      <c r="F787" s="139"/>
      <c r="G787" s="139"/>
      <c r="H787" s="139"/>
      <c r="I787" s="139"/>
      <c r="J787" s="139"/>
      <c r="K787" s="139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</row>
    <row r="788">
      <c r="A788" s="166"/>
      <c r="B788" s="166"/>
      <c r="C788" s="166"/>
      <c r="D788" s="139"/>
      <c r="E788" s="139"/>
      <c r="F788" s="139"/>
      <c r="G788" s="139"/>
      <c r="H788" s="139"/>
      <c r="I788" s="139"/>
      <c r="J788" s="139"/>
      <c r="K788" s="139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</row>
    <row r="789">
      <c r="A789" s="166"/>
      <c r="B789" s="166"/>
      <c r="C789" s="166"/>
      <c r="D789" s="139"/>
      <c r="E789" s="139"/>
      <c r="F789" s="139"/>
      <c r="G789" s="139"/>
      <c r="H789" s="139"/>
      <c r="I789" s="139"/>
      <c r="J789" s="139"/>
      <c r="K789" s="139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</row>
    <row r="790">
      <c r="A790" s="166"/>
      <c r="B790" s="166"/>
      <c r="C790" s="166"/>
      <c r="D790" s="139"/>
      <c r="E790" s="139"/>
      <c r="F790" s="139"/>
      <c r="G790" s="139"/>
      <c r="H790" s="139"/>
      <c r="I790" s="139"/>
      <c r="J790" s="139"/>
      <c r="K790" s="139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</row>
    <row r="791">
      <c r="A791" s="166"/>
      <c r="B791" s="166"/>
      <c r="C791" s="166"/>
      <c r="D791" s="139"/>
      <c r="E791" s="139"/>
      <c r="F791" s="139"/>
      <c r="G791" s="139"/>
      <c r="H791" s="139"/>
      <c r="I791" s="139"/>
      <c r="J791" s="139"/>
      <c r="K791" s="139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</row>
    <row r="792">
      <c r="A792" s="166"/>
      <c r="B792" s="166"/>
      <c r="C792" s="166"/>
      <c r="D792" s="139"/>
      <c r="E792" s="139"/>
      <c r="F792" s="139"/>
      <c r="G792" s="139"/>
      <c r="H792" s="139"/>
      <c r="I792" s="139"/>
      <c r="J792" s="139"/>
      <c r="K792" s="139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</row>
    <row r="793">
      <c r="A793" s="166"/>
      <c r="B793" s="166"/>
      <c r="C793" s="166"/>
      <c r="D793" s="139"/>
      <c r="E793" s="139"/>
      <c r="F793" s="139"/>
      <c r="G793" s="139"/>
      <c r="H793" s="139"/>
      <c r="I793" s="139"/>
      <c r="J793" s="139"/>
      <c r="K793" s="139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</row>
    <row r="794">
      <c r="A794" s="166"/>
      <c r="B794" s="166"/>
      <c r="C794" s="166"/>
      <c r="D794" s="139"/>
      <c r="E794" s="139"/>
      <c r="F794" s="139"/>
      <c r="G794" s="139"/>
      <c r="H794" s="139"/>
      <c r="I794" s="139"/>
      <c r="J794" s="139"/>
      <c r="K794" s="139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</row>
    <row r="795">
      <c r="A795" s="166"/>
      <c r="B795" s="166"/>
      <c r="C795" s="166"/>
      <c r="D795" s="139"/>
      <c r="E795" s="139"/>
      <c r="F795" s="139"/>
      <c r="G795" s="139"/>
      <c r="H795" s="139"/>
      <c r="I795" s="139"/>
      <c r="J795" s="139"/>
      <c r="K795" s="139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</row>
    <row r="796">
      <c r="A796" s="166"/>
      <c r="B796" s="166"/>
      <c r="C796" s="166"/>
      <c r="D796" s="139"/>
      <c r="E796" s="139"/>
      <c r="F796" s="139"/>
      <c r="G796" s="139"/>
      <c r="H796" s="139"/>
      <c r="I796" s="139"/>
      <c r="J796" s="139"/>
      <c r="K796" s="139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</row>
    <row r="797">
      <c r="A797" s="166"/>
      <c r="B797" s="166"/>
      <c r="C797" s="166"/>
      <c r="D797" s="139"/>
      <c r="E797" s="139"/>
      <c r="F797" s="139"/>
      <c r="G797" s="139"/>
      <c r="H797" s="139"/>
      <c r="I797" s="139"/>
      <c r="J797" s="139"/>
      <c r="K797" s="139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</row>
    <row r="798">
      <c r="A798" s="166"/>
      <c r="B798" s="166"/>
      <c r="C798" s="166"/>
      <c r="D798" s="139"/>
      <c r="E798" s="139"/>
      <c r="F798" s="139"/>
      <c r="G798" s="139"/>
      <c r="H798" s="139"/>
      <c r="I798" s="139"/>
      <c r="J798" s="139"/>
      <c r="K798" s="139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</row>
    <row r="799">
      <c r="A799" s="166"/>
      <c r="B799" s="166"/>
      <c r="C799" s="166"/>
      <c r="D799" s="139"/>
      <c r="E799" s="139"/>
      <c r="F799" s="139"/>
      <c r="G799" s="139"/>
      <c r="H799" s="139"/>
      <c r="I799" s="139"/>
      <c r="J799" s="139"/>
      <c r="K799" s="139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</row>
    <row r="800">
      <c r="A800" s="166"/>
      <c r="B800" s="166"/>
      <c r="C800" s="166"/>
      <c r="D800" s="139"/>
      <c r="E800" s="139"/>
      <c r="F800" s="139"/>
      <c r="G800" s="139"/>
      <c r="H800" s="139"/>
      <c r="I800" s="139"/>
      <c r="J800" s="139"/>
      <c r="K800" s="139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</row>
    <row r="801">
      <c r="A801" s="166"/>
      <c r="B801" s="166"/>
      <c r="C801" s="166"/>
      <c r="D801" s="139"/>
      <c r="E801" s="139"/>
      <c r="F801" s="139"/>
      <c r="G801" s="139"/>
      <c r="H801" s="139"/>
      <c r="I801" s="139"/>
      <c r="J801" s="139"/>
      <c r="K801" s="139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</row>
    <row r="802">
      <c r="A802" s="166"/>
      <c r="B802" s="166"/>
      <c r="C802" s="166"/>
      <c r="D802" s="139"/>
      <c r="E802" s="139"/>
      <c r="F802" s="139"/>
      <c r="G802" s="139"/>
      <c r="H802" s="139"/>
      <c r="I802" s="139"/>
      <c r="J802" s="139"/>
      <c r="K802" s="139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</row>
    <row r="803">
      <c r="A803" s="166"/>
      <c r="B803" s="166"/>
      <c r="C803" s="166"/>
      <c r="D803" s="139"/>
      <c r="E803" s="139"/>
      <c r="F803" s="139"/>
      <c r="G803" s="139"/>
      <c r="H803" s="139"/>
      <c r="I803" s="139"/>
      <c r="J803" s="139"/>
      <c r="K803" s="139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</row>
    <row r="804">
      <c r="A804" s="166"/>
      <c r="B804" s="166"/>
      <c r="C804" s="166"/>
      <c r="D804" s="139"/>
      <c r="E804" s="139"/>
      <c r="F804" s="139"/>
      <c r="G804" s="139"/>
      <c r="H804" s="139"/>
      <c r="I804" s="139"/>
      <c r="J804" s="139"/>
      <c r="K804" s="139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</row>
    <row r="805">
      <c r="A805" s="166"/>
      <c r="B805" s="166"/>
      <c r="C805" s="166"/>
      <c r="D805" s="139"/>
      <c r="E805" s="139"/>
      <c r="F805" s="139"/>
      <c r="G805" s="139"/>
      <c r="H805" s="139"/>
      <c r="I805" s="139"/>
      <c r="J805" s="139"/>
      <c r="K805" s="139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</row>
    <row r="806">
      <c r="A806" s="166"/>
      <c r="B806" s="166"/>
      <c r="C806" s="166"/>
      <c r="D806" s="139"/>
      <c r="E806" s="139"/>
      <c r="F806" s="139"/>
      <c r="G806" s="139"/>
      <c r="H806" s="139"/>
      <c r="I806" s="139"/>
      <c r="J806" s="139"/>
      <c r="K806" s="139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</row>
    <row r="807">
      <c r="A807" s="166"/>
      <c r="B807" s="166"/>
      <c r="C807" s="166"/>
      <c r="D807" s="139"/>
      <c r="E807" s="139"/>
      <c r="F807" s="139"/>
      <c r="G807" s="139"/>
      <c r="H807" s="139"/>
      <c r="I807" s="139"/>
      <c r="J807" s="139"/>
      <c r="K807" s="139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</row>
    <row r="808">
      <c r="A808" s="166"/>
      <c r="B808" s="166"/>
      <c r="C808" s="166"/>
      <c r="D808" s="139"/>
      <c r="E808" s="139"/>
      <c r="F808" s="139"/>
      <c r="G808" s="139"/>
      <c r="H808" s="139"/>
      <c r="I808" s="139"/>
      <c r="J808" s="139"/>
      <c r="K808" s="139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</row>
    <row r="809">
      <c r="A809" s="166"/>
      <c r="B809" s="166"/>
      <c r="C809" s="166"/>
      <c r="D809" s="139"/>
      <c r="E809" s="139"/>
      <c r="F809" s="139"/>
      <c r="G809" s="139"/>
      <c r="H809" s="139"/>
      <c r="I809" s="139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</row>
    <row r="810">
      <c r="A810" s="166"/>
      <c r="B810" s="166"/>
      <c r="C810" s="166"/>
      <c r="D810" s="139"/>
      <c r="E810" s="139"/>
      <c r="F810" s="139"/>
      <c r="G810" s="139"/>
      <c r="H810" s="139"/>
      <c r="I810" s="139"/>
      <c r="J810" s="139"/>
      <c r="K810" s="139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</row>
    <row r="811">
      <c r="A811" s="166"/>
      <c r="B811" s="166"/>
      <c r="C811" s="166"/>
      <c r="D811" s="139"/>
      <c r="E811" s="139"/>
      <c r="F811" s="139"/>
      <c r="G811" s="139"/>
      <c r="H811" s="139"/>
      <c r="I811" s="139"/>
      <c r="J811" s="139"/>
      <c r="K811" s="139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</row>
    <row r="812">
      <c r="A812" s="166"/>
      <c r="B812" s="166"/>
      <c r="C812" s="166"/>
      <c r="D812" s="139"/>
      <c r="E812" s="139"/>
      <c r="F812" s="139"/>
      <c r="G812" s="139"/>
      <c r="H812" s="139"/>
      <c r="I812" s="139"/>
      <c r="J812" s="139"/>
      <c r="K812" s="139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</row>
    <row r="813">
      <c r="A813" s="166"/>
      <c r="B813" s="166"/>
      <c r="C813" s="166"/>
      <c r="D813" s="139"/>
      <c r="E813" s="139"/>
      <c r="F813" s="139"/>
      <c r="G813" s="139"/>
      <c r="H813" s="139"/>
      <c r="I813" s="139"/>
      <c r="J813" s="139"/>
      <c r="K813" s="139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</row>
    <row r="814">
      <c r="A814" s="166"/>
      <c r="B814" s="166"/>
      <c r="C814" s="166"/>
      <c r="D814" s="139"/>
      <c r="E814" s="139"/>
      <c r="F814" s="139"/>
      <c r="G814" s="139"/>
      <c r="H814" s="139"/>
      <c r="I814" s="139"/>
      <c r="J814" s="139"/>
      <c r="K814" s="139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</row>
    <row r="815">
      <c r="A815" s="166"/>
      <c r="B815" s="166"/>
      <c r="C815" s="166"/>
      <c r="D815" s="139"/>
      <c r="E815" s="139"/>
      <c r="F815" s="139"/>
      <c r="G815" s="139"/>
      <c r="H815" s="139"/>
      <c r="I815" s="139"/>
      <c r="J815" s="139"/>
      <c r="K815" s="139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</row>
    <row r="816">
      <c r="A816" s="166"/>
      <c r="B816" s="166"/>
      <c r="C816" s="166"/>
      <c r="D816" s="139"/>
      <c r="E816" s="139"/>
      <c r="F816" s="139"/>
      <c r="G816" s="139"/>
      <c r="H816" s="139"/>
      <c r="I816" s="139"/>
      <c r="J816" s="139"/>
      <c r="K816" s="139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</row>
    <row r="817">
      <c r="A817" s="166"/>
      <c r="B817" s="166"/>
      <c r="C817" s="166"/>
      <c r="D817" s="139"/>
      <c r="E817" s="139"/>
      <c r="F817" s="139"/>
      <c r="G817" s="139"/>
      <c r="H817" s="139"/>
      <c r="I817" s="139"/>
      <c r="J817" s="139"/>
      <c r="K817" s="139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</row>
    <row r="818">
      <c r="A818" s="166"/>
      <c r="B818" s="166"/>
      <c r="C818" s="166"/>
      <c r="D818" s="139"/>
      <c r="E818" s="139"/>
      <c r="F818" s="139"/>
      <c r="G818" s="139"/>
      <c r="H818" s="139"/>
      <c r="I818" s="139"/>
      <c r="J818" s="139"/>
      <c r="K818" s="139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</row>
    <row r="819">
      <c r="A819" s="166"/>
      <c r="B819" s="166"/>
      <c r="C819" s="166"/>
      <c r="D819" s="139"/>
      <c r="E819" s="139"/>
      <c r="F819" s="139"/>
      <c r="G819" s="139"/>
      <c r="H819" s="139"/>
      <c r="I819" s="139"/>
      <c r="J819" s="139"/>
      <c r="K819" s="139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</row>
    <row r="820">
      <c r="A820" s="166"/>
      <c r="B820" s="166"/>
      <c r="C820" s="166"/>
      <c r="D820" s="139"/>
      <c r="E820" s="139"/>
      <c r="F820" s="139"/>
      <c r="G820" s="139"/>
      <c r="H820" s="139"/>
      <c r="I820" s="139"/>
      <c r="J820" s="139"/>
      <c r="K820" s="139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</row>
    <row r="821">
      <c r="A821" s="166"/>
      <c r="B821" s="166"/>
      <c r="C821" s="166"/>
      <c r="D821" s="139"/>
      <c r="E821" s="139"/>
      <c r="F821" s="139"/>
      <c r="G821" s="139"/>
      <c r="H821" s="139"/>
      <c r="I821" s="139"/>
      <c r="J821" s="139"/>
      <c r="K821" s="139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</row>
    <row r="822">
      <c r="A822" s="166"/>
      <c r="B822" s="166"/>
      <c r="C822" s="166"/>
      <c r="D822" s="139"/>
      <c r="E822" s="139"/>
      <c r="F822" s="139"/>
      <c r="G822" s="139"/>
      <c r="H822" s="139"/>
      <c r="I822" s="139"/>
      <c r="J822" s="139"/>
      <c r="K822" s="139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</row>
    <row r="823">
      <c r="A823" s="166"/>
      <c r="B823" s="166"/>
      <c r="C823" s="166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</row>
    <row r="824">
      <c r="A824" s="166"/>
      <c r="B824" s="166"/>
      <c r="C824" s="166"/>
      <c r="D824" s="139"/>
      <c r="E824" s="139"/>
      <c r="F824" s="139"/>
      <c r="G824" s="139"/>
      <c r="H824" s="139"/>
      <c r="I824" s="139"/>
      <c r="J824" s="139"/>
      <c r="K824" s="139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</row>
    <row r="825">
      <c r="A825" s="166"/>
      <c r="B825" s="166"/>
      <c r="C825" s="166"/>
      <c r="D825" s="139"/>
      <c r="E825" s="139"/>
      <c r="F825" s="139"/>
      <c r="G825" s="139"/>
      <c r="H825" s="139"/>
      <c r="I825" s="139"/>
      <c r="J825" s="139"/>
      <c r="K825" s="139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</row>
    <row r="826">
      <c r="A826" s="166"/>
      <c r="B826" s="166"/>
      <c r="C826" s="166"/>
      <c r="D826" s="139"/>
      <c r="E826" s="139"/>
      <c r="F826" s="139"/>
      <c r="G826" s="139"/>
      <c r="H826" s="139"/>
      <c r="I826" s="139"/>
      <c r="J826" s="139"/>
      <c r="K826" s="139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</row>
    <row r="827">
      <c r="A827" s="166"/>
      <c r="B827" s="166"/>
      <c r="C827" s="166"/>
      <c r="D827" s="139"/>
      <c r="E827" s="139"/>
      <c r="F827" s="139"/>
      <c r="G827" s="139"/>
      <c r="H827" s="139"/>
      <c r="I827" s="139"/>
      <c r="J827" s="139"/>
      <c r="K827" s="139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</row>
    <row r="828">
      <c r="A828" s="166"/>
      <c r="B828" s="166"/>
      <c r="C828" s="166"/>
      <c r="D828" s="139"/>
      <c r="E828" s="139"/>
      <c r="F828" s="139"/>
      <c r="G828" s="139"/>
      <c r="H828" s="139"/>
      <c r="I828" s="139"/>
      <c r="J828" s="139"/>
      <c r="K828" s="139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</row>
    <row r="829">
      <c r="A829" s="166"/>
      <c r="B829" s="166"/>
      <c r="C829" s="166"/>
      <c r="D829" s="139"/>
      <c r="E829" s="139"/>
      <c r="F829" s="139"/>
      <c r="G829" s="139"/>
      <c r="H829" s="139"/>
      <c r="I829" s="139"/>
      <c r="J829" s="139"/>
      <c r="K829" s="139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</row>
    <row r="830">
      <c r="A830" s="166"/>
      <c r="B830" s="166"/>
      <c r="C830" s="166"/>
      <c r="D830" s="139"/>
      <c r="E830" s="139"/>
      <c r="F830" s="139"/>
      <c r="G830" s="139"/>
      <c r="H830" s="139"/>
      <c r="I830" s="139"/>
      <c r="J830" s="139"/>
      <c r="K830" s="139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</row>
    <row r="831">
      <c r="A831" s="166"/>
      <c r="B831" s="166"/>
      <c r="C831" s="166"/>
      <c r="D831" s="139"/>
      <c r="E831" s="139"/>
      <c r="F831" s="139"/>
      <c r="G831" s="139"/>
      <c r="H831" s="139"/>
      <c r="I831" s="139"/>
      <c r="J831" s="139"/>
      <c r="K831" s="139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</row>
    <row r="832">
      <c r="A832" s="166"/>
      <c r="B832" s="166"/>
      <c r="C832" s="166"/>
      <c r="D832" s="139"/>
      <c r="E832" s="139"/>
      <c r="F832" s="139"/>
      <c r="G832" s="139"/>
      <c r="H832" s="139"/>
      <c r="I832" s="139"/>
      <c r="J832" s="139"/>
      <c r="K832" s="139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</row>
    <row r="833">
      <c r="A833" s="166"/>
      <c r="B833" s="166"/>
      <c r="C833" s="166"/>
      <c r="D833" s="139"/>
      <c r="E833" s="139"/>
      <c r="F833" s="139"/>
      <c r="G833" s="139"/>
      <c r="H833" s="139"/>
      <c r="I833" s="139"/>
      <c r="J833" s="139"/>
      <c r="K833" s="139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</row>
    <row r="834">
      <c r="A834" s="166"/>
      <c r="B834" s="166"/>
      <c r="C834" s="166"/>
      <c r="D834" s="139"/>
      <c r="E834" s="139"/>
      <c r="F834" s="139"/>
      <c r="G834" s="139"/>
      <c r="H834" s="139"/>
      <c r="I834" s="139"/>
      <c r="J834" s="139"/>
      <c r="K834" s="139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</row>
    <row r="835">
      <c r="A835" s="166"/>
      <c r="B835" s="166"/>
      <c r="C835" s="166"/>
      <c r="D835" s="139"/>
      <c r="E835" s="139"/>
      <c r="F835" s="139"/>
      <c r="G835" s="139"/>
      <c r="H835" s="139"/>
      <c r="I835" s="139"/>
      <c r="J835" s="139"/>
      <c r="K835" s="139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</row>
    <row r="836">
      <c r="A836" s="166"/>
      <c r="B836" s="166"/>
      <c r="C836" s="166"/>
      <c r="D836" s="139"/>
      <c r="E836" s="139"/>
      <c r="F836" s="139"/>
      <c r="G836" s="139"/>
      <c r="H836" s="139"/>
      <c r="I836" s="139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</row>
    <row r="837">
      <c r="A837" s="166"/>
      <c r="B837" s="166"/>
      <c r="C837" s="166"/>
      <c r="D837" s="139"/>
      <c r="E837" s="139"/>
      <c r="F837" s="139"/>
      <c r="G837" s="139"/>
      <c r="H837" s="139"/>
      <c r="I837" s="139"/>
      <c r="J837" s="139"/>
      <c r="K837" s="139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</row>
    <row r="838">
      <c r="A838" s="166"/>
      <c r="B838" s="166"/>
      <c r="C838" s="166"/>
      <c r="D838" s="139"/>
      <c r="E838" s="139"/>
      <c r="F838" s="139"/>
      <c r="G838" s="139"/>
      <c r="H838" s="139"/>
      <c r="I838" s="139"/>
      <c r="J838" s="139"/>
      <c r="K838" s="139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</row>
    <row r="839">
      <c r="A839" s="166"/>
      <c r="B839" s="166"/>
      <c r="C839" s="166"/>
      <c r="D839" s="139"/>
      <c r="E839" s="139"/>
      <c r="F839" s="139"/>
      <c r="G839" s="139"/>
      <c r="H839" s="139"/>
      <c r="I839" s="139"/>
      <c r="J839" s="139"/>
      <c r="K839" s="139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</row>
    <row r="840">
      <c r="A840" s="166"/>
      <c r="B840" s="166"/>
      <c r="C840" s="166"/>
      <c r="D840" s="139"/>
      <c r="E840" s="139"/>
      <c r="F840" s="139"/>
      <c r="G840" s="139"/>
      <c r="H840" s="139"/>
      <c r="I840" s="139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</row>
    <row r="841">
      <c r="A841" s="166"/>
      <c r="B841" s="166"/>
      <c r="C841" s="166"/>
      <c r="D841" s="139"/>
      <c r="E841" s="139"/>
      <c r="F841" s="139"/>
      <c r="G841" s="139"/>
      <c r="H841" s="139"/>
      <c r="I841" s="139"/>
      <c r="J841" s="139"/>
      <c r="K841" s="139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</row>
    <row r="842">
      <c r="A842" s="166"/>
      <c r="B842" s="166"/>
      <c r="C842" s="166"/>
      <c r="D842" s="139"/>
      <c r="E842" s="139"/>
      <c r="F842" s="139"/>
      <c r="G842" s="139"/>
      <c r="H842" s="139"/>
      <c r="I842" s="139"/>
      <c r="J842" s="139"/>
      <c r="K842" s="139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</row>
    <row r="843">
      <c r="A843" s="166"/>
      <c r="B843" s="166"/>
      <c r="C843" s="166"/>
      <c r="D843" s="139"/>
      <c r="E843" s="139"/>
      <c r="F843" s="139"/>
      <c r="G843" s="139"/>
      <c r="H843" s="139"/>
      <c r="I843" s="139"/>
      <c r="J843" s="139"/>
      <c r="K843" s="139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</row>
    <row r="844">
      <c r="A844" s="166"/>
      <c r="B844" s="166"/>
      <c r="C844" s="166"/>
      <c r="D844" s="139"/>
      <c r="E844" s="139"/>
      <c r="F844" s="139"/>
      <c r="G844" s="139"/>
      <c r="H844" s="139"/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</row>
    <row r="845">
      <c r="A845" s="166"/>
      <c r="B845" s="166"/>
      <c r="C845" s="166"/>
      <c r="D845" s="139"/>
      <c r="E845" s="139"/>
      <c r="F845" s="139"/>
      <c r="G845" s="139"/>
      <c r="H845" s="139"/>
      <c r="I845" s="139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</row>
    <row r="846">
      <c r="A846" s="166"/>
      <c r="B846" s="166"/>
      <c r="C846" s="166"/>
      <c r="D846" s="139"/>
      <c r="E846" s="139"/>
      <c r="F846" s="139"/>
      <c r="G846" s="139"/>
      <c r="H846" s="139"/>
      <c r="I846" s="139"/>
      <c r="J846" s="139"/>
      <c r="K846" s="139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</row>
    <row r="847">
      <c r="A847" s="166"/>
      <c r="B847" s="166"/>
      <c r="C847" s="166"/>
      <c r="D847" s="139"/>
      <c r="E847" s="139"/>
      <c r="F847" s="139"/>
      <c r="G847" s="139"/>
      <c r="H847" s="139"/>
      <c r="I847" s="139"/>
      <c r="J847" s="139"/>
      <c r="K847" s="139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</row>
    <row r="848">
      <c r="A848" s="166"/>
      <c r="B848" s="166"/>
      <c r="C848" s="166"/>
      <c r="D848" s="139"/>
      <c r="E848" s="139"/>
      <c r="F848" s="139"/>
      <c r="G848" s="139"/>
      <c r="H848" s="139"/>
      <c r="I848" s="139"/>
      <c r="J848" s="139"/>
      <c r="K848" s="139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</row>
    <row r="849">
      <c r="A849" s="166"/>
      <c r="B849" s="166"/>
      <c r="C849" s="166"/>
      <c r="D849" s="139"/>
      <c r="E849" s="139"/>
      <c r="F849" s="139"/>
      <c r="G849" s="139"/>
      <c r="H849" s="139"/>
      <c r="I849" s="139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</row>
    <row r="850">
      <c r="A850" s="166"/>
      <c r="B850" s="166"/>
      <c r="C850" s="166"/>
      <c r="D850" s="139"/>
      <c r="E850" s="139"/>
      <c r="F850" s="139"/>
      <c r="G850" s="139"/>
      <c r="H850" s="139"/>
      <c r="I850" s="139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</row>
    <row r="851">
      <c r="A851" s="166"/>
      <c r="B851" s="166"/>
      <c r="C851" s="166"/>
      <c r="D851" s="139"/>
      <c r="E851" s="139"/>
      <c r="F851" s="139"/>
      <c r="G851" s="139"/>
      <c r="H851" s="139"/>
      <c r="I851" s="139"/>
      <c r="J851" s="139"/>
      <c r="K851" s="139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</row>
    <row r="852">
      <c r="A852" s="166"/>
      <c r="B852" s="166"/>
      <c r="C852" s="166"/>
      <c r="D852" s="139"/>
      <c r="E852" s="139"/>
      <c r="F852" s="139"/>
      <c r="G852" s="139"/>
      <c r="H852" s="139"/>
      <c r="I852" s="139"/>
      <c r="J852" s="139"/>
      <c r="K852" s="139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</row>
    <row r="853">
      <c r="A853" s="166"/>
      <c r="B853" s="166"/>
      <c r="C853" s="166"/>
      <c r="D853" s="139"/>
      <c r="E853" s="139"/>
      <c r="F853" s="139"/>
      <c r="G853" s="139"/>
      <c r="H853" s="139"/>
      <c r="I853" s="139"/>
      <c r="J853" s="139"/>
      <c r="K853" s="139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</row>
    <row r="854">
      <c r="A854" s="166"/>
      <c r="B854" s="166"/>
      <c r="C854" s="166"/>
      <c r="D854" s="139"/>
      <c r="E854" s="139"/>
      <c r="F854" s="139"/>
      <c r="G854" s="139"/>
      <c r="H854" s="139"/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</row>
    <row r="855">
      <c r="A855" s="166"/>
      <c r="B855" s="166"/>
      <c r="C855" s="166"/>
      <c r="D855" s="139"/>
      <c r="E855" s="139"/>
      <c r="F855" s="139"/>
      <c r="G855" s="139"/>
      <c r="H855" s="139"/>
      <c r="I855" s="139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</row>
    <row r="856">
      <c r="A856" s="166"/>
      <c r="B856" s="166"/>
      <c r="C856" s="166"/>
      <c r="D856" s="139"/>
      <c r="E856" s="139"/>
      <c r="F856" s="139"/>
      <c r="G856" s="139"/>
      <c r="H856" s="139"/>
      <c r="I856" s="139"/>
      <c r="J856" s="139"/>
      <c r="K856" s="139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</row>
    <row r="857">
      <c r="A857" s="166"/>
      <c r="B857" s="166"/>
      <c r="C857" s="166"/>
      <c r="D857" s="139"/>
      <c r="E857" s="139"/>
      <c r="F857" s="139"/>
      <c r="G857" s="139"/>
      <c r="H857" s="139"/>
      <c r="I857" s="139"/>
      <c r="J857" s="139"/>
      <c r="K857" s="139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</row>
    <row r="858">
      <c r="A858" s="166"/>
      <c r="B858" s="166"/>
      <c r="C858" s="166"/>
      <c r="D858" s="139"/>
      <c r="E858" s="139"/>
      <c r="F858" s="139"/>
      <c r="G858" s="139"/>
      <c r="H858" s="139"/>
      <c r="I858" s="139"/>
      <c r="J858" s="139"/>
      <c r="K858" s="139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</row>
    <row r="859">
      <c r="A859" s="166"/>
      <c r="B859" s="166"/>
      <c r="C859" s="166"/>
      <c r="D859" s="139"/>
      <c r="E859" s="139"/>
      <c r="F859" s="139"/>
      <c r="G859" s="139"/>
      <c r="H859" s="139"/>
      <c r="I859" s="139"/>
      <c r="J859" s="139"/>
      <c r="K859" s="139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</row>
    <row r="860">
      <c r="A860" s="166"/>
      <c r="B860" s="166"/>
      <c r="C860" s="166"/>
      <c r="D860" s="139"/>
      <c r="E860" s="139"/>
      <c r="F860" s="139"/>
      <c r="G860" s="139"/>
      <c r="H860" s="139"/>
      <c r="I860" s="139"/>
      <c r="J860" s="139"/>
      <c r="K860" s="139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</row>
    <row r="861">
      <c r="A861" s="166"/>
      <c r="B861" s="166"/>
      <c r="C861" s="166"/>
      <c r="D861" s="139"/>
      <c r="E861" s="139"/>
      <c r="F861" s="139"/>
      <c r="G861" s="139"/>
      <c r="H861" s="139"/>
      <c r="I861" s="139"/>
      <c r="J861" s="139"/>
      <c r="K861" s="139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</row>
    <row r="862">
      <c r="A862" s="166"/>
      <c r="B862" s="166"/>
      <c r="C862" s="166"/>
      <c r="D862" s="139"/>
      <c r="E862" s="139"/>
      <c r="F862" s="139"/>
      <c r="G862" s="139"/>
      <c r="H862" s="139"/>
      <c r="I862" s="139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</row>
    <row r="863">
      <c r="A863" s="166"/>
      <c r="B863" s="166"/>
      <c r="C863" s="166"/>
      <c r="D863" s="139"/>
      <c r="E863" s="139"/>
      <c r="F863" s="139"/>
      <c r="G863" s="139"/>
      <c r="H863" s="139"/>
      <c r="I863" s="139"/>
      <c r="J863" s="139"/>
      <c r="K863" s="139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</row>
    <row r="864">
      <c r="A864" s="166"/>
      <c r="B864" s="166"/>
      <c r="C864" s="166"/>
      <c r="D864" s="139"/>
      <c r="E864" s="139"/>
      <c r="F864" s="139"/>
      <c r="G864" s="139"/>
      <c r="H864" s="139"/>
      <c r="I864" s="139"/>
      <c r="J864" s="139"/>
      <c r="K864" s="139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</row>
    <row r="865">
      <c r="A865" s="166"/>
      <c r="B865" s="166"/>
      <c r="C865" s="166"/>
      <c r="D865" s="139"/>
      <c r="E865" s="139"/>
      <c r="F865" s="139"/>
      <c r="G865" s="139"/>
      <c r="H865" s="139"/>
      <c r="I865" s="139"/>
      <c r="J865" s="139"/>
      <c r="K865" s="139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</row>
    <row r="866">
      <c r="A866" s="166"/>
      <c r="B866" s="166"/>
      <c r="C866" s="166"/>
      <c r="D866" s="139"/>
      <c r="E866" s="139"/>
      <c r="F866" s="139"/>
      <c r="G866" s="139"/>
      <c r="H866" s="139"/>
      <c r="I866" s="139"/>
      <c r="J866" s="139"/>
      <c r="K866" s="139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</row>
    <row r="867">
      <c r="A867" s="166"/>
      <c r="B867" s="166"/>
      <c r="C867" s="166"/>
      <c r="D867" s="139"/>
      <c r="E867" s="139"/>
      <c r="F867" s="139"/>
      <c r="G867" s="139"/>
      <c r="H867" s="139"/>
      <c r="I867" s="139"/>
      <c r="J867" s="139"/>
      <c r="K867" s="139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</row>
    <row r="868">
      <c r="A868" s="166"/>
      <c r="B868" s="166"/>
      <c r="C868" s="166"/>
      <c r="D868" s="139"/>
      <c r="E868" s="139"/>
      <c r="F868" s="139"/>
      <c r="G868" s="139"/>
      <c r="H868" s="139"/>
      <c r="I868" s="139"/>
      <c r="J868" s="139"/>
      <c r="K868" s="139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</row>
    <row r="869">
      <c r="A869" s="166"/>
      <c r="B869" s="166"/>
      <c r="C869" s="166"/>
      <c r="D869" s="139"/>
      <c r="E869" s="139"/>
      <c r="F869" s="139"/>
      <c r="G869" s="139"/>
      <c r="H869" s="139"/>
      <c r="I869" s="139"/>
      <c r="J869" s="139"/>
      <c r="K869" s="139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</row>
    <row r="870">
      <c r="A870" s="166"/>
      <c r="B870" s="166"/>
      <c r="C870" s="166"/>
      <c r="D870" s="139"/>
      <c r="E870" s="139"/>
      <c r="F870" s="139"/>
      <c r="G870" s="139"/>
      <c r="H870" s="139"/>
      <c r="I870" s="139"/>
      <c r="J870" s="139"/>
      <c r="K870" s="139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</row>
    <row r="871">
      <c r="A871" s="166"/>
      <c r="B871" s="166"/>
      <c r="C871" s="166"/>
      <c r="D871" s="139"/>
      <c r="E871" s="139"/>
      <c r="F871" s="139"/>
      <c r="G871" s="139"/>
      <c r="H871" s="139"/>
      <c r="I871" s="139"/>
      <c r="J871" s="139"/>
      <c r="K871" s="139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</row>
    <row r="872">
      <c r="A872" s="166"/>
      <c r="B872" s="166"/>
      <c r="C872" s="166"/>
      <c r="D872" s="139"/>
      <c r="E872" s="139"/>
      <c r="F872" s="139"/>
      <c r="G872" s="139"/>
      <c r="H872" s="139"/>
      <c r="I872" s="139"/>
      <c r="J872" s="139"/>
      <c r="K872" s="139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</row>
    <row r="873">
      <c r="A873" s="166"/>
      <c r="B873" s="166"/>
      <c r="C873" s="166"/>
      <c r="D873" s="139"/>
      <c r="E873" s="139"/>
      <c r="F873" s="139"/>
      <c r="G873" s="139"/>
      <c r="H873" s="139"/>
      <c r="I873" s="139"/>
      <c r="J873" s="139"/>
      <c r="K873" s="139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</row>
    <row r="874">
      <c r="A874" s="166"/>
      <c r="B874" s="166"/>
      <c r="C874" s="166"/>
      <c r="D874" s="139"/>
      <c r="E874" s="139"/>
      <c r="F874" s="139"/>
      <c r="G874" s="139"/>
      <c r="H874" s="139"/>
      <c r="I874" s="139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</row>
    <row r="875">
      <c r="A875" s="166"/>
      <c r="B875" s="166"/>
      <c r="C875" s="166"/>
      <c r="D875" s="139"/>
      <c r="E875" s="139"/>
      <c r="F875" s="139"/>
      <c r="G875" s="139"/>
      <c r="H875" s="139"/>
      <c r="I875" s="139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</row>
    <row r="876">
      <c r="A876" s="166"/>
      <c r="B876" s="166"/>
      <c r="C876" s="166"/>
      <c r="D876" s="139"/>
      <c r="E876" s="139"/>
      <c r="F876" s="139"/>
      <c r="G876" s="139"/>
      <c r="H876" s="139"/>
      <c r="I876" s="139"/>
      <c r="J876" s="139"/>
      <c r="K876" s="139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</row>
    <row r="877">
      <c r="A877" s="166"/>
      <c r="B877" s="166"/>
      <c r="C877" s="166"/>
      <c r="D877" s="139"/>
      <c r="E877" s="139"/>
      <c r="F877" s="139"/>
      <c r="G877" s="139"/>
      <c r="H877" s="139"/>
      <c r="I877" s="139"/>
      <c r="J877" s="139"/>
      <c r="K877" s="139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</row>
    <row r="878">
      <c r="A878" s="166"/>
      <c r="B878" s="166"/>
      <c r="C878" s="166"/>
      <c r="D878" s="139"/>
      <c r="E878" s="139"/>
      <c r="F878" s="139"/>
      <c r="G878" s="139"/>
      <c r="H878" s="139"/>
      <c r="I878" s="139"/>
      <c r="J878" s="139"/>
      <c r="K878" s="139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</row>
    <row r="879">
      <c r="A879" s="166"/>
      <c r="B879" s="166"/>
      <c r="C879" s="166"/>
      <c r="D879" s="139"/>
      <c r="E879" s="139"/>
      <c r="F879" s="139"/>
      <c r="G879" s="139"/>
      <c r="H879" s="139"/>
      <c r="I879" s="139"/>
      <c r="J879" s="139"/>
      <c r="K879" s="139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</row>
    <row r="880">
      <c r="A880" s="166"/>
      <c r="B880" s="166"/>
      <c r="C880" s="166"/>
      <c r="D880" s="139"/>
      <c r="E880" s="139"/>
      <c r="F880" s="139"/>
      <c r="G880" s="139"/>
      <c r="H880" s="139"/>
      <c r="I880" s="139"/>
      <c r="J880" s="139"/>
      <c r="K880" s="139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</row>
    <row r="881">
      <c r="A881" s="166"/>
      <c r="B881" s="166"/>
      <c r="C881" s="166"/>
      <c r="D881" s="139"/>
      <c r="E881" s="139"/>
      <c r="F881" s="139"/>
      <c r="G881" s="139"/>
      <c r="H881" s="139"/>
      <c r="I881" s="139"/>
      <c r="J881" s="139"/>
      <c r="K881" s="139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</row>
    <row r="882">
      <c r="A882" s="166"/>
      <c r="B882" s="166"/>
      <c r="C882" s="166"/>
      <c r="D882" s="139"/>
      <c r="E882" s="139"/>
      <c r="F882" s="139"/>
      <c r="G882" s="139"/>
      <c r="H882" s="139"/>
      <c r="I882" s="139"/>
      <c r="J882" s="139"/>
      <c r="K882" s="139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</row>
    <row r="883">
      <c r="A883" s="166"/>
      <c r="B883" s="166"/>
      <c r="C883" s="166"/>
      <c r="D883" s="139"/>
      <c r="E883" s="139"/>
      <c r="F883" s="139"/>
      <c r="G883" s="139"/>
      <c r="H883" s="139"/>
      <c r="I883" s="139"/>
      <c r="J883" s="139"/>
      <c r="K883" s="139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</row>
    <row r="884">
      <c r="A884" s="166"/>
      <c r="B884" s="166"/>
      <c r="C884" s="166"/>
      <c r="D884" s="139"/>
      <c r="E884" s="139"/>
      <c r="F884" s="139"/>
      <c r="G884" s="139"/>
      <c r="H884" s="139"/>
      <c r="I884" s="139"/>
      <c r="J884" s="139"/>
      <c r="K884" s="139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</row>
    <row r="885">
      <c r="A885" s="166"/>
      <c r="B885" s="166"/>
      <c r="C885" s="166"/>
      <c r="D885" s="139"/>
      <c r="E885" s="139"/>
      <c r="F885" s="139"/>
      <c r="G885" s="139"/>
      <c r="H885" s="139"/>
      <c r="I885" s="139"/>
      <c r="J885" s="139"/>
      <c r="K885" s="139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</row>
    <row r="886">
      <c r="A886" s="166"/>
      <c r="B886" s="166"/>
      <c r="C886" s="166"/>
      <c r="D886" s="139"/>
      <c r="E886" s="139"/>
      <c r="F886" s="139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</row>
    <row r="887">
      <c r="A887" s="166"/>
      <c r="B887" s="166"/>
      <c r="C887" s="166"/>
      <c r="D887" s="139"/>
      <c r="E887" s="139"/>
      <c r="F887" s="139"/>
      <c r="G887" s="139"/>
      <c r="H887" s="139"/>
      <c r="I887" s="139"/>
      <c r="J887" s="139"/>
      <c r="K887" s="139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</row>
    <row r="888">
      <c r="A888" s="166"/>
      <c r="B888" s="166"/>
      <c r="C888" s="166"/>
      <c r="D888" s="139"/>
      <c r="E888" s="139"/>
      <c r="F888" s="139"/>
      <c r="G888" s="139"/>
      <c r="H888" s="139"/>
      <c r="I888" s="139"/>
      <c r="J888" s="139"/>
      <c r="K888" s="139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</row>
    <row r="889">
      <c r="A889" s="166"/>
      <c r="B889" s="166"/>
      <c r="C889" s="166"/>
      <c r="D889" s="139"/>
      <c r="E889" s="139"/>
      <c r="F889" s="139"/>
      <c r="G889" s="139"/>
      <c r="H889" s="139"/>
      <c r="I889" s="139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</row>
    <row r="890">
      <c r="A890" s="166"/>
      <c r="B890" s="166"/>
      <c r="C890" s="166"/>
      <c r="D890" s="139"/>
      <c r="E890" s="139"/>
      <c r="F890" s="139"/>
      <c r="G890" s="139"/>
      <c r="H890" s="139"/>
      <c r="I890" s="139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</row>
    <row r="891">
      <c r="A891" s="166"/>
      <c r="B891" s="166"/>
      <c r="C891" s="166"/>
      <c r="D891" s="139"/>
      <c r="E891" s="139"/>
      <c r="F891" s="139"/>
      <c r="G891" s="139"/>
      <c r="H891" s="139"/>
      <c r="I891" s="139"/>
      <c r="J891" s="139"/>
      <c r="K891" s="139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</row>
    <row r="892">
      <c r="A892" s="166"/>
      <c r="B892" s="166"/>
      <c r="C892" s="166"/>
      <c r="D892" s="139"/>
      <c r="E892" s="139"/>
      <c r="F892" s="139"/>
      <c r="G892" s="139"/>
      <c r="H892" s="139"/>
      <c r="I892" s="139"/>
      <c r="J892" s="139"/>
      <c r="K892" s="139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</row>
    <row r="893">
      <c r="A893" s="166"/>
      <c r="B893" s="166"/>
      <c r="C893" s="166"/>
      <c r="D893" s="139"/>
      <c r="E893" s="139"/>
      <c r="F893" s="139"/>
      <c r="G893" s="139"/>
      <c r="H893" s="139"/>
      <c r="I893" s="139"/>
      <c r="J893" s="139"/>
      <c r="K893" s="139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</row>
    <row r="894">
      <c r="A894" s="166"/>
      <c r="B894" s="166"/>
      <c r="C894" s="166"/>
      <c r="D894" s="139"/>
      <c r="E894" s="139"/>
      <c r="F894" s="139"/>
      <c r="G894" s="139"/>
      <c r="H894" s="139"/>
      <c r="I894" s="139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</row>
    <row r="895">
      <c r="A895" s="166"/>
      <c r="B895" s="166"/>
      <c r="C895" s="166"/>
      <c r="D895" s="139"/>
      <c r="E895" s="139"/>
      <c r="F895" s="139"/>
      <c r="G895" s="139"/>
      <c r="H895" s="139"/>
      <c r="I895" s="139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</row>
    <row r="896">
      <c r="A896" s="166"/>
      <c r="B896" s="166"/>
      <c r="C896" s="166"/>
      <c r="D896" s="139"/>
      <c r="E896" s="139"/>
      <c r="F896" s="139"/>
      <c r="G896" s="139"/>
      <c r="H896" s="139"/>
      <c r="I896" s="139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</row>
    <row r="897">
      <c r="A897" s="166"/>
      <c r="B897" s="166"/>
      <c r="C897" s="166"/>
      <c r="D897" s="139"/>
      <c r="E897" s="139"/>
      <c r="F897" s="139"/>
      <c r="G897" s="139"/>
      <c r="H897" s="139"/>
      <c r="I897" s="139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</row>
    <row r="898">
      <c r="A898" s="166"/>
      <c r="B898" s="166"/>
      <c r="C898" s="166"/>
      <c r="D898" s="139"/>
      <c r="E898" s="139"/>
      <c r="F898" s="139"/>
      <c r="G898" s="139"/>
      <c r="H898" s="139"/>
      <c r="I898" s="139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</row>
    <row r="899">
      <c r="A899" s="166"/>
      <c r="B899" s="166"/>
      <c r="C899" s="166"/>
      <c r="D899" s="139"/>
      <c r="E899" s="139"/>
      <c r="F899" s="139"/>
      <c r="G899" s="139"/>
      <c r="H899" s="139"/>
      <c r="I899" s="139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</row>
    <row r="900">
      <c r="A900" s="166"/>
      <c r="B900" s="166"/>
      <c r="C900" s="166"/>
      <c r="D900" s="139"/>
      <c r="E900" s="139"/>
      <c r="F900" s="139"/>
      <c r="G900" s="139"/>
      <c r="H900" s="139"/>
      <c r="I900" s="139"/>
      <c r="J900" s="139"/>
      <c r="K900" s="139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</row>
    <row r="901">
      <c r="A901" s="166"/>
      <c r="B901" s="166"/>
      <c r="C901" s="166"/>
      <c r="D901" s="139"/>
      <c r="E901" s="139"/>
      <c r="F901" s="139"/>
      <c r="G901" s="139"/>
      <c r="H901" s="139"/>
      <c r="I901" s="139"/>
      <c r="J901" s="139"/>
      <c r="K901" s="139"/>
      <c r="L901" s="139"/>
      <c r="M901" s="139"/>
      <c r="N901" s="139"/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</row>
    <row r="902">
      <c r="A902" s="166"/>
      <c r="B902" s="166"/>
      <c r="C902" s="166"/>
      <c r="D902" s="139"/>
      <c r="E902" s="139"/>
      <c r="F902" s="139"/>
      <c r="G902" s="139"/>
      <c r="H902" s="139"/>
      <c r="I902" s="139"/>
      <c r="J902" s="139"/>
      <c r="K902" s="139"/>
      <c r="L902" s="139"/>
      <c r="M902" s="139"/>
      <c r="N902" s="139"/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</row>
    <row r="903">
      <c r="A903" s="166"/>
      <c r="B903" s="166"/>
      <c r="C903" s="166"/>
      <c r="D903" s="139"/>
      <c r="E903" s="139"/>
      <c r="F903" s="139"/>
      <c r="G903" s="139"/>
      <c r="H903" s="139"/>
      <c r="I903" s="139"/>
      <c r="J903" s="139"/>
      <c r="K903" s="139"/>
      <c r="L903" s="139"/>
      <c r="M903" s="139"/>
      <c r="N903" s="139"/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</row>
    <row r="904">
      <c r="A904" s="166"/>
      <c r="B904" s="166"/>
      <c r="C904" s="166"/>
      <c r="D904" s="139"/>
      <c r="E904" s="139"/>
      <c r="F904" s="139"/>
      <c r="G904" s="139"/>
      <c r="H904" s="139"/>
      <c r="I904" s="139"/>
      <c r="J904" s="139"/>
      <c r="K904" s="139"/>
      <c r="L904" s="139"/>
      <c r="M904" s="139"/>
      <c r="N904" s="139"/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</row>
    <row r="905">
      <c r="A905" s="166"/>
      <c r="B905" s="166"/>
      <c r="C905" s="166"/>
      <c r="D905" s="139"/>
      <c r="E905" s="139"/>
      <c r="F905" s="139"/>
      <c r="G905" s="139"/>
      <c r="H905" s="139"/>
      <c r="I905" s="139"/>
      <c r="J905" s="139"/>
      <c r="K905" s="139"/>
      <c r="L905" s="139"/>
      <c r="M905" s="139"/>
      <c r="N905" s="139"/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</row>
    <row r="906">
      <c r="A906" s="166"/>
      <c r="B906" s="166"/>
      <c r="C906" s="166"/>
      <c r="D906" s="139"/>
      <c r="E906" s="139"/>
      <c r="F906" s="139"/>
      <c r="G906" s="139"/>
      <c r="H906" s="139"/>
      <c r="I906" s="139"/>
      <c r="J906" s="139"/>
      <c r="K906" s="139"/>
      <c r="L906" s="139"/>
      <c r="M906" s="139"/>
      <c r="N906" s="139"/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</row>
    <row r="907">
      <c r="A907" s="166"/>
      <c r="B907" s="166"/>
      <c r="C907" s="166"/>
      <c r="D907" s="139"/>
      <c r="E907" s="139"/>
      <c r="F907" s="139"/>
      <c r="G907" s="139"/>
      <c r="H907" s="139"/>
      <c r="I907" s="139"/>
      <c r="J907" s="139"/>
      <c r="K907" s="139"/>
      <c r="L907" s="139"/>
      <c r="M907" s="139"/>
      <c r="N907" s="139"/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</row>
    <row r="908">
      <c r="A908" s="166"/>
      <c r="B908" s="166"/>
      <c r="C908" s="166"/>
      <c r="D908" s="139"/>
      <c r="E908" s="139"/>
      <c r="F908" s="139"/>
      <c r="G908" s="139"/>
      <c r="H908" s="139"/>
      <c r="I908" s="139"/>
      <c r="J908" s="139"/>
      <c r="K908" s="139"/>
      <c r="L908" s="139"/>
      <c r="M908" s="139"/>
      <c r="N908" s="139"/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</row>
    <row r="909">
      <c r="A909" s="166"/>
      <c r="B909" s="166"/>
      <c r="C909" s="166"/>
      <c r="D909" s="139"/>
      <c r="E909" s="139"/>
      <c r="F909" s="139"/>
      <c r="G909" s="139"/>
      <c r="H909" s="139"/>
      <c r="I909" s="139"/>
      <c r="J909" s="139"/>
      <c r="K909" s="139"/>
      <c r="L909" s="139"/>
      <c r="M909" s="139"/>
      <c r="N909" s="139"/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</row>
    <row r="910">
      <c r="A910" s="166"/>
      <c r="B910" s="166"/>
      <c r="C910" s="166"/>
      <c r="D910" s="139"/>
      <c r="E910" s="139"/>
      <c r="F910" s="139"/>
      <c r="G910" s="139"/>
      <c r="H910" s="139"/>
      <c r="I910" s="139"/>
      <c r="J910" s="139"/>
      <c r="K910" s="139"/>
      <c r="L910" s="139"/>
      <c r="M910" s="139"/>
      <c r="N910" s="139"/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</row>
    <row r="911">
      <c r="A911" s="166"/>
      <c r="B911" s="166"/>
      <c r="C911" s="166"/>
      <c r="D911" s="139"/>
      <c r="E911" s="139"/>
      <c r="F911" s="139"/>
      <c r="G911" s="139"/>
      <c r="H911" s="139"/>
      <c r="I911" s="139"/>
      <c r="J911" s="139"/>
      <c r="K911" s="139"/>
      <c r="L911" s="139"/>
      <c r="M911" s="139"/>
      <c r="N911" s="139"/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</row>
    <row r="912">
      <c r="A912" s="166"/>
      <c r="B912" s="166"/>
      <c r="C912" s="166"/>
      <c r="D912" s="139"/>
      <c r="E912" s="139"/>
      <c r="F912" s="139"/>
      <c r="G912" s="139"/>
      <c r="H912" s="139"/>
      <c r="I912" s="139"/>
      <c r="J912" s="139"/>
      <c r="K912" s="139"/>
      <c r="L912" s="139"/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</row>
    <row r="913">
      <c r="A913" s="166"/>
      <c r="B913" s="166"/>
      <c r="C913" s="166"/>
      <c r="D913" s="139"/>
      <c r="E913" s="139"/>
      <c r="F913" s="139"/>
      <c r="G913" s="139"/>
      <c r="H913" s="139"/>
      <c r="I913" s="139"/>
      <c r="J913" s="139"/>
      <c r="K913" s="139"/>
      <c r="L913" s="139"/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</row>
    <row r="914">
      <c r="A914" s="166"/>
      <c r="B914" s="166"/>
      <c r="C914" s="166"/>
      <c r="D914" s="139"/>
      <c r="E914" s="139"/>
      <c r="F914" s="139"/>
      <c r="G914" s="139"/>
      <c r="H914" s="139"/>
      <c r="I914" s="139"/>
      <c r="J914" s="139"/>
      <c r="K914" s="139"/>
      <c r="L914" s="139"/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</row>
    <row r="915">
      <c r="A915" s="166"/>
      <c r="B915" s="166"/>
      <c r="C915" s="166"/>
      <c r="D915" s="139"/>
      <c r="E915" s="139"/>
      <c r="F915" s="139"/>
      <c r="G915" s="139"/>
      <c r="H915" s="139"/>
      <c r="I915" s="139"/>
      <c r="J915" s="139"/>
      <c r="K915" s="139"/>
      <c r="L915" s="139"/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</row>
    <row r="916">
      <c r="A916" s="166"/>
      <c r="B916" s="166"/>
      <c r="C916" s="166"/>
      <c r="D916" s="139"/>
      <c r="E916" s="139"/>
      <c r="F916" s="139"/>
      <c r="G916" s="139"/>
      <c r="H916" s="139"/>
      <c r="I916" s="139"/>
      <c r="J916" s="139"/>
      <c r="K916" s="139"/>
      <c r="L916" s="139"/>
      <c r="M916" s="139"/>
      <c r="N916" s="139"/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</row>
    <row r="917">
      <c r="A917" s="166"/>
      <c r="B917" s="166"/>
      <c r="C917" s="166"/>
      <c r="D917" s="139"/>
      <c r="E917" s="139"/>
      <c r="F917" s="139"/>
      <c r="G917" s="139"/>
      <c r="H917" s="139"/>
      <c r="I917" s="139"/>
      <c r="J917" s="139"/>
      <c r="K917" s="139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</row>
    <row r="918">
      <c r="A918" s="166"/>
      <c r="B918" s="166"/>
      <c r="C918" s="166"/>
      <c r="D918" s="139"/>
      <c r="E918" s="139"/>
      <c r="F918" s="139"/>
      <c r="G918" s="139"/>
      <c r="H918" s="139"/>
      <c r="I918" s="139"/>
      <c r="J918" s="139"/>
      <c r="K918" s="139"/>
      <c r="L918" s="139"/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</row>
    <row r="919">
      <c r="A919" s="166"/>
      <c r="B919" s="166"/>
      <c r="C919" s="166"/>
      <c r="D919" s="139"/>
      <c r="E919" s="139"/>
      <c r="F919" s="139"/>
      <c r="G919" s="139"/>
      <c r="H919" s="139"/>
      <c r="I919" s="139"/>
      <c r="J919" s="139"/>
      <c r="K919" s="139"/>
      <c r="L919" s="139"/>
      <c r="M919" s="139"/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</row>
    <row r="920">
      <c r="A920" s="166"/>
      <c r="B920" s="166"/>
      <c r="C920" s="166"/>
      <c r="D920" s="139"/>
      <c r="E920" s="139"/>
      <c r="F920" s="139"/>
      <c r="G920" s="139"/>
      <c r="H920" s="139"/>
      <c r="I920" s="139"/>
      <c r="J920" s="139"/>
      <c r="K920" s="139"/>
      <c r="L920" s="139"/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</row>
    <row r="921">
      <c r="A921" s="166"/>
      <c r="B921" s="166"/>
      <c r="C921" s="166"/>
      <c r="D921" s="139"/>
      <c r="E921" s="139"/>
      <c r="F921" s="139"/>
      <c r="G921" s="139"/>
      <c r="H921" s="139"/>
      <c r="I921" s="139"/>
      <c r="J921" s="139"/>
      <c r="K921" s="139"/>
      <c r="L921" s="139"/>
      <c r="M921" s="139"/>
      <c r="N921" s="139"/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</row>
    <row r="922">
      <c r="A922" s="166"/>
      <c r="B922" s="166"/>
      <c r="C922" s="166"/>
      <c r="D922" s="139"/>
      <c r="E922" s="139"/>
      <c r="F922" s="139"/>
      <c r="G922" s="139"/>
      <c r="H922" s="139"/>
      <c r="I922" s="139"/>
      <c r="J922" s="139"/>
      <c r="K922" s="139"/>
      <c r="L922" s="139"/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</row>
    <row r="923">
      <c r="A923" s="166"/>
      <c r="B923" s="166"/>
      <c r="C923" s="166"/>
      <c r="D923" s="139"/>
      <c r="E923" s="139"/>
      <c r="F923" s="139"/>
      <c r="G923" s="139"/>
      <c r="H923" s="139"/>
      <c r="I923" s="139"/>
      <c r="J923" s="139"/>
      <c r="K923" s="139"/>
      <c r="L923" s="139"/>
      <c r="M923" s="139"/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</row>
    <row r="924">
      <c r="A924" s="166"/>
      <c r="B924" s="166"/>
      <c r="C924" s="166"/>
      <c r="D924" s="139"/>
      <c r="E924" s="139"/>
      <c r="F924" s="139"/>
      <c r="G924" s="139"/>
      <c r="H924" s="139"/>
      <c r="I924" s="139"/>
      <c r="J924" s="139"/>
      <c r="K924" s="139"/>
      <c r="L924" s="139"/>
      <c r="M924" s="139"/>
      <c r="N924" s="139"/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</row>
    <row r="925">
      <c r="A925" s="166"/>
      <c r="B925" s="166"/>
      <c r="C925" s="166"/>
      <c r="D925" s="139"/>
      <c r="E925" s="139"/>
      <c r="F925" s="139"/>
      <c r="G925" s="139"/>
      <c r="H925" s="139"/>
      <c r="I925" s="139"/>
      <c r="J925" s="139"/>
      <c r="K925" s="139"/>
      <c r="L925" s="139"/>
      <c r="M925" s="139"/>
      <c r="N925" s="139"/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</row>
    <row r="926">
      <c r="A926" s="166"/>
      <c r="B926" s="166"/>
      <c r="C926" s="166"/>
      <c r="D926" s="139"/>
      <c r="E926" s="139"/>
      <c r="F926" s="139"/>
      <c r="G926" s="139"/>
      <c r="H926" s="139"/>
      <c r="I926" s="139"/>
      <c r="J926" s="139"/>
      <c r="K926" s="139"/>
      <c r="L926" s="139"/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</row>
    <row r="927">
      <c r="A927" s="166"/>
      <c r="B927" s="166"/>
      <c r="C927" s="166"/>
      <c r="D927" s="139"/>
      <c r="E927" s="139"/>
      <c r="F927" s="139"/>
      <c r="G927" s="139"/>
      <c r="H927" s="139"/>
      <c r="I927" s="139"/>
      <c r="J927" s="139"/>
      <c r="K927" s="139"/>
      <c r="L927" s="139"/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</row>
    <row r="928">
      <c r="A928" s="166"/>
      <c r="B928" s="166"/>
      <c r="C928" s="166"/>
      <c r="D928" s="139"/>
      <c r="E928" s="139"/>
      <c r="F928" s="139"/>
      <c r="G928" s="139"/>
      <c r="H928" s="139"/>
      <c r="I928" s="139"/>
      <c r="J928" s="139"/>
      <c r="K928" s="139"/>
      <c r="L928" s="139"/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</row>
    <row r="929">
      <c r="A929" s="166"/>
      <c r="B929" s="166"/>
      <c r="C929" s="166"/>
      <c r="D929" s="139"/>
      <c r="E929" s="139"/>
      <c r="F929" s="139"/>
      <c r="G929" s="139"/>
      <c r="H929" s="139"/>
      <c r="I929" s="139"/>
      <c r="J929" s="139"/>
      <c r="K929" s="139"/>
      <c r="L929" s="139"/>
      <c r="M929" s="139"/>
      <c r="N929" s="139"/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</row>
    <row r="930">
      <c r="A930" s="166"/>
      <c r="B930" s="166"/>
      <c r="C930" s="166"/>
      <c r="D930" s="139"/>
      <c r="E930" s="139"/>
      <c r="F930" s="139"/>
      <c r="G930" s="139"/>
      <c r="H930" s="139"/>
      <c r="I930" s="139"/>
      <c r="J930" s="139"/>
      <c r="K930" s="139"/>
      <c r="L930" s="139"/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</row>
    <row r="931">
      <c r="A931" s="166"/>
      <c r="B931" s="166"/>
      <c r="C931" s="166"/>
      <c r="D931" s="139"/>
      <c r="E931" s="139"/>
      <c r="F931" s="139"/>
      <c r="G931" s="139"/>
      <c r="H931" s="139"/>
      <c r="I931" s="139"/>
      <c r="J931" s="139"/>
      <c r="K931" s="139"/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</row>
    <row r="932">
      <c r="A932" s="166"/>
      <c r="B932" s="166"/>
      <c r="C932" s="166"/>
      <c r="D932" s="139"/>
      <c r="E932" s="139"/>
      <c r="F932" s="139"/>
      <c r="G932" s="139"/>
      <c r="H932" s="139"/>
      <c r="I932" s="139"/>
      <c r="J932" s="139"/>
      <c r="K932" s="139"/>
      <c r="L932" s="139"/>
      <c r="M932" s="139"/>
      <c r="N932" s="139"/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</row>
    <row r="933">
      <c r="A933" s="166"/>
      <c r="B933" s="166"/>
      <c r="C933" s="166"/>
      <c r="D933" s="139"/>
      <c r="E933" s="139"/>
      <c r="F933" s="139"/>
      <c r="G933" s="139"/>
      <c r="H933" s="139"/>
      <c r="I933" s="139"/>
      <c r="J933" s="139"/>
      <c r="K933" s="139"/>
      <c r="L933" s="139"/>
      <c r="M933" s="139"/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</row>
    <row r="934">
      <c r="A934" s="166"/>
      <c r="B934" s="166"/>
      <c r="C934" s="166"/>
      <c r="D934" s="139"/>
      <c r="E934" s="139"/>
      <c r="F934" s="139"/>
      <c r="G934" s="139"/>
      <c r="H934" s="139"/>
      <c r="I934" s="139"/>
      <c r="J934" s="139"/>
      <c r="K934" s="139"/>
      <c r="L934" s="139"/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</row>
    <row r="935">
      <c r="A935" s="166"/>
      <c r="B935" s="166"/>
      <c r="C935" s="166"/>
      <c r="D935" s="139"/>
      <c r="E935" s="139"/>
      <c r="F935" s="139"/>
      <c r="G935" s="139"/>
      <c r="H935" s="139"/>
      <c r="I935" s="139"/>
      <c r="J935" s="139"/>
      <c r="K935" s="139"/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</row>
    <row r="936">
      <c r="A936" s="166"/>
      <c r="B936" s="166"/>
      <c r="C936" s="166"/>
      <c r="D936" s="139"/>
      <c r="E936" s="139"/>
      <c r="F936" s="139"/>
      <c r="G936" s="139"/>
      <c r="H936" s="139"/>
      <c r="I936" s="139"/>
      <c r="J936" s="139"/>
      <c r="K936" s="139"/>
      <c r="L936" s="139"/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</row>
    <row r="937">
      <c r="A937" s="166"/>
      <c r="B937" s="166"/>
      <c r="C937" s="166"/>
      <c r="D937" s="139"/>
      <c r="E937" s="139"/>
      <c r="F937" s="139"/>
      <c r="G937" s="139"/>
      <c r="H937" s="139"/>
      <c r="I937" s="139"/>
      <c r="J937" s="139"/>
      <c r="K937" s="139"/>
      <c r="L937" s="139"/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</row>
    <row r="938">
      <c r="A938" s="166"/>
      <c r="B938" s="166"/>
      <c r="C938" s="166"/>
      <c r="D938" s="139"/>
      <c r="E938" s="139"/>
      <c r="F938" s="139"/>
      <c r="G938" s="139"/>
      <c r="H938" s="139"/>
      <c r="I938" s="139"/>
      <c r="J938" s="139"/>
      <c r="K938" s="139"/>
      <c r="L938" s="139"/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</row>
    <row r="939">
      <c r="A939" s="166"/>
      <c r="B939" s="166"/>
      <c r="C939" s="166"/>
      <c r="D939" s="139"/>
      <c r="E939" s="139"/>
      <c r="F939" s="139"/>
      <c r="G939" s="139"/>
      <c r="H939" s="139"/>
      <c r="I939" s="139"/>
      <c r="J939" s="139"/>
      <c r="K939" s="139"/>
      <c r="L939" s="139"/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</row>
    <row r="940">
      <c r="A940" s="166"/>
      <c r="B940" s="166"/>
      <c r="C940" s="166"/>
      <c r="D940" s="139"/>
      <c r="E940" s="139"/>
      <c r="F940" s="139"/>
      <c r="G940" s="139"/>
      <c r="H940" s="139"/>
      <c r="I940" s="139"/>
      <c r="J940" s="139"/>
      <c r="K940" s="139"/>
      <c r="L940" s="139"/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</row>
    <row r="941">
      <c r="A941" s="166"/>
      <c r="B941" s="166"/>
      <c r="C941" s="166"/>
      <c r="D941" s="139"/>
      <c r="E941" s="139"/>
      <c r="F941" s="139"/>
      <c r="G941" s="139"/>
      <c r="H941" s="139"/>
      <c r="I941" s="139"/>
      <c r="J941" s="139"/>
      <c r="K941" s="139"/>
      <c r="L941" s="139"/>
      <c r="M941" s="139"/>
      <c r="N941" s="139"/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</row>
    <row r="942">
      <c r="A942" s="166"/>
      <c r="B942" s="166"/>
      <c r="C942" s="166"/>
      <c r="D942" s="139"/>
      <c r="E942" s="139"/>
      <c r="F942" s="139"/>
      <c r="G942" s="139"/>
      <c r="H942" s="139"/>
      <c r="I942" s="139"/>
      <c r="J942" s="139"/>
      <c r="K942" s="139"/>
      <c r="L942" s="139"/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</row>
    <row r="943">
      <c r="A943" s="166"/>
      <c r="B943" s="166"/>
      <c r="C943" s="166"/>
      <c r="D943" s="139"/>
      <c r="E943" s="139"/>
      <c r="F943" s="139"/>
      <c r="G943" s="139"/>
      <c r="H943" s="139"/>
      <c r="I943" s="139"/>
      <c r="J943" s="139"/>
      <c r="K943" s="139"/>
      <c r="L943" s="139"/>
      <c r="M943" s="139"/>
      <c r="N943" s="139"/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</row>
    <row r="944">
      <c r="A944" s="166"/>
      <c r="B944" s="166"/>
      <c r="C944" s="166"/>
      <c r="D944" s="139"/>
      <c r="E944" s="139"/>
      <c r="F944" s="139"/>
      <c r="G944" s="139"/>
      <c r="H944" s="139"/>
      <c r="I944" s="139"/>
      <c r="J944" s="139"/>
      <c r="K944" s="139"/>
      <c r="L944" s="139"/>
      <c r="M944" s="139"/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</row>
    <row r="945">
      <c r="A945" s="166"/>
      <c r="B945" s="166"/>
      <c r="C945" s="166"/>
      <c r="D945" s="139"/>
      <c r="E945" s="139"/>
      <c r="F945" s="139"/>
      <c r="G945" s="139"/>
      <c r="H945" s="139"/>
      <c r="I945" s="139"/>
      <c r="J945" s="139"/>
      <c r="K945" s="139"/>
      <c r="L945" s="139"/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</row>
    <row r="946">
      <c r="A946" s="166"/>
      <c r="B946" s="166"/>
      <c r="C946" s="166"/>
      <c r="D946" s="139"/>
      <c r="E946" s="139"/>
      <c r="F946" s="139"/>
      <c r="G946" s="139"/>
      <c r="H946" s="139"/>
      <c r="I946" s="139"/>
      <c r="J946" s="139"/>
      <c r="K946" s="139"/>
      <c r="L946" s="139"/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</row>
    <row r="947">
      <c r="A947" s="166"/>
      <c r="B947" s="166"/>
      <c r="C947" s="166"/>
      <c r="D947" s="139"/>
      <c r="E947" s="139"/>
      <c r="F947" s="139"/>
      <c r="G947" s="139"/>
      <c r="H947" s="139"/>
      <c r="I947" s="139"/>
      <c r="J947" s="139"/>
      <c r="K947" s="139"/>
      <c r="L947" s="139"/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</row>
    <row r="948">
      <c r="A948" s="166"/>
      <c r="B948" s="166"/>
      <c r="C948" s="166"/>
      <c r="D948" s="139"/>
      <c r="E948" s="139"/>
      <c r="F948" s="139"/>
      <c r="G948" s="139"/>
      <c r="H948" s="139"/>
      <c r="I948" s="139"/>
      <c r="J948" s="139"/>
      <c r="K948" s="139"/>
      <c r="L948" s="139"/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</row>
    <row r="949">
      <c r="A949" s="166"/>
      <c r="B949" s="166"/>
      <c r="C949" s="166"/>
      <c r="D949" s="139"/>
      <c r="E949" s="139"/>
      <c r="F949" s="139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</row>
    <row r="950">
      <c r="A950" s="166"/>
      <c r="B950" s="166"/>
      <c r="C950" s="166"/>
      <c r="D950" s="139"/>
      <c r="E950" s="139"/>
      <c r="F950" s="139"/>
      <c r="G950" s="139"/>
      <c r="H950" s="139"/>
      <c r="I950" s="139"/>
      <c r="J950" s="139"/>
      <c r="K950" s="139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</row>
    <row r="951">
      <c r="A951" s="166"/>
      <c r="B951" s="166"/>
      <c r="C951" s="166"/>
      <c r="D951" s="139"/>
      <c r="E951" s="139"/>
      <c r="F951" s="139"/>
      <c r="G951" s="139"/>
      <c r="H951" s="139"/>
      <c r="I951" s="139"/>
      <c r="J951" s="139"/>
      <c r="K951" s="139"/>
      <c r="L951" s="139"/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</row>
    <row r="952">
      <c r="A952" s="166"/>
      <c r="B952" s="166"/>
      <c r="C952" s="166"/>
      <c r="D952" s="139"/>
      <c r="E952" s="139"/>
      <c r="F952" s="139"/>
      <c r="G952" s="139"/>
      <c r="H952" s="139"/>
      <c r="I952" s="139"/>
      <c r="J952" s="139"/>
      <c r="K952" s="139"/>
      <c r="L952" s="139"/>
      <c r="M952" s="139"/>
      <c r="N952" s="139"/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</row>
    <row r="953">
      <c r="A953" s="166"/>
      <c r="B953" s="166"/>
      <c r="C953" s="166"/>
      <c r="D953" s="139"/>
      <c r="E953" s="139"/>
      <c r="F953" s="139"/>
      <c r="G953" s="139"/>
      <c r="H953" s="139"/>
      <c r="I953" s="139"/>
      <c r="J953" s="139"/>
      <c r="K953" s="139"/>
      <c r="L953" s="139"/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</row>
    <row r="954">
      <c r="A954" s="166"/>
      <c r="B954" s="166"/>
      <c r="C954" s="166"/>
      <c r="D954" s="139"/>
      <c r="E954" s="139"/>
      <c r="F954" s="139"/>
      <c r="G954" s="139"/>
      <c r="H954" s="139"/>
      <c r="I954" s="139"/>
      <c r="J954" s="139"/>
      <c r="K954" s="139"/>
      <c r="L954" s="139"/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</row>
    <row r="955">
      <c r="A955" s="166"/>
      <c r="B955" s="166"/>
      <c r="C955" s="166"/>
      <c r="D955" s="139"/>
      <c r="E955" s="139"/>
      <c r="F955" s="139"/>
      <c r="G955" s="139"/>
      <c r="H955" s="139"/>
      <c r="I955" s="139"/>
      <c r="J955" s="139"/>
      <c r="K955" s="139"/>
      <c r="L955" s="139"/>
      <c r="M955" s="139"/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</row>
    <row r="956">
      <c r="A956" s="166"/>
      <c r="B956" s="166"/>
      <c r="C956" s="166"/>
      <c r="D956" s="139"/>
      <c r="E956" s="139"/>
      <c r="F956" s="139"/>
      <c r="G956" s="139"/>
      <c r="H956" s="139"/>
      <c r="I956" s="139"/>
      <c r="J956" s="139"/>
      <c r="K956" s="139"/>
      <c r="L956" s="139"/>
      <c r="M956" s="139"/>
      <c r="N956" s="139"/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</row>
    <row r="957">
      <c r="A957" s="166"/>
      <c r="B957" s="166"/>
      <c r="C957" s="166"/>
      <c r="D957" s="139"/>
      <c r="E957" s="139"/>
      <c r="F957" s="139"/>
      <c r="G957" s="139"/>
      <c r="H957" s="139"/>
      <c r="I957" s="139"/>
      <c r="J957" s="139"/>
      <c r="K957" s="139"/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</row>
    <row r="958">
      <c r="A958" s="166"/>
      <c r="B958" s="166"/>
      <c r="C958" s="166"/>
      <c r="D958" s="139"/>
      <c r="E958" s="139"/>
      <c r="F958" s="139"/>
      <c r="G958" s="139"/>
      <c r="H958" s="139"/>
      <c r="I958" s="139"/>
      <c r="J958" s="139"/>
      <c r="K958" s="139"/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</row>
    <row r="959">
      <c r="A959" s="166"/>
      <c r="B959" s="166"/>
      <c r="C959" s="166"/>
      <c r="D959" s="139"/>
      <c r="E959" s="139"/>
      <c r="F959" s="139"/>
      <c r="G959" s="139"/>
      <c r="H959" s="139"/>
      <c r="I959" s="139"/>
      <c r="J959" s="139"/>
      <c r="K959" s="139"/>
      <c r="L959" s="139"/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</row>
    <row r="960">
      <c r="A960" s="166"/>
      <c r="B960" s="166"/>
      <c r="C960" s="166"/>
      <c r="D960" s="139"/>
      <c r="E960" s="139"/>
      <c r="F960" s="139"/>
      <c r="G960" s="139"/>
      <c r="H960" s="139"/>
      <c r="I960" s="139"/>
      <c r="J960" s="139"/>
      <c r="K960" s="139"/>
      <c r="L960" s="139"/>
      <c r="M960" s="139"/>
      <c r="N960" s="139"/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</row>
    <row r="961">
      <c r="A961" s="166"/>
      <c r="B961" s="166"/>
      <c r="C961" s="166"/>
      <c r="D961" s="139"/>
      <c r="E961" s="139"/>
      <c r="F961" s="139"/>
      <c r="G961" s="139"/>
      <c r="H961" s="139"/>
      <c r="I961" s="139"/>
      <c r="J961" s="139"/>
      <c r="K961" s="139"/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</row>
    <row r="962">
      <c r="A962" s="166"/>
      <c r="B962" s="166"/>
      <c r="C962" s="166"/>
      <c r="D962" s="139"/>
      <c r="E962" s="139"/>
      <c r="F962" s="139"/>
      <c r="G962" s="139"/>
      <c r="H962" s="139"/>
      <c r="I962" s="139"/>
      <c r="J962" s="139"/>
      <c r="K962" s="139"/>
      <c r="L962" s="139"/>
      <c r="M962" s="139"/>
      <c r="N962" s="139"/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</row>
    <row r="963">
      <c r="A963" s="166"/>
      <c r="B963" s="166"/>
      <c r="C963" s="166"/>
      <c r="D963" s="139"/>
      <c r="E963" s="139"/>
      <c r="F963" s="139"/>
      <c r="G963" s="139"/>
      <c r="H963" s="139"/>
      <c r="I963" s="139"/>
      <c r="J963" s="139"/>
      <c r="K963" s="139"/>
      <c r="L963" s="139"/>
      <c r="M963" s="139"/>
      <c r="N963" s="139"/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</row>
    <row r="964">
      <c r="A964" s="166"/>
      <c r="B964" s="166"/>
      <c r="C964" s="166"/>
      <c r="D964" s="139"/>
      <c r="E964" s="139"/>
      <c r="F964" s="139"/>
      <c r="G964" s="139"/>
      <c r="H964" s="139"/>
      <c r="I964" s="139"/>
      <c r="J964" s="139"/>
      <c r="K964" s="139"/>
      <c r="L964" s="139"/>
      <c r="M964" s="139"/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</row>
    <row r="965">
      <c r="A965" s="166"/>
      <c r="B965" s="166"/>
      <c r="C965" s="166"/>
      <c r="D965" s="139"/>
      <c r="E965" s="139"/>
      <c r="F965" s="139"/>
      <c r="G965" s="139"/>
      <c r="H965" s="139"/>
      <c r="I965" s="139"/>
      <c r="J965" s="139"/>
      <c r="K965" s="139"/>
      <c r="L965" s="139"/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</row>
    <row r="966">
      <c r="A966" s="166"/>
      <c r="B966" s="166"/>
      <c r="C966" s="166"/>
      <c r="D966" s="139"/>
      <c r="E966" s="139"/>
      <c r="F966" s="139"/>
      <c r="G966" s="139"/>
      <c r="H966" s="139"/>
      <c r="I966" s="139"/>
      <c r="J966" s="139"/>
      <c r="K966" s="139"/>
      <c r="L966" s="139"/>
      <c r="M966" s="139"/>
      <c r="N966" s="139"/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</row>
    <row r="967">
      <c r="A967" s="166"/>
      <c r="B967" s="166"/>
      <c r="C967" s="166"/>
      <c r="D967" s="139"/>
      <c r="E967" s="139"/>
      <c r="F967" s="139"/>
      <c r="G967" s="139"/>
      <c r="H967" s="139"/>
      <c r="I967" s="139"/>
      <c r="J967" s="139"/>
      <c r="K967" s="139"/>
      <c r="L967" s="139"/>
      <c r="M967" s="139"/>
      <c r="N967" s="139"/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</row>
    <row r="968">
      <c r="A968" s="166"/>
      <c r="B968" s="166"/>
      <c r="C968" s="166"/>
      <c r="D968" s="139"/>
      <c r="E968" s="139"/>
      <c r="F968" s="139"/>
      <c r="G968" s="139"/>
      <c r="H968" s="139"/>
      <c r="I968" s="139"/>
      <c r="J968" s="139"/>
      <c r="K968" s="139"/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</row>
    <row r="969">
      <c r="A969" s="166"/>
      <c r="B969" s="166"/>
      <c r="C969" s="166"/>
      <c r="D969" s="139"/>
      <c r="E969" s="139"/>
      <c r="F969" s="139"/>
      <c r="G969" s="139"/>
      <c r="H969" s="139"/>
      <c r="I969" s="139"/>
      <c r="J969" s="139"/>
      <c r="K969" s="139"/>
      <c r="L969" s="139"/>
      <c r="M969" s="139"/>
      <c r="N969" s="139"/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</row>
    <row r="970">
      <c r="A970" s="166"/>
      <c r="B970" s="166"/>
      <c r="C970" s="166"/>
      <c r="D970" s="139"/>
      <c r="E970" s="139"/>
      <c r="F970" s="139"/>
      <c r="G970" s="139"/>
      <c r="H970" s="139"/>
      <c r="I970" s="139"/>
      <c r="J970" s="139"/>
      <c r="K970" s="139"/>
      <c r="L970" s="139"/>
      <c r="M970" s="139"/>
      <c r="N970" s="139"/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</row>
    <row r="971">
      <c r="A971" s="166"/>
      <c r="B971" s="166"/>
      <c r="C971" s="166"/>
      <c r="D971" s="139"/>
      <c r="E971" s="139"/>
      <c r="F971" s="139"/>
      <c r="G971" s="139"/>
      <c r="H971" s="139"/>
      <c r="I971" s="139"/>
      <c r="J971" s="139"/>
      <c r="K971" s="139"/>
      <c r="L971" s="139"/>
      <c r="M971" s="139"/>
      <c r="N971" s="139"/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</row>
    <row r="972">
      <c r="A972" s="166"/>
      <c r="B972" s="166"/>
      <c r="C972" s="166"/>
      <c r="D972" s="139"/>
      <c r="E972" s="139"/>
      <c r="F972" s="139"/>
      <c r="G972" s="139"/>
      <c r="H972" s="139"/>
      <c r="I972" s="139"/>
      <c r="J972" s="139"/>
      <c r="K972" s="139"/>
      <c r="L972" s="139"/>
      <c r="M972" s="139"/>
      <c r="N972" s="139"/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</row>
    <row r="973">
      <c r="A973" s="166"/>
      <c r="B973" s="166"/>
      <c r="C973" s="166"/>
      <c r="D973" s="139"/>
      <c r="E973" s="139"/>
      <c r="F973" s="139"/>
      <c r="G973" s="139"/>
      <c r="H973" s="139"/>
      <c r="I973" s="139"/>
      <c r="J973" s="139"/>
      <c r="K973" s="139"/>
      <c r="L973" s="139"/>
      <c r="M973" s="139"/>
      <c r="N973" s="139"/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</row>
    <row r="974">
      <c r="A974" s="166"/>
      <c r="B974" s="166"/>
      <c r="C974" s="166"/>
      <c r="D974" s="139"/>
      <c r="E974" s="139"/>
      <c r="F974" s="139"/>
      <c r="G974" s="139"/>
      <c r="H974" s="139"/>
      <c r="I974" s="139"/>
      <c r="J974" s="139"/>
      <c r="K974" s="139"/>
      <c r="L974" s="139"/>
      <c r="M974" s="139"/>
      <c r="N974" s="139"/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</row>
    <row r="975">
      <c r="A975" s="166"/>
      <c r="B975" s="166"/>
      <c r="C975" s="166"/>
      <c r="D975" s="139"/>
      <c r="E975" s="139"/>
      <c r="F975" s="139"/>
      <c r="G975" s="139"/>
      <c r="H975" s="139"/>
      <c r="I975" s="139"/>
      <c r="J975" s="139"/>
      <c r="K975" s="139"/>
      <c r="L975" s="139"/>
      <c r="M975" s="139"/>
      <c r="N975" s="139"/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</row>
    <row r="976">
      <c r="A976" s="166"/>
      <c r="B976" s="166"/>
      <c r="C976" s="166"/>
      <c r="D976" s="139"/>
      <c r="E976" s="139"/>
      <c r="F976" s="139"/>
      <c r="G976" s="139"/>
      <c r="H976" s="139"/>
      <c r="I976" s="139"/>
      <c r="J976" s="139"/>
      <c r="K976" s="139"/>
      <c r="L976" s="139"/>
      <c r="M976" s="139"/>
      <c r="N976" s="139"/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</row>
    <row r="977">
      <c r="A977" s="166"/>
      <c r="B977" s="166"/>
      <c r="C977" s="166"/>
      <c r="D977" s="139"/>
      <c r="E977" s="139"/>
      <c r="F977" s="139"/>
      <c r="G977" s="139"/>
      <c r="H977" s="139"/>
      <c r="I977" s="139"/>
      <c r="J977" s="139"/>
      <c r="K977" s="139"/>
      <c r="L977" s="139"/>
      <c r="M977" s="139"/>
      <c r="N977" s="139"/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</row>
    <row r="978">
      <c r="A978" s="166"/>
      <c r="B978" s="166"/>
      <c r="C978" s="166"/>
      <c r="D978" s="139"/>
      <c r="E978" s="139"/>
      <c r="F978" s="139"/>
      <c r="G978" s="139"/>
      <c r="H978" s="139"/>
      <c r="I978" s="139"/>
      <c r="J978" s="139"/>
      <c r="K978" s="139"/>
      <c r="L978" s="139"/>
      <c r="M978" s="139"/>
      <c r="N978" s="139"/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</row>
    <row r="979">
      <c r="A979" s="166"/>
      <c r="B979" s="166"/>
      <c r="C979" s="166"/>
      <c r="D979" s="139"/>
      <c r="E979" s="139"/>
      <c r="F979" s="139"/>
      <c r="G979" s="139"/>
      <c r="H979" s="139"/>
      <c r="I979" s="139"/>
      <c r="J979" s="139"/>
      <c r="K979" s="139"/>
      <c r="L979" s="139"/>
      <c r="M979" s="139"/>
      <c r="N979" s="139"/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</row>
    <row r="980">
      <c r="A980" s="166"/>
      <c r="B980" s="166"/>
      <c r="C980" s="166"/>
      <c r="D980" s="139"/>
      <c r="E980" s="139"/>
      <c r="F980" s="139"/>
      <c r="G980" s="139"/>
      <c r="H980" s="139"/>
      <c r="I980" s="139"/>
      <c r="J980" s="139"/>
      <c r="K980" s="139"/>
      <c r="L980" s="139"/>
      <c r="M980" s="139"/>
      <c r="N980" s="139"/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</row>
    <row r="981">
      <c r="A981" s="166"/>
      <c r="B981" s="166"/>
      <c r="C981" s="166"/>
      <c r="D981" s="139"/>
      <c r="E981" s="139"/>
      <c r="F981" s="139"/>
      <c r="G981" s="139"/>
      <c r="H981" s="139"/>
      <c r="I981" s="139"/>
      <c r="J981" s="139"/>
      <c r="K981" s="139"/>
      <c r="L981" s="139"/>
      <c r="M981" s="139"/>
      <c r="N981" s="139"/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</row>
    <row r="982">
      <c r="A982" s="166"/>
      <c r="B982" s="166"/>
      <c r="C982" s="166"/>
      <c r="D982" s="139"/>
      <c r="E982" s="139"/>
      <c r="F982" s="139"/>
      <c r="G982" s="139"/>
      <c r="H982" s="139"/>
      <c r="I982" s="139"/>
      <c r="J982" s="139"/>
      <c r="K982" s="139"/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</row>
    <row r="983">
      <c r="A983" s="166"/>
      <c r="B983" s="166"/>
      <c r="C983" s="166"/>
      <c r="D983" s="139"/>
      <c r="E983" s="139"/>
      <c r="F983" s="139"/>
      <c r="G983" s="139"/>
      <c r="H983" s="139"/>
      <c r="I983" s="139"/>
      <c r="J983" s="139"/>
      <c r="K983" s="139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</row>
    <row r="984">
      <c r="A984" s="166"/>
      <c r="B984" s="166"/>
      <c r="C984" s="166"/>
      <c r="D984" s="139"/>
      <c r="E984" s="139"/>
      <c r="F984" s="139"/>
      <c r="G984" s="139"/>
      <c r="H984" s="139"/>
      <c r="I984" s="139"/>
      <c r="J984" s="139"/>
      <c r="K984" s="139"/>
      <c r="L984" s="139"/>
      <c r="M984" s="139"/>
      <c r="N984" s="139"/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</row>
    <row r="985">
      <c r="A985" s="166"/>
      <c r="B985" s="166"/>
      <c r="C985" s="166"/>
      <c r="D985" s="139"/>
      <c r="E985" s="139"/>
      <c r="F985" s="139"/>
      <c r="G985" s="139"/>
      <c r="H985" s="139"/>
      <c r="I985" s="139"/>
      <c r="J985" s="139"/>
      <c r="K985" s="139"/>
      <c r="L985" s="139"/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</row>
    <row r="986">
      <c r="A986" s="166"/>
      <c r="B986" s="166"/>
      <c r="C986" s="166"/>
      <c r="D986" s="139"/>
      <c r="E986" s="139"/>
      <c r="F986" s="139"/>
      <c r="G986" s="139"/>
      <c r="H986" s="139"/>
      <c r="I986" s="139"/>
      <c r="J986" s="139"/>
      <c r="K986" s="139"/>
      <c r="L986" s="139"/>
      <c r="M986" s="139"/>
      <c r="N986" s="139"/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</row>
    <row r="987">
      <c r="A987" s="166"/>
      <c r="B987" s="166"/>
      <c r="C987" s="166"/>
      <c r="D987" s="139"/>
      <c r="E987" s="139"/>
      <c r="F987" s="139"/>
      <c r="G987" s="139"/>
      <c r="H987" s="139"/>
      <c r="I987" s="139"/>
      <c r="J987" s="139"/>
      <c r="K987" s="139"/>
      <c r="L987" s="139"/>
      <c r="M987" s="139"/>
      <c r="N987" s="139"/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</row>
    <row r="988">
      <c r="A988" s="166"/>
      <c r="B988" s="166"/>
      <c r="C988" s="166"/>
      <c r="D988" s="139"/>
      <c r="E988" s="139"/>
      <c r="F988" s="139"/>
      <c r="G988" s="139"/>
      <c r="H988" s="139"/>
      <c r="I988" s="139"/>
      <c r="J988" s="139"/>
      <c r="K988" s="139"/>
      <c r="L988" s="139"/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</row>
    <row r="989">
      <c r="A989" s="166"/>
      <c r="B989" s="166"/>
      <c r="C989" s="166"/>
      <c r="D989" s="139"/>
      <c r="E989" s="139"/>
      <c r="F989" s="139"/>
      <c r="G989" s="139"/>
      <c r="H989" s="139"/>
      <c r="I989" s="139"/>
      <c r="J989" s="139"/>
      <c r="K989" s="139"/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</row>
    <row r="990">
      <c r="A990" s="166"/>
      <c r="B990" s="166"/>
      <c r="C990" s="166"/>
      <c r="D990" s="139"/>
      <c r="E990" s="139"/>
      <c r="F990" s="139"/>
      <c r="G990" s="139"/>
      <c r="H990" s="139"/>
      <c r="I990" s="139"/>
      <c r="J990" s="139"/>
      <c r="K990" s="139"/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</row>
    <row r="991">
      <c r="A991" s="166"/>
      <c r="B991" s="166"/>
      <c r="C991" s="166"/>
      <c r="D991" s="139"/>
      <c r="E991" s="139"/>
      <c r="F991" s="139"/>
      <c r="G991" s="139"/>
      <c r="H991" s="139"/>
      <c r="I991" s="139"/>
      <c r="J991" s="139"/>
      <c r="K991" s="139"/>
      <c r="L991" s="139"/>
      <c r="M991" s="139"/>
      <c r="N991" s="139"/>
      <c r="O991" s="139"/>
      <c r="P991" s="139"/>
      <c r="Q991" s="139"/>
      <c r="R991" s="139"/>
      <c r="S991" s="139"/>
      <c r="T991" s="139"/>
      <c r="U991" s="139"/>
      <c r="V991" s="139"/>
      <c r="W991" s="139"/>
      <c r="X991" s="139"/>
      <c r="Y991" s="139"/>
    </row>
    <row r="992">
      <c r="A992" s="166"/>
      <c r="B992" s="166"/>
      <c r="C992" s="166"/>
      <c r="D992" s="139"/>
      <c r="E992" s="139"/>
      <c r="F992" s="139"/>
      <c r="G992" s="139"/>
      <c r="H992" s="139"/>
      <c r="I992" s="139"/>
      <c r="J992" s="139"/>
      <c r="K992" s="139"/>
      <c r="L992" s="139"/>
      <c r="M992" s="139"/>
      <c r="N992" s="139"/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</row>
    <row r="993">
      <c r="A993" s="166"/>
      <c r="B993" s="166"/>
      <c r="C993" s="166"/>
      <c r="D993" s="139"/>
      <c r="E993" s="139"/>
      <c r="F993" s="139"/>
      <c r="G993" s="139"/>
      <c r="H993" s="139"/>
      <c r="I993" s="139"/>
      <c r="J993" s="139"/>
      <c r="K993" s="139"/>
      <c r="L993" s="139"/>
      <c r="M993" s="139"/>
      <c r="N993" s="139"/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</row>
    <row r="994">
      <c r="A994" s="166"/>
      <c r="B994" s="166"/>
      <c r="C994" s="166"/>
      <c r="D994" s="139"/>
      <c r="E994" s="139"/>
      <c r="F994" s="139"/>
      <c r="G994" s="139"/>
      <c r="H994" s="139"/>
      <c r="I994" s="139"/>
      <c r="J994" s="139"/>
      <c r="K994" s="139"/>
      <c r="L994" s="139"/>
      <c r="M994" s="139"/>
      <c r="N994" s="139"/>
      <c r="O994" s="139"/>
      <c r="P994" s="139"/>
      <c r="Q994" s="139"/>
      <c r="R994" s="139"/>
      <c r="S994" s="139"/>
      <c r="T994" s="139"/>
      <c r="U994" s="139"/>
      <c r="V994" s="139"/>
      <c r="W994" s="139"/>
      <c r="X994" s="139"/>
      <c r="Y994" s="139"/>
    </row>
    <row r="995">
      <c r="A995" s="166"/>
      <c r="B995" s="166"/>
      <c r="C995" s="166"/>
      <c r="D995" s="139"/>
      <c r="E995" s="139"/>
      <c r="F995" s="139"/>
      <c r="G995" s="139"/>
      <c r="H995" s="139"/>
      <c r="I995" s="139"/>
      <c r="J995" s="139"/>
      <c r="K995" s="139"/>
      <c r="L995" s="139"/>
      <c r="M995" s="139"/>
      <c r="N995" s="139"/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</row>
    <row r="996">
      <c r="A996" s="166"/>
      <c r="B996" s="166"/>
      <c r="C996" s="166"/>
      <c r="D996" s="139"/>
      <c r="E996" s="139"/>
      <c r="F996" s="139"/>
      <c r="G996" s="139"/>
      <c r="H996" s="139"/>
      <c r="I996" s="139"/>
      <c r="J996" s="139"/>
      <c r="K996" s="139"/>
      <c r="L996" s="139"/>
      <c r="M996" s="139"/>
      <c r="N996" s="139"/>
      <c r="O996" s="139"/>
      <c r="P996" s="139"/>
      <c r="Q996" s="139"/>
      <c r="R996" s="139"/>
      <c r="S996" s="139"/>
      <c r="T996" s="139"/>
      <c r="U996" s="139"/>
      <c r="V996" s="139"/>
      <c r="W996" s="139"/>
      <c r="X996" s="139"/>
      <c r="Y996" s="139"/>
    </row>
    <row r="997">
      <c r="A997" s="166"/>
      <c r="B997" s="166"/>
      <c r="C997" s="166"/>
      <c r="D997" s="139"/>
      <c r="E997" s="139"/>
      <c r="F997" s="139"/>
      <c r="G997" s="139"/>
      <c r="H997" s="139"/>
      <c r="I997" s="139"/>
      <c r="J997" s="139"/>
      <c r="K997" s="139"/>
      <c r="L997" s="139"/>
      <c r="M997" s="139"/>
      <c r="N997" s="139"/>
      <c r="O997" s="139"/>
      <c r="P997" s="139"/>
      <c r="Q997" s="139"/>
      <c r="R997" s="139"/>
      <c r="S997" s="139"/>
      <c r="T997" s="139"/>
      <c r="U997" s="139"/>
      <c r="V997" s="139"/>
      <c r="W997" s="139"/>
      <c r="X997" s="139"/>
      <c r="Y997" s="139"/>
    </row>
    <row r="998">
      <c r="A998" s="166"/>
      <c r="B998" s="166"/>
      <c r="C998" s="166"/>
      <c r="D998" s="139"/>
      <c r="E998" s="139"/>
      <c r="F998" s="139"/>
      <c r="G998" s="139"/>
      <c r="H998" s="139"/>
      <c r="I998" s="139"/>
      <c r="J998" s="139"/>
      <c r="K998" s="139"/>
      <c r="L998" s="139"/>
      <c r="M998" s="139"/>
      <c r="N998" s="139"/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</row>
    <row r="999">
      <c r="A999" s="166"/>
      <c r="B999" s="166"/>
      <c r="C999" s="166"/>
      <c r="D999" s="139"/>
      <c r="E999" s="139"/>
      <c r="F999" s="139"/>
      <c r="G999" s="139"/>
      <c r="H999" s="139"/>
      <c r="I999" s="139"/>
      <c r="J999" s="139"/>
      <c r="K999" s="139"/>
      <c r="L999" s="139"/>
      <c r="M999" s="139"/>
      <c r="N999" s="139"/>
      <c r="O999" s="139"/>
      <c r="P999" s="139"/>
      <c r="Q999" s="139"/>
      <c r="R999" s="139"/>
      <c r="S999" s="139"/>
      <c r="T999" s="139"/>
      <c r="U999" s="139"/>
      <c r="V999" s="139"/>
      <c r="W999" s="139"/>
      <c r="X999" s="139"/>
      <c r="Y999" s="139"/>
    </row>
  </sheetData>
  <mergeCells count="2">
    <mergeCell ref="B43:E43"/>
    <mergeCell ref="G43:K4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0.86"/>
    <col customWidth="1" min="2" max="2" width="31.14"/>
    <col customWidth="1" min="3" max="3" width="26.71"/>
    <col customWidth="1" min="4" max="4" width="21.14"/>
    <col customWidth="1" min="5" max="6" width="10.14"/>
    <col customWidth="1" min="9" max="9" width="0.86"/>
    <col customWidth="1" min="10" max="10" width="25.14"/>
    <col customWidth="1" min="11" max="11" width="25.43"/>
    <col customWidth="1" min="12" max="12" width="26.57"/>
  </cols>
  <sheetData>
    <row r="1" ht="3.75" customHeight="1">
      <c r="A1" s="181"/>
      <c r="B1" s="181"/>
      <c r="C1" s="181"/>
      <c r="D1" s="181"/>
      <c r="E1" s="182"/>
      <c r="F1" s="182"/>
      <c r="G1" s="181"/>
      <c r="H1" s="181"/>
      <c r="I1" s="183"/>
      <c r="J1" s="18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>
      <c r="A2" s="181"/>
      <c r="B2" s="185" t="s">
        <v>54</v>
      </c>
      <c r="C2" s="185" t="s">
        <v>55</v>
      </c>
      <c r="D2" s="185" t="s">
        <v>56</v>
      </c>
      <c r="E2" s="186" t="s">
        <v>57</v>
      </c>
      <c r="F2" s="187"/>
      <c r="G2" s="188" t="s">
        <v>0</v>
      </c>
      <c r="H2" s="185" t="s">
        <v>1</v>
      </c>
      <c r="I2" s="183"/>
      <c r="J2" s="18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>
      <c r="A3" s="181"/>
      <c r="B3" s="189"/>
      <c r="C3" s="189"/>
      <c r="D3" s="189"/>
      <c r="E3" s="190" t="s">
        <v>58</v>
      </c>
      <c r="F3" s="190" t="s">
        <v>59</v>
      </c>
      <c r="G3" s="191"/>
      <c r="H3" s="189"/>
      <c r="I3" s="183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ht="3.75" customHeight="1">
      <c r="A4" s="181"/>
      <c r="B4" s="181"/>
      <c r="C4" s="181"/>
      <c r="D4" s="181"/>
      <c r="E4" s="182"/>
      <c r="F4" s="182"/>
      <c r="G4" s="181"/>
      <c r="H4" s="181"/>
      <c r="I4" s="183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>
      <c r="A5" s="192"/>
      <c r="B5" s="193" t="str">
        <f>LEFT(Api!A1,LENB(Api!A1)-1)</f>
        <v>Estudo</v>
      </c>
      <c r="C5" s="194" t="str">
        <f>LEFT(Api!A2,LENB(Api!A2)-1)</f>
        <v>Python</v>
      </c>
      <c r="D5" s="195" t="str">
        <f>MID(Api!A3,1,8)</f>
        <v>11:57:56</v>
      </c>
      <c r="E5" s="196" t="str">
        <f>MID(Api!A4,4,2)</f>
        <v>3 </v>
      </c>
      <c r="F5" s="197" t="str">
        <f>MID(Api!B4,1,2)</f>
        <v>8 </v>
      </c>
      <c r="G5" s="193" t="str">
        <f>MID(Api!A5,5,3)</f>
        <v>ago</v>
      </c>
      <c r="H5" s="198" t="str">
        <f>MID(Api!A5,9,2)</f>
        <v>14</v>
      </c>
      <c r="I5" s="183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>
      <c r="A6" s="192"/>
      <c r="B6" s="193" t="str">
        <f>LEFT(Api!A7,LENB(Api!A7)-1)</f>
        <v>Estudo</v>
      </c>
      <c r="C6" s="194" t="str">
        <f>LEFT(Api!A8,LENB(Api!A8)-1)</f>
        <v>C++</v>
      </c>
      <c r="D6" s="195" t="str">
        <f>MID(Api!A9,1,8)</f>
        <v>11:38:50</v>
      </c>
      <c r="E6" s="196" t="str">
        <f>MID(Api!A10,4,2)</f>
        <v>2 </v>
      </c>
      <c r="F6" s="197" t="str">
        <f>MID(Api!B10,1,2)</f>
        <v>50</v>
      </c>
      <c r="G6" s="193" t="str">
        <f>MID(Api!A11,5,3)</f>
        <v>ago</v>
      </c>
      <c r="H6" s="198" t="str">
        <f>MID(Api!A11,9,2)</f>
        <v>15</v>
      </c>
      <c r="I6" s="183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192"/>
      <c r="B7" s="193" t="str">
        <f>LEFT(Api!A13,LENB(Api!A13)-1)</f>
        <v>Web Dev</v>
      </c>
      <c r="C7" s="194" t="str">
        <f>LEFT(Api!A14,LENB(Api!A14)-1)</f>
        <v>Php</v>
      </c>
      <c r="D7" s="195" t="str">
        <f>MID(Api!A15,1,8)</f>
        <v>11:43:53</v>
      </c>
      <c r="E7" s="196" t="str">
        <f>MID(Api!A16,4,2)</f>
        <v>1 </v>
      </c>
      <c r="F7" s="197" t="str">
        <f>MID(Api!B16,1,2)</f>
        <v>50</v>
      </c>
      <c r="G7" s="193" t="str">
        <f>MID(Api!A17,5,3)</f>
        <v>ago</v>
      </c>
      <c r="H7" s="198" t="str">
        <f>MID(Api!A17,9,2)</f>
        <v>16</v>
      </c>
      <c r="I7" s="183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>
      <c r="A8" s="192"/>
      <c r="B8" s="193" t="str">
        <f>LEFT(Api!A19,LENB(Api!A19)-1)</f>
        <v>Estudo</v>
      </c>
      <c r="C8" s="194" t="str">
        <f>LEFT(Api!A20,LENB(Api!A20)-1)</f>
        <v>Julia</v>
      </c>
      <c r="D8" s="195" t="str">
        <f>MID(Api!A21,1,8)</f>
        <v>11:53:04</v>
      </c>
      <c r="E8" s="196" t="str">
        <f>MID(Api!A22,4,2)</f>
        <v>2 </v>
      </c>
      <c r="F8" s="197" t="str">
        <f>MID(Api!B22,1,2)</f>
        <v>59</v>
      </c>
      <c r="G8" s="193" t="str">
        <f>MID(Api!A23,5,3)</f>
        <v>ago</v>
      </c>
      <c r="H8" s="198" t="str">
        <f>MID(Api!A23,9,2)</f>
        <v>19</v>
      </c>
      <c r="I8" s="183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>
      <c r="A9" s="192"/>
      <c r="B9" s="193" t="str">
        <f>LEFT(Api!A25,LENB(Api!A25)-1)</f>
        <v>Estudo</v>
      </c>
      <c r="C9" s="194" t="str">
        <f>LEFT(Api!A26,LENB(Api!A26)-1)</f>
        <v>Java</v>
      </c>
      <c r="D9" s="195" t="str">
        <f>MID(Api!A27,1,8)</f>
        <v>11:58:50</v>
      </c>
      <c r="E9" s="196" t="str">
        <f>MID(Api!A28,4,2)</f>
        <v>2 </v>
      </c>
      <c r="F9" s="197" t="str">
        <f>MID(Api!B28,1,2)</f>
        <v>57</v>
      </c>
      <c r="G9" s="193" t="str">
        <f>MID(Api!A29,5,3)</f>
        <v>ago</v>
      </c>
      <c r="H9" s="198" t="str">
        <f>MID(Api!A29,9,2)</f>
        <v>20</v>
      </c>
      <c r="I9" s="183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>
      <c r="A10" s="192"/>
      <c r="B10" s="193" t="str">
        <f>LEFT(Api!A31,LENB(Api!A31)-1)</f>
        <v>Manutencao</v>
      </c>
      <c r="C10" s="194" t="str">
        <f>LEFT(Api!A32,LENB(Api!A32)-1)</f>
        <v>Atom IDE</v>
      </c>
      <c r="D10" s="195" t="str">
        <f>MID(Api!A33,1,8)</f>
        <v>11:06:37</v>
      </c>
      <c r="E10" s="196" t="str">
        <f>MID(Api!A34,4,2)</f>
        <v>1 </v>
      </c>
      <c r="F10" s="197" t="str">
        <f>MID(Api!B34,1,2)</f>
        <v>57</v>
      </c>
      <c r="G10" s="193" t="str">
        <f>MID(Api!A35,5,3)</f>
        <v>ago</v>
      </c>
      <c r="H10" s="198" t="str">
        <f>MID(Api!A35,9,2)</f>
        <v>21</v>
      </c>
      <c r="I10" s="183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>
      <c r="A11" s="192"/>
      <c r="B11" s="193" t="str">
        <f>LEFT(Api!A37,LENB(Api!A37)-1)</f>
        <v>Desenvolvimento</v>
      </c>
      <c r="C11" s="194" t="str">
        <f>LEFT(Api!A38,LENB(Api!A38)-1)</f>
        <v>Estatistica</v>
      </c>
      <c r="D11" s="195" t="str">
        <f>MID(Api!A39,1,8)</f>
        <v>13:49:42</v>
      </c>
      <c r="E11" s="196" t="str">
        <f>MID(Api!A40,4,2)</f>
        <v>1 </v>
      </c>
      <c r="F11" s="197" t="str">
        <f>MID(Api!B40,1,2)</f>
        <v>25</v>
      </c>
      <c r="G11" s="193" t="str">
        <f>MID(Api!A41,5,3)</f>
        <v>ago</v>
      </c>
      <c r="H11" s="198" t="str">
        <f>MID(Api!A41,9,2)</f>
        <v>21</v>
      </c>
      <c r="I11" s="183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>
      <c r="A12" s="192"/>
      <c r="B12" s="193" t="str">
        <f>LEFT(Api!A43,LENB(Api!A43)-1)</f>
        <v>Planejamento</v>
      </c>
      <c r="C12" s="194" t="str">
        <f>LEFT(Api!A44,LENB(Api!A44)-1)</f>
        <v>Aula de Ingles</v>
      </c>
      <c r="D12" s="195" t="str">
        <f>MID(Api!A45,1,8)</f>
        <v>16:16:43</v>
      </c>
      <c r="E12" s="196" t="str">
        <f>MID(Api!A46,4,2)</f>
        <v>1 </v>
      </c>
      <c r="F12" s="197" t="str">
        <f>MID(Api!B46,1,2)</f>
        <v>33</v>
      </c>
      <c r="G12" s="193" t="str">
        <f>MID(Api!A47,5,3)</f>
        <v>ago</v>
      </c>
      <c r="H12" s="198" t="str">
        <f>MID(Api!A47,9,2)</f>
        <v>21</v>
      </c>
      <c r="I12" s="18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>
      <c r="A13" s="192"/>
      <c r="B13" s="193" t="str">
        <f>LEFT(Api!A49,LENB(Api!A49)-1)</f>
        <v>Aula</v>
      </c>
      <c r="C13" s="194" t="str">
        <f>LEFT(Api!A50,LENB(Api!A50)-1)</f>
        <v>Ingles</v>
      </c>
      <c r="D13" s="195" t="str">
        <f>MID(Api!A51,1,8)</f>
        <v>18:14:33</v>
      </c>
      <c r="E13" s="196" t="str">
        <f>MID(Api!A52,4,2)</f>
        <v>1 </v>
      </c>
      <c r="F13" s="197" t="str">
        <f>MID(Api!B52,1,2)</f>
        <v>39</v>
      </c>
      <c r="G13" s="193" t="str">
        <f>MID(Api!A53,5,3)</f>
        <v>ago</v>
      </c>
      <c r="H13" s="198" t="str">
        <f>MID(Api!A53,9,2)</f>
        <v>21</v>
      </c>
      <c r="I13" s="183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>
      <c r="A14" s="192"/>
      <c r="B14" s="193" t="str">
        <f>LEFT(Api!A55,LENB(Api!A55)-1)</f>
        <v>Manutencao</v>
      </c>
      <c r="C14" s="194" t="str">
        <f>LEFT(Api!A56,LENB(Api!A56)-1)</f>
        <v>IDE Eclipse C++</v>
      </c>
      <c r="D14" s="195" t="str">
        <f>MID(Api!A57,1,8)</f>
        <v>09:55:48</v>
      </c>
      <c r="E14" s="196" t="str">
        <f>MID(Api!A58,4,2)</f>
        <v>1 </v>
      </c>
      <c r="F14" s="197" t="str">
        <f>MID(Api!B58,1,2)</f>
        <v>8 </v>
      </c>
      <c r="G14" s="193" t="str">
        <f>MID(Api!A59,5,3)</f>
        <v>ago</v>
      </c>
      <c r="H14" s="198" t="str">
        <f>MID(Api!A59,9,2)</f>
        <v>22</v>
      </c>
      <c r="I14" s="183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>
      <c r="A15" s="192"/>
      <c r="B15" s="193" t="str">
        <f>LEFT(Api!A61,LENB(Api!A61)-1)</f>
        <v>Tarefa</v>
      </c>
      <c r="C15" s="194" t="str">
        <f>LEFT(Api!A62,LENB(Api!A62)-1)</f>
        <v>C++</v>
      </c>
      <c r="D15" s="195" t="str">
        <f>MID(Api!A63,1,8)</f>
        <v>11:55:09</v>
      </c>
      <c r="E15" s="196" t="str">
        <f>MID(Api!A64,4,2)</f>
        <v>1 </v>
      </c>
      <c r="F15" s="197" t="str">
        <f>MID(Api!B64,1,2)</f>
        <v>57</v>
      </c>
      <c r="G15" s="193" t="str">
        <f>MID(Api!A65,5,3)</f>
        <v>ago</v>
      </c>
      <c r="H15" s="198" t="str">
        <f>MID(Api!A65,9,2)</f>
        <v>22</v>
      </c>
      <c r="I15" s="18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>
      <c r="A16" s="192"/>
      <c r="B16" s="193" t="str">
        <f>LEFT(Api!A67,LENB(Api!A67)-1)</f>
        <v>Desenvolvimento</v>
      </c>
      <c r="C16" s="194" t="str">
        <f>LEFT(Api!A68,LENB(Api!A68)-1)</f>
        <v>Estatistica</v>
      </c>
      <c r="D16" s="195" t="str">
        <f>MID(Api!A69,1,8)</f>
        <v>13:43:23</v>
      </c>
      <c r="E16" s="196" t="str">
        <f>MID(Api!A70,4,2)</f>
        <v>1 </v>
      </c>
      <c r="F16" s="197" t="str">
        <f>MID(Api!B70,1,2)</f>
        <v>4 </v>
      </c>
      <c r="G16" s="193" t="str">
        <f>MID(Api!A71,5,3)</f>
        <v>ago</v>
      </c>
      <c r="H16" s="198" t="str">
        <f>MID(Api!A71,9,2)</f>
        <v>22</v>
      </c>
      <c r="I16" s="18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>
      <c r="A17" s="192"/>
      <c r="B17" s="193" t="str">
        <f>LEFT(Api!A73,LENB(Api!A73)-1)</f>
        <v>Tarefa</v>
      </c>
      <c r="C17" s="194" t="str">
        <f>LEFT(Api!A74,LENB(Api!A74)-1)</f>
        <v>Orientacao a Objetos</v>
      </c>
      <c r="D17" s="195" t="str">
        <f>MID(Api!A75,1,8)</f>
        <v>15:42:49</v>
      </c>
      <c r="E17" s="196" t="str">
        <f>MID(Api!A76,4,2)</f>
        <v>1 </v>
      </c>
      <c r="F17" s="197" t="str">
        <f>MID(Api!B76,1,2)</f>
        <v>37</v>
      </c>
      <c r="G17" s="193" t="str">
        <f>MID(Api!A77,5,3)</f>
        <v>ago</v>
      </c>
      <c r="H17" s="198" t="str">
        <f>MID(Api!A77,9,2)</f>
        <v>22</v>
      </c>
      <c r="I17" s="183"/>
      <c r="M17" s="199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>
      <c r="A18" s="192"/>
      <c r="B18" s="193" t="str">
        <f>LEFT(Api!A79,LENB(Api!A79)-1)</f>
        <v>Planejamento</v>
      </c>
      <c r="C18" s="194" t="str">
        <f>LEFT(Api!A80,LENB(Api!A80)-1)</f>
        <v>Ingles</v>
      </c>
      <c r="D18" s="195" t="str">
        <f>MID(Api!A81,1,8)</f>
        <v>16:47:48</v>
      </c>
      <c r="E18" s="196" t="str">
        <f>MID(Api!A82,4,2)</f>
        <v>0 </v>
      </c>
      <c r="F18" s="197" t="str">
        <f>MID(Api!B82,1,2)</f>
        <v>57</v>
      </c>
      <c r="G18" s="193" t="str">
        <f>MID(Api!A83,5,3)</f>
        <v>ago</v>
      </c>
      <c r="H18" s="198" t="str">
        <f>MID(Api!A83,9,2)</f>
        <v>22</v>
      </c>
      <c r="I18" s="18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>
      <c r="A19" s="192"/>
      <c r="B19" s="193" t="str">
        <f>LEFT(Api!A85,LENB(Api!A85)-1)</f>
        <v>Aula</v>
      </c>
      <c r="C19" s="194" t="str">
        <f>LEFT(Api!A86,LENB(Api!A86)-1)</f>
        <v>Ingles</v>
      </c>
      <c r="D19" s="195" t="str">
        <f>MID(Api!A87,1,8)</f>
        <v>18:18:29</v>
      </c>
      <c r="E19" s="196" t="str">
        <f>MID(Api!A88,4,2)</f>
        <v>1 </v>
      </c>
      <c r="F19" s="197" t="str">
        <f>MID(Api!B88,1,2)</f>
        <v>28</v>
      </c>
      <c r="G19" s="193" t="str">
        <f>MID(Api!A89,5,3)</f>
        <v>ago</v>
      </c>
      <c r="H19" s="198" t="str">
        <f>MID(Api!A89,9,2)</f>
        <v>22</v>
      </c>
      <c r="I19" s="18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>
      <c r="A20" s="52"/>
      <c r="B20" s="193" t="str">
        <f>LEFT(Api!A91,LENB(Api!A91)-1)</f>
        <v>Tarefa</v>
      </c>
      <c r="C20" s="194" t="str">
        <f>LEFT(Api!A92,LENB(Api!A92)-1)</f>
        <v>Engenharia de Requisitos</v>
      </c>
      <c r="D20" s="195" t="str">
        <f>MID(Api!A93,1,8)</f>
        <v>12:12:40</v>
      </c>
      <c r="E20" s="196" t="str">
        <f>MID(Api!A94,4,2)</f>
        <v>3 </v>
      </c>
      <c r="F20" s="197" t="str">
        <f>MID(Api!B94,1,2)</f>
        <v>40</v>
      </c>
      <c r="G20" s="193" t="str">
        <f>MID(Api!A95,5,3)</f>
        <v>ago</v>
      </c>
      <c r="H20" s="198" t="str">
        <f>MID(Api!A95,9,2)</f>
        <v>23</v>
      </c>
      <c r="I20" s="18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>
      <c r="A21" s="183"/>
      <c r="B21" s="193" t="str">
        <f>LEFT(Api!A97,LENB(Api!A97)-1)</f>
        <v>Desenvolvimento</v>
      </c>
      <c r="C21" s="194" t="str">
        <f>LEFT(Api!A98,LENB(Api!A98)-1)</f>
        <v>Estatistica</v>
      </c>
      <c r="D21" s="195" t="str">
        <f>MID(Api!A99,1,8)</f>
        <v>13:38:12</v>
      </c>
      <c r="E21" s="196" t="str">
        <f>MID(Api!A100,4,2)</f>
        <v>1 </v>
      </c>
      <c r="F21" s="197" t="str">
        <f>MID(Api!B100,1,2)</f>
        <v>9 </v>
      </c>
      <c r="G21" s="193" t="str">
        <f>MID(Api!A101,5,3)</f>
        <v>ago</v>
      </c>
      <c r="H21" s="198" t="str">
        <f>MID(Api!A101,9,2)</f>
        <v>23</v>
      </c>
      <c r="I21" s="18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>
      <c r="A22" s="183"/>
      <c r="B22" s="193" t="str">
        <f>LEFT(Api!A103,LENB(Api!A103)-1)</f>
        <v>Tarefa</v>
      </c>
      <c r="C22" s="194" t="str">
        <f>LEFT(Api!A104,LENB(Api!A104)-1)</f>
        <v>Engenharia de Requisitos</v>
      </c>
      <c r="D22" s="195" t="str">
        <f>MID(Api!A105,1,8)</f>
        <v>14:14:36</v>
      </c>
      <c r="E22" s="196" t="str">
        <f>MID(Api!A106,4,2)</f>
        <v>0 </v>
      </c>
      <c r="F22" s="197" t="str">
        <f>MID(Api!B106,1,2)</f>
        <v>27</v>
      </c>
      <c r="G22" s="193" t="str">
        <f>MID(Api!A107,5,3)</f>
        <v>ago</v>
      </c>
      <c r="H22" s="198" t="str">
        <f>MID(Api!A107,9,2)</f>
        <v>23</v>
      </c>
      <c r="I22" s="18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>
      <c r="A23" s="183"/>
      <c r="B23" s="193" t="str">
        <f>LEFT(Api!A109,LENB(Api!A109)-1)</f>
        <v>Tarefa</v>
      </c>
      <c r="C23" s="194" t="str">
        <f>LEFT(Api!A110,LENB(Api!A110)-1)</f>
        <v>Estatistica</v>
      </c>
      <c r="D23" s="195" t="str">
        <f>MID(Api!A111,1,8)</f>
        <v>17:51:29</v>
      </c>
      <c r="E23" s="196" t="str">
        <f>MID(Api!A112,4,2)</f>
        <v>2 </v>
      </c>
      <c r="F23" s="197" t="str">
        <f>MID(Api!B112,1,2)</f>
        <v>29</v>
      </c>
      <c r="G23" s="193" t="str">
        <f>MID(Api!A113,5,3)</f>
        <v>ago</v>
      </c>
      <c r="H23" s="198" t="str">
        <f>MID(Api!A113,9,2)</f>
        <v>23</v>
      </c>
      <c r="I23" s="18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>
      <c r="A24" s="183"/>
      <c r="B24" s="193" t="str">
        <f>LEFT(Api!A115,LENB(Api!A115)-1)</f>
        <v>Tarefa</v>
      </c>
      <c r="C24" s="194" t="str">
        <f>LEFT(Api!A116,LENB(Api!A116)-1)</f>
        <v>Orientacao a Objetos</v>
      </c>
      <c r="D24" s="195" t="str">
        <f>MID(Api!A117,1,8)</f>
        <v>12:19:23</v>
      </c>
      <c r="E24" s="196" t="str">
        <f>MID(Api!A118,4,2)</f>
        <v>3 </v>
      </c>
      <c r="F24" s="197" t="str">
        <f>MID(Api!B118,1,2)</f>
        <v>27</v>
      </c>
      <c r="G24" s="193" t="str">
        <f>MID(Api!A119,5,3)</f>
        <v>ago</v>
      </c>
      <c r="H24" s="198" t="str">
        <f>MID(Api!A119,9,2)</f>
        <v>24</v>
      </c>
      <c r="I24" s="18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>
      <c r="A25" s="183"/>
      <c r="B25" s="193" t="str">
        <f>LEFT(Api!A121,LENB(Api!A121)-1)</f>
        <v>Desenvolvimento</v>
      </c>
      <c r="C25" s="194" t="str">
        <f>LEFT(Api!A122,LENB(Api!A122)-1)</f>
        <v>Estatistica</v>
      </c>
      <c r="D25" s="195" t="str">
        <f>MID(Api!A123,1,8)</f>
        <v>13:32:07</v>
      </c>
      <c r="E25" s="196" t="str">
        <f>MID(Api!A124,4,2)</f>
        <v>0 </v>
      </c>
      <c r="F25" s="197" t="str">
        <f>MID(Api!B124,1,2)</f>
        <v>51</v>
      </c>
      <c r="G25" s="193" t="str">
        <f>MID(Api!A125,5,3)</f>
        <v>ago</v>
      </c>
      <c r="H25" s="198" t="str">
        <f>MID(Api!A125,9,2)</f>
        <v>24</v>
      </c>
      <c r="I25" s="183"/>
      <c r="J25" s="18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>
      <c r="A26" s="183"/>
      <c r="B26" s="193" t="str">
        <f>LEFT(Api!A127,LENB(Api!A127)-1)</f>
        <v>Tarefa</v>
      </c>
      <c r="C26" s="194" t="str">
        <f>LEFT(Api!A128,LENB(Api!A128)-1)</f>
        <v>Orientacao a Objetos</v>
      </c>
      <c r="D26" s="195" t="str">
        <f>MID(Api!A129,1,8)</f>
        <v>15:21:37</v>
      </c>
      <c r="E26" s="196" t="str">
        <f>MID(Api!A130,4,2)</f>
        <v>1 </v>
      </c>
      <c r="F26" s="197" t="str">
        <f>MID(Api!B130,1,2)</f>
        <v>47</v>
      </c>
      <c r="G26" s="193" t="str">
        <f>MID(Api!A131,5,3)</f>
        <v>ago</v>
      </c>
      <c r="H26" s="198" t="str">
        <f>MID(Api!A131,9,2)</f>
        <v>24</v>
      </c>
      <c r="I26" s="183"/>
      <c r="J26" s="18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>
      <c r="A27" s="183"/>
      <c r="B27" s="193" t="str">
        <f>LEFT(Api!A133,LENB(Api!A133)-1)</f>
        <v>Desenvolvimento</v>
      </c>
      <c r="C27" s="194" t="str">
        <f>LEFT(Api!A134,LENB(Api!A134)-1)</f>
        <v>Estatistica</v>
      </c>
      <c r="D27" s="195" t="str">
        <f>MID(Api!A135,1,8)</f>
        <v>16:18:39</v>
      </c>
      <c r="E27" s="196" t="str">
        <f>MID(Api!A136,4,2)</f>
        <v>0 </v>
      </c>
      <c r="F27" s="197" t="str">
        <f>MID(Api!B136,1,2)</f>
        <v>49</v>
      </c>
      <c r="G27" s="193" t="str">
        <f>MID(Api!A137,5,3)</f>
        <v>ago</v>
      </c>
      <c r="H27" s="198" t="str">
        <f>MID(Api!A137,9,2)</f>
        <v>24</v>
      </c>
      <c r="I27" s="183"/>
      <c r="J27" s="18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>
      <c r="A28" s="183"/>
      <c r="B28" s="193" t="str">
        <f>LEFT(Api!A139,LENB(Api!A139)-1)</f>
        <v>Desenvolvimento</v>
      </c>
      <c r="C28" s="194" t="str">
        <f>LEFT(Api!A140,LENB(Api!A140)-1)</f>
        <v>Estatistica</v>
      </c>
      <c r="D28" s="195" t="str">
        <f>MID(Api!A141,1,8)</f>
        <v>19:18:25</v>
      </c>
      <c r="E28" s="196" t="str">
        <f>MID(Api!A142,4,2)</f>
        <v>0 </v>
      </c>
      <c r="F28" s="197" t="str">
        <f>MID(Api!B142,1,2)</f>
        <v>30</v>
      </c>
      <c r="G28" s="193" t="str">
        <f>MID(Api!A143,5,3)</f>
        <v>ago</v>
      </c>
      <c r="H28" s="198" t="str">
        <f>MID(Api!A143,9,2)</f>
        <v>24</v>
      </c>
      <c r="I28" s="183"/>
      <c r="J28" s="18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>
      <c r="A29" s="183"/>
      <c r="B29" s="193" t="str">
        <f>LEFT(Api!A145,LENB(Api!A145)-1)</f>
        <v>Estudo</v>
      </c>
      <c r="C29" s="194" t="str">
        <f>LEFT(Api!A146,LENB(Api!A146)-1)</f>
        <v>Ruby on Rails</v>
      </c>
      <c r="D29" s="195" t="str">
        <f>MID(Api!A147,1,8)</f>
        <v>16:39:04</v>
      </c>
      <c r="E29" s="196" t="str">
        <f>MID(Api!A148,4,2)</f>
        <v>1 </v>
      </c>
      <c r="F29" s="197" t="str">
        <f>MID(Api!B148,1,2)</f>
        <v>25</v>
      </c>
      <c r="G29" s="193" t="str">
        <f>MID(Api!A149,5,3)</f>
        <v>ago</v>
      </c>
      <c r="H29" s="198" t="str">
        <f>MID(Api!A149,9,2)</f>
        <v>25</v>
      </c>
      <c r="I29" s="183"/>
      <c r="J29" s="18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>
      <c r="A30" s="183"/>
      <c r="B30" s="193" t="str">
        <f>LEFT(Api!A151,LENB(Api!A151)-1)</f>
        <v>Planejamento</v>
      </c>
      <c r="C30" s="194" t="str">
        <f>LEFT(Api!A152,LENB(Api!A152)-1)</f>
        <v>Estudos</v>
      </c>
      <c r="D30" s="195" t="str">
        <f>MID(Api!A153,1,8)</f>
        <v>19:37:40</v>
      </c>
      <c r="E30" s="196" t="str">
        <f>MID(Api!A154,4,2)</f>
        <v>1 </v>
      </c>
      <c r="F30" s="197" t="str">
        <f>MID(Api!B154,1,2)</f>
        <v>21</v>
      </c>
      <c r="G30" s="193" t="str">
        <f>MID(Api!A155,5,3)</f>
        <v>ago</v>
      </c>
      <c r="H30" s="198" t="str">
        <f>MID(Api!A155,9,2)</f>
        <v>25</v>
      </c>
      <c r="I30" s="183"/>
      <c r="J30" s="18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>
      <c r="A31" s="183"/>
      <c r="B31" s="193" t="str">
        <f>LEFT(Api!A157,LENB(Api!A157)-1)</f>
        <v>Tarefa</v>
      </c>
      <c r="C31" s="194" t="str">
        <f>LEFT(Api!A158,LENB(Api!A158)-1)</f>
        <v>Estatistica</v>
      </c>
      <c r="D31" s="195" t="str">
        <f>MID(Api!A159,1,8)</f>
        <v>21:49:14</v>
      </c>
      <c r="E31" s="196" t="str">
        <f>MID(Api!A160,4,2)</f>
        <v>0 </v>
      </c>
      <c r="F31" s="197" t="str">
        <f>MID(Api!B160,1,2)</f>
        <v>45</v>
      </c>
      <c r="G31" s="193" t="str">
        <f>MID(Api!A161,5,3)</f>
        <v>ago</v>
      </c>
      <c r="H31" s="198" t="str">
        <f>MID(Api!A161,9,2)</f>
        <v>26</v>
      </c>
      <c r="I31" s="183"/>
      <c r="J31" s="18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>
      <c r="A32" s="183"/>
      <c r="B32" s="193" t="str">
        <f>LEFT(Api!A163,LENB(Api!A163)-1)</f>
        <v>Planejamento</v>
      </c>
      <c r="C32" s="194" t="str">
        <f>LEFT(Api!A164,LENB(Api!A164)-1)</f>
        <v>Estudos</v>
      </c>
      <c r="D32" s="195" t="str">
        <f>MID(Api!A165,1,8)</f>
        <v>09:19:16</v>
      </c>
      <c r="E32" s="196" t="str">
        <f>MID(Api!A166,4,2)</f>
        <v>0 </v>
      </c>
      <c r="F32" s="197" t="str">
        <f>MID(Api!B166,1,2)</f>
        <v>41</v>
      </c>
      <c r="G32" s="193" t="str">
        <f>MID(Api!A167,5,3)</f>
        <v>ago</v>
      </c>
      <c r="H32" s="198" t="str">
        <f>MID(Api!A167,9,2)</f>
        <v>26</v>
      </c>
      <c r="I32" s="183"/>
      <c r="J32" s="18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>
      <c r="A33" s="183"/>
      <c r="B33" s="193" t="str">
        <f>LEFT(Api!A169,LENB(Api!A169)-1)</f>
        <v>Estudo</v>
      </c>
      <c r="C33" s="194" t="str">
        <f>LEFT(Api!A170,LENB(Api!A170)-1)</f>
        <v>Estatistica</v>
      </c>
      <c r="D33" s="195" t="str">
        <f>MID(Api!A171,1,8)</f>
        <v>11:49:07</v>
      </c>
      <c r="E33" s="196" t="str">
        <f>MID(Api!A172,4,2)</f>
        <v>2 </v>
      </c>
      <c r="F33" s="197" t="str">
        <f>MID(Api!B172,1,2)</f>
        <v>28</v>
      </c>
      <c r="G33" s="193" t="str">
        <f>MID(Api!A173,5,3)</f>
        <v>ago</v>
      </c>
      <c r="H33" s="198" t="str">
        <f>MID(Api!A173,9,2)</f>
        <v>26</v>
      </c>
      <c r="I33" s="183"/>
      <c r="J33" s="18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>
      <c r="A34" s="183"/>
      <c r="B34" s="193" t="str">
        <f>LEFT(Api!A175,LENB(Api!A175)-1)</f>
        <v>Estudo</v>
      </c>
      <c r="C34" s="194" t="str">
        <f>LEFT(Api!A176,LENB(Api!A176)-1)</f>
        <v>Estatistica</v>
      </c>
      <c r="D34" s="195" t="str">
        <f>MID(Api!A177,1,8)</f>
        <v>16:10:38</v>
      </c>
      <c r="E34" s="196" t="str">
        <f>MID(Api!A178,4,2)</f>
        <v>0 </v>
      </c>
      <c r="F34" s="197" t="str">
        <f>MID(Api!B178,1,2)</f>
        <v>51</v>
      </c>
      <c r="G34" s="193" t="str">
        <f>MID(Api!A179,5,3)</f>
        <v>ago</v>
      </c>
      <c r="H34" s="198" t="str">
        <f>MID(Api!A179,9,2)</f>
        <v>26</v>
      </c>
      <c r="I34" s="183"/>
      <c r="J34" s="18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>
      <c r="A35" s="183"/>
      <c r="B35" s="193" t="str">
        <f>LEFT(Api!A181,LENB(Api!A181)-1)</f>
        <v>Planejamento</v>
      </c>
      <c r="C35" s="194" t="str">
        <f>LEFT(Api!A182,LENB(Api!A182)-1)</f>
        <v>Ingles</v>
      </c>
      <c r="D35" s="195" t="str">
        <f>MID(Api!A183,1,8)</f>
        <v>16:24:09</v>
      </c>
      <c r="E35" s="196" t="str">
        <f>MID(Api!A184,4,2)</f>
        <v>0 </v>
      </c>
      <c r="F35" s="197" t="str">
        <f>MID(Api!B184,1,2)</f>
        <v>12</v>
      </c>
      <c r="G35" s="193" t="str">
        <f>MID(Api!A185,5,3)</f>
        <v>ago</v>
      </c>
      <c r="H35" s="198" t="str">
        <f>MID(Api!A185,9,2)</f>
        <v>26</v>
      </c>
      <c r="I35" s="183"/>
      <c r="J35" s="18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>
      <c r="A36" s="183"/>
      <c r="B36" s="193" t="str">
        <f>LEFT(Api!A187,LENB(Api!A187)-1)</f>
        <v>Aula</v>
      </c>
      <c r="C36" s="194" t="str">
        <f>LEFT(Api!A188,LENB(Api!A188)-1)</f>
        <v>Ingles</v>
      </c>
      <c r="D36" s="195" t="str">
        <f>MID(Api!A189,1,8)</f>
        <v>18:12:25</v>
      </c>
      <c r="E36" s="196" t="str">
        <f>MID(Api!A190,4,2)</f>
        <v>1 </v>
      </c>
      <c r="F36" s="197" t="str">
        <f>MID(Api!B190,1,2)</f>
        <v>31</v>
      </c>
      <c r="G36" s="193" t="str">
        <f>MID(Api!A191,5,3)</f>
        <v>ago</v>
      </c>
      <c r="H36" s="198" t="str">
        <f>MID(Api!A191,9,2)</f>
        <v>26</v>
      </c>
      <c r="I36" s="183"/>
      <c r="J36" s="18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>
      <c r="A37" s="183"/>
      <c r="B37" s="193" t="str">
        <f>LEFT(Api!A193,LENB(Api!A193)-1)</f>
        <v>Estudo</v>
      </c>
      <c r="C37" s="194" t="str">
        <f>LEFT(Api!A194,LENB(Api!A194)-1)</f>
        <v>Java</v>
      </c>
      <c r="D37" s="195" t="str">
        <f>MID(Api!A195,1,8)</f>
        <v>11:06:30</v>
      </c>
      <c r="E37" s="196" t="str">
        <f>MID(Api!A196,4,2)</f>
        <v>2 </v>
      </c>
      <c r="F37" s="197" t="str">
        <f>MID(Api!B196,1,2)</f>
        <v>1 </v>
      </c>
      <c r="G37" s="193" t="str">
        <f>MID(Api!A197,5,3)</f>
        <v>ago</v>
      </c>
      <c r="H37" s="198" t="str">
        <f>MID(Api!A197,9,2)</f>
        <v>27</v>
      </c>
      <c r="I37" s="183"/>
      <c r="J37" s="18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>
      <c r="A38" s="183"/>
      <c r="B38" s="193" t="str">
        <f>LEFT(Api!A199,LENB(Api!A199)-1)</f>
        <v>Desenvolvimento</v>
      </c>
      <c r="C38" s="194" t="str">
        <f>LEFT(Api!A200,LENB(Api!A200)-1)</f>
        <v>Julia</v>
      </c>
      <c r="D38" s="195" t="str">
        <f>MID(Api!A201,1,8)</f>
        <v>12:32:27</v>
      </c>
      <c r="E38" s="196" t="str">
        <f>MID(Api!A202,4,2)</f>
        <v>0 </v>
      </c>
      <c r="F38" s="197" t="str">
        <f>MID(Api!B202,1,2)</f>
        <v>27</v>
      </c>
      <c r="G38" s="193" t="str">
        <f>MID(Api!A203,5,3)</f>
        <v>ago</v>
      </c>
      <c r="H38" s="198" t="str">
        <f>MID(Api!A203,9,2)</f>
        <v>27</v>
      </c>
      <c r="I38" s="183"/>
      <c r="J38" s="18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>
      <c r="A39" s="183"/>
      <c r="B39" s="193" t="str">
        <f>LEFT(Api!A205,LENB(Api!A205)-1)</f>
        <v>Desenvolvimento</v>
      </c>
      <c r="C39" s="194" t="str">
        <f>LEFT(Api!A206,LENB(Api!A206)-1)</f>
        <v>Julia</v>
      </c>
      <c r="D39" s="195" t="str">
        <f>MID(Api!A207,1,8)</f>
        <v>15:53:44</v>
      </c>
      <c r="E39" s="196" t="str">
        <f>MID(Api!A208,4,2)</f>
        <v>2 </v>
      </c>
      <c r="F39" s="197" t="str">
        <f>MID(Api!B208,1,2)</f>
        <v>14</v>
      </c>
      <c r="G39" s="193" t="str">
        <f>MID(Api!A209,5,3)</f>
        <v>ago</v>
      </c>
      <c r="H39" s="198" t="str">
        <f>MID(Api!A209,9,2)</f>
        <v>27</v>
      </c>
      <c r="I39" s="183"/>
      <c r="J39" s="18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>
      <c r="A40" s="183"/>
      <c r="B40" s="193" t="str">
        <f>LEFT(Api!A211,LENB(Api!A211)-1)</f>
        <v>Estudo</v>
      </c>
      <c r="C40" s="194" t="str">
        <f>LEFT(Api!A212,LENB(Api!A212)-1)</f>
        <v>Python</v>
      </c>
      <c r="D40" s="195" t="str">
        <f>MID(Api!A213,1,8)</f>
        <v>11:57:37</v>
      </c>
      <c r="E40" s="196" t="str">
        <f>MID(Api!A214,4,2)</f>
        <v>2 </v>
      </c>
      <c r="F40" s="197" t="str">
        <f>MID(Api!B214,1,2)</f>
        <v>25</v>
      </c>
      <c r="G40" s="193" t="str">
        <f>MID(Api!A215,5,3)</f>
        <v>ago</v>
      </c>
      <c r="H40" s="198" t="str">
        <f>MID(Api!A215,9,2)</f>
        <v>28</v>
      </c>
      <c r="I40" s="183"/>
      <c r="J40" s="18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>
      <c r="A41" s="183"/>
      <c r="B41" s="193" t="str">
        <f>LEFT(Api!A217,LENB(Api!A217)-1)</f>
        <v>Estudo</v>
      </c>
      <c r="C41" s="194" t="str">
        <f>LEFT(Api!A218,LENB(Api!A218)-1)</f>
        <v>MySQL</v>
      </c>
      <c r="D41" s="195" t="str">
        <f>MID(Api!A219,1,8)</f>
        <v>16:44:26</v>
      </c>
      <c r="E41" s="196" t="str">
        <f>MID(Api!A220,4,2)</f>
        <v>3 </v>
      </c>
      <c r="F41" s="197" t="str">
        <f>MID(Api!B220,1,2)</f>
        <v>4 </v>
      </c>
      <c r="G41" s="193" t="str">
        <f>MID(Api!A221,5,3)</f>
        <v>ago</v>
      </c>
      <c r="H41" s="198" t="str">
        <f>MID(Api!A221,9,2)</f>
        <v>28</v>
      </c>
      <c r="I41" s="183"/>
      <c r="J41" s="18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>
      <c r="A42" s="183"/>
      <c r="B42" s="193" t="str">
        <f>LEFT(Api!A223,LENB(Api!A223)-1)</f>
        <v>Estudo</v>
      </c>
      <c r="C42" s="194" t="str">
        <f>LEFT(Api!A224,LENB(Api!A224)-1)</f>
        <v>C++</v>
      </c>
      <c r="D42" s="195" t="str">
        <f>MID(Api!A225,1,8)</f>
        <v>11:51:50</v>
      </c>
      <c r="E42" s="196" t="str">
        <f>MID(Api!A226,4,2)</f>
        <v>3 </v>
      </c>
      <c r="F42" s="197" t="str">
        <f>MID(Api!B226,1,2)</f>
        <v>5 </v>
      </c>
      <c r="G42" s="193" t="str">
        <f>MID(Api!A227,5,3)</f>
        <v>ago</v>
      </c>
      <c r="H42" s="198" t="str">
        <f>MID(Api!A227,9,2)</f>
        <v>29</v>
      </c>
      <c r="I42" s="183"/>
      <c r="J42" s="18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>
      <c r="A43" s="183"/>
      <c r="B43" s="193" t="str">
        <f>LEFT(Api!A229,LENB(Api!A229)-1)</f>
        <v>Estudo</v>
      </c>
      <c r="C43" s="194" t="str">
        <f>LEFT(Api!A230,LENB(Api!A230)-1)</f>
        <v>Ruby on Rails</v>
      </c>
      <c r="D43" s="195" t="str">
        <f>MID(Api!A231,1,8)</f>
        <v>15:42:54</v>
      </c>
      <c r="E43" s="196" t="str">
        <f>MID(Api!A232,4,2)</f>
        <v>1 </v>
      </c>
      <c r="F43" s="197" t="str">
        <f>MID(Api!B232,1,2)</f>
        <v>58</v>
      </c>
      <c r="G43" s="193" t="str">
        <f>MID(Api!A233,5,3)</f>
        <v>ago</v>
      </c>
      <c r="H43" s="198" t="str">
        <f>MID(Api!A233,9,2)</f>
        <v>29</v>
      </c>
      <c r="I43" s="183"/>
      <c r="J43" s="18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>
      <c r="A44" s="183"/>
      <c r="B44" s="193" t="str">
        <f>LEFT(Api!A235,LENB(Api!A235)-1)</f>
        <v>Aula</v>
      </c>
      <c r="C44" s="194" t="str">
        <f>LEFT(Api!A236,LENB(Api!A236)-1)</f>
        <v>Ingles</v>
      </c>
      <c r="D44" s="195" t="str">
        <f>MID(Api!A237,1,8)</f>
        <v>18:00:25</v>
      </c>
      <c r="E44" s="196" t="str">
        <f>MID(Api!A238,4,2)</f>
        <v>2 </v>
      </c>
      <c r="F44" s="197" t="str">
        <f>MID(Api!B238,1,2)</f>
        <v>10</v>
      </c>
      <c r="G44" s="193" t="str">
        <f>MID(Api!A239,5,3)</f>
        <v>ago</v>
      </c>
      <c r="H44" s="198" t="str">
        <f>MID(Api!A239,9,2)</f>
        <v>29</v>
      </c>
      <c r="I44" s="183"/>
      <c r="J44" s="18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>
      <c r="A45" s="183"/>
      <c r="B45" s="193" t="str">
        <f>LEFT(Api!A241,LENB(Api!A241)-1)</f>
        <v>Planejamento</v>
      </c>
      <c r="C45" s="194" t="str">
        <f>LEFT(Api!A242,LENB(Api!A242)-1)</f>
        <v>Tarefa</v>
      </c>
      <c r="D45" s="195" t="str">
        <f>MID(Api!A243,1,8)</f>
        <v>09:58:31</v>
      </c>
      <c r="E45" s="196" t="str">
        <f>MID(Api!A244,4,2)</f>
        <v>0 </v>
      </c>
      <c r="F45" s="197" t="str">
        <f>MID(Api!B244,1,2)</f>
        <v>32</v>
      </c>
      <c r="G45" s="193" t="str">
        <f>MID(Api!A245,5,3)</f>
        <v>ago</v>
      </c>
      <c r="H45" s="198" t="str">
        <f>MID(Api!A245,9,2)</f>
        <v>30</v>
      </c>
      <c r="I45" s="183"/>
      <c r="J45" s="18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>
      <c r="A46" s="183"/>
      <c r="B46" s="193" t="str">
        <f>LEFT(Api!A247,LENB(Api!A247)-1)</f>
        <v>Estudo</v>
      </c>
      <c r="C46" s="194" t="str">
        <f>LEFT(Api!A248,LENB(Api!A248)-1)</f>
        <v>Julia</v>
      </c>
      <c r="D46" s="195" t="str">
        <f>MID(Api!A249,1,8)</f>
        <v>12:24:49</v>
      </c>
      <c r="E46" s="196" t="str">
        <f>MID(Api!A250,4,2)</f>
        <v>2 </v>
      </c>
      <c r="F46" s="197" t="str">
        <f>MID(Api!B250,1,2)</f>
        <v>25</v>
      </c>
      <c r="G46" s="193" t="str">
        <f>MID(Api!A251,5,3)</f>
        <v>ago</v>
      </c>
      <c r="H46" s="198" t="str">
        <f>MID(Api!A251,9,2)</f>
        <v>30</v>
      </c>
      <c r="I46" s="183"/>
      <c r="J46" s="18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>
      <c r="A47" s="183"/>
      <c r="B47" s="193" t="str">
        <f>LEFT(Api!A253,LENB(Api!A253)-1)</f>
        <v>Estudo</v>
      </c>
      <c r="C47" s="194" t="str">
        <f>LEFT(Api!A254,LENB(Api!A254)-1)</f>
        <v>MySQL</v>
      </c>
      <c r="D47" s="195" t="str">
        <f>MID(Api!A255,1,8)</f>
        <v>15:34:19</v>
      </c>
      <c r="E47" s="196" t="str">
        <f>MID(Api!A256,4,2)</f>
        <v>1 </v>
      </c>
      <c r="F47" s="197" t="str">
        <f>MID(Api!B256,1,2)</f>
        <v>33</v>
      </c>
      <c r="G47" s="193" t="str">
        <f>MID(Api!A257,5,3)</f>
        <v>ago</v>
      </c>
      <c r="H47" s="198" t="str">
        <f>MID(Api!A257,9,2)</f>
        <v>30</v>
      </c>
      <c r="I47" s="183"/>
      <c r="J47" s="18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>
      <c r="A48" s="183"/>
      <c r="B48" s="193" t="str">
        <f>LEFT(Api!A259,LENB(Api!A259)-1)</f>
        <v>Tarefa</v>
      </c>
      <c r="C48" s="194" t="str">
        <f>LEFT(Api!A260,LENB(Api!A260)-1)</f>
        <v>Projeto Integrador</v>
      </c>
      <c r="D48" s="195" t="str">
        <f>MID(Api!A261,1,8)</f>
        <v>18:36:10</v>
      </c>
      <c r="E48" s="196" t="str">
        <f>MID(Api!A262,4,2)</f>
        <v>1 </v>
      </c>
      <c r="F48" s="197" t="str">
        <f>MID(Api!B262,1,2)</f>
        <v>50</v>
      </c>
      <c r="G48" s="193" t="str">
        <f>MID(Api!A263,5,3)</f>
        <v>ago</v>
      </c>
      <c r="H48" s="198" t="str">
        <f>MID(Api!A263,9,2)</f>
        <v>30</v>
      </c>
      <c r="I48" s="183"/>
      <c r="J48" s="18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>
      <c r="A49" s="183"/>
      <c r="B49" s="193" t="str">
        <f>LEFT(Api!A265,LENB(Api!A265)-1)</f>
        <v>Tarefa</v>
      </c>
      <c r="C49" s="194" t="str">
        <f>LEFT(Api!A266,LENB(Api!A266)-1)</f>
        <v>Projeto Integrador</v>
      </c>
      <c r="D49" s="195" t="str">
        <f>MID(Api!A267,1,8)</f>
        <v>10:37:06</v>
      </c>
      <c r="E49" s="196" t="str">
        <f>MID(Api!A268,4,2)</f>
        <v>1 </v>
      </c>
      <c r="F49" s="197" t="str">
        <f>MID(Api!B268,1,2)</f>
        <v>28</v>
      </c>
      <c r="G49" s="193" t="str">
        <f>MID(Api!A269,5,3)</f>
        <v>ago</v>
      </c>
      <c r="H49" s="198" t="str">
        <f>MID(Api!A269,9,2)</f>
        <v>31</v>
      </c>
      <c r="I49" s="183"/>
      <c r="J49" s="18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>
      <c r="A50" s="183"/>
      <c r="B50" s="193" t="str">
        <f>LEFT(Api!A271,LENB(Api!A271)-1)</f>
        <v>Tarefa</v>
      </c>
      <c r="C50" s="194" t="str">
        <f>LEFT(Api!A272,LENB(Api!A272)-1)</f>
        <v>Estatística</v>
      </c>
      <c r="D50" s="195" t="str">
        <f>MID(Api!A273,1,8)</f>
        <v>12:25:11</v>
      </c>
      <c r="E50" s="196" t="str">
        <f>MID(Api!A274,4,2)</f>
        <v>1 </v>
      </c>
      <c r="F50" s="197" t="str">
        <f>MID(Api!B274,1,2)</f>
        <v>37</v>
      </c>
      <c r="G50" s="193" t="str">
        <f>MID(Api!A275,5,3)</f>
        <v>ago</v>
      </c>
      <c r="H50" s="198" t="str">
        <f>MID(Api!A275,9,2)</f>
        <v>31</v>
      </c>
      <c r="I50" s="183"/>
      <c r="J50" s="18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>
      <c r="A51" s="183"/>
      <c r="B51" s="193" t="str">
        <f>LEFT(Api!A277,LENB(Api!A277)-1)</f>
        <v>Tarefa</v>
      </c>
      <c r="C51" s="194" t="str">
        <f>LEFT(Api!A278,LENB(Api!A278)-1)</f>
        <v>Estatística</v>
      </c>
      <c r="D51" s="195" t="str">
        <f>MID(Api!A279,1,8)</f>
        <v>16:03:36</v>
      </c>
      <c r="E51" s="196" t="str">
        <f>MID(Api!A280,4,2)</f>
        <v>3 </v>
      </c>
      <c r="F51" s="197" t="str">
        <f>MID(Api!B280,1,2)</f>
        <v>16</v>
      </c>
      <c r="G51" s="193" t="str">
        <f>MID(Api!A281,5,3)</f>
        <v>ago</v>
      </c>
      <c r="H51" s="198" t="str">
        <f>MID(Api!A281,9,2)</f>
        <v>31</v>
      </c>
      <c r="I51" s="183"/>
      <c r="J51" s="18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>
      <c r="A52" s="183"/>
      <c r="B52" s="193" t="str">
        <f>LEFT(Api!A283,LENB(Api!A283)-1)</f>
        <v>Tarefa</v>
      </c>
      <c r="C52" s="194" t="str">
        <f>LEFT(Api!A284,LENB(Api!A284)-1)</f>
        <v>Orientacao a Objetos</v>
      </c>
      <c r="D52" s="195" t="str">
        <f>MID(Api!A285,1,8)</f>
        <v>21:15:41</v>
      </c>
      <c r="E52" s="196" t="str">
        <f>MID(Api!A286,4,2)</f>
        <v>2 </v>
      </c>
      <c r="F52" s="197" t="str">
        <f>MID(Api!B286,1,2)</f>
        <v>27</v>
      </c>
      <c r="G52" s="193" t="str">
        <f>MID(Api!A287,5,3)</f>
        <v>set</v>
      </c>
      <c r="H52" s="198" t="str">
        <f>MID(Api!A287,9,2)</f>
        <v>1 </v>
      </c>
      <c r="I52" s="183"/>
      <c r="J52" s="18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>
      <c r="A53" s="183"/>
      <c r="B53" s="193" t="str">
        <f>LEFT(Api!A289,LENB(Api!A289)-1)</f>
        <v>Tarefa</v>
      </c>
      <c r="C53" s="194" t="str">
        <f>LEFT(Api!A290,LENB(Api!A290)-1)</f>
        <v>Orientacao a Objetos</v>
      </c>
      <c r="D53" s="195" t="str">
        <f>MID(Api!A291,1,8)</f>
        <v>13:04:38</v>
      </c>
      <c r="E53" s="196" t="str">
        <f>MID(Api!A292,4,2)</f>
        <v>0 </v>
      </c>
      <c r="F53" s="197" t="str">
        <f>MID(Api!B292,1,2)</f>
        <v>58</v>
      </c>
      <c r="G53" s="193" t="str">
        <f>MID(Api!A293,5,3)</f>
        <v>set</v>
      </c>
      <c r="H53" s="198" t="str">
        <f>MID(Api!A293,9,2)</f>
        <v>1 </v>
      </c>
      <c r="I53" s="183"/>
      <c r="J53" s="18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>
      <c r="A54" s="183"/>
      <c r="B54" s="193" t="str">
        <f>LEFT(Api!A295,LENB(Api!A295)-1)</f>
        <v>Tarefa</v>
      </c>
      <c r="C54" s="194" t="str">
        <f>LEFT(Api!A296,LENB(Api!A296)-1)</f>
        <v>Banco de Dados</v>
      </c>
      <c r="D54" s="195" t="str">
        <f>MID(Api!A297,1,8)</f>
        <v>14:50:39</v>
      </c>
      <c r="E54" s="196" t="str">
        <f>MID(Api!A298,4,2)</f>
        <v>1 </v>
      </c>
      <c r="F54" s="197" t="str">
        <f>MID(Api!B298,1,2)</f>
        <v>30</v>
      </c>
      <c r="G54" s="193" t="str">
        <f>MID(Api!A299,5,3)</f>
        <v>set</v>
      </c>
      <c r="H54" s="198" t="str">
        <f>MID(Api!A299,9,2)</f>
        <v>1 </v>
      </c>
      <c r="I54" s="183"/>
      <c r="J54" s="18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>
      <c r="A55" s="183"/>
      <c r="B55" s="193" t="str">
        <f>LEFT(Api!A301,LENB(Api!A301)-1)</f>
        <v>Tarefa</v>
      </c>
      <c r="C55" s="194" t="str">
        <f>LEFT(Api!A302,LENB(Api!A302)-1)</f>
        <v>Banco de Dados</v>
      </c>
      <c r="D55" s="195" t="str">
        <f>MID(Api!A303,1,8)</f>
        <v>22:21:08</v>
      </c>
      <c r="E55" s="196" t="str">
        <f>MID(Api!A304,4,2)</f>
        <v>2 </v>
      </c>
      <c r="F55" s="197" t="str">
        <f>MID(Api!B304,1,2)</f>
        <v>4 </v>
      </c>
      <c r="G55" s="193" t="str">
        <f>MID(Api!A305,5,3)</f>
        <v>set</v>
      </c>
      <c r="H55" s="198" t="str">
        <f>MID(Api!A305,9,2)</f>
        <v>2 </v>
      </c>
      <c r="I55" s="183"/>
      <c r="J55" s="18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>
      <c r="A56" s="183"/>
      <c r="B56" s="193" t="str">
        <f>LEFT(Api!A307,LENB(Api!A307)-1)</f>
        <v>Estudo</v>
      </c>
      <c r="C56" s="194" t="str">
        <f>LEFT(Api!A308,LENB(Api!A308)-1)</f>
        <v>MySQL</v>
      </c>
      <c r="D56" s="195" t="str">
        <f>MID(Api!A309,1,8)</f>
        <v>11:42:37</v>
      </c>
      <c r="E56" s="196" t="str">
        <f>MID(Api!A310,4,2)</f>
        <v>3 </v>
      </c>
      <c r="F56" s="197" t="str">
        <f>MID(Api!B310,1,2)</f>
        <v>0 </v>
      </c>
      <c r="G56" s="193" t="str">
        <f>MID(Api!A311,5,3)</f>
        <v>set</v>
      </c>
      <c r="H56" s="198" t="str">
        <f>MID(Api!A311,9,2)</f>
        <v>2 </v>
      </c>
      <c r="I56" s="183"/>
      <c r="J56" s="18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>
      <c r="A57" s="183"/>
      <c r="B57" s="193" t="str">
        <f>LEFT(Api!A313,LENB(Api!A313)-1)</f>
        <v>Estudo</v>
      </c>
      <c r="C57" s="194" t="str">
        <f>LEFT(Api!A314,LENB(Api!A314)-1)</f>
        <v>MySQL</v>
      </c>
      <c r="D57" s="195" t="str">
        <f>MID(Api!A315,1,8)</f>
        <v>16:13:07</v>
      </c>
      <c r="E57" s="196" t="str">
        <f>MID(Api!A316,4,2)</f>
        <v>1 </v>
      </c>
      <c r="F57" s="197" t="str">
        <f>MID(Api!B316,1,2)</f>
        <v>14</v>
      </c>
      <c r="G57" s="193" t="str">
        <f>MID(Api!A317,5,3)</f>
        <v>set</v>
      </c>
      <c r="H57" s="198" t="str">
        <f>MID(Api!A317,9,2)</f>
        <v>2 </v>
      </c>
      <c r="I57" s="183"/>
      <c r="J57" s="18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>
      <c r="A58" s="183"/>
      <c r="B58" s="193" t="str">
        <f>LEFT(Api!A319,LENB(Api!A319)-1)</f>
        <v>Aula</v>
      </c>
      <c r="C58" s="194" t="str">
        <f>LEFT(Api!A320,LENB(Api!A320)-1)</f>
        <v>Ingles</v>
      </c>
      <c r="D58" s="195" t="str">
        <f>MID(Api!A321,1,8)</f>
        <v>18:13:55</v>
      </c>
      <c r="E58" s="196" t="str">
        <f>MID(Api!A322,4,2)</f>
        <v>1 </v>
      </c>
      <c r="F58" s="197" t="str">
        <f>MID(Api!B322,1,2)</f>
        <v>13</v>
      </c>
      <c r="G58" s="193" t="str">
        <f>MID(Api!A323,5,3)</f>
        <v>set</v>
      </c>
      <c r="H58" s="198" t="str">
        <f>MID(Api!A323,9,2)</f>
        <v>2 </v>
      </c>
      <c r="I58" s="183"/>
      <c r="J58" s="18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>
      <c r="A59" s="183"/>
      <c r="B59" s="193" t="str">
        <f>LEFT(Api!A325,LENB(Api!A325)-1)</f>
        <v>Estudo</v>
      </c>
      <c r="C59" s="194" t="str">
        <f>LEFT(Api!A326,LENB(Api!A326)-1)</f>
        <v>Java</v>
      </c>
      <c r="D59" s="195" t="str">
        <f>MID(Api!A327,1,8)</f>
        <v>11:28:18</v>
      </c>
      <c r="E59" s="196" t="str">
        <f>MID(Api!A328,4,2)</f>
        <v>2 </v>
      </c>
      <c r="F59" s="197" t="str">
        <f>MID(Api!B328,1,2)</f>
        <v>58</v>
      </c>
      <c r="G59" s="193" t="str">
        <f>MID(Api!A329,5,3)</f>
        <v>set</v>
      </c>
      <c r="H59" s="198" t="str">
        <f>MID(Api!A329,9,2)</f>
        <v>3 </v>
      </c>
      <c r="I59" s="183"/>
      <c r="J59" s="18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>
      <c r="A60" s="183"/>
      <c r="B60" s="193" t="str">
        <f>LEFT(Api!A331,LENB(Api!A331)-1)</f>
        <v>Tarefa</v>
      </c>
      <c r="C60" s="194" t="str">
        <f>LEFT(Api!A332,LENB(Api!A332)-1)</f>
        <v>Estatistica</v>
      </c>
      <c r="D60" s="195" t="str">
        <f>MID(Api!A333,1,8)</f>
        <v>11:16:35</v>
      </c>
      <c r="E60" s="196" t="str">
        <f>MID(Api!A334,4,2)</f>
        <v>0 </v>
      </c>
      <c r="F60" s="197" t="str">
        <f>MID(Api!B334,1,2)</f>
        <v>27</v>
      </c>
      <c r="G60" s="193" t="str">
        <f>MID(Api!A335,5,3)</f>
        <v>set</v>
      </c>
      <c r="H60" s="198" t="str">
        <f>MID(Api!A335,9,2)</f>
        <v>4 </v>
      </c>
      <c r="I60" s="183"/>
      <c r="J60" s="18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>
      <c r="A61" s="183"/>
      <c r="B61" s="193" t="str">
        <f>LEFT(Api!A337,LENB(Api!A337)-1)</f>
        <v>Tarefa</v>
      </c>
      <c r="C61" s="194" t="str">
        <f>LEFT(Api!A338,LENB(Api!A338)-1)</f>
        <v>Estatistica</v>
      </c>
      <c r="D61" s="195" t="str">
        <f>MID(Api!A339,1,8)</f>
        <v>14:46:03</v>
      </c>
      <c r="E61" s="196" t="str">
        <f>MID(Api!A340,4,2)</f>
        <v>1 </v>
      </c>
      <c r="F61" s="197" t="str">
        <f>MID(Api!B340,1,2)</f>
        <v>53</v>
      </c>
      <c r="G61" s="193" t="str">
        <f>MID(Api!A341,5,3)</f>
        <v>set</v>
      </c>
      <c r="H61" s="198" t="str">
        <f>MID(Api!A341,9,2)</f>
        <v>4 </v>
      </c>
      <c r="I61" s="183"/>
      <c r="J61" s="18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>
      <c r="A62" s="183"/>
      <c r="B62" s="193" t="str">
        <f>LEFT(Api!A343,LENB(Api!A343)-1)</f>
        <v>Planejamento</v>
      </c>
      <c r="C62" s="194" t="str">
        <f>LEFT(Api!A344,LENB(Api!A344)-1)</f>
        <v>Ingles</v>
      </c>
      <c r="D62" s="195" t="str">
        <f>MID(Api!A345,1,8)</f>
        <v>16:30:23</v>
      </c>
      <c r="E62" s="196" t="str">
        <f>MID(Api!A346,4,2)</f>
        <v>0 </v>
      </c>
      <c r="F62" s="197" t="str">
        <f>MID(Api!B346,1,2)</f>
        <v>27</v>
      </c>
      <c r="G62" s="193" t="str">
        <f>MID(Api!A347,5,3)</f>
        <v>set</v>
      </c>
      <c r="H62" s="198" t="str">
        <f>MID(Api!A347,9,2)</f>
        <v>4 </v>
      </c>
      <c r="I62" s="183"/>
      <c r="J62" s="18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>
      <c r="A63" s="183"/>
      <c r="B63" s="193" t="str">
        <f>LEFT(Api!A349,LENB(Api!A349)-1)</f>
        <v>Aula</v>
      </c>
      <c r="C63" s="194" t="str">
        <f>LEFT(Api!A350,LENB(Api!A350)-1)</f>
        <v>Ingles</v>
      </c>
      <c r="D63" s="195" t="str">
        <f>MID(Api!A351,1,8)</f>
        <v>15:55:36</v>
      </c>
      <c r="E63" s="196" t="str">
        <f>MID(Api!A352,4,2)</f>
        <v>1 </v>
      </c>
      <c r="F63" s="197" t="str">
        <f>MID(Api!B352,1,2)</f>
        <v>13</v>
      </c>
      <c r="G63" s="193" t="str">
        <f>MID(Api!A353,5,3)</f>
        <v>set</v>
      </c>
      <c r="H63" s="198" t="str">
        <f>MID(Api!A353,9,2)</f>
        <v>4 </v>
      </c>
      <c r="I63" s="183"/>
      <c r="J63" s="18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>
      <c r="A64" s="183"/>
      <c r="B64" s="193" t="str">
        <f>LEFT(Api!A355,LENB(Api!A355)-1)</f>
        <v>Tarefa</v>
      </c>
      <c r="C64" s="194" t="str">
        <f>LEFT(Api!A356,LENB(Api!A356)-1)</f>
        <v>Estatistica</v>
      </c>
      <c r="D64" s="195" t="str">
        <f>MID(Api!A357,1,8)</f>
        <v>08:53:20</v>
      </c>
      <c r="E64" s="196" t="str">
        <f>MID(Api!A358,4,2)</f>
        <v>0 </v>
      </c>
      <c r="F64" s="197" t="str">
        <f>MID(Api!B358,1,2)</f>
        <v>35</v>
      </c>
      <c r="G64" s="193" t="str">
        <f>MID(Api!A359,5,3)</f>
        <v>set</v>
      </c>
      <c r="H64" s="198" t="str">
        <f>MID(Api!A359,9,2)</f>
        <v>5 </v>
      </c>
      <c r="I64" s="183"/>
      <c r="J64" s="18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>
      <c r="A65" s="183"/>
      <c r="B65" s="193" t="str">
        <f>LEFT(Api!A361,LENB(Api!A361)-1)</f>
        <v>Tarefa</v>
      </c>
      <c r="C65" s="194" t="str">
        <f>LEFT(Api!A362,LENB(Api!A362)-1)</f>
        <v>Estatistica</v>
      </c>
      <c r="D65" s="195" t="str">
        <f>MID(Api!A363,1,8)</f>
        <v>11:27:46</v>
      </c>
      <c r="E65" s="196" t="str">
        <f>MID(Api!A364,4,2)</f>
        <v>2 </v>
      </c>
      <c r="F65" s="197" t="str">
        <f>MID(Api!B364,1,2)</f>
        <v>6 </v>
      </c>
      <c r="G65" s="193" t="str">
        <f>MID(Api!A365,5,3)</f>
        <v>set</v>
      </c>
      <c r="H65" s="198" t="str">
        <f>MID(Api!A365,9,2)</f>
        <v>5 </v>
      </c>
      <c r="I65" s="183"/>
      <c r="J65" s="18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>
      <c r="A66" s="183"/>
      <c r="B66" s="193" t="str">
        <f>LEFT(Api!A367,LENB(Api!A367)-1)</f>
        <v>Tarefa</v>
      </c>
      <c r="C66" s="194" t="str">
        <f>LEFT(Api!A368,LENB(Api!A368)-1)</f>
        <v>Engenharia de Requisitos</v>
      </c>
      <c r="D66" s="195" t="str">
        <f>MID(Api!A369,1,8)</f>
        <v>15:32:12</v>
      </c>
      <c r="E66" s="196" t="str">
        <f>MID(Api!A370,4,2)</f>
        <v>1 </v>
      </c>
      <c r="F66" s="197" t="str">
        <f>MID(Api!B370,1,2)</f>
        <v>30</v>
      </c>
      <c r="G66" s="193" t="str">
        <f>MID(Api!A371,5,3)</f>
        <v>set</v>
      </c>
      <c r="H66" s="198" t="str">
        <f>MID(Api!A371,9,2)</f>
        <v>5 </v>
      </c>
      <c r="I66" s="183"/>
      <c r="J66" s="18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>
      <c r="A67" s="183"/>
      <c r="B67" s="193" t="str">
        <f>LEFT(Api!A373,LENB(Api!A373)-1)</f>
        <v>Tarefa</v>
      </c>
      <c r="C67" s="194" t="str">
        <f>LEFT(Api!A374,LENB(Api!A374)-1)</f>
        <v>Controle de Versao</v>
      </c>
      <c r="D67" s="195" t="str">
        <f>MID(Api!A375,1,8)</f>
        <v>14:02:12</v>
      </c>
      <c r="E67" s="196" t="str">
        <f>MID(Api!A376,4,2)</f>
        <v>1 </v>
      </c>
      <c r="F67" s="197" t="str">
        <f>MID(Api!B376,1,2)</f>
        <v>30</v>
      </c>
      <c r="G67" s="193" t="str">
        <f>MID(Api!A377,5,3)</f>
        <v>set</v>
      </c>
      <c r="H67" s="198" t="str">
        <f>MID(Api!A377,9,2)</f>
        <v>5 </v>
      </c>
      <c r="I67" s="183"/>
      <c r="J67" s="18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>
      <c r="A68" s="183"/>
      <c r="B68" s="193" t="str">
        <f>LEFT(Api!A379,LENB(Api!A379)-1)</f>
        <v>Tarefa</v>
      </c>
      <c r="C68" s="194" t="str">
        <f>LEFT(Api!A380,LENB(Api!A380)-1)</f>
        <v>Engenharia de Requisitos</v>
      </c>
      <c r="D68" s="195" t="str">
        <f>MID(Api!A381,1,8)</f>
        <v>11:33:50</v>
      </c>
      <c r="E68" s="196" t="str">
        <f>MID(Api!A382,4,2)</f>
        <v>2 </v>
      </c>
      <c r="F68" s="197" t="str">
        <f>MID(Api!B382,1,2)</f>
        <v>22</v>
      </c>
      <c r="G68" s="193" t="str">
        <f>MID(Api!A383,5,3)</f>
        <v>set</v>
      </c>
      <c r="H68" s="198" t="str">
        <f>MID(Api!A383,9,2)</f>
        <v>6 </v>
      </c>
      <c r="I68" s="183"/>
      <c r="J68" s="18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>
      <c r="A69" s="183"/>
      <c r="B69" s="193" t="str">
        <f>LEFT(Api!A385,LENB(Api!A385)-1)</f>
        <v>Aula</v>
      </c>
      <c r="C69" s="194" t="str">
        <f>LEFT(Api!A386,LENB(Api!A386)-1)</f>
        <v>Ingles</v>
      </c>
      <c r="D69" s="195" t="str">
        <f>MID(Api!A387,1,8)</f>
        <v>17:59:36</v>
      </c>
      <c r="E69" s="196" t="str">
        <f>MID(Api!A388,4,2)</f>
        <v>1 </v>
      </c>
      <c r="F69" s="197" t="str">
        <f>MID(Api!B388,1,2)</f>
        <v>10</v>
      </c>
      <c r="G69" s="193" t="str">
        <f>MID(Api!A389,5,3)</f>
        <v>set</v>
      </c>
      <c r="H69" s="198" t="str">
        <f>MID(Api!A389,9,2)</f>
        <v>6 </v>
      </c>
      <c r="I69" s="183"/>
      <c r="J69" s="18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>
      <c r="A70" s="183"/>
      <c r="B70" s="193" t="str">
        <f>LEFT(Api!A391,LENB(Api!A391)-1)</f>
        <v>Tarefa</v>
      </c>
      <c r="C70" s="194" t="str">
        <f>LEFT(Api!A392,LENB(Api!A392)-1)</f>
        <v>Engenharia de Requisitos</v>
      </c>
      <c r="D70" s="195" t="str">
        <f>MID(Api!A393,1,8)</f>
        <v>10:31:45</v>
      </c>
      <c r="E70" s="196" t="str">
        <f>MID(Api!A394,4,2)</f>
        <v>0 </v>
      </c>
      <c r="F70" s="197" t="str">
        <f>MID(Api!B394,1,2)</f>
        <v>59</v>
      </c>
      <c r="G70" s="193" t="str">
        <f>MID(Api!A395,5,3)</f>
        <v>set</v>
      </c>
      <c r="H70" s="198" t="str">
        <f>MID(Api!A395,9,2)</f>
        <v>7 </v>
      </c>
      <c r="I70" s="183"/>
      <c r="J70" s="18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>
      <c r="A71" s="183"/>
      <c r="B71" s="193" t="str">
        <f>LEFT(Api!A397,LENB(Api!A397)-1)</f>
        <v>Tarefa</v>
      </c>
      <c r="C71" s="194" t="str">
        <f>LEFT(Api!A398,LENB(Api!A398)-1)</f>
        <v>Engenharia de Requisitos</v>
      </c>
      <c r="D71" s="195" t="str">
        <f>MID(Api!A399,1,8)</f>
        <v>14:06:37</v>
      </c>
      <c r="E71" s="196" t="str">
        <f>MID(Api!A400,4,2)</f>
        <v>1 </v>
      </c>
      <c r="F71" s="197" t="str">
        <f>MID(Api!B400,1,2)</f>
        <v>28</v>
      </c>
      <c r="G71" s="193" t="str">
        <f>MID(Api!A401,5,3)</f>
        <v>set</v>
      </c>
      <c r="H71" s="198" t="str">
        <f>MID(Api!A401,9,2)</f>
        <v>7 </v>
      </c>
      <c r="I71" s="183"/>
      <c r="J71" s="18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>
      <c r="A72" s="183"/>
      <c r="B72" s="193" t="str">
        <f>LEFT(Api!A403,LENB(Api!A403)-1)</f>
        <v>Tarefa</v>
      </c>
      <c r="C72" s="194" t="str">
        <f>LEFT(Api!A404,LENB(Api!A404)-1)</f>
        <v>Orientacao a Objetos</v>
      </c>
      <c r="D72" s="195" t="str">
        <f>MID(Api!A405,1,8)</f>
        <v>17:25:58</v>
      </c>
      <c r="E72" s="196" t="str">
        <f>MID(Api!A406,4,2)</f>
        <v>2 </v>
      </c>
      <c r="F72" s="197" t="str">
        <f>MID(Api!B406,1,2)</f>
        <v>13</v>
      </c>
      <c r="G72" s="193" t="str">
        <f>MID(Api!A407,5,3)</f>
        <v>set</v>
      </c>
      <c r="H72" s="198" t="str">
        <f>MID(Api!A407,9,2)</f>
        <v>7 </v>
      </c>
      <c r="I72" s="183"/>
      <c r="J72" s="18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>
      <c r="A73" s="183"/>
      <c r="B73" s="193" t="str">
        <f>LEFT(Api!A409,LENB(Api!A409)-1)</f>
        <v>Tarefa</v>
      </c>
      <c r="C73" s="194" t="str">
        <f>LEFT(Api!A410,LENB(Api!A410)-1)</f>
        <v>Orientacao a Objetos</v>
      </c>
      <c r="D73" s="195" t="str">
        <f>MID(Api!A411,1,8)</f>
        <v>20:06:05</v>
      </c>
      <c r="E73" s="196" t="str">
        <f>MID(Api!A412,4,2)</f>
        <v>2 </v>
      </c>
      <c r="F73" s="197" t="str">
        <f>MID(Api!B412,1,2)</f>
        <v>24</v>
      </c>
      <c r="G73" s="193" t="str">
        <f>MID(Api!A413,5,3)</f>
        <v>set</v>
      </c>
      <c r="H73" s="198" t="str">
        <f>MID(Api!A413,9,2)</f>
        <v>7 </v>
      </c>
      <c r="I73" s="183"/>
      <c r="J73" s="18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>
      <c r="A74" s="183"/>
      <c r="B74" s="193" t="str">
        <f>LEFT(Api!A415,LENB(Api!A415)-1)</f>
        <v>Tarefa</v>
      </c>
      <c r="C74" s="194" t="str">
        <f>LEFT(Api!A416,LENB(Api!A416)-1)</f>
        <v>Sistemas em Computacao</v>
      </c>
      <c r="D74" s="195" t="str">
        <f>MID(Api!A417,1,8)</f>
        <v>10:56:11</v>
      </c>
      <c r="E74" s="196" t="str">
        <f>MID(Api!A418,4,2)</f>
        <v>1 </v>
      </c>
      <c r="F74" s="197" t="str">
        <f>MID(Api!B418,1,2)</f>
        <v>57</v>
      </c>
      <c r="G74" s="193" t="str">
        <f>MID(Api!A419,5,3)</f>
        <v>set</v>
      </c>
      <c r="H74" s="198" t="str">
        <f>MID(Api!A419,9,2)</f>
        <v>8 </v>
      </c>
      <c r="I74" s="183"/>
      <c r="J74" s="18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>
      <c r="A75" s="183"/>
      <c r="B75" s="193" t="str">
        <f>LEFT(Api!A421,LENB(Api!A421)-1)</f>
        <v>Tarefa</v>
      </c>
      <c r="C75" s="194" t="str">
        <f>LEFT(Api!A422,LENB(Api!A422)-1)</f>
        <v>Orientacao a Objetos</v>
      </c>
      <c r="D75" s="195" t="str">
        <f>MID(Api!A423,1,8)</f>
        <v>12:33:22</v>
      </c>
      <c r="E75" s="196" t="str">
        <f>MID(Api!A424,4,2)</f>
        <v>0 </v>
      </c>
      <c r="F75" s="197" t="str">
        <f>MID(Api!B424,1,2)</f>
        <v>56</v>
      </c>
      <c r="G75" s="193" t="str">
        <f>MID(Api!A425,5,3)</f>
        <v>set</v>
      </c>
      <c r="H75" s="198" t="str">
        <f>MID(Api!A425,9,2)</f>
        <v>8 </v>
      </c>
      <c r="I75" s="183"/>
      <c r="J75" s="18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>
      <c r="A76" s="183"/>
      <c r="B76" s="193" t="str">
        <f>LEFT(Api!A427,LENB(Api!A427)-1)</f>
        <v>Tarefa</v>
      </c>
      <c r="C76" s="194" t="str">
        <f>LEFT(Api!A428,LENB(Api!A428)-1)</f>
        <v>Sistemas em Computacao</v>
      </c>
      <c r="D76" s="195" t="str">
        <f>MID(Api!A429,1,8)</f>
        <v>16:46:03</v>
      </c>
      <c r="E76" s="196" t="str">
        <f>MID(Api!A430,4,2)</f>
        <v>0 </v>
      </c>
      <c r="F76" s="197" t="str">
        <f>MID(Api!B430,1,2)</f>
        <v>57</v>
      </c>
      <c r="G76" s="193" t="str">
        <f>MID(Api!A431,5,3)</f>
        <v>set</v>
      </c>
      <c r="H76" s="198" t="str">
        <f>MID(Api!A431,9,2)</f>
        <v>8 </v>
      </c>
      <c r="I76" s="183"/>
      <c r="J76" s="18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>
      <c r="A77" s="183"/>
      <c r="B77" s="193" t="str">
        <f>LEFT(Api!A433,LENB(Api!A433)-1)</f>
        <v>Desenvolvimento</v>
      </c>
      <c r="C77" s="194" t="str">
        <f>LEFT(Api!A434,LENB(Api!A434)-1)</f>
        <v>Projeto Integrador</v>
      </c>
      <c r="D77" s="195" t="str">
        <f>MID(Api!A435,1,8)</f>
        <v>20:32:36</v>
      </c>
      <c r="E77" s="196" t="str">
        <f>MID(Api!A436,4,2)</f>
        <v>2 </v>
      </c>
      <c r="F77" s="197" t="str">
        <f>MID(Api!B436,1,2)</f>
        <v>19</v>
      </c>
      <c r="G77" s="193" t="str">
        <f>MID(Api!A437,5,3)</f>
        <v>set</v>
      </c>
      <c r="H77" s="198" t="str">
        <f>MID(Api!A437,9,2)</f>
        <v>8 </v>
      </c>
      <c r="I77" s="183"/>
      <c r="J77" s="18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>
      <c r="A78" s="183"/>
      <c r="B78" s="193" t="str">
        <f>LEFT(Api!A439,LENB(Api!A439)-1)</f>
        <v>Estudo</v>
      </c>
      <c r="C78" s="194" t="str">
        <f>LEFT(Api!A440,LENB(Api!A440)-1)</f>
        <v>MySQL</v>
      </c>
      <c r="D78" s="195" t="str">
        <f>MID(Api!A441,1,8)</f>
        <v>11:59:08</v>
      </c>
      <c r="E78" s="196" t="str">
        <f>MID(Api!A442,4,2)</f>
        <v>2 </v>
      </c>
      <c r="F78" s="197" t="str">
        <f>MID(Api!B442,1,2)</f>
        <v>48</v>
      </c>
      <c r="G78" s="193" t="str">
        <f>MID(Api!A443,5,3)</f>
        <v>set</v>
      </c>
      <c r="H78" s="198" t="str">
        <f>MID(Api!A443,9,2)</f>
        <v>9 </v>
      </c>
      <c r="I78" s="183"/>
      <c r="J78" s="18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>
      <c r="A79" s="183"/>
      <c r="B79" s="193" t="str">
        <f>LEFT(Api!A445,LENB(Api!A445)-1)</f>
        <v>Estudo</v>
      </c>
      <c r="C79" s="194" t="str">
        <f>LEFT(Api!A446,LENB(Api!A446)-1)</f>
        <v>C++</v>
      </c>
      <c r="D79" s="195" t="str">
        <f>MID(Api!A447,1,8)</f>
        <v>15:06:26</v>
      </c>
      <c r="E79" s="196" t="str">
        <f>MID(Api!A448,4,2)</f>
        <v>2 </v>
      </c>
      <c r="F79" s="197" t="str">
        <f>MID(Api!B448,1,2)</f>
        <v>3 </v>
      </c>
      <c r="G79" s="193" t="str">
        <f>MID(Api!A449,5,3)</f>
        <v>set</v>
      </c>
      <c r="H79" s="198" t="str">
        <f>MID(Api!A449,9,2)</f>
        <v>9 </v>
      </c>
      <c r="I79" s="183"/>
      <c r="J79" s="18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>
      <c r="A80" s="183"/>
      <c r="B80" s="193" t="str">
        <f>LEFT(Api!A451,LENB(Api!A451)-1)</f>
        <v>Estudo</v>
      </c>
      <c r="C80" s="194" t="str">
        <f>LEFT(Api!A452,LENB(Api!A452)-1)</f>
        <v>Java</v>
      </c>
      <c r="D80" s="195" t="str">
        <f>MID(Api!A453,1,8)</f>
        <v>12:18:19</v>
      </c>
      <c r="E80" s="196" t="str">
        <f>MID(Api!A454,4,2)</f>
        <v>1 </v>
      </c>
      <c r="F80" s="197" t="str">
        <f>MID(Api!B454,1,2)</f>
        <v>41</v>
      </c>
      <c r="G80" s="193" t="str">
        <f>MID(Api!A455,5,3)</f>
        <v>set</v>
      </c>
      <c r="H80" s="198" t="str">
        <f>MID(Api!A455,9,2)</f>
        <v>10</v>
      </c>
      <c r="I80" s="183"/>
      <c r="J80" s="18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>
      <c r="A81" s="183"/>
      <c r="B81" s="193" t="str">
        <f>LEFT(Api!A457,LENB(Api!A457)-1)</f>
        <v>Estudo</v>
      </c>
      <c r="C81" s="194" t="str">
        <f>LEFT(Api!A458,LENB(Api!A458)-1)</f>
        <v>Ruby on Rails</v>
      </c>
      <c r="D81" s="195" t="str">
        <f>MID(Api!A459,1,8)</f>
        <v>16:15:59</v>
      </c>
      <c r="E81" s="196" t="str">
        <f>MID(Api!A460,4,2)</f>
        <v>0 </v>
      </c>
      <c r="F81" s="197" t="str">
        <f>MID(Api!B460,1,2)</f>
        <v>48</v>
      </c>
      <c r="G81" s="193" t="str">
        <f>MID(Api!A461,5,3)</f>
        <v>set</v>
      </c>
      <c r="H81" s="198" t="str">
        <f>MID(Api!A461,9,2)</f>
        <v>10</v>
      </c>
      <c r="I81" s="183"/>
      <c r="J81" s="18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>
      <c r="A82" s="183"/>
      <c r="B82" s="193" t="str">
        <f>LEFT(Api!A463,LENB(Api!A463)-1)</f>
        <v>Aula</v>
      </c>
      <c r="C82" s="194" t="str">
        <f>LEFT(Api!A464,LENB(Api!A464)-1)</f>
        <v>Ingles</v>
      </c>
      <c r="D82" s="195" t="str">
        <f>MID(Api!A465,1,8)</f>
        <v>17:59:36</v>
      </c>
      <c r="E82" s="196" t="str">
        <f>MID(Api!A466,4,2)</f>
        <v>1 </v>
      </c>
      <c r="F82" s="197" t="str">
        <f>MID(Api!B466,1,2)</f>
        <v>6 </v>
      </c>
      <c r="G82" s="193" t="str">
        <f>MID(Api!A467,5,3)</f>
        <v>set</v>
      </c>
      <c r="H82" s="198" t="str">
        <f>MID(Api!A467,9,2)</f>
        <v>10</v>
      </c>
      <c r="I82" s="183"/>
      <c r="J82" s="18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>
      <c r="A83" s="183"/>
      <c r="B83" s="193" t="str">
        <f>LEFT(Api!A469,LENB(Api!A469)-1)</f>
        <v>Estudo</v>
      </c>
      <c r="C83" s="194" t="str">
        <f>LEFT(Api!A470,LENB(Api!A470)-1)</f>
        <v>Python</v>
      </c>
      <c r="D83" s="195" t="str">
        <f>MID(Api!A471,1,8)</f>
        <v>11:55:19</v>
      </c>
      <c r="E83" s="196" t="str">
        <f>MID(Api!A472,4,2)</f>
        <v>2 </v>
      </c>
      <c r="F83" s="197" t="str">
        <f>MID(Api!B472,1,2)</f>
        <v>55</v>
      </c>
      <c r="G83" s="193" t="str">
        <f>MID(Api!A473,5,3)</f>
        <v>set</v>
      </c>
      <c r="H83" s="198" t="str">
        <f>MID(Api!A473,9,2)</f>
        <v>11</v>
      </c>
      <c r="I83" s="183"/>
      <c r="J83" s="18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>
      <c r="A84" s="183"/>
      <c r="B84" s="193" t="str">
        <f>LEFT(Api!A475,LENB(Api!A475)-1)</f>
        <v>Tarefa</v>
      </c>
      <c r="C84" s="194" t="str">
        <f>LEFT(Api!A476,LENB(Api!A476)-1)</f>
        <v>Estatistica</v>
      </c>
      <c r="D84" s="195" t="str">
        <f>MID(Api!A477,1,8)</f>
        <v>12:24:33</v>
      </c>
      <c r="E84" s="196" t="str">
        <f>MID(Api!A478,4,2)</f>
        <v>3 </v>
      </c>
      <c r="F84" s="197" t="str">
        <f>MID(Api!B478,1,2)</f>
        <v>14</v>
      </c>
      <c r="G84" s="193" t="str">
        <f>MID(Api!A479,5,3)</f>
        <v>set</v>
      </c>
      <c r="H84" s="198" t="str">
        <f>MID(Api!A479,9,2)</f>
        <v>12</v>
      </c>
      <c r="I84" s="183"/>
      <c r="J84" s="18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>
      <c r="A85" s="183"/>
      <c r="B85" s="193" t="str">
        <f>LEFT(Api!A481,LENB(Api!A481)-1)</f>
        <v>Tarefa</v>
      </c>
      <c r="C85" s="194" t="str">
        <f>LEFT(Api!A482,LENB(Api!A482)-1)</f>
        <v>Estatistica</v>
      </c>
      <c r="D85" s="195" t="str">
        <f>MID(Api!A483,1,8)</f>
        <v>16:59:41</v>
      </c>
      <c r="E85" s="196" t="str">
        <f>MID(Api!A484,4,2)</f>
        <v>3 </v>
      </c>
      <c r="F85" s="197" t="str">
        <f>MID(Api!B484,1,2)</f>
        <v>5 </v>
      </c>
      <c r="G85" s="193" t="str">
        <f>MID(Api!A485,5,3)</f>
        <v>set</v>
      </c>
      <c r="H85" s="198" t="str">
        <f>MID(Api!A485,9,2)</f>
        <v>12</v>
      </c>
      <c r="I85" s="183"/>
      <c r="J85" s="18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>
      <c r="A86" s="183"/>
      <c r="B86" s="193" t="str">
        <f>LEFT(Api!A487,LENB(Api!A487)-1)</f>
        <v>Tarefa</v>
      </c>
      <c r="C86" s="194" t="str">
        <f>LEFT(Api!A488,LENB(Api!A488)-1)</f>
        <v>Controle de Versao</v>
      </c>
      <c r="D86" s="195" t="str">
        <f>MID(Api!A489,1,8)</f>
        <v>10:29:29</v>
      </c>
      <c r="E86" s="196" t="str">
        <f>MID(Api!A490,4,2)</f>
        <v>1 </v>
      </c>
      <c r="F86" s="197" t="str">
        <f>MID(Api!B490,1,2)</f>
        <v>19</v>
      </c>
      <c r="G86" s="193" t="str">
        <f>MID(Api!A491,5,3)</f>
        <v>set</v>
      </c>
      <c r="H86" s="198" t="str">
        <f>MID(Api!A491,9,2)</f>
        <v>13</v>
      </c>
      <c r="I86" s="183"/>
      <c r="J86" s="18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>
      <c r="A87" s="183"/>
      <c r="B87" s="193" t="str">
        <f>LEFT(Api!A493,LENB(Api!A493)-1)</f>
        <v>Tarefa</v>
      </c>
      <c r="C87" s="194" t="str">
        <f>LEFT(Api!A494,LENB(Api!A494)-1)</f>
        <v>Projeto Integrador</v>
      </c>
      <c r="D87" s="195" t="str">
        <f>MID(Api!A495,1,8)</f>
        <v>12:22:04</v>
      </c>
      <c r="E87" s="196" t="str">
        <f>MID(Api!A496,4,2)</f>
        <v>1 </v>
      </c>
      <c r="F87" s="197" t="str">
        <f>MID(Api!B496,1,2)</f>
        <v>4 </v>
      </c>
      <c r="G87" s="193" t="str">
        <f>MID(Api!A497,5,3)</f>
        <v>set</v>
      </c>
      <c r="H87" s="198" t="str">
        <f>MID(Api!A497,9,2)</f>
        <v>13</v>
      </c>
      <c r="I87" s="183"/>
      <c r="J87" s="18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>
      <c r="A88" s="183"/>
      <c r="B88" s="193" t="str">
        <f>LEFT(Api!A499,LENB(Api!A499)-1)</f>
        <v>Tarefa</v>
      </c>
      <c r="C88" s="194" t="str">
        <f>LEFT(Api!A500,LENB(Api!A500)-1)</f>
        <v>Projeto Integrador</v>
      </c>
      <c r="D88" s="195" t="str">
        <f>MID(Api!A501,1,8)</f>
        <v>19:46:56</v>
      </c>
      <c r="E88" s="196" t="str">
        <f>MID(Api!A502,4,2)</f>
        <v>1 </v>
      </c>
      <c r="F88" s="197" t="str">
        <f>MID(Api!B502,1,2)</f>
        <v>9 </v>
      </c>
      <c r="G88" s="193" t="str">
        <f>MID(Api!A503,5,3)</f>
        <v>set</v>
      </c>
      <c r="H88" s="198" t="str">
        <f>MID(Api!A503,9,2)</f>
        <v>13</v>
      </c>
      <c r="I88" s="183"/>
      <c r="J88" s="18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>
      <c r="A89" s="183"/>
      <c r="B89" s="193" t="str">
        <f>LEFT(Api!A505,LENB(Api!A505)-1)</f>
        <v>Desenvolvimento</v>
      </c>
      <c r="C89" s="194" t="str">
        <f>LEFT(Api!A506,LENB(Api!A506)-1)</f>
        <v>Projeto Integrador</v>
      </c>
      <c r="D89" s="195" t="str">
        <f>MID(Api!A507,1,8)</f>
        <v>12:32:09</v>
      </c>
      <c r="E89" s="196" t="str">
        <f>MID(Api!A508,4,2)</f>
        <v>0 </v>
      </c>
      <c r="F89" s="197" t="str">
        <f>MID(Api!B508,1,2)</f>
        <v>36</v>
      </c>
      <c r="G89" s="193" t="str">
        <f>MID(Api!A509,5,3)</f>
        <v>set</v>
      </c>
      <c r="H89" s="198" t="str">
        <f>MID(Api!A509,9,2)</f>
        <v>14</v>
      </c>
      <c r="I89" s="183"/>
      <c r="J89" s="18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>
      <c r="A90" s="183"/>
      <c r="B90" s="193" t="str">
        <f>LEFT(Api!A511,LENB(Api!A511)-1)</f>
        <v>Desenvolvimento</v>
      </c>
      <c r="C90" s="194" t="str">
        <f>LEFT(Api!A512,LENB(Api!A512)-1)</f>
        <v>Projeto Integrador</v>
      </c>
      <c r="D90" s="195" t="str">
        <f>MID(Api!A513,1,8)</f>
        <v>15:05:51</v>
      </c>
      <c r="E90" s="196" t="str">
        <f>MID(Api!A514,4,2)</f>
        <v>1 </v>
      </c>
      <c r="F90" s="197" t="str">
        <f>MID(Api!B514,1,2)</f>
        <v>48</v>
      </c>
      <c r="G90" s="193" t="str">
        <f>MID(Api!A515,5,3)</f>
        <v>set</v>
      </c>
      <c r="H90" s="198" t="str">
        <f>MID(Api!A515,9,2)</f>
        <v>14</v>
      </c>
      <c r="I90" s="183"/>
      <c r="J90" s="18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>
      <c r="A91" s="183"/>
      <c r="B91" s="193" t="str">
        <f>LEFT(Api!A517,LENB(Api!A517)-1)</f>
        <v>Tarefa</v>
      </c>
      <c r="C91" s="194" t="str">
        <f>LEFT(Api!A518,LENB(Api!A518)-1)</f>
        <v>Projeto Integrador</v>
      </c>
      <c r="D91" s="195" t="str">
        <f>MID(Api!A519,1,8)</f>
        <v>22:23:12</v>
      </c>
      <c r="E91" s="196" t="str">
        <f>MID(Api!A520,4,2)</f>
        <v>3 </v>
      </c>
      <c r="F91" s="197" t="str">
        <f>MID(Api!B520,1,2)</f>
        <v>58</v>
      </c>
      <c r="G91" s="193" t="str">
        <f>MID(Api!A521,5,3)</f>
        <v>set</v>
      </c>
      <c r="H91" s="198" t="str">
        <f>MID(Api!A521,9,2)</f>
        <v>14</v>
      </c>
      <c r="I91" s="183"/>
      <c r="J91" s="18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>
      <c r="A92" s="203"/>
      <c r="B92" s="203"/>
      <c r="C92" s="203"/>
      <c r="D92" s="204"/>
      <c r="E92" s="204"/>
      <c r="F92" s="204"/>
      <c r="G92" s="203"/>
      <c r="H92" s="203"/>
      <c r="I92" s="203"/>
      <c r="J92" s="18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>
      <c r="A93" s="15"/>
      <c r="B93" s="15"/>
      <c r="C93" s="15"/>
      <c r="D93" s="205"/>
      <c r="E93" s="205"/>
      <c r="F93" s="205"/>
      <c r="G93" s="15"/>
      <c r="H93" s="15"/>
      <c r="I93" s="15"/>
      <c r="J93" s="18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>
      <c r="A94" s="15"/>
      <c r="B94" s="15"/>
      <c r="C94" s="15"/>
      <c r="D94" s="205"/>
      <c r="E94" s="205"/>
      <c r="F94" s="205"/>
      <c r="G94" s="15"/>
      <c r="H94" s="15"/>
      <c r="I94" s="15"/>
      <c r="J94" s="18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>
      <c r="A95" s="15"/>
      <c r="B95" s="15"/>
      <c r="C95" s="15"/>
      <c r="D95" s="205"/>
      <c r="E95" s="205"/>
      <c r="F95" s="205"/>
      <c r="G95" s="15"/>
      <c r="H95" s="15"/>
      <c r="I95" s="15"/>
      <c r="J95" s="18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>
      <c r="A96" s="15"/>
      <c r="B96" s="15"/>
      <c r="C96" s="15"/>
      <c r="D96" s="205"/>
      <c r="E96" s="205"/>
      <c r="F96" s="205"/>
      <c r="G96" s="15"/>
      <c r="H96" s="15"/>
      <c r="I96" s="15"/>
      <c r="J96" s="18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>
      <c r="A97" s="15"/>
      <c r="B97" s="15"/>
      <c r="C97" s="15"/>
      <c r="D97" s="205"/>
      <c r="E97" s="205"/>
      <c r="F97" s="205"/>
      <c r="G97" s="15"/>
      <c r="H97" s="15"/>
      <c r="I97" s="15"/>
      <c r="J97" s="18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>
      <c r="A98" s="15"/>
      <c r="B98" s="15"/>
      <c r="C98" s="15"/>
      <c r="D98" s="205"/>
      <c r="E98" s="205"/>
      <c r="F98" s="205"/>
      <c r="G98" s="15"/>
      <c r="H98" s="15"/>
      <c r="I98" s="15"/>
      <c r="J98" s="184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>
      <c r="A99" s="15"/>
      <c r="B99" s="15"/>
      <c r="C99" s="15"/>
      <c r="D99" s="205"/>
      <c r="E99" s="205"/>
      <c r="F99" s="205"/>
      <c r="G99" s="15"/>
      <c r="H99" s="15"/>
      <c r="I99" s="15"/>
      <c r="J99" s="18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>
      <c r="A100" s="15"/>
      <c r="B100" s="15"/>
      <c r="C100" s="15"/>
      <c r="D100" s="205"/>
      <c r="E100" s="205"/>
      <c r="F100" s="205"/>
      <c r="G100" s="15"/>
      <c r="H100" s="15"/>
      <c r="I100" s="15"/>
      <c r="J100" s="18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>
      <c r="A101" s="15"/>
      <c r="B101" s="15"/>
      <c r="C101" s="15"/>
      <c r="D101" s="205"/>
      <c r="E101" s="205"/>
      <c r="F101" s="205"/>
      <c r="G101" s="15"/>
      <c r="H101" s="15"/>
      <c r="I101" s="15"/>
      <c r="J101" s="18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>
      <c r="A102" s="15"/>
      <c r="B102" s="15"/>
      <c r="C102" s="15"/>
      <c r="D102" s="205"/>
      <c r="E102" s="205"/>
      <c r="F102" s="205"/>
      <c r="G102" s="15"/>
      <c r="H102" s="15"/>
      <c r="I102" s="15"/>
      <c r="J102" s="18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>
      <c r="A103" s="15"/>
      <c r="B103" s="15"/>
      <c r="C103" s="15"/>
      <c r="D103" s="205"/>
      <c r="E103" s="205"/>
      <c r="F103" s="205"/>
      <c r="G103" s="15"/>
      <c r="H103" s="15"/>
      <c r="I103" s="15"/>
      <c r="J103" s="18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>
      <c r="A104" s="15"/>
      <c r="B104" s="15"/>
      <c r="C104" s="15"/>
      <c r="D104" s="205"/>
      <c r="E104" s="205"/>
      <c r="F104" s="205"/>
      <c r="G104" s="15"/>
      <c r="H104" s="15"/>
      <c r="I104" s="15"/>
      <c r="J104" s="184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>
      <c r="A105" s="15"/>
      <c r="B105" s="15"/>
      <c r="C105" s="15"/>
      <c r="D105" s="205"/>
      <c r="E105" s="205"/>
      <c r="F105" s="205"/>
      <c r="G105" s="15"/>
      <c r="H105" s="15"/>
      <c r="I105" s="15"/>
      <c r="J105" s="18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>
      <c r="A106" s="15"/>
      <c r="B106" s="15"/>
      <c r="C106" s="15"/>
      <c r="D106" s="205"/>
      <c r="E106" s="205"/>
      <c r="F106" s="205"/>
      <c r="G106" s="15"/>
      <c r="H106" s="15"/>
      <c r="I106" s="15"/>
      <c r="J106" s="18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>
      <c r="A107" s="15"/>
      <c r="B107" s="15"/>
      <c r="C107" s="15"/>
      <c r="D107" s="205"/>
      <c r="E107" s="205"/>
      <c r="F107" s="205"/>
      <c r="G107" s="15"/>
      <c r="H107" s="15"/>
      <c r="I107" s="15"/>
      <c r="J107" s="18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>
      <c r="A108" s="15"/>
      <c r="B108" s="15"/>
      <c r="C108" s="15"/>
      <c r="D108" s="205"/>
      <c r="E108" s="205"/>
      <c r="F108" s="205"/>
      <c r="G108" s="15"/>
      <c r="H108" s="15"/>
      <c r="I108" s="15"/>
      <c r="J108" s="18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>
      <c r="A109" s="15"/>
      <c r="B109" s="15"/>
      <c r="C109" s="15"/>
      <c r="D109" s="205"/>
      <c r="E109" s="205"/>
      <c r="F109" s="205"/>
      <c r="G109" s="15"/>
      <c r="H109" s="15"/>
      <c r="I109" s="15"/>
      <c r="J109" s="18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>
      <c r="A110" s="15"/>
      <c r="B110" s="15"/>
      <c r="C110" s="15"/>
      <c r="D110" s="205"/>
      <c r="E110" s="205"/>
      <c r="F110" s="205"/>
      <c r="G110" s="15"/>
      <c r="H110" s="15"/>
      <c r="I110" s="15"/>
      <c r="J110" s="18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>
      <c r="A111" s="15"/>
      <c r="B111" s="15"/>
      <c r="C111" s="15"/>
      <c r="D111" s="205"/>
      <c r="E111" s="205"/>
      <c r="F111" s="205"/>
      <c r="G111" s="15"/>
      <c r="H111" s="15"/>
      <c r="I111" s="15"/>
      <c r="J111" s="18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>
      <c r="A112" s="15"/>
      <c r="B112" s="15"/>
      <c r="C112" s="15"/>
      <c r="D112" s="205"/>
      <c r="E112" s="205"/>
      <c r="F112" s="205"/>
      <c r="G112" s="15"/>
      <c r="H112" s="15"/>
      <c r="I112" s="15"/>
      <c r="J112" s="18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>
      <c r="A113" s="15"/>
      <c r="B113" s="15"/>
      <c r="C113" s="15"/>
      <c r="D113" s="205"/>
      <c r="E113" s="205"/>
      <c r="F113" s="205"/>
      <c r="G113" s="15"/>
      <c r="H113" s="15"/>
      <c r="I113" s="15"/>
      <c r="J113" s="18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>
      <c r="A114" s="15"/>
      <c r="B114" s="15"/>
      <c r="C114" s="15"/>
      <c r="D114" s="205"/>
      <c r="E114" s="205"/>
      <c r="F114" s="205"/>
      <c r="G114" s="15"/>
      <c r="H114" s="15"/>
      <c r="I114" s="15"/>
      <c r="J114" s="18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>
      <c r="A115" s="15"/>
      <c r="B115" s="15"/>
      <c r="C115" s="15"/>
      <c r="D115" s="205"/>
      <c r="E115" s="205"/>
      <c r="F115" s="205"/>
      <c r="G115" s="15"/>
      <c r="H115" s="15"/>
      <c r="I115" s="15"/>
      <c r="J115" s="18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>
      <c r="A116" s="15"/>
      <c r="B116" s="15"/>
      <c r="C116" s="15"/>
      <c r="D116" s="205"/>
      <c r="E116" s="205"/>
      <c r="F116" s="205"/>
      <c r="G116" s="15"/>
      <c r="H116" s="15"/>
      <c r="I116" s="15"/>
      <c r="J116" s="18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>
      <c r="A117" s="15"/>
      <c r="B117" s="15"/>
      <c r="C117" s="15"/>
      <c r="D117" s="205"/>
      <c r="E117" s="205"/>
      <c r="F117" s="205"/>
      <c r="G117" s="15"/>
      <c r="H117" s="15"/>
      <c r="I117" s="15"/>
      <c r="J117" s="18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>
      <c r="A118" s="15"/>
      <c r="B118" s="15"/>
      <c r="C118" s="15"/>
      <c r="D118" s="205"/>
      <c r="E118" s="205"/>
      <c r="F118" s="205"/>
      <c r="G118" s="15"/>
      <c r="H118" s="15"/>
      <c r="I118" s="15"/>
      <c r="J118" s="18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>
      <c r="A119" s="15"/>
      <c r="B119" s="15"/>
      <c r="C119" s="15"/>
      <c r="D119" s="205"/>
      <c r="E119" s="205"/>
      <c r="F119" s="205"/>
      <c r="G119" s="15"/>
      <c r="H119" s="15"/>
      <c r="I119" s="15"/>
      <c r="J119" s="18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>
      <c r="A120" s="15"/>
      <c r="B120" s="15"/>
      <c r="C120" s="15"/>
      <c r="D120" s="205"/>
      <c r="E120" s="205"/>
      <c r="F120" s="205"/>
      <c r="G120" s="15"/>
      <c r="H120" s="15"/>
      <c r="I120" s="15"/>
      <c r="J120" s="18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>
      <c r="A121" s="15"/>
      <c r="B121" s="15"/>
      <c r="C121" s="15"/>
      <c r="D121" s="205"/>
      <c r="E121" s="205"/>
      <c r="F121" s="205"/>
      <c r="G121" s="15"/>
      <c r="H121" s="15"/>
      <c r="I121" s="15"/>
      <c r="J121" s="18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>
      <c r="A122" s="15"/>
      <c r="B122" s="15"/>
      <c r="C122" s="15"/>
      <c r="D122" s="205"/>
      <c r="E122" s="205"/>
      <c r="F122" s="205"/>
      <c r="G122" s="15"/>
      <c r="H122" s="15"/>
      <c r="I122" s="15"/>
      <c r="J122" s="18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>
      <c r="A123" s="15"/>
      <c r="B123" s="15"/>
      <c r="C123" s="15"/>
      <c r="D123" s="205"/>
      <c r="E123" s="205"/>
      <c r="F123" s="205"/>
      <c r="G123" s="15"/>
      <c r="H123" s="15"/>
      <c r="I123" s="15"/>
      <c r="J123" s="18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>
      <c r="A124" s="15"/>
      <c r="B124" s="15"/>
      <c r="C124" s="15"/>
      <c r="D124" s="205"/>
      <c r="E124" s="205"/>
      <c r="F124" s="205"/>
      <c r="G124" s="15"/>
      <c r="H124" s="15"/>
      <c r="I124" s="15"/>
      <c r="J124" s="184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>
      <c r="A125" s="15"/>
      <c r="B125" s="15"/>
      <c r="C125" s="15"/>
      <c r="D125" s="205"/>
      <c r="E125" s="205"/>
      <c r="F125" s="205"/>
      <c r="G125" s="15"/>
      <c r="H125" s="15"/>
      <c r="I125" s="15"/>
      <c r="J125" s="18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>
      <c r="A126" s="15"/>
      <c r="B126" s="15"/>
      <c r="C126" s="15"/>
      <c r="D126" s="205"/>
      <c r="E126" s="205"/>
      <c r="F126" s="205"/>
      <c r="G126" s="15"/>
      <c r="H126" s="15"/>
      <c r="I126" s="15"/>
      <c r="J126" s="18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>
      <c r="A127" s="15"/>
      <c r="B127" s="15"/>
      <c r="C127" s="15"/>
      <c r="D127" s="205"/>
      <c r="E127" s="205"/>
      <c r="F127" s="205"/>
      <c r="G127" s="15"/>
      <c r="H127" s="15"/>
      <c r="I127" s="15"/>
      <c r="J127" s="184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>
      <c r="A128" s="15"/>
      <c r="B128" s="15"/>
      <c r="C128" s="15"/>
      <c r="D128" s="205"/>
      <c r="E128" s="205"/>
      <c r="F128" s="205"/>
      <c r="G128" s="15"/>
      <c r="H128" s="15"/>
      <c r="I128" s="15"/>
      <c r="J128" s="18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>
      <c r="A129" s="15"/>
      <c r="B129" s="15"/>
      <c r="C129" s="15"/>
      <c r="D129" s="205"/>
      <c r="E129" s="205"/>
      <c r="F129" s="205"/>
      <c r="G129" s="15"/>
      <c r="H129" s="15"/>
      <c r="I129" s="15"/>
      <c r="J129" s="184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>
      <c r="A130" s="15"/>
      <c r="B130" s="15"/>
      <c r="C130" s="15"/>
      <c r="D130" s="205"/>
      <c r="E130" s="205"/>
      <c r="F130" s="205"/>
      <c r="G130" s="15"/>
      <c r="H130" s="15"/>
      <c r="I130" s="15"/>
      <c r="J130" s="18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>
      <c r="A131" s="15"/>
      <c r="B131" s="15"/>
      <c r="C131" s="15"/>
      <c r="D131" s="205"/>
      <c r="E131" s="205"/>
      <c r="F131" s="205"/>
      <c r="G131" s="15"/>
      <c r="H131" s="15"/>
      <c r="I131" s="15"/>
      <c r="J131" s="184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>
      <c r="A132" s="15"/>
      <c r="B132" s="15"/>
      <c r="C132" s="15"/>
      <c r="D132" s="205"/>
      <c r="E132" s="205"/>
      <c r="F132" s="205"/>
      <c r="G132" s="15"/>
      <c r="H132" s="15"/>
      <c r="I132" s="15"/>
      <c r="J132" s="18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>
      <c r="A133" s="15"/>
      <c r="B133" s="15"/>
      <c r="C133" s="15"/>
      <c r="D133" s="205"/>
      <c r="E133" s="205"/>
      <c r="F133" s="205"/>
      <c r="G133" s="15"/>
      <c r="H133" s="15"/>
      <c r="I133" s="15"/>
      <c r="J133" s="184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>
      <c r="A134" s="15"/>
      <c r="B134" s="15"/>
      <c r="C134" s="15"/>
      <c r="D134" s="205"/>
      <c r="E134" s="205"/>
      <c r="F134" s="205"/>
      <c r="G134" s="15"/>
      <c r="H134" s="15"/>
      <c r="I134" s="15"/>
      <c r="J134" s="18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>
      <c r="A135" s="15"/>
      <c r="B135" s="15"/>
      <c r="C135" s="15"/>
      <c r="D135" s="205"/>
      <c r="E135" s="205"/>
      <c r="F135" s="205"/>
      <c r="G135" s="15"/>
      <c r="H135" s="15"/>
      <c r="I135" s="15"/>
      <c r="J135" s="184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>
      <c r="A136" s="15"/>
      <c r="B136" s="15"/>
      <c r="C136" s="15"/>
      <c r="D136" s="205"/>
      <c r="E136" s="205"/>
      <c r="F136" s="205"/>
      <c r="G136" s="15"/>
      <c r="H136" s="15"/>
      <c r="I136" s="15"/>
      <c r="J136" s="18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>
      <c r="A137" s="15"/>
      <c r="B137" s="15"/>
      <c r="C137" s="15"/>
      <c r="D137" s="205"/>
      <c r="E137" s="205"/>
      <c r="F137" s="205"/>
      <c r="G137" s="15"/>
      <c r="H137" s="15"/>
      <c r="I137" s="15"/>
      <c r="J137" s="184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>
      <c r="A138" s="15"/>
      <c r="B138" s="15"/>
      <c r="C138" s="15"/>
      <c r="D138" s="205"/>
      <c r="E138" s="205"/>
      <c r="F138" s="205"/>
      <c r="G138" s="15"/>
      <c r="H138" s="15"/>
      <c r="I138" s="15"/>
      <c r="J138" s="18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>
      <c r="A139" s="15"/>
      <c r="B139" s="15"/>
      <c r="C139" s="15"/>
      <c r="D139" s="205"/>
      <c r="E139" s="205"/>
      <c r="F139" s="205"/>
      <c r="G139" s="15"/>
      <c r="H139" s="15"/>
      <c r="I139" s="15"/>
      <c r="J139" s="184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>
      <c r="A140" s="15"/>
      <c r="B140" s="15"/>
      <c r="C140" s="15"/>
      <c r="D140" s="205"/>
      <c r="E140" s="205"/>
      <c r="F140" s="205"/>
      <c r="G140" s="15"/>
      <c r="H140" s="15"/>
      <c r="I140" s="15"/>
      <c r="J140" s="18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>
      <c r="A141" s="15"/>
      <c r="B141" s="15"/>
      <c r="C141" s="15"/>
      <c r="D141" s="205"/>
      <c r="E141" s="205"/>
      <c r="F141" s="205"/>
      <c r="G141" s="15"/>
      <c r="H141" s="15"/>
      <c r="I141" s="15"/>
      <c r="J141" s="184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>
      <c r="A142" s="15"/>
      <c r="B142" s="15"/>
      <c r="C142" s="15"/>
      <c r="D142" s="205"/>
      <c r="E142" s="205"/>
      <c r="F142" s="205"/>
      <c r="G142" s="15"/>
      <c r="H142" s="15"/>
      <c r="I142" s="15"/>
      <c r="J142" s="18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>
      <c r="A143" s="15"/>
      <c r="B143" s="15"/>
      <c r="C143" s="15"/>
      <c r="D143" s="205"/>
      <c r="E143" s="205"/>
      <c r="F143" s="205"/>
      <c r="G143" s="15"/>
      <c r="H143" s="15"/>
      <c r="I143" s="15"/>
      <c r="J143" s="184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>
      <c r="A144" s="15"/>
      <c r="B144" s="15"/>
      <c r="C144" s="15"/>
      <c r="D144" s="205"/>
      <c r="E144" s="205"/>
      <c r="F144" s="205"/>
      <c r="G144" s="15"/>
      <c r="H144" s="15"/>
      <c r="I144" s="15"/>
      <c r="J144" s="18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>
      <c r="A145" s="15"/>
      <c r="B145" s="15"/>
      <c r="C145" s="15"/>
      <c r="D145" s="205"/>
      <c r="E145" s="205"/>
      <c r="F145" s="205"/>
      <c r="G145" s="15"/>
      <c r="H145" s="15"/>
      <c r="I145" s="15"/>
      <c r="J145" s="184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>
      <c r="A146" s="15"/>
      <c r="B146" s="15"/>
      <c r="C146" s="15"/>
      <c r="D146" s="205"/>
      <c r="E146" s="205"/>
      <c r="F146" s="205"/>
      <c r="G146" s="15"/>
      <c r="H146" s="15"/>
      <c r="I146" s="15"/>
      <c r="J146" s="18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>
      <c r="A147" s="15"/>
      <c r="B147" s="15"/>
      <c r="C147" s="15"/>
      <c r="D147" s="205"/>
      <c r="E147" s="205"/>
      <c r="F147" s="205"/>
      <c r="G147" s="15"/>
      <c r="H147" s="15"/>
      <c r="I147" s="15"/>
      <c r="J147" s="184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>
      <c r="A148" s="15"/>
      <c r="B148" s="15"/>
      <c r="C148" s="15"/>
      <c r="D148" s="205"/>
      <c r="E148" s="205"/>
      <c r="F148" s="205"/>
      <c r="G148" s="15"/>
      <c r="H148" s="15"/>
      <c r="I148" s="15"/>
      <c r="J148" s="18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>
      <c r="A149" s="15"/>
      <c r="B149" s="15"/>
      <c r="C149" s="15"/>
      <c r="D149" s="205"/>
      <c r="E149" s="205"/>
      <c r="F149" s="205"/>
      <c r="G149" s="15"/>
      <c r="H149" s="15"/>
      <c r="I149" s="15"/>
      <c r="J149" s="184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>
      <c r="A150" s="15"/>
      <c r="B150" s="15"/>
      <c r="C150" s="15"/>
      <c r="D150" s="205"/>
      <c r="E150" s="205"/>
      <c r="F150" s="205"/>
      <c r="G150" s="15"/>
      <c r="H150" s="15"/>
      <c r="I150" s="15"/>
      <c r="J150" s="18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>
      <c r="A151" s="15"/>
      <c r="B151" s="15"/>
      <c r="C151" s="15"/>
      <c r="D151" s="205"/>
      <c r="E151" s="205"/>
      <c r="F151" s="205"/>
      <c r="G151" s="15"/>
      <c r="H151" s="15"/>
      <c r="I151" s="15"/>
      <c r="J151" s="18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>
      <c r="A152" s="15"/>
      <c r="B152" s="15"/>
      <c r="C152" s="15"/>
      <c r="D152" s="205"/>
      <c r="E152" s="205"/>
      <c r="F152" s="205"/>
      <c r="G152" s="15"/>
      <c r="H152" s="15"/>
      <c r="I152" s="15"/>
      <c r="J152" s="18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>
      <c r="A153" s="15"/>
      <c r="B153" s="15"/>
      <c r="C153" s="15"/>
      <c r="D153" s="205"/>
      <c r="E153" s="205"/>
      <c r="F153" s="205"/>
      <c r="G153" s="15"/>
      <c r="H153" s="15"/>
      <c r="I153" s="15"/>
      <c r="J153" s="184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>
      <c r="A154" s="15"/>
      <c r="B154" s="15"/>
      <c r="C154" s="15"/>
      <c r="D154" s="205"/>
      <c r="E154" s="205"/>
      <c r="F154" s="205"/>
      <c r="G154" s="15"/>
      <c r="H154" s="15"/>
      <c r="I154" s="15"/>
      <c r="J154" s="18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>
      <c r="A155" s="15"/>
      <c r="B155" s="15"/>
      <c r="C155" s="15"/>
      <c r="D155" s="205"/>
      <c r="E155" s="205"/>
      <c r="F155" s="205"/>
      <c r="G155" s="15"/>
      <c r="H155" s="15"/>
      <c r="I155" s="15"/>
      <c r="J155" s="184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>
      <c r="A156" s="15"/>
      <c r="B156" s="15"/>
      <c r="C156" s="15"/>
      <c r="D156" s="205"/>
      <c r="E156" s="205"/>
      <c r="F156" s="205"/>
      <c r="G156" s="15"/>
      <c r="H156" s="15"/>
      <c r="I156" s="15"/>
      <c r="J156" s="18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>
      <c r="A157" s="15"/>
      <c r="B157" s="15"/>
      <c r="C157" s="15"/>
      <c r="D157" s="205"/>
      <c r="E157" s="205"/>
      <c r="F157" s="205"/>
      <c r="G157" s="15"/>
      <c r="H157" s="15"/>
      <c r="I157" s="15"/>
      <c r="J157" s="184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>
      <c r="A158" s="15"/>
      <c r="B158" s="15"/>
      <c r="C158" s="15"/>
      <c r="D158" s="205"/>
      <c r="E158" s="205"/>
      <c r="F158" s="205"/>
      <c r="G158" s="15"/>
      <c r="H158" s="15"/>
      <c r="I158" s="15"/>
      <c r="J158" s="18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>
      <c r="A159" s="15"/>
      <c r="B159" s="15"/>
      <c r="C159" s="15"/>
      <c r="D159" s="205"/>
      <c r="E159" s="205"/>
      <c r="F159" s="205"/>
      <c r="G159" s="15"/>
      <c r="H159" s="15"/>
      <c r="I159" s="15"/>
      <c r="J159" s="18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>
      <c r="A160" s="15"/>
      <c r="B160" s="15"/>
      <c r="C160" s="15"/>
      <c r="D160" s="205"/>
      <c r="E160" s="205"/>
      <c r="F160" s="205"/>
      <c r="G160" s="15"/>
      <c r="H160" s="15"/>
      <c r="I160" s="15"/>
      <c r="J160" s="184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>
      <c r="A161" s="15"/>
      <c r="B161" s="15"/>
      <c r="C161" s="15"/>
      <c r="D161" s="205"/>
      <c r="E161" s="205"/>
      <c r="F161" s="205"/>
      <c r="G161" s="15"/>
      <c r="H161" s="15"/>
      <c r="I161" s="15"/>
      <c r="J161" s="18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>
      <c r="A162" s="15"/>
      <c r="B162" s="15"/>
      <c r="C162" s="15"/>
      <c r="D162" s="205"/>
      <c r="E162" s="205"/>
      <c r="F162" s="205"/>
      <c r="G162" s="15"/>
      <c r="H162" s="15"/>
      <c r="I162" s="15"/>
      <c r="J162" s="18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>
      <c r="A163" s="15"/>
      <c r="B163" s="15"/>
      <c r="C163" s="15"/>
      <c r="D163" s="205"/>
      <c r="E163" s="205"/>
      <c r="F163" s="205"/>
      <c r="G163" s="15"/>
      <c r="H163" s="15"/>
      <c r="I163" s="15"/>
      <c r="J163" s="18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>
      <c r="A164" s="15"/>
      <c r="B164" s="15"/>
      <c r="C164" s="15"/>
      <c r="D164" s="205"/>
      <c r="E164" s="205"/>
      <c r="F164" s="205"/>
      <c r="G164" s="15"/>
      <c r="H164" s="15"/>
      <c r="I164" s="15"/>
      <c r="J164" s="184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>
      <c r="A165" s="15"/>
      <c r="B165" s="15"/>
      <c r="C165" s="15"/>
      <c r="D165" s="205"/>
      <c r="E165" s="205"/>
      <c r="F165" s="205"/>
      <c r="G165" s="15"/>
      <c r="H165" s="15"/>
      <c r="I165" s="15"/>
      <c r="J165" s="18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>
      <c r="A166" s="15"/>
      <c r="B166" s="15"/>
      <c r="C166" s="15"/>
      <c r="D166" s="205"/>
      <c r="E166" s="205"/>
      <c r="F166" s="205"/>
      <c r="G166" s="15"/>
      <c r="H166" s="15"/>
      <c r="I166" s="15"/>
      <c r="J166" s="184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>
      <c r="A167" s="15"/>
      <c r="B167" s="15"/>
      <c r="C167" s="15"/>
      <c r="D167" s="205"/>
      <c r="E167" s="205"/>
      <c r="F167" s="205"/>
      <c r="G167" s="15"/>
      <c r="H167" s="15"/>
      <c r="I167" s="15"/>
      <c r="J167" s="18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>
      <c r="A168" s="15"/>
      <c r="B168" s="15"/>
      <c r="C168" s="15"/>
      <c r="D168" s="205"/>
      <c r="E168" s="205"/>
      <c r="F168" s="205"/>
      <c r="G168" s="15"/>
      <c r="H168" s="15"/>
      <c r="I168" s="15"/>
      <c r="J168" s="184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>
      <c r="A169" s="15"/>
      <c r="B169" s="15"/>
      <c r="C169" s="15"/>
      <c r="D169" s="205"/>
      <c r="E169" s="205"/>
      <c r="F169" s="205"/>
      <c r="G169" s="15"/>
      <c r="H169" s="15"/>
      <c r="I169" s="15"/>
      <c r="J169" s="18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>
      <c r="A170" s="15"/>
      <c r="B170" s="15"/>
      <c r="C170" s="15"/>
      <c r="D170" s="205"/>
      <c r="E170" s="205"/>
      <c r="F170" s="205"/>
      <c r="G170" s="15"/>
      <c r="H170" s="15"/>
      <c r="I170" s="15"/>
      <c r="J170" s="184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>
      <c r="A171" s="15"/>
      <c r="B171" s="15"/>
      <c r="C171" s="15"/>
      <c r="D171" s="205"/>
      <c r="E171" s="205"/>
      <c r="F171" s="205"/>
      <c r="G171" s="15"/>
      <c r="H171" s="15"/>
      <c r="I171" s="15"/>
      <c r="J171" s="18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>
      <c r="A172" s="15"/>
      <c r="B172" s="15"/>
      <c r="C172" s="15"/>
      <c r="D172" s="205"/>
      <c r="E172" s="205"/>
      <c r="F172" s="205"/>
      <c r="G172" s="15"/>
      <c r="H172" s="15"/>
      <c r="I172" s="15"/>
      <c r="J172" s="184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>
      <c r="A173" s="15"/>
      <c r="B173" s="15"/>
      <c r="C173" s="15"/>
      <c r="D173" s="205"/>
      <c r="E173" s="205"/>
      <c r="F173" s="205"/>
      <c r="G173" s="15"/>
      <c r="H173" s="15"/>
      <c r="I173" s="15"/>
      <c r="J173" s="18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>
      <c r="A174" s="15"/>
      <c r="B174" s="15"/>
      <c r="C174" s="15"/>
      <c r="D174" s="205"/>
      <c r="E174" s="205"/>
      <c r="F174" s="205"/>
      <c r="G174" s="15"/>
      <c r="H174" s="15"/>
      <c r="I174" s="15"/>
      <c r="J174" s="184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>
      <c r="A175" s="15"/>
      <c r="B175" s="15"/>
      <c r="C175" s="15"/>
      <c r="D175" s="205"/>
      <c r="E175" s="205"/>
      <c r="F175" s="205"/>
      <c r="G175" s="15"/>
      <c r="H175" s="15"/>
      <c r="I175" s="15"/>
      <c r="J175" s="18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>
      <c r="A176" s="15"/>
      <c r="B176" s="15"/>
      <c r="C176" s="15"/>
      <c r="D176" s="205"/>
      <c r="E176" s="205"/>
      <c r="F176" s="205"/>
      <c r="G176" s="15"/>
      <c r="H176" s="15"/>
      <c r="I176" s="15"/>
      <c r="J176" s="184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>
      <c r="A177" s="15"/>
      <c r="B177" s="15"/>
      <c r="C177" s="15"/>
      <c r="D177" s="205"/>
      <c r="E177" s="205"/>
      <c r="F177" s="205"/>
      <c r="G177" s="15"/>
      <c r="H177" s="15"/>
      <c r="I177" s="15"/>
      <c r="J177" s="18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>
      <c r="A178" s="15"/>
      <c r="B178" s="15"/>
      <c r="C178" s="15"/>
      <c r="D178" s="205"/>
      <c r="E178" s="205"/>
      <c r="F178" s="205"/>
      <c r="G178" s="15"/>
      <c r="H178" s="15"/>
      <c r="I178" s="15"/>
      <c r="J178" s="184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>
      <c r="A179" s="15"/>
      <c r="B179" s="15"/>
      <c r="C179" s="15"/>
      <c r="D179" s="205"/>
      <c r="E179" s="205"/>
      <c r="F179" s="205"/>
      <c r="G179" s="15"/>
      <c r="H179" s="15"/>
      <c r="I179" s="15"/>
      <c r="J179" s="18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>
      <c r="A180" s="15"/>
      <c r="B180" s="15"/>
      <c r="C180" s="15"/>
      <c r="D180" s="205"/>
      <c r="E180" s="205"/>
      <c r="F180" s="205"/>
      <c r="G180" s="15"/>
      <c r="H180" s="15"/>
      <c r="I180" s="15"/>
      <c r="J180" s="184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>
      <c r="A181" s="15"/>
      <c r="B181" s="15"/>
      <c r="C181" s="15"/>
      <c r="D181" s="205"/>
      <c r="E181" s="205"/>
      <c r="F181" s="205"/>
      <c r="G181" s="15"/>
      <c r="H181" s="15"/>
      <c r="I181" s="15"/>
      <c r="J181" s="18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>
      <c r="A182" s="15"/>
      <c r="B182" s="15"/>
      <c r="C182" s="15"/>
      <c r="D182" s="205"/>
      <c r="E182" s="205"/>
      <c r="F182" s="205"/>
      <c r="G182" s="15"/>
      <c r="H182" s="15"/>
      <c r="I182" s="15"/>
      <c r="J182" s="184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>
      <c r="A183" s="15"/>
      <c r="B183" s="15"/>
      <c r="C183" s="15"/>
      <c r="D183" s="205"/>
      <c r="E183" s="205"/>
      <c r="F183" s="205"/>
      <c r="G183" s="15"/>
      <c r="H183" s="15"/>
      <c r="I183" s="15"/>
      <c r="J183" s="18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>
      <c r="A184" s="15"/>
      <c r="B184" s="15"/>
      <c r="C184" s="15"/>
      <c r="D184" s="205"/>
      <c r="E184" s="205"/>
      <c r="F184" s="205"/>
      <c r="G184" s="15"/>
      <c r="H184" s="15"/>
      <c r="I184" s="15"/>
      <c r="J184" s="184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>
      <c r="A185" s="15"/>
      <c r="B185" s="15"/>
      <c r="C185" s="15"/>
      <c r="D185" s="205"/>
      <c r="E185" s="205"/>
      <c r="F185" s="205"/>
      <c r="G185" s="15"/>
      <c r="H185" s="15"/>
      <c r="I185" s="15"/>
      <c r="J185" s="18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>
      <c r="A186" s="15"/>
      <c r="B186" s="15"/>
      <c r="C186" s="15"/>
      <c r="D186" s="205"/>
      <c r="E186" s="205"/>
      <c r="F186" s="205"/>
      <c r="G186" s="15"/>
      <c r="H186" s="15"/>
      <c r="I186" s="15"/>
      <c r="J186" s="18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>
      <c r="A187" s="15"/>
      <c r="B187" s="15"/>
      <c r="C187" s="15"/>
      <c r="D187" s="205"/>
      <c r="E187" s="205"/>
      <c r="F187" s="205"/>
      <c r="G187" s="15"/>
      <c r="H187" s="15"/>
      <c r="I187" s="15"/>
      <c r="J187" s="18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>
      <c r="A188" s="15"/>
      <c r="B188" s="15"/>
      <c r="C188" s="15"/>
      <c r="D188" s="205"/>
      <c r="E188" s="205"/>
      <c r="F188" s="205"/>
      <c r="G188" s="15"/>
      <c r="H188" s="15"/>
      <c r="I188" s="15"/>
      <c r="J188" s="184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>
      <c r="A189" s="15"/>
      <c r="B189" s="15"/>
      <c r="C189" s="15"/>
      <c r="D189" s="205"/>
      <c r="E189" s="205"/>
      <c r="F189" s="205"/>
      <c r="G189" s="15"/>
      <c r="H189" s="15"/>
      <c r="I189" s="15"/>
      <c r="J189" s="18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>
      <c r="A190" s="15"/>
      <c r="B190" s="15"/>
      <c r="C190" s="15"/>
      <c r="D190" s="205"/>
      <c r="E190" s="205"/>
      <c r="F190" s="205"/>
      <c r="G190" s="15"/>
      <c r="H190" s="15"/>
      <c r="I190" s="15"/>
      <c r="J190" s="18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>
      <c r="A191" s="15"/>
      <c r="B191" s="15"/>
      <c r="C191" s="15"/>
      <c r="D191" s="205"/>
      <c r="E191" s="205"/>
      <c r="F191" s="205"/>
      <c r="G191" s="15"/>
      <c r="H191" s="15"/>
      <c r="I191" s="15"/>
      <c r="J191" s="18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>
      <c r="A192" s="15"/>
      <c r="B192" s="15"/>
      <c r="C192" s="15"/>
      <c r="D192" s="205"/>
      <c r="E192" s="205"/>
      <c r="F192" s="205"/>
      <c r="G192" s="15"/>
      <c r="H192" s="15"/>
      <c r="I192" s="15"/>
      <c r="J192" s="184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>
      <c r="A193" s="15"/>
      <c r="B193" s="15"/>
      <c r="C193" s="15"/>
      <c r="D193" s="205"/>
      <c r="E193" s="205"/>
      <c r="F193" s="205"/>
      <c r="G193" s="15"/>
      <c r="H193" s="15"/>
      <c r="I193" s="15"/>
      <c r="J193" s="18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>
      <c r="A194" s="15"/>
      <c r="B194" s="15"/>
      <c r="C194" s="15"/>
      <c r="D194" s="205"/>
      <c r="E194" s="205"/>
      <c r="F194" s="205"/>
      <c r="G194" s="15"/>
      <c r="H194" s="15"/>
      <c r="I194" s="15"/>
      <c r="J194" s="184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>
      <c r="A195" s="15"/>
      <c r="B195" s="15"/>
      <c r="C195" s="15"/>
      <c r="D195" s="205"/>
      <c r="E195" s="205"/>
      <c r="F195" s="205"/>
      <c r="G195" s="15"/>
      <c r="H195" s="15"/>
      <c r="I195" s="15"/>
      <c r="J195" s="184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>
      <c r="A196" s="15"/>
      <c r="B196" s="15"/>
      <c r="C196" s="15"/>
      <c r="D196" s="205"/>
      <c r="E196" s="205"/>
      <c r="F196" s="205"/>
      <c r="G196" s="15"/>
      <c r="H196" s="15"/>
      <c r="I196" s="15"/>
      <c r="J196" s="184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>
      <c r="A197" s="15"/>
      <c r="B197" s="15"/>
      <c r="C197" s="15"/>
      <c r="D197" s="205"/>
      <c r="E197" s="205"/>
      <c r="F197" s="205"/>
      <c r="G197" s="15"/>
      <c r="H197" s="15"/>
      <c r="I197" s="15"/>
      <c r="J197" s="184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>
      <c r="A198" s="15"/>
      <c r="B198" s="15"/>
      <c r="C198" s="15"/>
      <c r="D198" s="205"/>
      <c r="E198" s="205"/>
      <c r="F198" s="205"/>
      <c r="G198" s="15"/>
      <c r="H198" s="15"/>
      <c r="I198" s="15"/>
      <c r="J198" s="184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>
      <c r="A199" s="15"/>
      <c r="B199" s="15"/>
      <c r="C199" s="15"/>
      <c r="D199" s="205"/>
      <c r="E199" s="205"/>
      <c r="F199" s="205"/>
      <c r="G199" s="15"/>
      <c r="H199" s="15"/>
      <c r="I199" s="15"/>
      <c r="J199" s="184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>
      <c r="A200" s="15"/>
      <c r="B200" s="15"/>
      <c r="C200" s="15"/>
      <c r="D200" s="205"/>
      <c r="E200" s="205"/>
      <c r="F200" s="205"/>
      <c r="G200" s="15"/>
      <c r="H200" s="15"/>
      <c r="I200" s="15"/>
      <c r="J200" s="184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>
      <c r="A201" s="15"/>
      <c r="B201" s="15"/>
      <c r="C201" s="15"/>
      <c r="D201" s="205"/>
      <c r="E201" s="205"/>
      <c r="F201" s="205"/>
      <c r="G201" s="15"/>
      <c r="H201" s="15"/>
      <c r="I201" s="15"/>
      <c r="J201" s="184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>
      <c r="A202" s="15"/>
      <c r="B202" s="15"/>
      <c r="C202" s="15"/>
      <c r="D202" s="205"/>
      <c r="E202" s="205"/>
      <c r="F202" s="205"/>
      <c r="G202" s="15"/>
      <c r="H202" s="15"/>
      <c r="I202" s="15"/>
      <c r="J202" s="184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>
      <c r="A203" s="15"/>
      <c r="B203" s="15"/>
      <c r="C203" s="15"/>
      <c r="D203" s="205"/>
      <c r="E203" s="205"/>
      <c r="F203" s="205"/>
      <c r="G203" s="15"/>
      <c r="H203" s="15"/>
      <c r="I203" s="15"/>
      <c r="J203" s="184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>
      <c r="A204" s="15"/>
      <c r="B204" s="15"/>
      <c r="C204" s="15"/>
      <c r="D204" s="205"/>
      <c r="E204" s="205"/>
      <c r="F204" s="205"/>
      <c r="G204" s="15"/>
      <c r="H204" s="15"/>
      <c r="I204" s="15"/>
      <c r="J204" s="184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>
      <c r="A205" s="15"/>
      <c r="B205" s="15"/>
      <c r="C205" s="15"/>
      <c r="D205" s="205"/>
      <c r="E205" s="205"/>
      <c r="F205" s="205"/>
      <c r="G205" s="15"/>
      <c r="H205" s="15"/>
      <c r="I205" s="15"/>
      <c r="J205" s="184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>
      <c r="A206" s="15"/>
      <c r="B206" s="15"/>
      <c r="C206" s="15"/>
      <c r="D206" s="205"/>
      <c r="E206" s="205"/>
      <c r="F206" s="205"/>
      <c r="G206" s="15"/>
      <c r="H206" s="15"/>
      <c r="I206" s="15"/>
      <c r="J206" s="184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>
      <c r="A207" s="15"/>
      <c r="B207" s="15"/>
      <c r="C207" s="15"/>
      <c r="D207" s="205"/>
      <c r="E207" s="205"/>
      <c r="F207" s="205"/>
      <c r="G207" s="15"/>
      <c r="H207" s="15"/>
      <c r="I207" s="15"/>
      <c r="J207" s="184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>
      <c r="A208" s="15"/>
      <c r="B208" s="15"/>
      <c r="C208" s="15"/>
      <c r="D208" s="205"/>
      <c r="E208" s="205"/>
      <c r="F208" s="205"/>
      <c r="G208" s="15"/>
      <c r="H208" s="15"/>
      <c r="I208" s="15"/>
      <c r="J208" s="184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>
      <c r="A209" s="15"/>
      <c r="B209" s="15"/>
      <c r="C209" s="15"/>
      <c r="D209" s="205"/>
      <c r="E209" s="205"/>
      <c r="F209" s="205"/>
      <c r="G209" s="15"/>
      <c r="H209" s="15"/>
      <c r="I209" s="15"/>
      <c r="J209" s="184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>
      <c r="A210" s="15"/>
      <c r="B210" s="15"/>
      <c r="C210" s="15"/>
      <c r="D210" s="205"/>
      <c r="E210" s="205"/>
      <c r="F210" s="205"/>
      <c r="G210" s="15"/>
      <c r="H210" s="15"/>
      <c r="I210" s="15"/>
      <c r="J210" s="184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>
      <c r="A211" s="15"/>
      <c r="B211" s="15"/>
      <c r="C211" s="15"/>
      <c r="D211" s="205"/>
      <c r="E211" s="205"/>
      <c r="F211" s="205"/>
      <c r="G211" s="15"/>
      <c r="H211" s="15"/>
      <c r="I211" s="15"/>
      <c r="J211" s="18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>
      <c r="A212" s="15"/>
      <c r="B212" s="15"/>
      <c r="C212" s="15"/>
      <c r="D212" s="205"/>
      <c r="E212" s="205"/>
      <c r="F212" s="205"/>
      <c r="G212" s="15"/>
      <c r="H212" s="15"/>
      <c r="I212" s="15"/>
      <c r="J212" s="184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>
      <c r="A213" s="15"/>
      <c r="B213" s="15"/>
      <c r="C213" s="15"/>
      <c r="D213" s="205"/>
      <c r="E213" s="205"/>
      <c r="F213" s="205"/>
      <c r="G213" s="15"/>
      <c r="H213" s="15"/>
      <c r="I213" s="15"/>
      <c r="J213" s="184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>
      <c r="A214" s="15"/>
      <c r="B214" s="15"/>
      <c r="C214" s="15"/>
      <c r="D214" s="205"/>
      <c r="E214" s="205"/>
      <c r="F214" s="205"/>
      <c r="G214" s="15"/>
      <c r="H214" s="15"/>
      <c r="I214" s="15"/>
      <c r="J214" s="184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>
      <c r="A215" s="15"/>
      <c r="B215" s="15"/>
      <c r="C215" s="15"/>
      <c r="D215" s="205"/>
      <c r="E215" s="205"/>
      <c r="F215" s="205"/>
      <c r="G215" s="15"/>
      <c r="H215" s="15"/>
      <c r="I215" s="15"/>
      <c r="J215" s="184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>
      <c r="A216" s="15"/>
      <c r="B216" s="15"/>
      <c r="C216" s="15"/>
      <c r="D216" s="205"/>
      <c r="E216" s="205"/>
      <c r="F216" s="205"/>
      <c r="G216" s="15"/>
      <c r="H216" s="15"/>
      <c r="I216" s="15"/>
      <c r="J216" s="184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>
      <c r="A217" s="15"/>
      <c r="B217" s="15"/>
      <c r="C217" s="15"/>
      <c r="D217" s="205"/>
      <c r="E217" s="205"/>
      <c r="F217" s="205"/>
      <c r="G217" s="15"/>
      <c r="H217" s="15"/>
      <c r="I217" s="15"/>
      <c r="J217" s="184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>
      <c r="A218" s="15"/>
      <c r="B218" s="15"/>
      <c r="C218" s="15"/>
      <c r="D218" s="205"/>
      <c r="E218" s="205"/>
      <c r="F218" s="205"/>
      <c r="G218" s="15"/>
      <c r="H218" s="15"/>
      <c r="I218" s="15"/>
      <c r="J218" s="184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>
      <c r="A219" s="15"/>
      <c r="B219" s="15"/>
      <c r="C219" s="15"/>
      <c r="D219" s="205"/>
      <c r="E219" s="205"/>
      <c r="F219" s="205"/>
      <c r="G219" s="15"/>
      <c r="H219" s="15"/>
      <c r="I219" s="15"/>
      <c r="J219" s="184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>
      <c r="A220" s="15"/>
      <c r="B220" s="15"/>
      <c r="C220" s="15"/>
      <c r="D220" s="205"/>
      <c r="E220" s="205"/>
      <c r="F220" s="205"/>
      <c r="G220" s="15"/>
      <c r="H220" s="15"/>
      <c r="I220" s="15"/>
      <c r="J220" s="184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>
      <c r="A221" s="15"/>
      <c r="B221" s="15"/>
      <c r="C221" s="15"/>
      <c r="D221" s="205"/>
      <c r="E221" s="205"/>
      <c r="F221" s="205"/>
      <c r="G221" s="15"/>
      <c r="H221" s="15"/>
      <c r="I221" s="15"/>
      <c r="J221" s="184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>
      <c r="A222" s="15"/>
      <c r="B222" s="15"/>
      <c r="C222" s="15"/>
      <c r="D222" s="205"/>
      <c r="E222" s="205"/>
      <c r="F222" s="205"/>
      <c r="G222" s="15"/>
      <c r="H222" s="15"/>
      <c r="I222" s="15"/>
      <c r="J222" s="184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>
      <c r="A223" s="15"/>
      <c r="B223" s="15"/>
      <c r="C223" s="15"/>
      <c r="D223" s="205"/>
      <c r="E223" s="205"/>
      <c r="F223" s="205"/>
      <c r="G223" s="15"/>
      <c r="H223" s="15"/>
      <c r="I223" s="15"/>
      <c r="J223" s="184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>
      <c r="A224" s="15"/>
      <c r="B224" s="15"/>
      <c r="C224" s="15"/>
      <c r="D224" s="205"/>
      <c r="E224" s="205"/>
      <c r="F224" s="205"/>
      <c r="G224" s="15"/>
      <c r="H224" s="15"/>
      <c r="I224" s="15"/>
      <c r="J224" s="184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>
      <c r="A225" s="15"/>
      <c r="B225" s="15"/>
      <c r="C225" s="15"/>
      <c r="D225" s="205"/>
      <c r="E225" s="205"/>
      <c r="F225" s="205"/>
      <c r="G225" s="15"/>
      <c r="H225" s="15"/>
      <c r="I225" s="15"/>
      <c r="J225" s="184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>
      <c r="A226" s="15"/>
      <c r="B226" s="15"/>
      <c r="C226" s="15"/>
      <c r="D226" s="205"/>
      <c r="E226" s="205"/>
      <c r="F226" s="205"/>
      <c r="G226" s="15"/>
      <c r="H226" s="15"/>
      <c r="I226" s="15"/>
      <c r="J226" s="184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>
      <c r="A227" s="15"/>
      <c r="B227" s="15"/>
      <c r="C227" s="15"/>
      <c r="D227" s="205"/>
      <c r="E227" s="205"/>
      <c r="F227" s="205"/>
      <c r="G227" s="15"/>
      <c r="H227" s="15"/>
      <c r="I227" s="15"/>
      <c r="J227" s="184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>
      <c r="A228" s="15"/>
      <c r="B228" s="15"/>
      <c r="C228" s="15"/>
      <c r="D228" s="205"/>
      <c r="E228" s="205"/>
      <c r="F228" s="205"/>
      <c r="G228" s="15"/>
      <c r="H228" s="15"/>
      <c r="I228" s="15"/>
      <c r="J228" s="184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>
      <c r="A229" s="15"/>
      <c r="B229" s="15"/>
      <c r="C229" s="15"/>
      <c r="D229" s="205"/>
      <c r="E229" s="205"/>
      <c r="F229" s="205"/>
      <c r="G229" s="15"/>
      <c r="H229" s="15"/>
      <c r="I229" s="15"/>
      <c r="J229" s="184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>
      <c r="A230" s="15"/>
      <c r="B230" s="15"/>
      <c r="C230" s="15"/>
      <c r="D230" s="205"/>
      <c r="E230" s="205"/>
      <c r="F230" s="205"/>
      <c r="G230" s="15"/>
      <c r="H230" s="15"/>
      <c r="I230" s="15"/>
      <c r="J230" s="184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>
      <c r="A231" s="15"/>
      <c r="B231" s="15"/>
      <c r="C231" s="15"/>
      <c r="D231" s="205"/>
      <c r="E231" s="205"/>
      <c r="F231" s="205"/>
      <c r="G231" s="15"/>
      <c r="H231" s="15"/>
      <c r="I231" s="15"/>
      <c r="J231" s="184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>
      <c r="A232" s="15"/>
      <c r="B232" s="15"/>
      <c r="C232" s="15"/>
      <c r="D232" s="205"/>
      <c r="E232" s="205"/>
      <c r="F232" s="205"/>
      <c r="G232" s="15"/>
      <c r="H232" s="15"/>
      <c r="I232" s="15"/>
      <c r="J232" s="184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>
      <c r="A233" s="15"/>
      <c r="B233" s="15"/>
      <c r="C233" s="15"/>
      <c r="D233" s="205"/>
      <c r="E233" s="205"/>
      <c r="F233" s="205"/>
      <c r="G233" s="15"/>
      <c r="H233" s="15"/>
      <c r="I233" s="15"/>
      <c r="J233" s="184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>
      <c r="A234" s="15"/>
      <c r="B234" s="15"/>
      <c r="C234" s="15"/>
      <c r="D234" s="205"/>
      <c r="E234" s="205"/>
      <c r="F234" s="205"/>
      <c r="G234" s="15"/>
      <c r="H234" s="15"/>
      <c r="I234" s="15"/>
      <c r="J234" s="184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>
      <c r="A235" s="15"/>
      <c r="B235" s="15"/>
      <c r="C235" s="15"/>
      <c r="D235" s="205"/>
      <c r="E235" s="205"/>
      <c r="F235" s="205"/>
      <c r="G235" s="15"/>
      <c r="H235" s="15"/>
      <c r="I235" s="15"/>
      <c r="J235" s="184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>
      <c r="A236" s="15"/>
      <c r="B236" s="15"/>
      <c r="C236" s="15"/>
      <c r="D236" s="205"/>
      <c r="E236" s="205"/>
      <c r="F236" s="205"/>
      <c r="G236" s="15"/>
      <c r="H236" s="15"/>
      <c r="I236" s="15"/>
      <c r="J236" s="184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>
      <c r="A237" s="15"/>
      <c r="B237" s="15"/>
      <c r="C237" s="15"/>
      <c r="D237" s="205"/>
      <c r="E237" s="205"/>
      <c r="F237" s="205"/>
      <c r="G237" s="15"/>
      <c r="H237" s="15"/>
      <c r="I237" s="15"/>
      <c r="J237" s="184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>
      <c r="A238" s="15"/>
      <c r="B238" s="15"/>
      <c r="C238" s="15"/>
      <c r="D238" s="205"/>
      <c r="E238" s="205"/>
      <c r="F238" s="205"/>
      <c r="G238" s="15"/>
      <c r="H238" s="15"/>
      <c r="I238" s="15"/>
      <c r="J238" s="184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>
      <c r="A239" s="15"/>
      <c r="B239" s="15"/>
      <c r="C239" s="15"/>
      <c r="D239" s="205"/>
      <c r="E239" s="205"/>
      <c r="F239" s="205"/>
      <c r="G239" s="15"/>
      <c r="H239" s="15"/>
      <c r="I239" s="15"/>
      <c r="J239" s="184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>
      <c r="A240" s="15"/>
      <c r="B240" s="15"/>
      <c r="C240" s="15"/>
      <c r="D240" s="205"/>
      <c r="E240" s="205"/>
      <c r="F240" s="205"/>
      <c r="G240" s="15"/>
      <c r="H240" s="15"/>
      <c r="I240" s="15"/>
      <c r="J240" s="184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>
      <c r="A241" s="15"/>
      <c r="B241" s="15"/>
      <c r="C241" s="15"/>
      <c r="D241" s="205"/>
      <c r="E241" s="205"/>
      <c r="F241" s="205"/>
      <c r="G241" s="15"/>
      <c r="H241" s="15"/>
      <c r="I241" s="15"/>
      <c r="J241" s="184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>
      <c r="A242" s="15"/>
      <c r="B242" s="15"/>
      <c r="C242" s="15"/>
      <c r="D242" s="205"/>
      <c r="E242" s="205"/>
      <c r="F242" s="205"/>
      <c r="G242" s="15"/>
      <c r="H242" s="15"/>
      <c r="I242" s="15"/>
      <c r="J242" s="184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>
      <c r="A243" s="15"/>
      <c r="B243" s="15"/>
      <c r="C243" s="15"/>
      <c r="D243" s="205"/>
      <c r="E243" s="205"/>
      <c r="F243" s="205"/>
      <c r="G243" s="15"/>
      <c r="H243" s="15"/>
      <c r="I243" s="15"/>
      <c r="J243" s="184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>
      <c r="A244" s="15"/>
      <c r="B244" s="15"/>
      <c r="C244" s="15"/>
      <c r="D244" s="205"/>
      <c r="E244" s="205"/>
      <c r="F244" s="205"/>
      <c r="G244" s="15"/>
      <c r="H244" s="15"/>
      <c r="I244" s="15"/>
      <c r="J244" s="184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>
      <c r="A245" s="15"/>
      <c r="B245" s="15"/>
      <c r="C245" s="15"/>
      <c r="D245" s="205"/>
      <c r="E245" s="205"/>
      <c r="F245" s="205"/>
      <c r="G245" s="15"/>
      <c r="H245" s="15"/>
      <c r="I245" s="15"/>
      <c r="J245" s="184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>
      <c r="A246" s="15"/>
      <c r="B246" s="15"/>
      <c r="C246" s="15"/>
      <c r="D246" s="205"/>
      <c r="E246" s="205"/>
      <c r="F246" s="205"/>
      <c r="G246" s="15"/>
      <c r="H246" s="15"/>
      <c r="I246" s="15"/>
      <c r="J246" s="184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>
      <c r="A247" s="15"/>
      <c r="B247" s="15"/>
      <c r="C247" s="15"/>
      <c r="D247" s="205"/>
      <c r="E247" s="205"/>
      <c r="F247" s="205"/>
      <c r="G247" s="15"/>
      <c r="H247" s="15"/>
      <c r="I247" s="15"/>
      <c r="J247" s="184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>
      <c r="A248" s="15"/>
      <c r="B248" s="15"/>
      <c r="C248" s="15"/>
      <c r="D248" s="205"/>
      <c r="E248" s="205"/>
      <c r="F248" s="205"/>
      <c r="G248" s="15"/>
      <c r="H248" s="15"/>
      <c r="I248" s="15"/>
      <c r="J248" s="184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>
      <c r="A249" s="15"/>
      <c r="B249" s="15"/>
      <c r="C249" s="15"/>
      <c r="D249" s="205"/>
      <c r="E249" s="205"/>
      <c r="F249" s="205"/>
      <c r="G249" s="15"/>
      <c r="H249" s="15"/>
      <c r="I249" s="15"/>
      <c r="J249" s="184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>
      <c r="A250" s="15"/>
      <c r="B250" s="15"/>
      <c r="C250" s="15"/>
      <c r="D250" s="205"/>
      <c r="E250" s="205"/>
      <c r="F250" s="205"/>
      <c r="G250" s="15"/>
      <c r="H250" s="15"/>
      <c r="I250" s="15"/>
      <c r="J250" s="184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>
      <c r="A251" s="15"/>
      <c r="B251" s="15"/>
      <c r="C251" s="15"/>
      <c r="D251" s="205"/>
      <c r="E251" s="205"/>
      <c r="F251" s="205"/>
      <c r="G251" s="15"/>
      <c r="H251" s="15"/>
      <c r="I251" s="15"/>
      <c r="J251" s="184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>
      <c r="A252" s="15"/>
      <c r="B252" s="15"/>
      <c r="C252" s="15"/>
      <c r="D252" s="205"/>
      <c r="E252" s="205"/>
      <c r="F252" s="205"/>
      <c r="G252" s="15"/>
      <c r="H252" s="15"/>
      <c r="I252" s="15"/>
      <c r="J252" s="184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>
      <c r="A253" s="15"/>
      <c r="B253" s="15"/>
      <c r="C253" s="15"/>
      <c r="D253" s="205"/>
      <c r="E253" s="205"/>
      <c r="F253" s="205"/>
      <c r="G253" s="15"/>
      <c r="H253" s="15"/>
      <c r="I253" s="15"/>
      <c r="J253" s="184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>
      <c r="A254" s="15"/>
      <c r="B254" s="15"/>
      <c r="C254" s="15"/>
      <c r="D254" s="205"/>
      <c r="E254" s="205"/>
      <c r="F254" s="205"/>
      <c r="G254" s="15"/>
      <c r="H254" s="15"/>
      <c r="I254" s="15"/>
      <c r="J254" s="184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>
      <c r="A255" s="15"/>
      <c r="B255" s="15"/>
      <c r="C255" s="15"/>
      <c r="D255" s="205"/>
      <c r="E255" s="205"/>
      <c r="F255" s="205"/>
      <c r="G255" s="15"/>
      <c r="H255" s="15"/>
      <c r="I255" s="15"/>
      <c r="J255" s="184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>
      <c r="A256" s="15"/>
      <c r="B256" s="15"/>
      <c r="C256" s="15"/>
      <c r="D256" s="205"/>
      <c r="E256" s="205"/>
      <c r="F256" s="205"/>
      <c r="G256" s="15"/>
      <c r="H256" s="15"/>
      <c r="I256" s="15"/>
      <c r="J256" s="184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>
      <c r="A257" s="15"/>
      <c r="B257" s="15"/>
      <c r="C257" s="15"/>
      <c r="D257" s="205"/>
      <c r="E257" s="205"/>
      <c r="F257" s="205"/>
      <c r="G257" s="15"/>
      <c r="H257" s="15"/>
      <c r="I257" s="15"/>
      <c r="J257" s="184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>
      <c r="A258" s="15"/>
      <c r="B258" s="15"/>
      <c r="C258" s="15"/>
      <c r="D258" s="205"/>
      <c r="E258" s="205"/>
      <c r="F258" s="205"/>
      <c r="G258" s="15"/>
      <c r="H258" s="15"/>
      <c r="I258" s="15"/>
      <c r="J258" s="184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>
      <c r="A259" s="15"/>
      <c r="B259" s="15"/>
      <c r="C259" s="15"/>
      <c r="D259" s="205"/>
      <c r="E259" s="205"/>
      <c r="F259" s="205"/>
      <c r="G259" s="15"/>
      <c r="H259" s="15"/>
      <c r="I259" s="15"/>
      <c r="J259" s="184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>
      <c r="A260" s="15"/>
      <c r="B260" s="15"/>
      <c r="C260" s="15"/>
      <c r="D260" s="205"/>
      <c r="E260" s="205"/>
      <c r="F260" s="205"/>
      <c r="G260" s="15"/>
      <c r="H260" s="15"/>
      <c r="I260" s="15"/>
      <c r="J260" s="184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>
      <c r="A261" s="15"/>
      <c r="B261" s="15"/>
      <c r="C261" s="15"/>
      <c r="D261" s="205"/>
      <c r="E261" s="205"/>
      <c r="F261" s="205"/>
      <c r="G261" s="15"/>
      <c r="H261" s="15"/>
      <c r="I261" s="15"/>
      <c r="J261" s="184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>
      <c r="A262" s="15"/>
      <c r="B262" s="15"/>
      <c r="C262" s="15"/>
      <c r="D262" s="205"/>
      <c r="E262" s="205"/>
      <c r="F262" s="205"/>
      <c r="G262" s="15"/>
      <c r="H262" s="15"/>
      <c r="I262" s="15"/>
      <c r="J262" s="184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>
      <c r="A263" s="15"/>
      <c r="B263" s="15"/>
      <c r="C263" s="15"/>
      <c r="D263" s="205"/>
      <c r="E263" s="205"/>
      <c r="F263" s="205"/>
      <c r="G263" s="15"/>
      <c r="H263" s="15"/>
      <c r="I263" s="15"/>
      <c r="J263" s="184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>
      <c r="A264" s="15"/>
      <c r="B264" s="15"/>
      <c r="C264" s="15"/>
      <c r="D264" s="205"/>
      <c r="E264" s="205"/>
      <c r="F264" s="205"/>
      <c r="G264" s="15"/>
      <c r="H264" s="15"/>
      <c r="I264" s="15"/>
      <c r="J264" s="184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>
      <c r="A265" s="15"/>
      <c r="B265" s="15"/>
      <c r="C265" s="15"/>
      <c r="D265" s="205"/>
      <c r="E265" s="205"/>
      <c r="F265" s="205"/>
      <c r="G265" s="15"/>
      <c r="H265" s="15"/>
      <c r="I265" s="15"/>
      <c r="J265" s="184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>
      <c r="A266" s="15"/>
      <c r="B266" s="15"/>
      <c r="C266" s="15"/>
      <c r="D266" s="205"/>
      <c r="E266" s="205"/>
      <c r="F266" s="205"/>
      <c r="G266" s="15"/>
      <c r="H266" s="15"/>
      <c r="I266" s="15"/>
      <c r="J266" s="184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>
      <c r="A267" s="15"/>
      <c r="B267" s="15"/>
      <c r="C267" s="15"/>
      <c r="D267" s="205"/>
      <c r="E267" s="205"/>
      <c r="F267" s="205"/>
      <c r="G267" s="15"/>
      <c r="H267" s="15"/>
      <c r="I267" s="15"/>
      <c r="J267" s="184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>
      <c r="A268" s="15"/>
      <c r="B268" s="15"/>
      <c r="C268" s="15"/>
      <c r="D268" s="205"/>
      <c r="E268" s="205"/>
      <c r="F268" s="205"/>
      <c r="G268" s="15"/>
      <c r="H268" s="15"/>
      <c r="I268" s="15"/>
      <c r="J268" s="184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>
      <c r="A269" s="15"/>
      <c r="B269" s="15"/>
      <c r="C269" s="15"/>
      <c r="D269" s="205"/>
      <c r="E269" s="205"/>
      <c r="F269" s="205"/>
      <c r="G269" s="15"/>
      <c r="H269" s="15"/>
      <c r="I269" s="15"/>
      <c r="J269" s="184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>
      <c r="A270" s="15"/>
      <c r="B270" s="15"/>
      <c r="C270" s="15"/>
      <c r="D270" s="205"/>
      <c r="E270" s="205"/>
      <c r="F270" s="205"/>
      <c r="G270" s="15"/>
      <c r="H270" s="15"/>
      <c r="I270" s="15"/>
      <c r="J270" s="184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>
      <c r="A271" s="15"/>
      <c r="B271" s="15"/>
      <c r="C271" s="15"/>
      <c r="D271" s="205"/>
      <c r="E271" s="205"/>
      <c r="F271" s="205"/>
      <c r="G271" s="15"/>
      <c r="H271" s="15"/>
      <c r="I271" s="15"/>
      <c r="J271" s="184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>
      <c r="A272" s="15"/>
      <c r="B272" s="15"/>
      <c r="C272" s="15"/>
      <c r="D272" s="205"/>
      <c r="E272" s="205"/>
      <c r="F272" s="205"/>
      <c r="G272" s="15"/>
      <c r="H272" s="15"/>
      <c r="I272" s="15"/>
      <c r="J272" s="184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>
      <c r="A273" s="15"/>
      <c r="B273" s="15"/>
      <c r="C273" s="15"/>
      <c r="D273" s="205"/>
      <c r="E273" s="205"/>
      <c r="F273" s="205"/>
      <c r="G273" s="15"/>
      <c r="H273" s="15"/>
      <c r="I273" s="15"/>
      <c r="J273" s="184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>
      <c r="A274" s="15"/>
      <c r="B274" s="15"/>
      <c r="C274" s="15"/>
      <c r="D274" s="205"/>
      <c r="E274" s="205"/>
      <c r="F274" s="205"/>
      <c r="G274" s="15"/>
      <c r="H274" s="15"/>
      <c r="I274" s="15"/>
      <c r="J274" s="184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>
      <c r="A275" s="15"/>
      <c r="B275" s="15"/>
      <c r="C275" s="15"/>
      <c r="D275" s="205"/>
      <c r="E275" s="205"/>
      <c r="F275" s="205"/>
      <c r="G275" s="15"/>
      <c r="H275" s="15"/>
      <c r="I275" s="15"/>
      <c r="J275" s="184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>
      <c r="A276" s="15"/>
      <c r="B276" s="15"/>
      <c r="C276" s="15"/>
      <c r="D276" s="205"/>
      <c r="E276" s="205"/>
      <c r="F276" s="205"/>
      <c r="G276" s="15"/>
      <c r="H276" s="15"/>
      <c r="I276" s="15"/>
      <c r="J276" s="184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>
      <c r="A277" s="15"/>
      <c r="B277" s="15"/>
      <c r="C277" s="15"/>
      <c r="D277" s="205"/>
      <c r="E277" s="205"/>
      <c r="F277" s="205"/>
      <c r="G277" s="15"/>
      <c r="H277" s="15"/>
      <c r="I277" s="15"/>
      <c r="J277" s="184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>
      <c r="A278" s="15"/>
      <c r="B278" s="15"/>
      <c r="C278" s="15"/>
      <c r="D278" s="205"/>
      <c r="E278" s="205"/>
      <c r="F278" s="205"/>
      <c r="G278" s="15"/>
      <c r="H278" s="15"/>
      <c r="I278" s="15"/>
      <c r="J278" s="184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>
      <c r="A279" s="15"/>
      <c r="B279" s="15"/>
      <c r="C279" s="15"/>
      <c r="D279" s="205"/>
      <c r="E279" s="205"/>
      <c r="F279" s="205"/>
      <c r="G279" s="15"/>
      <c r="H279" s="15"/>
      <c r="I279" s="15"/>
      <c r="J279" s="184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>
      <c r="A280" s="15"/>
      <c r="B280" s="15"/>
      <c r="C280" s="15"/>
      <c r="D280" s="205"/>
      <c r="E280" s="205"/>
      <c r="F280" s="205"/>
      <c r="G280" s="15"/>
      <c r="H280" s="15"/>
      <c r="I280" s="15"/>
      <c r="J280" s="184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>
      <c r="A281" s="15"/>
      <c r="B281" s="15"/>
      <c r="C281" s="15"/>
      <c r="D281" s="205"/>
      <c r="E281" s="205"/>
      <c r="F281" s="205"/>
      <c r="G281" s="15"/>
      <c r="H281" s="15"/>
      <c r="I281" s="15"/>
      <c r="J281" s="184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>
      <c r="A282" s="15"/>
      <c r="B282" s="15"/>
      <c r="C282" s="15"/>
      <c r="D282" s="205"/>
      <c r="E282" s="205"/>
      <c r="F282" s="205"/>
      <c r="G282" s="15"/>
      <c r="H282" s="15"/>
      <c r="I282" s="15"/>
      <c r="J282" s="184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>
      <c r="A283" s="15"/>
      <c r="B283" s="15"/>
      <c r="C283" s="15"/>
      <c r="D283" s="205"/>
      <c r="E283" s="205"/>
      <c r="F283" s="205"/>
      <c r="G283" s="15"/>
      <c r="H283" s="15"/>
      <c r="I283" s="15"/>
      <c r="J283" s="184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>
      <c r="A284" s="15"/>
      <c r="B284" s="15"/>
      <c r="C284" s="15"/>
      <c r="D284" s="205"/>
      <c r="E284" s="205"/>
      <c r="F284" s="205"/>
      <c r="G284" s="15"/>
      <c r="H284" s="15"/>
      <c r="I284" s="15"/>
      <c r="J284" s="184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>
      <c r="A285" s="15"/>
      <c r="B285" s="15"/>
      <c r="C285" s="15"/>
      <c r="D285" s="205"/>
      <c r="E285" s="205"/>
      <c r="F285" s="205"/>
      <c r="G285" s="15"/>
      <c r="H285" s="15"/>
      <c r="I285" s="15"/>
      <c r="J285" s="184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>
      <c r="A286" s="15"/>
      <c r="B286" s="15"/>
      <c r="C286" s="15"/>
      <c r="D286" s="205"/>
      <c r="E286" s="205"/>
      <c r="F286" s="205"/>
      <c r="G286" s="15"/>
      <c r="H286" s="15"/>
      <c r="I286" s="15"/>
      <c r="J286" s="184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>
      <c r="A287" s="15"/>
      <c r="B287" s="15"/>
      <c r="C287" s="15"/>
      <c r="D287" s="205"/>
      <c r="E287" s="205"/>
      <c r="F287" s="205"/>
      <c r="G287" s="15"/>
      <c r="H287" s="15"/>
      <c r="I287" s="15"/>
      <c r="J287" s="184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>
      <c r="A288" s="15"/>
      <c r="B288" s="15"/>
      <c r="C288" s="15"/>
      <c r="D288" s="205"/>
      <c r="E288" s="205"/>
      <c r="F288" s="205"/>
      <c r="G288" s="15"/>
      <c r="H288" s="15"/>
      <c r="I288" s="15"/>
      <c r="J288" s="184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>
      <c r="A289" s="15"/>
      <c r="B289" s="15"/>
      <c r="C289" s="15"/>
      <c r="D289" s="205"/>
      <c r="E289" s="205"/>
      <c r="F289" s="205"/>
      <c r="G289" s="15"/>
      <c r="H289" s="15"/>
      <c r="I289" s="15"/>
      <c r="J289" s="184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>
      <c r="A290" s="15"/>
      <c r="B290" s="15"/>
      <c r="C290" s="15"/>
      <c r="D290" s="205"/>
      <c r="E290" s="205"/>
      <c r="F290" s="205"/>
      <c r="G290" s="15"/>
      <c r="H290" s="15"/>
      <c r="I290" s="15"/>
      <c r="J290" s="184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>
      <c r="A291" s="15"/>
      <c r="B291" s="15"/>
      <c r="C291" s="15"/>
      <c r="D291" s="205"/>
      <c r="E291" s="205"/>
      <c r="F291" s="205"/>
      <c r="G291" s="15"/>
      <c r="H291" s="15"/>
      <c r="I291" s="15"/>
      <c r="J291" s="184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>
      <c r="A292" s="15"/>
      <c r="B292" s="15"/>
      <c r="C292" s="15"/>
      <c r="D292" s="205"/>
      <c r="E292" s="205"/>
      <c r="F292" s="205"/>
      <c r="G292" s="15"/>
      <c r="H292" s="15"/>
      <c r="I292" s="15"/>
      <c r="J292" s="184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>
      <c r="A293" s="15"/>
      <c r="B293" s="15"/>
      <c r="C293" s="15"/>
      <c r="D293" s="205"/>
      <c r="E293" s="205"/>
      <c r="F293" s="205"/>
      <c r="G293" s="15"/>
      <c r="H293" s="15"/>
      <c r="I293" s="15"/>
      <c r="J293" s="184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>
      <c r="A294" s="15"/>
      <c r="B294" s="15"/>
      <c r="C294" s="15"/>
      <c r="D294" s="205"/>
      <c r="E294" s="205"/>
      <c r="F294" s="205"/>
      <c r="G294" s="15"/>
      <c r="H294" s="15"/>
      <c r="I294" s="15"/>
      <c r="J294" s="184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>
      <c r="A295" s="15"/>
      <c r="B295" s="15"/>
      <c r="C295" s="15"/>
      <c r="D295" s="205"/>
      <c r="E295" s="205"/>
      <c r="F295" s="205"/>
      <c r="G295" s="15"/>
      <c r="H295" s="15"/>
      <c r="I295" s="15"/>
      <c r="J295" s="184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>
      <c r="A296" s="15"/>
      <c r="B296" s="15"/>
      <c r="C296" s="15"/>
      <c r="D296" s="205"/>
      <c r="E296" s="205"/>
      <c r="F296" s="205"/>
      <c r="G296" s="15"/>
      <c r="H296" s="15"/>
      <c r="I296" s="15"/>
      <c r="J296" s="184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>
      <c r="A297" s="15"/>
      <c r="B297" s="15"/>
      <c r="C297" s="15"/>
      <c r="D297" s="205"/>
      <c r="E297" s="205"/>
      <c r="F297" s="205"/>
      <c r="G297" s="15"/>
      <c r="H297" s="15"/>
      <c r="I297" s="15"/>
      <c r="J297" s="184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>
      <c r="A298" s="15"/>
      <c r="B298" s="15"/>
      <c r="C298" s="15"/>
      <c r="D298" s="205"/>
      <c r="E298" s="205"/>
      <c r="F298" s="205"/>
      <c r="G298" s="15"/>
      <c r="H298" s="15"/>
      <c r="I298" s="15"/>
      <c r="J298" s="184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>
      <c r="A299" s="15"/>
      <c r="B299" s="15"/>
      <c r="C299" s="15"/>
      <c r="D299" s="205"/>
      <c r="E299" s="205"/>
      <c r="F299" s="205"/>
      <c r="G299" s="15"/>
      <c r="H299" s="15"/>
      <c r="I299" s="15"/>
      <c r="J299" s="184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>
      <c r="A300" s="15"/>
      <c r="B300" s="15"/>
      <c r="C300" s="15"/>
      <c r="D300" s="205"/>
      <c r="E300" s="205"/>
      <c r="F300" s="205"/>
      <c r="G300" s="15"/>
      <c r="H300" s="15"/>
      <c r="I300" s="15"/>
      <c r="J300" s="184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>
      <c r="A301" s="15"/>
      <c r="B301" s="15"/>
      <c r="C301" s="15"/>
      <c r="D301" s="205"/>
      <c r="E301" s="205"/>
      <c r="F301" s="205"/>
      <c r="G301" s="15"/>
      <c r="H301" s="15"/>
      <c r="I301" s="15"/>
      <c r="J301" s="184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>
      <c r="A302" s="15"/>
      <c r="B302" s="15"/>
      <c r="C302" s="15"/>
      <c r="D302" s="205"/>
      <c r="E302" s="205"/>
      <c r="F302" s="205"/>
      <c r="G302" s="15"/>
      <c r="H302" s="15"/>
      <c r="I302" s="15"/>
      <c r="J302" s="184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>
      <c r="A303" s="15"/>
      <c r="B303" s="15"/>
      <c r="C303" s="15"/>
      <c r="D303" s="205"/>
      <c r="E303" s="205"/>
      <c r="F303" s="205"/>
      <c r="G303" s="15"/>
      <c r="H303" s="15"/>
      <c r="I303" s="15"/>
      <c r="J303" s="184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>
      <c r="A304" s="15"/>
      <c r="B304" s="15"/>
      <c r="C304" s="15"/>
      <c r="D304" s="205"/>
      <c r="E304" s="205"/>
      <c r="F304" s="205"/>
      <c r="G304" s="15"/>
      <c r="H304" s="15"/>
      <c r="I304" s="15"/>
      <c r="J304" s="184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>
      <c r="A305" s="15"/>
      <c r="B305" s="15"/>
      <c r="C305" s="15"/>
      <c r="D305" s="205"/>
      <c r="E305" s="205"/>
      <c r="F305" s="205"/>
      <c r="G305" s="15"/>
      <c r="H305" s="15"/>
      <c r="I305" s="15"/>
      <c r="J305" s="184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>
      <c r="A306" s="15"/>
      <c r="B306" s="15"/>
      <c r="C306" s="15"/>
      <c r="D306" s="205"/>
      <c r="E306" s="205"/>
      <c r="F306" s="205"/>
      <c r="G306" s="15"/>
      <c r="H306" s="15"/>
      <c r="I306" s="15"/>
      <c r="J306" s="184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>
      <c r="A307" s="15"/>
      <c r="B307" s="15"/>
      <c r="C307" s="15"/>
      <c r="D307" s="205"/>
      <c r="E307" s="205"/>
      <c r="F307" s="205"/>
      <c r="G307" s="15"/>
      <c r="H307" s="15"/>
      <c r="I307" s="15"/>
      <c r="J307" s="184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>
      <c r="A308" s="15"/>
      <c r="B308" s="15"/>
      <c r="C308" s="15"/>
      <c r="D308" s="205"/>
      <c r="E308" s="205"/>
      <c r="F308" s="205"/>
      <c r="G308" s="15"/>
      <c r="H308" s="15"/>
      <c r="I308" s="15"/>
      <c r="J308" s="184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>
      <c r="A309" s="15"/>
      <c r="B309" s="15"/>
      <c r="C309" s="15"/>
      <c r="D309" s="205"/>
      <c r="E309" s="205"/>
      <c r="F309" s="205"/>
      <c r="G309" s="15"/>
      <c r="H309" s="15"/>
      <c r="I309" s="15"/>
      <c r="J309" s="184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>
      <c r="A310" s="15"/>
      <c r="B310" s="15"/>
      <c r="C310" s="15"/>
      <c r="D310" s="205"/>
      <c r="E310" s="205"/>
      <c r="F310" s="205"/>
      <c r="G310" s="15"/>
      <c r="H310" s="15"/>
      <c r="I310" s="15"/>
      <c r="J310" s="184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>
      <c r="A311" s="15"/>
      <c r="B311" s="15"/>
      <c r="C311" s="15"/>
      <c r="D311" s="205"/>
      <c r="E311" s="205"/>
      <c r="F311" s="205"/>
      <c r="G311" s="15"/>
      <c r="H311" s="15"/>
      <c r="I311" s="15"/>
      <c r="J311" s="184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>
      <c r="A312" s="15"/>
      <c r="B312" s="15"/>
      <c r="C312" s="15"/>
      <c r="D312" s="205"/>
      <c r="E312" s="205"/>
      <c r="F312" s="205"/>
      <c r="G312" s="15"/>
      <c r="H312" s="15"/>
      <c r="I312" s="15"/>
      <c r="J312" s="184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>
      <c r="A313" s="15"/>
      <c r="B313" s="15"/>
      <c r="C313" s="15"/>
      <c r="D313" s="205"/>
      <c r="E313" s="205"/>
      <c r="F313" s="205"/>
      <c r="G313" s="15"/>
      <c r="H313" s="15"/>
      <c r="I313" s="15"/>
      <c r="J313" s="184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>
      <c r="A314" s="15"/>
      <c r="B314" s="15"/>
      <c r="C314" s="15"/>
      <c r="D314" s="205"/>
      <c r="E314" s="205"/>
      <c r="F314" s="205"/>
      <c r="G314" s="15"/>
      <c r="H314" s="15"/>
      <c r="I314" s="15"/>
      <c r="J314" s="184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>
      <c r="A315" s="15"/>
      <c r="B315" s="15"/>
      <c r="C315" s="15"/>
      <c r="D315" s="205"/>
      <c r="E315" s="205"/>
      <c r="F315" s="205"/>
      <c r="G315" s="15"/>
      <c r="H315" s="15"/>
      <c r="I315" s="15"/>
      <c r="J315" s="184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>
      <c r="A316" s="15"/>
      <c r="B316" s="15"/>
      <c r="C316" s="15"/>
      <c r="D316" s="205"/>
      <c r="E316" s="205"/>
      <c r="F316" s="205"/>
      <c r="G316" s="15"/>
      <c r="H316" s="15"/>
      <c r="I316" s="15"/>
      <c r="J316" s="184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>
      <c r="A317" s="15"/>
      <c r="B317" s="15"/>
      <c r="C317" s="15"/>
      <c r="D317" s="205"/>
      <c r="E317" s="205"/>
      <c r="F317" s="205"/>
      <c r="G317" s="15"/>
      <c r="H317" s="15"/>
      <c r="I317" s="15"/>
      <c r="J317" s="184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>
      <c r="A318" s="15"/>
      <c r="B318" s="15"/>
      <c r="C318" s="15"/>
      <c r="D318" s="205"/>
      <c r="E318" s="205"/>
      <c r="F318" s="205"/>
      <c r="G318" s="15"/>
      <c r="H318" s="15"/>
      <c r="I318" s="15"/>
      <c r="J318" s="184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>
      <c r="A319" s="15"/>
      <c r="B319" s="15"/>
      <c r="C319" s="15"/>
      <c r="D319" s="205"/>
      <c r="E319" s="205"/>
      <c r="F319" s="205"/>
      <c r="G319" s="15"/>
      <c r="H319" s="15"/>
      <c r="I319" s="15"/>
      <c r="J319" s="184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>
      <c r="A320" s="15"/>
      <c r="B320" s="15"/>
      <c r="C320" s="15"/>
      <c r="D320" s="205"/>
      <c r="E320" s="205"/>
      <c r="F320" s="205"/>
      <c r="G320" s="15"/>
      <c r="H320" s="15"/>
      <c r="I320" s="15"/>
      <c r="J320" s="184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>
      <c r="A321" s="15"/>
      <c r="B321" s="15"/>
      <c r="C321" s="15"/>
      <c r="D321" s="205"/>
      <c r="E321" s="205"/>
      <c r="F321" s="205"/>
      <c r="G321" s="15"/>
      <c r="H321" s="15"/>
      <c r="I321" s="15"/>
      <c r="J321" s="184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>
      <c r="A322" s="15"/>
      <c r="B322" s="15"/>
      <c r="C322" s="15"/>
      <c r="D322" s="205"/>
      <c r="E322" s="205"/>
      <c r="F322" s="205"/>
      <c r="G322" s="15"/>
      <c r="H322" s="15"/>
      <c r="I322" s="15"/>
      <c r="J322" s="184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>
      <c r="A323" s="15"/>
      <c r="B323" s="15"/>
      <c r="C323" s="15"/>
      <c r="D323" s="205"/>
      <c r="E323" s="205"/>
      <c r="F323" s="205"/>
      <c r="G323" s="15"/>
      <c r="H323" s="15"/>
      <c r="I323" s="15"/>
      <c r="J323" s="184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>
      <c r="A324" s="15"/>
      <c r="B324" s="15"/>
      <c r="C324" s="15"/>
      <c r="D324" s="205"/>
      <c r="E324" s="205"/>
      <c r="F324" s="205"/>
      <c r="G324" s="15"/>
      <c r="H324" s="15"/>
      <c r="I324" s="15"/>
      <c r="J324" s="184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>
      <c r="A325" s="15"/>
      <c r="B325" s="15"/>
      <c r="C325" s="15"/>
      <c r="D325" s="205"/>
      <c r="E325" s="205"/>
      <c r="F325" s="205"/>
      <c r="G325" s="15"/>
      <c r="H325" s="15"/>
      <c r="I325" s="15"/>
      <c r="J325" s="184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>
      <c r="A326" s="15"/>
      <c r="B326" s="15"/>
      <c r="C326" s="15"/>
      <c r="D326" s="205"/>
      <c r="E326" s="205"/>
      <c r="F326" s="205"/>
      <c r="G326" s="15"/>
      <c r="H326" s="15"/>
      <c r="I326" s="15"/>
      <c r="J326" s="184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>
      <c r="A327" s="15"/>
      <c r="B327" s="15"/>
      <c r="C327" s="15"/>
      <c r="D327" s="205"/>
      <c r="E327" s="205"/>
      <c r="F327" s="205"/>
      <c r="G327" s="15"/>
      <c r="H327" s="15"/>
      <c r="I327" s="15"/>
      <c r="J327" s="184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>
      <c r="A328" s="15"/>
      <c r="B328" s="15"/>
      <c r="C328" s="15"/>
      <c r="D328" s="205"/>
      <c r="E328" s="205"/>
      <c r="F328" s="205"/>
      <c r="G328" s="15"/>
      <c r="H328" s="15"/>
      <c r="I328" s="15"/>
      <c r="J328" s="184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>
      <c r="A329" s="15"/>
      <c r="B329" s="15"/>
      <c r="C329" s="15"/>
      <c r="D329" s="205"/>
      <c r="E329" s="205"/>
      <c r="F329" s="205"/>
      <c r="G329" s="15"/>
      <c r="H329" s="15"/>
      <c r="I329" s="15"/>
      <c r="J329" s="184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>
      <c r="A330" s="15"/>
      <c r="B330" s="15"/>
      <c r="C330" s="15"/>
      <c r="D330" s="205"/>
      <c r="E330" s="205"/>
      <c r="F330" s="205"/>
      <c r="G330" s="15"/>
      <c r="H330" s="15"/>
      <c r="I330" s="15"/>
      <c r="J330" s="184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>
      <c r="A331" s="15"/>
      <c r="B331" s="15"/>
      <c r="C331" s="15"/>
      <c r="D331" s="205"/>
      <c r="E331" s="205"/>
      <c r="F331" s="205"/>
      <c r="G331" s="15"/>
      <c r="H331" s="15"/>
      <c r="I331" s="15"/>
      <c r="J331" s="184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>
      <c r="A332" s="15"/>
      <c r="B332" s="15"/>
      <c r="C332" s="15"/>
      <c r="D332" s="205"/>
      <c r="E332" s="205"/>
      <c r="F332" s="205"/>
      <c r="G332" s="15"/>
      <c r="H332" s="15"/>
      <c r="I332" s="15"/>
      <c r="J332" s="184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>
      <c r="A333" s="15"/>
      <c r="B333" s="15"/>
      <c r="C333" s="15"/>
      <c r="D333" s="205"/>
      <c r="E333" s="205"/>
      <c r="F333" s="205"/>
      <c r="G333" s="15"/>
      <c r="H333" s="15"/>
      <c r="I333" s="15"/>
      <c r="J333" s="184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>
      <c r="A334" s="15"/>
      <c r="B334" s="15"/>
      <c r="C334" s="15"/>
      <c r="D334" s="205"/>
      <c r="E334" s="205"/>
      <c r="F334" s="205"/>
      <c r="G334" s="15"/>
      <c r="H334" s="15"/>
      <c r="I334" s="15"/>
      <c r="J334" s="184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>
      <c r="A335" s="15"/>
      <c r="B335" s="15"/>
      <c r="C335" s="15"/>
      <c r="D335" s="205"/>
      <c r="E335" s="205"/>
      <c r="F335" s="205"/>
      <c r="G335" s="15"/>
      <c r="H335" s="15"/>
      <c r="I335" s="15"/>
      <c r="J335" s="184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>
      <c r="A336" s="15"/>
      <c r="B336" s="15"/>
      <c r="C336" s="15"/>
      <c r="D336" s="205"/>
      <c r="E336" s="205"/>
      <c r="F336" s="205"/>
      <c r="G336" s="15"/>
      <c r="H336" s="15"/>
      <c r="I336" s="15"/>
      <c r="J336" s="184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>
      <c r="A337" s="15"/>
      <c r="B337" s="15"/>
      <c r="C337" s="15"/>
      <c r="D337" s="205"/>
      <c r="E337" s="205"/>
      <c r="F337" s="205"/>
      <c r="G337" s="15"/>
      <c r="H337" s="15"/>
      <c r="I337" s="15"/>
      <c r="J337" s="184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>
      <c r="A338" s="15"/>
      <c r="B338" s="15"/>
      <c r="C338" s="15"/>
      <c r="D338" s="205"/>
      <c r="E338" s="205"/>
      <c r="F338" s="205"/>
      <c r="G338" s="15"/>
      <c r="H338" s="15"/>
      <c r="I338" s="15"/>
      <c r="J338" s="184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>
      <c r="A339" s="15"/>
      <c r="B339" s="15"/>
      <c r="C339" s="15"/>
      <c r="D339" s="205"/>
      <c r="E339" s="205"/>
      <c r="F339" s="205"/>
      <c r="G339" s="15"/>
      <c r="H339" s="15"/>
      <c r="I339" s="15"/>
      <c r="J339" s="184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>
      <c r="A340" s="15"/>
      <c r="B340" s="15"/>
      <c r="C340" s="15"/>
      <c r="D340" s="205"/>
      <c r="E340" s="205"/>
      <c r="F340" s="205"/>
      <c r="G340" s="15"/>
      <c r="H340" s="15"/>
      <c r="I340" s="15"/>
      <c r="J340" s="184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>
      <c r="A341" s="15"/>
      <c r="B341" s="15"/>
      <c r="C341" s="15"/>
      <c r="D341" s="205"/>
      <c r="E341" s="205"/>
      <c r="F341" s="205"/>
      <c r="G341" s="15"/>
      <c r="H341" s="15"/>
      <c r="I341" s="15"/>
      <c r="J341" s="184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>
      <c r="A342" s="15"/>
      <c r="B342" s="15"/>
      <c r="C342" s="15"/>
      <c r="D342" s="205"/>
      <c r="E342" s="205"/>
      <c r="F342" s="205"/>
      <c r="G342" s="15"/>
      <c r="H342" s="15"/>
      <c r="I342" s="15"/>
      <c r="J342" s="184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>
      <c r="A343" s="15"/>
      <c r="B343" s="15"/>
      <c r="C343" s="15"/>
      <c r="D343" s="205"/>
      <c r="E343" s="205"/>
      <c r="F343" s="205"/>
      <c r="G343" s="15"/>
      <c r="H343" s="15"/>
      <c r="I343" s="15"/>
      <c r="J343" s="184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>
      <c r="A344" s="15"/>
      <c r="B344" s="15"/>
      <c r="C344" s="15"/>
      <c r="D344" s="205"/>
      <c r="E344" s="205"/>
      <c r="F344" s="205"/>
      <c r="G344" s="15"/>
      <c r="H344" s="15"/>
      <c r="I344" s="15"/>
      <c r="J344" s="184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>
      <c r="A345" s="15"/>
      <c r="B345" s="15"/>
      <c r="C345" s="15"/>
      <c r="D345" s="205"/>
      <c r="E345" s="205"/>
      <c r="F345" s="205"/>
      <c r="G345" s="15"/>
      <c r="H345" s="15"/>
      <c r="I345" s="15"/>
      <c r="J345" s="184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>
      <c r="A346" s="15"/>
      <c r="B346" s="15"/>
      <c r="C346" s="15"/>
      <c r="D346" s="205"/>
      <c r="E346" s="205"/>
      <c r="F346" s="205"/>
      <c r="G346" s="15"/>
      <c r="H346" s="15"/>
      <c r="I346" s="15"/>
      <c r="J346" s="184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>
      <c r="A347" s="15"/>
      <c r="B347" s="15"/>
      <c r="C347" s="15"/>
      <c r="D347" s="205"/>
      <c r="E347" s="205"/>
      <c r="F347" s="205"/>
      <c r="G347" s="15"/>
      <c r="H347" s="15"/>
      <c r="I347" s="15"/>
      <c r="J347" s="184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>
      <c r="A348" s="15"/>
      <c r="B348" s="15"/>
      <c r="C348" s="15"/>
      <c r="D348" s="205"/>
      <c r="E348" s="205"/>
      <c r="F348" s="205"/>
      <c r="G348" s="15"/>
      <c r="H348" s="15"/>
      <c r="I348" s="15"/>
      <c r="J348" s="184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>
      <c r="A349" s="15"/>
      <c r="B349" s="15"/>
      <c r="C349" s="15"/>
      <c r="D349" s="205"/>
      <c r="E349" s="205"/>
      <c r="F349" s="205"/>
      <c r="G349" s="15"/>
      <c r="H349" s="15"/>
      <c r="I349" s="15"/>
      <c r="J349" s="184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>
      <c r="A350" s="15"/>
      <c r="B350" s="15"/>
      <c r="C350" s="15"/>
      <c r="D350" s="205"/>
      <c r="E350" s="205"/>
      <c r="F350" s="205"/>
      <c r="G350" s="15"/>
      <c r="H350" s="15"/>
      <c r="I350" s="15"/>
      <c r="J350" s="184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>
      <c r="A351" s="15"/>
      <c r="B351" s="15"/>
      <c r="C351" s="15"/>
      <c r="D351" s="205"/>
      <c r="E351" s="205"/>
      <c r="F351" s="205"/>
      <c r="G351" s="15"/>
      <c r="H351" s="15"/>
      <c r="I351" s="15"/>
      <c r="J351" s="184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>
      <c r="A352" s="15"/>
      <c r="B352" s="15"/>
      <c r="C352" s="15"/>
      <c r="D352" s="205"/>
      <c r="E352" s="205"/>
      <c r="F352" s="205"/>
      <c r="G352" s="15"/>
      <c r="H352" s="15"/>
      <c r="I352" s="15"/>
      <c r="J352" s="184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>
      <c r="A353" s="15"/>
      <c r="B353" s="15"/>
      <c r="C353" s="15"/>
      <c r="D353" s="205"/>
      <c r="E353" s="205"/>
      <c r="F353" s="205"/>
      <c r="G353" s="15"/>
      <c r="H353" s="15"/>
      <c r="I353" s="15"/>
      <c r="J353" s="184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>
      <c r="A354" s="15"/>
      <c r="B354" s="15"/>
      <c r="C354" s="15"/>
      <c r="D354" s="205"/>
      <c r="E354" s="205"/>
      <c r="F354" s="205"/>
      <c r="G354" s="15"/>
      <c r="H354" s="15"/>
      <c r="I354" s="15"/>
      <c r="J354" s="184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>
      <c r="A355" s="15"/>
      <c r="B355" s="15"/>
      <c r="C355" s="15"/>
      <c r="D355" s="205"/>
      <c r="E355" s="205"/>
      <c r="F355" s="205"/>
      <c r="G355" s="15"/>
      <c r="H355" s="15"/>
      <c r="I355" s="15"/>
      <c r="J355" s="184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>
      <c r="A356" s="15"/>
      <c r="B356" s="15"/>
      <c r="C356" s="15"/>
      <c r="D356" s="205"/>
      <c r="E356" s="205"/>
      <c r="F356" s="205"/>
      <c r="G356" s="15"/>
      <c r="H356" s="15"/>
      <c r="I356" s="15"/>
      <c r="J356" s="184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>
      <c r="A357" s="15"/>
      <c r="B357" s="15"/>
      <c r="C357" s="15"/>
      <c r="D357" s="205"/>
      <c r="E357" s="205"/>
      <c r="F357" s="205"/>
      <c r="G357" s="15"/>
      <c r="H357" s="15"/>
      <c r="I357" s="15"/>
      <c r="J357" s="184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>
      <c r="A358" s="15"/>
      <c r="B358" s="15"/>
      <c r="C358" s="15"/>
      <c r="D358" s="205"/>
      <c r="E358" s="205"/>
      <c r="F358" s="205"/>
      <c r="G358" s="15"/>
      <c r="H358" s="15"/>
      <c r="I358" s="15"/>
      <c r="J358" s="184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>
      <c r="A359" s="15"/>
      <c r="B359" s="15"/>
      <c r="C359" s="15"/>
      <c r="D359" s="205"/>
      <c r="E359" s="205"/>
      <c r="F359" s="205"/>
      <c r="G359" s="15"/>
      <c r="H359" s="15"/>
      <c r="I359" s="15"/>
      <c r="J359" s="184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>
      <c r="A360" s="15"/>
      <c r="B360" s="15"/>
      <c r="C360" s="15"/>
      <c r="D360" s="205"/>
      <c r="E360" s="205"/>
      <c r="F360" s="205"/>
      <c r="G360" s="15"/>
      <c r="H360" s="15"/>
      <c r="I360" s="15"/>
      <c r="J360" s="184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>
      <c r="A361" s="15"/>
      <c r="B361" s="15"/>
      <c r="C361" s="15"/>
      <c r="D361" s="205"/>
      <c r="E361" s="205"/>
      <c r="F361" s="205"/>
      <c r="G361" s="15"/>
      <c r="H361" s="15"/>
      <c r="I361" s="15"/>
      <c r="J361" s="184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>
      <c r="A362" s="15"/>
      <c r="B362" s="15"/>
      <c r="C362" s="15"/>
      <c r="D362" s="205"/>
      <c r="E362" s="205"/>
      <c r="F362" s="205"/>
      <c r="G362" s="15"/>
      <c r="H362" s="15"/>
      <c r="I362" s="15"/>
      <c r="J362" s="184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>
      <c r="A363" s="15"/>
      <c r="B363" s="15"/>
      <c r="C363" s="15"/>
      <c r="D363" s="205"/>
      <c r="E363" s="205"/>
      <c r="F363" s="205"/>
      <c r="G363" s="15"/>
      <c r="H363" s="15"/>
      <c r="I363" s="15"/>
      <c r="J363" s="184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>
      <c r="A364" s="15"/>
      <c r="B364" s="15"/>
      <c r="C364" s="15"/>
      <c r="D364" s="205"/>
      <c r="E364" s="205"/>
      <c r="F364" s="205"/>
      <c r="G364" s="15"/>
      <c r="H364" s="15"/>
      <c r="I364" s="15"/>
      <c r="J364" s="184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>
      <c r="A365" s="15"/>
      <c r="B365" s="15"/>
      <c r="C365" s="15"/>
      <c r="D365" s="205"/>
      <c r="E365" s="205"/>
      <c r="F365" s="205"/>
      <c r="G365" s="15"/>
      <c r="H365" s="15"/>
      <c r="I365" s="15"/>
      <c r="J365" s="184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>
      <c r="A366" s="15"/>
      <c r="B366" s="15"/>
      <c r="C366" s="15"/>
      <c r="D366" s="205"/>
      <c r="E366" s="205"/>
      <c r="F366" s="205"/>
      <c r="G366" s="15"/>
      <c r="H366" s="15"/>
      <c r="I366" s="15"/>
      <c r="J366" s="184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>
      <c r="A367" s="15"/>
      <c r="B367" s="15"/>
      <c r="C367" s="15"/>
      <c r="D367" s="205"/>
      <c r="E367" s="205"/>
      <c r="F367" s="205"/>
      <c r="G367" s="15"/>
      <c r="H367" s="15"/>
      <c r="I367" s="15"/>
      <c r="J367" s="184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>
      <c r="A368" s="15"/>
      <c r="B368" s="15"/>
      <c r="C368" s="15"/>
      <c r="D368" s="205"/>
      <c r="E368" s="205"/>
      <c r="F368" s="205"/>
      <c r="G368" s="15"/>
      <c r="H368" s="15"/>
      <c r="I368" s="15"/>
      <c r="J368" s="184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>
      <c r="A369" s="15"/>
      <c r="B369" s="15"/>
      <c r="C369" s="15"/>
      <c r="D369" s="205"/>
      <c r="E369" s="205"/>
      <c r="F369" s="205"/>
      <c r="G369" s="15"/>
      <c r="H369" s="15"/>
      <c r="I369" s="15"/>
      <c r="J369" s="184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>
      <c r="A370" s="15"/>
      <c r="B370" s="15"/>
      <c r="C370" s="15"/>
      <c r="D370" s="205"/>
      <c r="E370" s="205"/>
      <c r="F370" s="205"/>
      <c r="G370" s="15"/>
      <c r="H370" s="15"/>
      <c r="I370" s="15"/>
      <c r="J370" s="184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>
      <c r="A371" s="15"/>
      <c r="B371" s="15"/>
      <c r="C371" s="15"/>
      <c r="D371" s="205"/>
      <c r="E371" s="205"/>
      <c r="F371" s="205"/>
      <c r="G371" s="15"/>
      <c r="H371" s="15"/>
      <c r="I371" s="15"/>
      <c r="J371" s="184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>
      <c r="A372" s="15"/>
      <c r="B372" s="15"/>
      <c r="C372" s="15"/>
      <c r="D372" s="205"/>
      <c r="E372" s="205"/>
      <c r="F372" s="205"/>
      <c r="G372" s="15"/>
      <c r="H372" s="15"/>
      <c r="I372" s="15"/>
      <c r="J372" s="184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>
      <c r="A373" s="15"/>
      <c r="B373" s="15"/>
      <c r="C373" s="15"/>
      <c r="D373" s="205"/>
      <c r="E373" s="205"/>
      <c r="F373" s="205"/>
      <c r="G373" s="15"/>
      <c r="H373" s="15"/>
      <c r="I373" s="15"/>
      <c r="J373" s="184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>
      <c r="A374" s="15"/>
      <c r="B374" s="15"/>
      <c r="C374" s="15"/>
      <c r="D374" s="205"/>
      <c r="E374" s="205"/>
      <c r="F374" s="205"/>
      <c r="G374" s="15"/>
      <c r="H374" s="15"/>
      <c r="I374" s="15"/>
      <c r="J374" s="184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>
      <c r="A375" s="15"/>
      <c r="B375" s="15"/>
      <c r="C375" s="15"/>
      <c r="D375" s="205"/>
      <c r="E375" s="205"/>
      <c r="F375" s="205"/>
      <c r="G375" s="15"/>
      <c r="H375" s="15"/>
      <c r="I375" s="15"/>
      <c r="J375" s="184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>
      <c r="A376" s="15"/>
      <c r="B376" s="15"/>
      <c r="C376" s="15"/>
      <c r="D376" s="205"/>
      <c r="E376" s="205"/>
      <c r="F376" s="205"/>
      <c r="G376" s="15"/>
      <c r="H376" s="15"/>
      <c r="I376" s="15"/>
      <c r="J376" s="184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>
      <c r="A377" s="15"/>
      <c r="B377" s="15"/>
      <c r="C377" s="15"/>
      <c r="D377" s="205"/>
      <c r="E377" s="205"/>
      <c r="F377" s="205"/>
      <c r="G377" s="15"/>
      <c r="H377" s="15"/>
      <c r="I377" s="15"/>
      <c r="J377" s="184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>
      <c r="A378" s="15"/>
      <c r="B378" s="15"/>
      <c r="C378" s="15"/>
      <c r="D378" s="205"/>
      <c r="E378" s="205"/>
      <c r="F378" s="205"/>
      <c r="G378" s="15"/>
      <c r="H378" s="15"/>
      <c r="I378" s="15"/>
      <c r="J378" s="184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>
      <c r="A379" s="15"/>
      <c r="B379" s="15"/>
      <c r="C379" s="15"/>
      <c r="D379" s="205"/>
      <c r="E379" s="205"/>
      <c r="F379" s="205"/>
      <c r="G379" s="15"/>
      <c r="H379" s="15"/>
      <c r="I379" s="15"/>
      <c r="J379" s="184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>
      <c r="A380" s="15"/>
      <c r="B380" s="15"/>
      <c r="C380" s="15"/>
      <c r="D380" s="205"/>
      <c r="E380" s="205"/>
      <c r="F380" s="205"/>
      <c r="G380" s="15"/>
      <c r="H380" s="15"/>
      <c r="I380" s="15"/>
      <c r="J380" s="184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>
      <c r="A381" s="15"/>
      <c r="B381" s="15"/>
      <c r="C381" s="15"/>
      <c r="D381" s="205"/>
      <c r="E381" s="205"/>
      <c r="F381" s="205"/>
      <c r="G381" s="15"/>
      <c r="H381" s="15"/>
      <c r="I381" s="15"/>
      <c r="J381" s="184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>
      <c r="A382" s="15"/>
      <c r="B382" s="15"/>
      <c r="C382" s="15"/>
      <c r="D382" s="205"/>
      <c r="E382" s="205"/>
      <c r="F382" s="205"/>
      <c r="G382" s="15"/>
      <c r="H382" s="15"/>
      <c r="I382" s="15"/>
      <c r="J382" s="184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>
      <c r="A383" s="15"/>
      <c r="B383" s="15"/>
      <c r="C383" s="15"/>
      <c r="D383" s="205"/>
      <c r="E383" s="205"/>
      <c r="F383" s="205"/>
      <c r="G383" s="15"/>
      <c r="H383" s="15"/>
      <c r="I383" s="15"/>
      <c r="J383" s="184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>
      <c r="A384" s="15"/>
      <c r="B384" s="15"/>
      <c r="C384" s="15"/>
      <c r="D384" s="205"/>
      <c r="E384" s="205"/>
      <c r="F384" s="205"/>
      <c r="G384" s="15"/>
      <c r="H384" s="15"/>
      <c r="I384" s="15"/>
      <c r="J384" s="184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>
      <c r="A385" s="15"/>
      <c r="B385" s="15"/>
      <c r="C385" s="15"/>
      <c r="D385" s="205"/>
      <c r="E385" s="205"/>
      <c r="F385" s="205"/>
      <c r="G385" s="15"/>
      <c r="H385" s="15"/>
      <c r="I385" s="15"/>
      <c r="J385" s="184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>
      <c r="A386" s="15"/>
      <c r="B386" s="15"/>
      <c r="C386" s="15"/>
      <c r="D386" s="205"/>
      <c r="E386" s="205"/>
      <c r="F386" s="205"/>
      <c r="G386" s="15"/>
      <c r="H386" s="15"/>
      <c r="I386" s="15"/>
      <c r="J386" s="184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>
      <c r="A387" s="15"/>
      <c r="B387" s="15"/>
      <c r="C387" s="15"/>
      <c r="D387" s="205"/>
      <c r="E387" s="205"/>
      <c r="F387" s="205"/>
      <c r="G387" s="15"/>
      <c r="H387" s="15"/>
      <c r="I387" s="15"/>
      <c r="J387" s="184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>
      <c r="A388" s="15"/>
      <c r="B388" s="15"/>
      <c r="C388" s="15"/>
      <c r="D388" s="205"/>
      <c r="E388" s="205"/>
      <c r="F388" s="205"/>
      <c r="G388" s="15"/>
      <c r="H388" s="15"/>
      <c r="I388" s="15"/>
      <c r="J388" s="184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>
      <c r="A389" s="15"/>
      <c r="B389" s="15"/>
      <c r="C389" s="15"/>
      <c r="D389" s="205"/>
      <c r="E389" s="205"/>
      <c r="F389" s="205"/>
      <c r="G389" s="15"/>
      <c r="H389" s="15"/>
      <c r="I389" s="15"/>
      <c r="J389" s="184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>
      <c r="A390" s="15"/>
      <c r="B390" s="15"/>
      <c r="C390" s="15"/>
      <c r="D390" s="205"/>
      <c r="E390" s="205"/>
      <c r="F390" s="205"/>
      <c r="G390" s="15"/>
      <c r="H390" s="15"/>
      <c r="I390" s="15"/>
      <c r="J390" s="184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>
      <c r="A391" s="15"/>
      <c r="B391" s="15"/>
      <c r="C391" s="15"/>
      <c r="D391" s="205"/>
      <c r="E391" s="205"/>
      <c r="F391" s="205"/>
      <c r="G391" s="15"/>
      <c r="H391" s="15"/>
      <c r="I391" s="15"/>
      <c r="J391" s="184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>
      <c r="A392" s="15"/>
      <c r="B392" s="15"/>
      <c r="C392" s="15"/>
      <c r="D392" s="205"/>
      <c r="E392" s="205"/>
      <c r="F392" s="205"/>
      <c r="G392" s="15"/>
      <c r="H392" s="15"/>
      <c r="I392" s="15"/>
      <c r="J392" s="184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>
      <c r="A393" s="15"/>
      <c r="B393" s="15"/>
      <c r="C393" s="15"/>
      <c r="D393" s="205"/>
      <c r="E393" s="205"/>
      <c r="F393" s="205"/>
      <c r="G393" s="15"/>
      <c r="H393" s="15"/>
      <c r="I393" s="15"/>
      <c r="J393" s="184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>
      <c r="A394" s="15"/>
      <c r="B394" s="15"/>
      <c r="C394" s="15"/>
      <c r="D394" s="205"/>
      <c r="E394" s="205"/>
      <c r="F394" s="205"/>
      <c r="G394" s="15"/>
      <c r="H394" s="15"/>
      <c r="I394" s="15"/>
      <c r="J394" s="184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>
      <c r="A395" s="15"/>
      <c r="B395" s="15"/>
      <c r="C395" s="15"/>
      <c r="D395" s="205"/>
      <c r="E395" s="205"/>
      <c r="F395" s="205"/>
      <c r="G395" s="15"/>
      <c r="H395" s="15"/>
      <c r="I395" s="15"/>
      <c r="J395" s="184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>
      <c r="A396" s="15"/>
      <c r="B396" s="15"/>
      <c r="C396" s="15"/>
      <c r="D396" s="205"/>
      <c r="E396" s="205"/>
      <c r="F396" s="205"/>
      <c r="G396" s="15"/>
      <c r="H396" s="15"/>
      <c r="I396" s="15"/>
      <c r="J396" s="184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>
      <c r="A397" s="15"/>
      <c r="B397" s="15"/>
      <c r="C397" s="15"/>
      <c r="D397" s="205"/>
      <c r="E397" s="205"/>
      <c r="F397" s="205"/>
      <c r="G397" s="15"/>
      <c r="H397" s="15"/>
      <c r="I397" s="15"/>
      <c r="J397" s="184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>
      <c r="A398" s="15"/>
      <c r="B398" s="15"/>
      <c r="C398" s="15"/>
      <c r="D398" s="205"/>
      <c r="E398" s="205"/>
      <c r="F398" s="205"/>
      <c r="G398" s="15"/>
      <c r="H398" s="15"/>
      <c r="I398" s="15"/>
      <c r="J398" s="184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>
      <c r="A399" s="15"/>
      <c r="B399" s="15"/>
      <c r="C399" s="15"/>
      <c r="D399" s="205"/>
      <c r="E399" s="205"/>
      <c r="F399" s="205"/>
      <c r="G399" s="15"/>
      <c r="H399" s="15"/>
      <c r="I399" s="15"/>
      <c r="J399" s="184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>
      <c r="A400" s="15"/>
      <c r="B400" s="15"/>
      <c r="C400" s="15"/>
      <c r="D400" s="205"/>
      <c r="E400" s="205"/>
      <c r="F400" s="205"/>
      <c r="G400" s="15"/>
      <c r="H400" s="15"/>
      <c r="I400" s="15"/>
      <c r="J400" s="184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>
      <c r="A401" s="15"/>
      <c r="B401" s="15"/>
      <c r="C401" s="15"/>
      <c r="D401" s="205"/>
      <c r="E401" s="205"/>
      <c r="F401" s="205"/>
      <c r="G401" s="15"/>
      <c r="H401" s="15"/>
      <c r="I401" s="15"/>
      <c r="J401" s="184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>
      <c r="A402" s="15"/>
      <c r="B402" s="15"/>
      <c r="C402" s="15"/>
      <c r="D402" s="205"/>
      <c r="E402" s="205"/>
      <c r="F402" s="205"/>
      <c r="G402" s="15"/>
      <c r="H402" s="15"/>
      <c r="I402" s="15"/>
      <c r="J402" s="184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>
      <c r="A403" s="15"/>
      <c r="B403" s="15"/>
      <c r="C403" s="15"/>
      <c r="D403" s="205"/>
      <c r="E403" s="205"/>
      <c r="F403" s="205"/>
      <c r="G403" s="15"/>
      <c r="H403" s="15"/>
      <c r="I403" s="15"/>
      <c r="J403" s="184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>
      <c r="A404" s="15"/>
      <c r="B404" s="15"/>
      <c r="C404" s="15"/>
      <c r="D404" s="205"/>
      <c r="E404" s="205"/>
      <c r="F404" s="205"/>
      <c r="G404" s="15"/>
      <c r="H404" s="15"/>
      <c r="I404" s="15"/>
      <c r="J404" s="184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>
      <c r="A405" s="15"/>
      <c r="B405" s="15"/>
      <c r="C405" s="15"/>
      <c r="D405" s="205"/>
      <c r="E405" s="205"/>
      <c r="F405" s="205"/>
      <c r="G405" s="15"/>
      <c r="H405" s="15"/>
      <c r="I405" s="15"/>
      <c r="J405" s="184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>
      <c r="A406" s="15"/>
      <c r="B406" s="15"/>
      <c r="C406" s="15"/>
      <c r="D406" s="205"/>
      <c r="E406" s="205"/>
      <c r="F406" s="205"/>
      <c r="G406" s="15"/>
      <c r="H406" s="15"/>
      <c r="I406" s="15"/>
      <c r="J406" s="184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>
      <c r="A407" s="15"/>
      <c r="B407" s="15"/>
      <c r="C407" s="15"/>
      <c r="D407" s="205"/>
      <c r="E407" s="205"/>
      <c r="F407" s="205"/>
      <c r="G407" s="15"/>
      <c r="H407" s="15"/>
      <c r="I407" s="15"/>
      <c r="J407" s="184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>
      <c r="A408" s="15"/>
      <c r="B408" s="15"/>
      <c r="C408" s="15"/>
      <c r="D408" s="205"/>
      <c r="E408" s="205"/>
      <c r="F408" s="205"/>
      <c r="G408" s="15"/>
      <c r="H408" s="15"/>
      <c r="I408" s="15"/>
      <c r="J408" s="184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>
      <c r="A409" s="15"/>
      <c r="B409" s="15"/>
      <c r="C409" s="15"/>
      <c r="D409" s="205"/>
      <c r="E409" s="205"/>
      <c r="F409" s="205"/>
      <c r="G409" s="15"/>
      <c r="H409" s="15"/>
      <c r="I409" s="15"/>
      <c r="J409" s="184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>
      <c r="A410" s="15"/>
      <c r="B410" s="15"/>
      <c r="C410" s="15"/>
      <c r="D410" s="205"/>
      <c r="E410" s="205"/>
      <c r="F410" s="205"/>
      <c r="G410" s="15"/>
      <c r="H410" s="15"/>
      <c r="I410" s="15"/>
      <c r="J410" s="184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>
      <c r="A411" s="15"/>
      <c r="B411" s="15"/>
      <c r="C411" s="15"/>
      <c r="D411" s="205"/>
      <c r="E411" s="205"/>
      <c r="F411" s="205"/>
      <c r="G411" s="15"/>
      <c r="H411" s="15"/>
      <c r="I411" s="15"/>
      <c r="J411" s="184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>
      <c r="A412" s="15"/>
      <c r="B412" s="15"/>
      <c r="C412" s="15"/>
      <c r="D412" s="205"/>
      <c r="E412" s="205"/>
      <c r="F412" s="205"/>
      <c r="G412" s="15"/>
      <c r="H412" s="15"/>
      <c r="I412" s="15"/>
      <c r="J412" s="184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>
      <c r="A413" s="15"/>
      <c r="B413" s="15"/>
      <c r="C413" s="15"/>
      <c r="D413" s="205"/>
      <c r="E413" s="205"/>
      <c r="F413" s="205"/>
      <c r="G413" s="15"/>
      <c r="H413" s="15"/>
      <c r="I413" s="15"/>
      <c r="J413" s="184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>
      <c r="A414" s="15"/>
      <c r="B414" s="15"/>
      <c r="C414" s="15"/>
      <c r="D414" s="205"/>
      <c r="E414" s="205"/>
      <c r="F414" s="205"/>
      <c r="G414" s="15"/>
      <c r="H414" s="15"/>
      <c r="I414" s="15"/>
      <c r="J414" s="184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>
      <c r="A415" s="15"/>
      <c r="B415" s="15"/>
      <c r="C415" s="15"/>
      <c r="D415" s="205"/>
      <c r="E415" s="205"/>
      <c r="F415" s="205"/>
      <c r="G415" s="15"/>
      <c r="H415" s="15"/>
      <c r="I415" s="15"/>
      <c r="J415" s="184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>
      <c r="A416" s="15"/>
      <c r="B416" s="15"/>
      <c r="C416" s="15"/>
      <c r="D416" s="205"/>
      <c r="E416" s="205"/>
      <c r="F416" s="205"/>
      <c r="G416" s="15"/>
      <c r="H416" s="15"/>
      <c r="I416" s="15"/>
      <c r="J416" s="184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>
      <c r="A417" s="15"/>
      <c r="B417" s="15"/>
      <c r="C417" s="15"/>
      <c r="D417" s="205"/>
      <c r="E417" s="205"/>
      <c r="F417" s="205"/>
      <c r="G417" s="15"/>
      <c r="H417" s="15"/>
      <c r="I417" s="15"/>
      <c r="J417" s="184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>
      <c r="A418" s="15"/>
      <c r="B418" s="15"/>
      <c r="C418" s="15"/>
      <c r="D418" s="205"/>
      <c r="E418" s="205"/>
      <c r="F418" s="205"/>
      <c r="G418" s="15"/>
      <c r="H418" s="15"/>
      <c r="I418" s="15"/>
      <c r="J418" s="184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>
      <c r="A419" s="15"/>
      <c r="B419" s="15"/>
      <c r="C419" s="15"/>
      <c r="D419" s="205"/>
      <c r="E419" s="205"/>
      <c r="F419" s="205"/>
      <c r="G419" s="15"/>
      <c r="H419" s="15"/>
      <c r="I419" s="15"/>
      <c r="J419" s="184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>
      <c r="A420" s="15"/>
      <c r="B420" s="15"/>
      <c r="C420" s="15"/>
      <c r="D420" s="205"/>
      <c r="E420" s="205"/>
      <c r="F420" s="205"/>
      <c r="G420" s="15"/>
      <c r="H420" s="15"/>
      <c r="I420" s="15"/>
      <c r="J420" s="184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>
      <c r="A421" s="15"/>
      <c r="B421" s="15"/>
      <c r="C421" s="15"/>
      <c r="D421" s="205"/>
      <c r="E421" s="205"/>
      <c r="F421" s="205"/>
      <c r="G421" s="15"/>
      <c r="H421" s="15"/>
      <c r="I421" s="15"/>
      <c r="J421" s="184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>
      <c r="A422" s="15"/>
      <c r="B422" s="15"/>
      <c r="C422" s="15"/>
      <c r="D422" s="205"/>
      <c r="E422" s="205"/>
      <c r="F422" s="205"/>
      <c r="G422" s="15"/>
      <c r="H422" s="15"/>
      <c r="I422" s="15"/>
      <c r="J422" s="184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>
      <c r="A423" s="15"/>
      <c r="B423" s="15"/>
      <c r="C423" s="15"/>
      <c r="D423" s="205"/>
      <c r="E423" s="205"/>
      <c r="F423" s="205"/>
      <c r="G423" s="15"/>
      <c r="H423" s="15"/>
      <c r="I423" s="15"/>
      <c r="J423" s="184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>
      <c r="A424" s="15"/>
      <c r="B424" s="15"/>
      <c r="C424" s="15"/>
      <c r="D424" s="205"/>
      <c r="E424" s="205"/>
      <c r="F424" s="205"/>
      <c r="G424" s="15"/>
      <c r="H424" s="15"/>
      <c r="I424" s="15"/>
      <c r="J424" s="184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>
      <c r="A425" s="15"/>
      <c r="B425" s="15"/>
      <c r="C425" s="15"/>
      <c r="D425" s="205"/>
      <c r="E425" s="205"/>
      <c r="F425" s="205"/>
      <c r="G425" s="15"/>
      <c r="H425" s="15"/>
      <c r="I425" s="15"/>
      <c r="J425" s="184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>
      <c r="A426" s="15"/>
      <c r="B426" s="15"/>
      <c r="C426" s="15"/>
      <c r="D426" s="205"/>
      <c r="E426" s="205"/>
      <c r="F426" s="205"/>
      <c r="G426" s="15"/>
      <c r="H426" s="15"/>
      <c r="I426" s="15"/>
      <c r="J426" s="184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>
      <c r="A427" s="15"/>
      <c r="B427" s="15"/>
      <c r="C427" s="15"/>
      <c r="D427" s="205"/>
      <c r="E427" s="205"/>
      <c r="F427" s="205"/>
      <c r="G427" s="15"/>
      <c r="H427" s="15"/>
      <c r="I427" s="15"/>
      <c r="J427" s="184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>
      <c r="A428" s="15"/>
      <c r="B428" s="15"/>
      <c r="C428" s="15"/>
      <c r="D428" s="205"/>
      <c r="E428" s="205"/>
      <c r="F428" s="205"/>
      <c r="G428" s="15"/>
      <c r="H428" s="15"/>
      <c r="I428" s="15"/>
      <c r="J428" s="184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>
      <c r="A429" s="15"/>
      <c r="B429" s="15"/>
      <c r="C429" s="15"/>
      <c r="D429" s="205"/>
      <c r="E429" s="205"/>
      <c r="F429" s="205"/>
      <c r="G429" s="15"/>
      <c r="H429" s="15"/>
      <c r="I429" s="15"/>
      <c r="J429" s="184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>
      <c r="A430" s="15"/>
      <c r="B430" s="15"/>
      <c r="C430" s="15"/>
      <c r="D430" s="205"/>
      <c r="E430" s="205"/>
      <c r="F430" s="205"/>
      <c r="G430" s="15"/>
      <c r="H430" s="15"/>
      <c r="I430" s="15"/>
      <c r="J430" s="184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>
      <c r="A431" s="15"/>
      <c r="B431" s="15"/>
      <c r="C431" s="15"/>
      <c r="D431" s="205"/>
      <c r="E431" s="205"/>
      <c r="F431" s="205"/>
      <c r="G431" s="15"/>
      <c r="H431" s="15"/>
      <c r="I431" s="15"/>
      <c r="J431" s="184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>
      <c r="A432" s="15"/>
      <c r="B432" s="15"/>
      <c r="C432" s="15"/>
      <c r="D432" s="205"/>
      <c r="E432" s="205"/>
      <c r="F432" s="205"/>
      <c r="G432" s="15"/>
      <c r="H432" s="15"/>
      <c r="I432" s="15"/>
      <c r="J432" s="184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>
      <c r="A433" s="15"/>
      <c r="B433" s="15"/>
      <c r="C433" s="15"/>
      <c r="D433" s="205"/>
      <c r="E433" s="205"/>
      <c r="F433" s="205"/>
      <c r="G433" s="15"/>
      <c r="H433" s="15"/>
      <c r="I433" s="15"/>
      <c r="J433" s="184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>
      <c r="A434" s="15"/>
      <c r="B434" s="15"/>
      <c r="C434" s="15"/>
      <c r="D434" s="205"/>
      <c r="E434" s="205"/>
      <c r="F434" s="205"/>
      <c r="G434" s="15"/>
      <c r="H434" s="15"/>
      <c r="I434" s="15"/>
      <c r="J434" s="184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>
      <c r="A435" s="15"/>
      <c r="B435" s="15"/>
      <c r="C435" s="15"/>
      <c r="D435" s="205"/>
      <c r="E435" s="205"/>
      <c r="F435" s="205"/>
      <c r="G435" s="15"/>
      <c r="H435" s="15"/>
      <c r="I435" s="15"/>
      <c r="J435" s="184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>
      <c r="A436" s="15"/>
      <c r="B436" s="15"/>
      <c r="C436" s="15"/>
      <c r="D436" s="205"/>
      <c r="E436" s="205"/>
      <c r="F436" s="205"/>
      <c r="G436" s="15"/>
      <c r="H436" s="15"/>
      <c r="I436" s="15"/>
      <c r="J436" s="184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>
      <c r="A437" s="15"/>
      <c r="B437" s="15"/>
      <c r="C437" s="15"/>
      <c r="D437" s="205"/>
      <c r="E437" s="205"/>
      <c r="F437" s="205"/>
      <c r="G437" s="15"/>
      <c r="H437" s="15"/>
      <c r="I437" s="15"/>
      <c r="J437" s="184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>
      <c r="A438" s="15"/>
      <c r="B438" s="15"/>
      <c r="C438" s="15"/>
      <c r="D438" s="205"/>
      <c r="E438" s="205"/>
      <c r="F438" s="205"/>
      <c r="G438" s="15"/>
      <c r="H438" s="15"/>
      <c r="I438" s="15"/>
      <c r="J438" s="184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>
      <c r="A439" s="15"/>
      <c r="B439" s="15"/>
      <c r="C439" s="15"/>
      <c r="D439" s="205"/>
      <c r="E439" s="205"/>
      <c r="F439" s="205"/>
      <c r="G439" s="15"/>
      <c r="H439" s="15"/>
      <c r="I439" s="15"/>
      <c r="J439" s="184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>
      <c r="A440" s="15"/>
      <c r="B440" s="15"/>
      <c r="C440" s="15"/>
      <c r="D440" s="205"/>
      <c r="E440" s="205"/>
      <c r="F440" s="205"/>
      <c r="G440" s="15"/>
      <c r="H440" s="15"/>
      <c r="I440" s="15"/>
      <c r="J440" s="184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>
      <c r="A441" s="15"/>
      <c r="B441" s="15"/>
      <c r="C441" s="15"/>
      <c r="D441" s="205"/>
      <c r="E441" s="205"/>
      <c r="F441" s="205"/>
      <c r="G441" s="15"/>
      <c r="H441" s="15"/>
      <c r="I441" s="15"/>
      <c r="J441" s="184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>
      <c r="A442" s="15"/>
      <c r="B442" s="15"/>
      <c r="C442" s="15"/>
      <c r="D442" s="205"/>
      <c r="E442" s="205"/>
      <c r="F442" s="205"/>
      <c r="G442" s="15"/>
      <c r="H442" s="15"/>
      <c r="I442" s="15"/>
      <c r="J442" s="184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>
      <c r="A443" s="15"/>
      <c r="B443" s="15"/>
      <c r="C443" s="15"/>
      <c r="D443" s="205"/>
      <c r="E443" s="205"/>
      <c r="F443" s="205"/>
      <c r="G443" s="15"/>
      <c r="H443" s="15"/>
      <c r="I443" s="15"/>
      <c r="J443" s="184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>
      <c r="A444" s="15"/>
      <c r="B444" s="15"/>
      <c r="C444" s="15"/>
      <c r="D444" s="205"/>
      <c r="E444" s="205"/>
      <c r="F444" s="205"/>
      <c r="G444" s="15"/>
      <c r="H444" s="15"/>
      <c r="I444" s="15"/>
      <c r="J444" s="184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>
      <c r="A445" s="15"/>
      <c r="B445" s="15"/>
      <c r="C445" s="15"/>
      <c r="D445" s="205"/>
      <c r="E445" s="205"/>
      <c r="F445" s="205"/>
      <c r="G445" s="15"/>
      <c r="H445" s="15"/>
      <c r="I445" s="15"/>
      <c r="J445" s="184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>
      <c r="A446" s="15"/>
      <c r="B446" s="15"/>
      <c r="C446" s="15"/>
      <c r="D446" s="205"/>
      <c r="E446" s="205"/>
      <c r="F446" s="205"/>
      <c r="G446" s="15"/>
      <c r="H446" s="15"/>
      <c r="I446" s="15"/>
      <c r="J446" s="184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>
      <c r="A447" s="15"/>
      <c r="B447" s="15"/>
      <c r="C447" s="15"/>
      <c r="D447" s="205"/>
      <c r="E447" s="205"/>
      <c r="F447" s="205"/>
      <c r="G447" s="15"/>
      <c r="H447" s="15"/>
      <c r="I447" s="15"/>
      <c r="J447" s="184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>
      <c r="A448" s="15"/>
      <c r="B448" s="15"/>
      <c r="C448" s="15"/>
      <c r="D448" s="205"/>
      <c r="E448" s="205"/>
      <c r="F448" s="205"/>
      <c r="G448" s="15"/>
      <c r="H448" s="15"/>
      <c r="I448" s="15"/>
      <c r="J448" s="184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>
      <c r="A449" s="15"/>
      <c r="B449" s="15"/>
      <c r="C449" s="15"/>
      <c r="D449" s="205"/>
      <c r="E449" s="205"/>
      <c r="F449" s="205"/>
      <c r="G449" s="15"/>
      <c r="H449" s="15"/>
      <c r="I449" s="15"/>
      <c r="J449" s="184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>
      <c r="A450" s="15"/>
      <c r="B450" s="15"/>
      <c r="C450" s="15"/>
      <c r="D450" s="205"/>
      <c r="E450" s="205"/>
      <c r="F450" s="205"/>
      <c r="G450" s="15"/>
      <c r="H450" s="15"/>
      <c r="I450" s="15"/>
      <c r="J450" s="184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>
      <c r="A451" s="15"/>
      <c r="B451" s="15"/>
      <c r="C451" s="15"/>
      <c r="D451" s="205"/>
      <c r="E451" s="205"/>
      <c r="F451" s="205"/>
      <c r="G451" s="15"/>
      <c r="H451" s="15"/>
      <c r="I451" s="15"/>
      <c r="J451" s="184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>
      <c r="A452" s="15"/>
      <c r="B452" s="15"/>
      <c r="C452" s="15"/>
      <c r="D452" s="205"/>
      <c r="E452" s="205"/>
      <c r="F452" s="205"/>
      <c r="G452" s="15"/>
      <c r="H452" s="15"/>
      <c r="I452" s="15"/>
      <c r="J452" s="184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>
      <c r="A453" s="15"/>
      <c r="B453" s="15"/>
      <c r="C453" s="15"/>
      <c r="D453" s="205"/>
      <c r="E453" s="205"/>
      <c r="F453" s="205"/>
      <c r="G453" s="15"/>
      <c r="H453" s="15"/>
      <c r="I453" s="15"/>
      <c r="J453" s="184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>
      <c r="A454" s="15"/>
      <c r="B454" s="15"/>
      <c r="C454" s="15"/>
      <c r="D454" s="205"/>
      <c r="E454" s="205"/>
      <c r="F454" s="205"/>
      <c r="G454" s="15"/>
      <c r="H454" s="15"/>
      <c r="I454" s="15"/>
      <c r="J454" s="184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>
      <c r="A455" s="15"/>
      <c r="B455" s="15"/>
      <c r="C455" s="15"/>
      <c r="D455" s="205"/>
      <c r="E455" s="205"/>
      <c r="F455" s="205"/>
      <c r="G455" s="15"/>
      <c r="H455" s="15"/>
      <c r="I455" s="15"/>
      <c r="J455" s="184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>
      <c r="A456" s="15"/>
      <c r="B456" s="15"/>
      <c r="C456" s="15"/>
      <c r="D456" s="205"/>
      <c r="E456" s="205"/>
      <c r="F456" s="205"/>
      <c r="G456" s="15"/>
      <c r="H456" s="15"/>
      <c r="I456" s="15"/>
      <c r="J456" s="184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>
      <c r="A457" s="15"/>
      <c r="B457" s="15"/>
      <c r="C457" s="15"/>
      <c r="D457" s="205"/>
      <c r="E457" s="205"/>
      <c r="F457" s="205"/>
      <c r="G457" s="15"/>
      <c r="H457" s="15"/>
      <c r="I457" s="15"/>
      <c r="J457" s="184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>
      <c r="A458" s="15"/>
      <c r="B458" s="15"/>
      <c r="C458" s="15"/>
      <c r="D458" s="205"/>
      <c r="E458" s="205"/>
      <c r="F458" s="205"/>
      <c r="G458" s="15"/>
      <c r="H458" s="15"/>
      <c r="I458" s="15"/>
      <c r="J458" s="184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>
      <c r="A459" s="15"/>
      <c r="B459" s="15"/>
      <c r="C459" s="15"/>
      <c r="D459" s="205"/>
      <c r="E459" s="205"/>
      <c r="F459" s="205"/>
      <c r="G459" s="15"/>
      <c r="H459" s="15"/>
      <c r="I459" s="15"/>
      <c r="J459" s="184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>
      <c r="A460" s="15"/>
      <c r="B460" s="15"/>
      <c r="C460" s="15"/>
      <c r="D460" s="205"/>
      <c r="E460" s="205"/>
      <c r="F460" s="205"/>
      <c r="G460" s="15"/>
      <c r="H460" s="15"/>
      <c r="I460" s="15"/>
      <c r="J460" s="184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>
      <c r="A461" s="15"/>
      <c r="B461" s="15"/>
      <c r="C461" s="15"/>
      <c r="D461" s="205"/>
      <c r="E461" s="205"/>
      <c r="F461" s="205"/>
      <c r="G461" s="15"/>
      <c r="H461" s="15"/>
      <c r="I461" s="15"/>
      <c r="J461" s="184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>
      <c r="A462" s="15"/>
      <c r="B462" s="15"/>
      <c r="C462" s="15"/>
      <c r="D462" s="205"/>
      <c r="E462" s="205"/>
      <c r="F462" s="205"/>
      <c r="G462" s="15"/>
      <c r="H462" s="15"/>
      <c r="I462" s="15"/>
      <c r="J462" s="184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>
      <c r="A463" s="15"/>
      <c r="B463" s="15"/>
      <c r="C463" s="15"/>
      <c r="D463" s="205"/>
      <c r="E463" s="205"/>
      <c r="F463" s="205"/>
      <c r="G463" s="15"/>
      <c r="H463" s="15"/>
      <c r="I463" s="15"/>
      <c r="J463" s="184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>
      <c r="A464" s="15"/>
      <c r="B464" s="15"/>
      <c r="C464" s="15"/>
      <c r="D464" s="205"/>
      <c r="E464" s="205"/>
      <c r="F464" s="205"/>
      <c r="G464" s="15"/>
      <c r="H464" s="15"/>
      <c r="I464" s="15"/>
      <c r="J464" s="184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>
      <c r="A465" s="15"/>
      <c r="B465" s="15"/>
      <c r="C465" s="15"/>
      <c r="D465" s="205"/>
      <c r="E465" s="205"/>
      <c r="F465" s="205"/>
      <c r="G465" s="15"/>
      <c r="H465" s="15"/>
      <c r="I465" s="15"/>
      <c r="J465" s="184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>
      <c r="A466" s="15"/>
      <c r="B466" s="15"/>
      <c r="C466" s="15"/>
      <c r="D466" s="205"/>
      <c r="E466" s="205"/>
      <c r="F466" s="205"/>
      <c r="G466" s="15"/>
      <c r="H466" s="15"/>
      <c r="I466" s="15"/>
      <c r="J466" s="184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>
      <c r="A467" s="15"/>
      <c r="B467" s="15"/>
      <c r="C467" s="15"/>
      <c r="D467" s="205"/>
      <c r="E467" s="205"/>
      <c r="F467" s="205"/>
      <c r="G467" s="15"/>
      <c r="H467" s="15"/>
      <c r="I467" s="15"/>
      <c r="J467" s="184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>
      <c r="A468" s="15"/>
      <c r="B468" s="15"/>
      <c r="C468" s="15"/>
      <c r="D468" s="205"/>
      <c r="E468" s="205"/>
      <c r="F468" s="205"/>
      <c r="G468" s="15"/>
      <c r="H468" s="15"/>
      <c r="I468" s="15"/>
      <c r="J468" s="184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>
      <c r="A469" s="15"/>
      <c r="B469" s="15"/>
      <c r="C469" s="15"/>
      <c r="D469" s="205"/>
      <c r="E469" s="205"/>
      <c r="F469" s="205"/>
      <c r="G469" s="15"/>
      <c r="H469" s="15"/>
      <c r="I469" s="15"/>
      <c r="J469" s="184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>
      <c r="A470" s="15"/>
      <c r="B470" s="15"/>
      <c r="C470" s="15"/>
      <c r="D470" s="205"/>
      <c r="E470" s="205"/>
      <c r="F470" s="205"/>
      <c r="G470" s="15"/>
      <c r="H470" s="15"/>
      <c r="I470" s="15"/>
      <c r="J470" s="184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>
      <c r="A471" s="15"/>
      <c r="B471" s="15"/>
      <c r="C471" s="15"/>
      <c r="D471" s="205"/>
      <c r="E471" s="205"/>
      <c r="F471" s="205"/>
      <c r="G471" s="15"/>
      <c r="H471" s="15"/>
      <c r="I471" s="15"/>
      <c r="J471" s="184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>
      <c r="A472" s="15"/>
      <c r="B472" s="15"/>
      <c r="C472" s="15"/>
      <c r="D472" s="205"/>
      <c r="E472" s="205"/>
      <c r="F472" s="205"/>
      <c r="G472" s="15"/>
      <c r="H472" s="15"/>
      <c r="I472" s="15"/>
      <c r="J472" s="184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>
      <c r="A473" s="15"/>
      <c r="B473" s="15"/>
      <c r="C473" s="15"/>
      <c r="D473" s="205"/>
      <c r="E473" s="205"/>
      <c r="F473" s="205"/>
      <c r="G473" s="15"/>
      <c r="H473" s="15"/>
      <c r="I473" s="15"/>
      <c r="J473" s="184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>
      <c r="A474" s="15"/>
      <c r="B474" s="15"/>
      <c r="C474" s="15"/>
      <c r="D474" s="205"/>
      <c r="E474" s="205"/>
      <c r="F474" s="205"/>
      <c r="G474" s="15"/>
      <c r="H474" s="15"/>
      <c r="I474" s="15"/>
      <c r="J474" s="184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>
      <c r="A475" s="15"/>
      <c r="B475" s="15"/>
      <c r="C475" s="15"/>
      <c r="D475" s="205"/>
      <c r="E475" s="205"/>
      <c r="F475" s="205"/>
      <c r="G475" s="15"/>
      <c r="H475" s="15"/>
      <c r="I475" s="15"/>
      <c r="J475" s="184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>
      <c r="A476" s="15"/>
      <c r="B476" s="15"/>
      <c r="C476" s="15"/>
      <c r="D476" s="205"/>
      <c r="E476" s="205"/>
      <c r="F476" s="205"/>
      <c r="G476" s="15"/>
      <c r="H476" s="15"/>
      <c r="I476" s="15"/>
      <c r="J476" s="184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>
      <c r="A477" s="15"/>
      <c r="B477" s="15"/>
      <c r="C477" s="15"/>
      <c r="D477" s="205"/>
      <c r="E477" s="205"/>
      <c r="F477" s="205"/>
      <c r="G477" s="15"/>
      <c r="H477" s="15"/>
      <c r="I477" s="15"/>
      <c r="J477" s="184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>
      <c r="A478" s="15"/>
      <c r="B478" s="15"/>
      <c r="C478" s="15"/>
      <c r="D478" s="205"/>
      <c r="E478" s="205"/>
      <c r="F478" s="205"/>
      <c r="G478" s="15"/>
      <c r="H478" s="15"/>
      <c r="I478" s="15"/>
      <c r="J478" s="184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>
      <c r="A479" s="15"/>
      <c r="B479" s="15"/>
      <c r="C479" s="15"/>
      <c r="D479" s="205"/>
      <c r="E479" s="205"/>
      <c r="F479" s="205"/>
      <c r="G479" s="15"/>
      <c r="H479" s="15"/>
      <c r="I479" s="15"/>
      <c r="J479" s="184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>
      <c r="A480" s="15"/>
      <c r="B480" s="15"/>
      <c r="C480" s="15"/>
      <c r="D480" s="205"/>
      <c r="E480" s="205"/>
      <c r="F480" s="205"/>
      <c r="G480" s="15"/>
      <c r="H480" s="15"/>
      <c r="I480" s="15"/>
      <c r="J480" s="184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>
      <c r="A481" s="15"/>
      <c r="B481" s="15"/>
      <c r="C481" s="15"/>
      <c r="D481" s="205"/>
      <c r="E481" s="205"/>
      <c r="F481" s="205"/>
      <c r="G481" s="15"/>
      <c r="H481" s="15"/>
      <c r="I481" s="15"/>
      <c r="J481" s="184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>
      <c r="A482" s="15"/>
      <c r="B482" s="15"/>
      <c r="C482" s="15"/>
      <c r="D482" s="205"/>
      <c r="E482" s="205"/>
      <c r="F482" s="205"/>
      <c r="G482" s="15"/>
      <c r="H482" s="15"/>
      <c r="I482" s="15"/>
      <c r="J482" s="184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>
      <c r="A483" s="15"/>
      <c r="B483" s="15"/>
      <c r="C483" s="15"/>
      <c r="D483" s="205"/>
      <c r="E483" s="205"/>
      <c r="F483" s="205"/>
      <c r="G483" s="15"/>
      <c r="H483" s="15"/>
      <c r="I483" s="15"/>
      <c r="J483" s="184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>
      <c r="A484" s="15"/>
      <c r="B484" s="15"/>
      <c r="C484" s="15"/>
      <c r="D484" s="205"/>
      <c r="E484" s="205"/>
      <c r="F484" s="205"/>
      <c r="G484" s="15"/>
      <c r="H484" s="15"/>
      <c r="I484" s="15"/>
      <c r="J484" s="184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>
      <c r="A485" s="15"/>
      <c r="B485" s="15"/>
      <c r="C485" s="15"/>
      <c r="D485" s="205"/>
      <c r="E485" s="205"/>
      <c r="F485" s="205"/>
      <c r="G485" s="15"/>
      <c r="H485" s="15"/>
      <c r="I485" s="15"/>
      <c r="J485" s="184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>
      <c r="A486" s="15"/>
      <c r="B486" s="15"/>
      <c r="C486" s="15"/>
      <c r="D486" s="205"/>
      <c r="E486" s="205"/>
      <c r="F486" s="205"/>
      <c r="G486" s="15"/>
      <c r="H486" s="15"/>
      <c r="I486" s="15"/>
      <c r="J486" s="184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>
      <c r="A487" s="15"/>
      <c r="B487" s="15"/>
      <c r="C487" s="15"/>
      <c r="D487" s="205"/>
      <c r="E487" s="205"/>
      <c r="F487" s="205"/>
      <c r="G487" s="15"/>
      <c r="H487" s="15"/>
      <c r="I487" s="15"/>
      <c r="J487" s="184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>
      <c r="A488" s="15"/>
      <c r="B488" s="15"/>
      <c r="C488" s="15"/>
      <c r="D488" s="205"/>
      <c r="E488" s="205"/>
      <c r="F488" s="205"/>
      <c r="G488" s="15"/>
      <c r="H488" s="15"/>
      <c r="I488" s="15"/>
      <c r="J488" s="184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>
      <c r="A489" s="15"/>
      <c r="B489" s="15"/>
      <c r="C489" s="15"/>
      <c r="D489" s="205"/>
      <c r="E489" s="205"/>
      <c r="F489" s="205"/>
      <c r="G489" s="15"/>
      <c r="H489" s="15"/>
      <c r="I489" s="15"/>
      <c r="J489" s="184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>
      <c r="A490" s="15"/>
      <c r="B490" s="15"/>
      <c r="C490" s="15"/>
      <c r="D490" s="205"/>
      <c r="E490" s="205"/>
      <c r="F490" s="205"/>
      <c r="G490" s="15"/>
      <c r="H490" s="15"/>
      <c r="I490" s="15"/>
      <c r="J490" s="184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>
      <c r="A491" s="15"/>
      <c r="B491" s="15"/>
      <c r="C491" s="15"/>
      <c r="D491" s="205"/>
      <c r="E491" s="205"/>
      <c r="F491" s="205"/>
      <c r="G491" s="15"/>
      <c r="H491" s="15"/>
      <c r="I491" s="15"/>
      <c r="J491" s="184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>
      <c r="A492" s="15"/>
      <c r="B492" s="15"/>
      <c r="C492" s="15"/>
      <c r="D492" s="205"/>
      <c r="E492" s="205"/>
      <c r="F492" s="205"/>
      <c r="G492" s="15"/>
      <c r="H492" s="15"/>
      <c r="I492" s="15"/>
      <c r="J492" s="184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>
      <c r="A493" s="15"/>
      <c r="B493" s="15"/>
      <c r="C493" s="15"/>
      <c r="D493" s="205"/>
      <c r="E493" s="205"/>
      <c r="F493" s="205"/>
      <c r="G493" s="15"/>
      <c r="H493" s="15"/>
      <c r="I493" s="15"/>
      <c r="J493" s="184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>
      <c r="A494" s="15"/>
      <c r="B494" s="15"/>
      <c r="C494" s="15"/>
      <c r="D494" s="205"/>
      <c r="E494" s="205"/>
      <c r="F494" s="205"/>
      <c r="G494" s="15"/>
      <c r="H494" s="15"/>
      <c r="I494" s="15"/>
      <c r="J494" s="184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>
      <c r="A495" s="15"/>
      <c r="B495" s="15"/>
      <c r="C495" s="15"/>
      <c r="D495" s="205"/>
      <c r="E495" s="205"/>
      <c r="F495" s="205"/>
      <c r="G495" s="15"/>
      <c r="H495" s="15"/>
      <c r="I495" s="15"/>
      <c r="J495" s="184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>
      <c r="A496" s="15"/>
      <c r="B496" s="15"/>
      <c r="C496" s="15"/>
      <c r="D496" s="205"/>
      <c r="E496" s="205"/>
      <c r="F496" s="205"/>
      <c r="G496" s="15"/>
      <c r="H496" s="15"/>
      <c r="I496" s="15"/>
      <c r="J496" s="184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>
      <c r="A497" s="15"/>
      <c r="B497" s="15"/>
      <c r="C497" s="15"/>
      <c r="D497" s="205"/>
      <c r="E497" s="205"/>
      <c r="F497" s="205"/>
      <c r="G497" s="15"/>
      <c r="H497" s="15"/>
      <c r="I497" s="15"/>
      <c r="J497" s="184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>
      <c r="A498" s="15"/>
      <c r="B498" s="15"/>
      <c r="C498" s="15"/>
      <c r="D498" s="205"/>
      <c r="E498" s="205"/>
      <c r="F498" s="205"/>
      <c r="G498" s="15"/>
      <c r="H498" s="15"/>
      <c r="I498" s="15"/>
      <c r="J498" s="184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>
      <c r="A499" s="15"/>
      <c r="B499" s="15"/>
      <c r="C499" s="15"/>
      <c r="D499" s="205"/>
      <c r="E499" s="205"/>
      <c r="F499" s="205"/>
      <c r="G499" s="15"/>
      <c r="H499" s="15"/>
      <c r="I499" s="15"/>
      <c r="J499" s="184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>
      <c r="A500" s="15"/>
      <c r="B500" s="15"/>
      <c r="C500" s="15"/>
      <c r="D500" s="205"/>
      <c r="E500" s="205"/>
      <c r="F500" s="205"/>
      <c r="G500" s="15"/>
      <c r="H500" s="15"/>
      <c r="I500" s="15"/>
      <c r="J500" s="184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>
      <c r="A501" s="15"/>
      <c r="B501" s="15"/>
      <c r="C501" s="15"/>
      <c r="D501" s="205"/>
      <c r="E501" s="205"/>
      <c r="F501" s="205"/>
      <c r="G501" s="15"/>
      <c r="H501" s="15"/>
      <c r="I501" s="15"/>
      <c r="J501" s="184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>
      <c r="A502" s="15"/>
      <c r="B502" s="15"/>
      <c r="C502" s="15"/>
      <c r="D502" s="205"/>
      <c r="E502" s="205"/>
      <c r="F502" s="205"/>
      <c r="G502" s="15"/>
      <c r="H502" s="15"/>
      <c r="I502" s="15"/>
      <c r="J502" s="184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>
      <c r="A503" s="15"/>
      <c r="B503" s="15"/>
      <c r="C503" s="15"/>
      <c r="D503" s="205"/>
      <c r="E503" s="205"/>
      <c r="F503" s="205"/>
      <c r="G503" s="15"/>
      <c r="H503" s="15"/>
      <c r="I503" s="15"/>
      <c r="J503" s="184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>
      <c r="A504" s="15"/>
      <c r="B504" s="15"/>
      <c r="C504" s="15"/>
      <c r="D504" s="205"/>
      <c r="E504" s="205"/>
      <c r="F504" s="205"/>
      <c r="G504" s="15"/>
      <c r="H504" s="15"/>
      <c r="I504" s="15"/>
      <c r="J504" s="184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>
      <c r="A505" s="15"/>
      <c r="B505" s="15"/>
      <c r="C505" s="15"/>
      <c r="D505" s="205"/>
      <c r="E505" s="205"/>
      <c r="F505" s="205"/>
      <c r="G505" s="15"/>
      <c r="H505" s="15"/>
      <c r="I505" s="15"/>
      <c r="J505" s="184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>
      <c r="A506" s="15"/>
      <c r="B506" s="15"/>
      <c r="C506" s="15"/>
      <c r="D506" s="205"/>
      <c r="E506" s="205"/>
      <c r="F506" s="205"/>
      <c r="G506" s="15"/>
      <c r="H506" s="15"/>
      <c r="I506" s="15"/>
      <c r="J506" s="184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>
      <c r="A507" s="15"/>
      <c r="B507" s="15"/>
      <c r="C507" s="15"/>
      <c r="D507" s="205"/>
      <c r="E507" s="205"/>
      <c r="F507" s="205"/>
      <c r="G507" s="15"/>
      <c r="H507" s="15"/>
      <c r="I507" s="15"/>
      <c r="J507" s="184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>
      <c r="A508" s="15"/>
      <c r="B508" s="15"/>
      <c r="C508" s="15"/>
      <c r="D508" s="205"/>
      <c r="E508" s="205"/>
      <c r="F508" s="205"/>
      <c r="G508" s="15"/>
      <c r="H508" s="15"/>
      <c r="I508" s="15"/>
      <c r="J508" s="184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>
      <c r="A509" s="15"/>
      <c r="B509" s="15"/>
      <c r="C509" s="15"/>
      <c r="D509" s="205"/>
      <c r="E509" s="205"/>
      <c r="F509" s="205"/>
      <c r="G509" s="15"/>
      <c r="H509" s="15"/>
      <c r="I509" s="15"/>
      <c r="J509" s="184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>
      <c r="A510" s="15"/>
      <c r="B510" s="15"/>
      <c r="C510" s="15"/>
      <c r="D510" s="205"/>
      <c r="E510" s="205"/>
      <c r="F510" s="205"/>
      <c r="G510" s="15"/>
      <c r="H510" s="15"/>
      <c r="I510" s="15"/>
      <c r="J510" s="184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>
      <c r="A511" s="15"/>
      <c r="B511" s="15"/>
      <c r="C511" s="15"/>
      <c r="D511" s="205"/>
      <c r="E511" s="205"/>
      <c r="F511" s="205"/>
      <c r="G511" s="15"/>
      <c r="H511" s="15"/>
      <c r="I511" s="15"/>
      <c r="J511" s="184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>
      <c r="A512" s="15"/>
      <c r="B512" s="15"/>
      <c r="C512" s="15"/>
      <c r="D512" s="205"/>
      <c r="E512" s="205"/>
      <c r="F512" s="205"/>
      <c r="G512" s="15"/>
      <c r="H512" s="15"/>
      <c r="I512" s="15"/>
      <c r="J512" s="184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</sheetData>
  <mergeCells count="6">
    <mergeCell ref="E2:F2"/>
    <mergeCell ref="B2:B3"/>
    <mergeCell ref="C2:C3"/>
    <mergeCell ref="D2:D3"/>
    <mergeCell ref="G2:G3"/>
    <mergeCell ref="H2:H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11" max="11" width="46.43"/>
  </cols>
  <sheetData>
    <row r="1">
      <c r="A1" s="200" t="str">
        <f>IFERROR(__xludf.DUMMYFUNCTION("IMPORTDATA(""https://drive.google.com/uc?export=download&amp;id=1lAvKPS2DFAoD7nzvhZ7toNHBmybN5-xn"")"),"Estudo|")</f>
        <v>Estudo|</v>
      </c>
      <c r="B1" s="201" t="str">
        <f>IFERROR(__xludf.DUMMYFUNCTION("""COMPUTED_VALUE"""),"")</f>
        <v/>
      </c>
      <c r="C1" s="201" t="str">
        <f>IFERROR(__xludf.DUMMYFUNCTION("""COMPUTED_VALUE"""),"")</f>
        <v/>
      </c>
      <c r="D1" s="201" t="str">
        <f>IFERROR(__xludf.DUMMYFUNCTION("""COMPUTED_VALUE"""),"")</f>
        <v/>
      </c>
      <c r="E1" s="201" t="str">
        <f>IFERROR(__xludf.DUMMYFUNCTION("""COMPUTED_VALUE"""),"")</f>
        <v/>
      </c>
      <c r="F1" s="201" t="str">
        <f>IFERROR(__xludf.DUMMYFUNCTION("""COMPUTED_VALUE"""),"")</f>
        <v/>
      </c>
      <c r="G1" s="201" t="str">
        <f>IFERROR(__xludf.DUMMYFUNCTION("""COMPUTED_VALUE"""),"")</f>
        <v/>
      </c>
      <c r="H1" s="201" t="str">
        <f>IFERROR(__xludf.DUMMYFUNCTION("""COMPUTED_VALUE"""),"")</f>
        <v/>
      </c>
    </row>
    <row r="2">
      <c r="A2" s="201" t="str">
        <f>IFERROR(__xludf.DUMMYFUNCTION("""COMPUTED_VALUE"""),"Python|")</f>
        <v>Python|</v>
      </c>
      <c r="B2" s="201" t="str">
        <f>IFERROR(__xludf.DUMMYFUNCTION("""COMPUTED_VALUE"""),"")</f>
        <v/>
      </c>
      <c r="C2" s="201" t="str">
        <f>IFERROR(__xludf.DUMMYFUNCTION("""COMPUTED_VALUE"""),"")</f>
        <v/>
      </c>
      <c r="D2" s="201" t="str">
        <f>IFERROR(__xludf.DUMMYFUNCTION("""COMPUTED_VALUE"""),"")</f>
        <v/>
      </c>
      <c r="E2" s="201" t="str">
        <f>IFERROR(__xludf.DUMMYFUNCTION("""COMPUTED_VALUE"""),"")</f>
        <v/>
      </c>
      <c r="F2" s="201" t="str">
        <f>IFERROR(__xludf.DUMMYFUNCTION("""COMPUTED_VALUE"""),"")</f>
        <v/>
      </c>
      <c r="G2" s="201" t="str">
        <f>IFERROR(__xludf.DUMMYFUNCTION("""COMPUTED_VALUE"""),"")</f>
        <v/>
      </c>
      <c r="H2" s="201" t="str">
        <f>IFERROR(__xludf.DUMMYFUNCTION("""COMPUTED_VALUE"""),"")</f>
        <v/>
      </c>
      <c r="K2" s="202" t="s">
        <v>60</v>
      </c>
    </row>
    <row r="3">
      <c r="A3" s="201" t="str">
        <f>IFERROR(__xludf.DUMMYFUNCTION("""COMPUTED_VALUE"""),"11:57:56 up 3:08")</f>
        <v>11:57:56 up 3:08</v>
      </c>
      <c r="B3" s="201" t="str">
        <f>IFERROR(__xludf.DUMMYFUNCTION("""COMPUTED_VALUE"""),"1 user")</f>
        <v>1 user</v>
      </c>
      <c r="C3" s="201" t="str">
        <f>IFERROR(__xludf.DUMMYFUNCTION("""COMPUTED_VALUE"""),"load average: 0")</f>
        <v>load average: 0</v>
      </c>
      <c r="D3" s="201">
        <f>IFERROR(__xludf.DUMMYFUNCTION("""COMPUTED_VALUE"""),76.0)</f>
        <v>76</v>
      </c>
      <c r="E3" s="201">
        <f>IFERROR(__xludf.DUMMYFUNCTION("""COMPUTED_VALUE"""),0.0)</f>
        <v>0</v>
      </c>
      <c r="F3" s="201">
        <f>IFERROR(__xludf.DUMMYFUNCTION("""COMPUTED_VALUE"""),51.0)</f>
        <v>51</v>
      </c>
      <c r="G3" s="201">
        <f>IFERROR(__xludf.DUMMYFUNCTION("""COMPUTED_VALUE"""),0.0)</f>
        <v>0</v>
      </c>
      <c r="H3" s="201">
        <f>IFERROR(__xludf.DUMMYFUNCTION("""COMPUTED_VALUE"""),38.0)</f>
        <v>38</v>
      </c>
    </row>
    <row r="4">
      <c r="A4" s="201" t="str">
        <f>IFERROR(__xludf.DUMMYFUNCTION("""COMPUTED_VALUE"""),"up 3 hours")</f>
        <v>up 3 hours</v>
      </c>
      <c r="B4" s="201" t="str">
        <f>IFERROR(__xludf.DUMMYFUNCTION("""COMPUTED_VALUE"""),"8 minutes")</f>
        <v>8 minutes</v>
      </c>
      <c r="C4" s="201" t="str">
        <f>IFERROR(__xludf.DUMMYFUNCTION("""COMPUTED_VALUE"""),"")</f>
        <v/>
      </c>
      <c r="D4" s="201" t="str">
        <f>IFERROR(__xludf.DUMMYFUNCTION("""COMPUTED_VALUE"""),"")</f>
        <v/>
      </c>
      <c r="E4" s="201" t="str">
        <f>IFERROR(__xludf.DUMMYFUNCTION("""COMPUTED_VALUE"""),"")</f>
        <v/>
      </c>
      <c r="F4" s="201" t="str">
        <f>IFERROR(__xludf.DUMMYFUNCTION("""COMPUTED_VALUE"""),"")</f>
        <v/>
      </c>
      <c r="G4" s="201" t="str">
        <f>IFERROR(__xludf.DUMMYFUNCTION("""COMPUTED_VALUE"""),"")</f>
        <v/>
      </c>
      <c r="H4" s="201" t="str">
        <f>IFERROR(__xludf.DUMMYFUNCTION("""COMPUTED_VALUE"""),"")</f>
        <v/>
      </c>
    </row>
    <row r="5">
      <c r="A5" s="201" t="str">
        <f>IFERROR(__xludf.DUMMYFUNCTION("""COMPUTED_VALUE"""),"qua ago 14 14:57:56 UTC 2019")</f>
        <v>qua ago 14 14:57:56 UTC 2019</v>
      </c>
      <c r="B5" s="201" t="str">
        <f>IFERROR(__xludf.DUMMYFUNCTION("""COMPUTED_VALUE"""),"")</f>
        <v/>
      </c>
      <c r="C5" s="201" t="str">
        <f>IFERROR(__xludf.DUMMYFUNCTION("""COMPUTED_VALUE"""),"")</f>
        <v/>
      </c>
      <c r="D5" s="201" t="str">
        <f>IFERROR(__xludf.DUMMYFUNCTION("""COMPUTED_VALUE"""),"")</f>
        <v/>
      </c>
      <c r="E5" s="201" t="str">
        <f>IFERROR(__xludf.DUMMYFUNCTION("""COMPUTED_VALUE"""),"")</f>
        <v/>
      </c>
      <c r="F5" s="201" t="str">
        <f>IFERROR(__xludf.DUMMYFUNCTION("""COMPUTED_VALUE"""),"")</f>
        <v/>
      </c>
      <c r="G5" s="201" t="str">
        <f>IFERROR(__xludf.DUMMYFUNCTION("""COMPUTED_VALUE"""),"")</f>
        <v/>
      </c>
      <c r="H5" s="201" t="str">
        <f>IFERROR(__xludf.DUMMYFUNCTION("""COMPUTED_VALUE"""),"")</f>
        <v/>
      </c>
    </row>
    <row r="6">
      <c r="A6" s="201" t="str">
        <f>IFERROR(__xludf.DUMMYFUNCTION("""COMPUTED_VALUE"""),"")</f>
        <v/>
      </c>
      <c r="B6" s="201" t="str">
        <f>IFERROR(__xludf.DUMMYFUNCTION("""COMPUTED_VALUE"""),"")</f>
        <v/>
      </c>
      <c r="C6" s="201" t="str">
        <f>IFERROR(__xludf.DUMMYFUNCTION("""COMPUTED_VALUE"""),"")</f>
        <v/>
      </c>
      <c r="D6" s="201" t="str">
        <f>IFERROR(__xludf.DUMMYFUNCTION("""COMPUTED_VALUE"""),"")</f>
        <v/>
      </c>
      <c r="E6" s="201" t="str">
        <f>IFERROR(__xludf.DUMMYFUNCTION("""COMPUTED_VALUE"""),"")</f>
        <v/>
      </c>
      <c r="F6" s="201" t="str">
        <f>IFERROR(__xludf.DUMMYFUNCTION("""COMPUTED_VALUE"""),"")</f>
        <v/>
      </c>
      <c r="G6" s="201" t="str">
        <f>IFERROR(__xludf.DUMMYFUNCTION("""COMPUTED_VALUE"""),"")</f>
        <v/>
      </c>
      <c r="H6" s="201" t="str">
        <f>IFERROR(__xludf.DUMMYFUNCTION("""COMPUTED_VALUE"""),"")</f>
        <v/>
      </c>
    </row>
    <row r="7">
      <c r="A7" s="201" t="str">
        <f>IFERROR(__xludf.DUMMYFUNCTION("""COMPUTED_VALUE"""),"Estudo|")</f>
        <v>Estudo|</v>
      </c>
      <c r="B7" s="201" t="str">
        <f>IFERROR(__xludf.DUMMYFUNCTION("""COMPUTED_VALUE"""),"")</f>
        <v/>
      </c>
      <c r="C7" s="201" t="str">
        <f>IFERROR(__xludf.DUMMYFUNCTION("""COMPUTED_VALUE"""),"")</f>
        <v/>
      </c>
      <c r="D7" s="201" t="str">
        <f>IFERROR(__xludf.DUMMYFUNCTION("""COMPUTED_VALUE"""),"")</f>
        <v/>
      </c>
      <c r="E7" s="201" t="str">
        <f>IFERROR(__xludf.DUMMYFUNCTION("""COMPUTED_VALUE"""),"")</f>
        <v/>
      </c>
      <c r="F7" s="201" t="str">
        <f>IFERROR(__xludf.DUMMYFUNCTION("""COMPUTED_VALUE"""),"")</f>
        <v/>
      </c>
      <c r="G7" s="201" t="str">
        <f>IFERROR(__xludf.DUMMYFUNCTION("""COMPUTED_VALUE"""),"")</f>
        <v/>
      </c>
      <c r="H7" s="201" t="str">
        <f>IFERROR(__xludf.DUMMYFUNCTION("""COMPUTED_VALUE"""),"")</f>
        <v/>
      </c>
    </row>
    <row r="8">
      <c r="A8" s="201" t="str">
        <f>IFERROR(__xludf.DUMMYFUNCTION("""COMPUTED_VALUE"""),"C++|")</f>
        <v>C++|</v>
      </c>
      <c r="B8" s="201" t="str">
        <f>IFERROR(__xludf.DUMMYFUNCTION("""COMPUTED_VALUE"""),"")</f>
        <v/>
      </c>
      <c r="C8" s="201" t="str">
        <f>IFERROR(__xludf.DUMMYFUNCTION("""COMPUTED_VALUE"""),"")</f>
        <v/>
      </c>
      <c r="D8" s="201" t="str">
        <f>IFERROR(__xludf.DUMMYFUNCTION("""COMPUTED_VALUE"""),"")</f>
        <v/>
      </c>
      <c r="E8" s="201" t="str">
        <f>IFERROR(__xludf.DUMMYFUNCTION("""COMPUTED_VALUE"""),"")</f>
        <v/>
      </c>
      <c r="F8" s="201" t="str">
        <f>IFERROR(__xludf.DUMMYFUNCTION("""COMPUTED_VALUE"""),"")</f>
        <v/>
      </c>
      <c r="G8" s="201" t="str">
        <f>IFERROR(__xludf.DUMMYFUNCTION("""COMPUTED_VALUE"""),"")</f>
        <v/>
      </c>
      <c r="H8" s="201" t="str">
        <f>IFERROR(__xludf.DUMMYFUNCTION("""COMPUTED_VALUE"""),"")</f>
        <v/>
      </c>
    </row>
    <row r="9">
      <c r="A9" s="201" t="str">
        <f>IFERROR(__xludf.DUMMYFUNCTION("""COMPUTED_VALUE"""),"11:38:50 up 2:50")</f>
        <v>11:38:50 up 2:50</v>
      </c>
      <c r="B9" s="201" t="str">
        <f>IFERROR(__xludf.DUMMYFUNCTION("""COMPUTED_VALUE"""),"1 user")</f>
        <v>1 user</v>
      </c>
      <c r="C9" s="201" t="str">
        <f>IFERROR(__xludf.DUMMYFUNCTION("""COMPUTED_VALUE"""),"load average: 1")</f>
        <v>load average: 1</v>
      </c>
      <c r="D9" s="201">
        <f>IFERROR(__xludf.DUMMYFUNCTION("""COMPUTED_VALUE"""),16.0)</f>
        <v>16</v>
      </c>
      <c r="E9" s="201">
        <f>IFERROR(__xludf.DUMMYFUNCTION("""COMPUTED_VALUE"""),1.0)</f>
        <v>1</v>
      </c>
      <c r="F9" s="201">
        <f>IFERROR(__xludf.DUMMYFUNCTION("""COMPUTED_VALUE"""),62.0)</f>
        <v>62</v>
      </c>
      <c r="G9" s="201">
        <f>IFERROR(__xludf.DUMMYFUNCTION("""COMPUTED_VALUE"""),1.0)</f>
        <v>1</v>
      </c>
      <c r="H9" s="201">
        <f>IFERROR(__xludf.DUMMYFUNCTION("""COMPUTED_VALUE"""),51.0)</f>
        <v>51</v>
      </c>
    </row>
    <row r="10">
      <c r="A10" s="201" t="str">
        <f>IFERROR(__xludf.DUMMYFUNCTION("""COMPUTED_VALUE"""),"up 2 hours")</f>
        <v>up 2 hours</v>
      </c>
      <c r="B10" s="201" t="str">
        <f>IFERROR(__xludf.DUMMYFUNCTION("""COMPUTED_VALUE"""),"50 minutes")</f>
        <v>50 minutes</v>
      </c>
      <c r="C10" s="201" t="str">
        <f>IFERROR(__xludf.DUMMYFUNCTION("""COMPUTED_VALUE"""),"")</f>
        <v/>
      </c>
      <c r="D10" s="201" t="str">
        <f>IFERROR(__xludf.DUMMYFUNCTION("""COMPUTED_VALUE"""),"")</f>
        <v/>
      </c>
      <c r="E10" s="201" t="str">
        <f>IFERROR(__xludf.DUMMYFUNCTION("""COMPUTED_VALUE"""),"")</f>
        <v/>
      </c>
      <c r="F10" s="201" t="str">
        <f>IFERROR(__xludf.DUMMYFUNCTION("""COMPUTED_VALUE"""),"")</f>
        <v/>
      </c>
      <c r="G10" s="201" t="str">
        <f>IFERROR(__xludf.DUMMYFUNCTION("""COMPUTED_VALUE"""),"")</f>
        <v/>
      </c>
      <c r="H10" s="201" t="str">
        <f>IFERROR(__xludf.DUMMYFUNCTION("""COMPUTED_VALUE"""),"")</f>
        <v/>
      </c>
    </row>
    <row r="11">
      <c r="A11" s="201" t="str">
        <f>IFERROR(__xludf.DUMMYFUNCTION("""COMPUTED_VALUE"""),"qui ago 15 14:38:50 UTC 2019")</f>
        <v>qui ago 15 14:38:50 UTC 2019</v>
      </c>
      <c r="B11" s="201" t="str">
        <f>IFERROR(__xludf.DUMMYFUNCTION("""COMPUTED_VALUE"""),"")</f>
        <v/>
      </c>
      <c r="C11" s="201" t="str">
        <f>IFERROR(__xludf.DUMMYFUNCTION("""COMPUTED_VALUE"""),"")</f>
        <v/>
      </c>
      <c r="D11" s="201" t="str">
        <f>IFERROR(__xludf.DUMMYFUNCTION("""COMPUTED_VALUE"""),"")</f>
        <v/>
      </c>
      <c r="E11" s="201" t="str">
        <f>IFERROR(__xludf.DUMMYFUNCTION("""COMPUTED_VALUE"""),"")</f>
        <v/>
      </c>
      <c r="F11" s="201" t="str">
        <f>IFERROR(__xludf.DUMMYFUNCTION("""COMPUTED_VALUE"""),"")</f>
        <v/>
      </c>
      <c r="G11" s="201" t="str">
        <f>IFERROR(__xludf.DUMMYFUNCTION("""COMPUTED_VALUE"""),"")</f>
        <v/>
      </c>
      <c r="H11" s="201" t="str">
        <f>IFERROR(__xludf.DUMMYFUNCTION("""COMPUTED_VALUE"""),"")</f>
        <v/>
      </c>
    </row>
    <row r="12">
      <c r="A12" s="201" t="str">
        <f>IFERROR(__xludf.DUMMYFUNCTION("""COMPUTED_VALUE"""),"")</f>
        <v/>
      </c>
      <c r="B12" s="201" t="str">
        <f>IFERROR(__xludf.DUMMYFUNCTION("""COMPUTED_VALUE"""),"")</f>
        <v/>
      </c>
      <c r="C12" s="201" t="str">
        <f>IFERROR(__xludf.DUMMYFUNCTION("""COMPUTED_VALUE"""),"")</f>
        <v/>
      </c>
      <c r="D12" s="201" t="str">
        <f>IFERROR(__xludf.DUMMYFUNCTION("""COMPUTED_VALUE"""),"")</f>
        <v/>
      </c>
      <c r="E12" s="201" t="str">
        <f>IFERROR(__xludf.DUMMYFUNCTION("""COMPUTED_VALUE"""),"")</f>
        <v/>
      </c>
      <c r="F12" s="201" t="str">
        <f>IFERROR(__xludf.DUMMYFUNCTION("""COMPUTED_VALUE"""),"")</f>
        <v/>
      </c>
      <c r="G12" s="201" t="str">
        <f>IFERROR(__xludf.DUMMYFUNCTION("""COMPUTED_VALUE"""),"")</f>
        <v/>
      </c>
      <c r="H12" s="201" t="str">
        <f>IFERROR(__xludf.DUMMYFUNCTION("""COMPUTED_VALUE"""),"")</f>
        <v/>
      </c>
    </row>
    <row r="13">
      <c r="A13" s="201" t="str">
        <f>IFERROR(__xludf.DUMMYFUNCTION("""COMPUTED_VALUE"""),"Web Dev|")</f>
        <v>Web Dev|</v>
      </c>
      <c r="B13" s="201" t="str">
        <f>IFERROR(__xludf.DUMMYFUNCTION("""COMPUTED_VALUE"""),"")</f>
        <v/>
      </c>
      <c r="C13" s="201" t="str">
        <f>IFERROR(__xludf.DUMMYFUNCTION("""COMPUTED_VALUE"""),"")</f>
        <v/>
      </c>
      <c r="D13" s="201" t="str">
        <f>IFERROR(__xludf.DUMMYFUNCTION("""COMPUTED_VALUE"""),"")</f>
        <v/>
      </c>
      <c r="E13" s="201" t="str">
        <f>IFERROR(__xludf.DUMMYFUNCTION("""COMPUTED_VALUE"""),"")</f>
        <v/>
      </c>
      <c r="F13" s="201" t="str">
        <f>IFERROR(__xludf.DUMMYFUNCTION("""COMPUTED_VALUE"""),"")</f>
        <v/>
      </c>
      <c r="G13" s="201" t="str">
        <f>IFERROR(__xludf.DUMMYFUNCTION("""COMPUTED_VALUE"""),"")</f>
        <v/>
      </c>
      <c r="H13" s="201" t="str">
        <f>IFERROR(__xludf.DUMMYFUNCTION("""COMPUTED_VALUE"""),"")</f>
        <v/>
      </c>
    </row>
    <row r="14">
      <c r="A14" s="201" t="str">
        <f>IFERROR(__xludf.DUMMYFUNCTION("""COMPUTED_VALUE"""),"Php|")</f>
        <v>Php|</v>
      </c>
      <c r="B14" s="201" t="str">
        <f>IFERROR(__xludf.DUMMYFUNCTION("""COMPUTED_VALUE"""),"")</f>
        <v/>
      </c>
      <c r="C14" s="201" t="str">
        <f>IFERROR(__xludf.DUMMYFUNCTION("""COMPUTED_VALUE"""),"")</f>
        <v/>
      </c>
      <c r="D14" s="201" t="str">
        <f>IFERROR(__xludf.DUMMYFUNCTION("""COMPUTED_VALUE"""),"")</f>
        <v/>
      </c>
      <c r="E14" s="201" t="str">
        <f>IFERROR(__xludf.DUMMYFUNCTION("""COMPUTED_VALUE"""),"")</f>
        <v/>
      </c>
      <c r="F14" s="201" t="str">
        <f>IFERROR(__xludf.DUMMYFUNCTION("""COMPUTED_VALUE"""),"")</f>
        <v/>
      </c>
      <c r="G14" s="201" t="str">
        <f>IFERROR(__xludf.DUMMYFUNCTION("""COMPUTED_VALUE"""),"")</f>
        <v/>
      </c>
      <c r="H14" s="201" t="str">
        <f>IFERROR(__xludf.DUMMYFUNCTION("""COMPUTED_VALUE"""),"")</f>
        <v/>
      </c>
    </row>
    <row r="15">
      <c r="A15" s="201" t="str">
        <f>IFERROR(__xludf.DUMMYFUNCTION("""COMPUTED_VALUE"""),"11:43:53 up 1:50")</f>
        <v>11:43:53 up 1:50</v>
      </c>
      <c r="B15" s="201" t="str">
        <f>IFERROR(__xludf.DUMMYFUNCTION("""COMPUTED_VALUE"""),"1 user")</f>
        <v>1 user</v>
      </c>
      <c r="C15" s="201" t="str">
        <f>IFERROR(__xludf.DUMMYFUNCTION("""COMPUTED_VALUE"""),"load average: 0")</f>
        <v>load average: 0</v>
      </c>
      <c r="D15" s="201">
        <f>IFERROR(__xludf.DUMMYFUNCTION("""COMPUTED_VALUE"""),18.0)</f>
        <v>18</v>
      </c>
      <c r="E15" s="201">
        <f>IFERROR(__xludf.DUMMYFUNCTION("""COMPUTED_VALUE"""),0.0)</f>
        <v>0</v>
      </c>
      <c r="F15" s="201">
        <f>IFERROR(__xludf.DUMMYFUNCTION("""COMPUTED_VALUE"""),31.0)</f>
        <v>31</v>
      </c>
      <c r="G15" s="201">
        <f>IFERROR(__xludf.DUMMYFUNCTION("""COMPUTED_VALUE"""),0.0)</f>
        <v>0</v>
      </c>
      <c r="H15" s="201">
        <f>IFERROR(__xludf.DUMMYFUNCTION("""COMPUTED_VALUE"""),35.0)</f>
        <v>35</v>
      </c>
    </row>
    <row r="16">
      <c r="A16" s="201" t="str">
        <f>IFERROR(__xludf.DUMMYFUNCTION("""COMPUTED_VALUE"""),"up 1 hour")</f>
        <v>up 1 hour</v>
      </c>
      <c r="B16" s="201" t="str">
        <f>IFERROR(__xludf.DUMMYFUNCTION("""COMPUTED_VALUE"""),"50 minutes")</f>
        <v>50 minutes</v>
      </c>
      <c r="C16" s="201" t="str">
        <f>IFERROR(__xludf.DUMMYFUNCTION("""COMPUTED_VALUE"""),"")</f>
        <v/>
      </c>
      <c r="D16" s="201" t="str">
        <f>IFERROR(__xludf.DUMMYFUNCTION("""COMPUTED_VALUE"""),"")</f>
        <v/>
      </c>
      <c r="E16" s="201" t="str">
        <f>IFERROR(__xludf.DUMMYFUNCTION("""COMPUTED_VALUE"""),"")</f>
        <v/>
      </c>
      <c r="F16" s="201" t="str">
        <f>IFERROR(__xludf.DUMMYFUNCTION("""COMPUTED_VALUE"""),"")</f>
        <v/>
      </c>
      <c r="G16" s="201" t="str">
        <f>IFERROR(__xludf.DUMMYFUNCTION("""COMPUTED_VALUE"""),"")</f>
        <v/>
      </c>
      <c r="H16" s="201" t="str">
        <f>IFERROR(__xludf.DUMMYFUNCTION("""COMPUTED_VALUE"""),"")</f>
        <v/>
      </c>
    </row>
    <row r="17">
      <c r="A17" s="201" t="str">
        <f>IFERROR(__xludf.DUMMYFUNCTION("""COMPUTED_VALUE"""),"sex ago 16 14:43:53 UTC 2019")</f>
        <v>sex ago 16 14:43:53 UTC 2019</v>
      </c>
      <c r="B17" s="201" t="str">
        <f>IFERROR(__xludf.DUMMYFUNCTION("""COMPUTED_VALUE"""),"")</f>
        <v/>
      </c>
      <c r="C17" s="201" t="str">
        <f>IFERROR(__xludf.DUMMYFUNCTION("""COMPUTED_VALUE"""),"")</f>
        <v/>
      </c>
      <c r="D17" s="201" t="str">
        <f>IFERROR(__xludf.DUMMYFUNCTION("""COMPUTED_VALUE"""),"")</f>
        <v/>
      </c>
      <c r="E17" s="201" t="str">
        <f>IFERROR(__xludf.DUMMYFUNCTION("""COMPUTED_VALUE"""),"")</f>
        <v/>
      </c>
      <c r="F17" s="201" t="str">
        <f>IFERROR(__xludf.DUMMYFUNCTION("""COMPUTED_VALUE"""),"")</f>
        <v/>
      </c>
      <c r="G17" s="201" t="str">
        <f>IFERROR(__xludf.DUMMYFUNCTION("""COMPUTED_VALUE"""),"")</f>
        <v/>
      </c>
      <c r="H17" s="201" t="str">
        <f>IFERROR(__xludf.DUMMYFUNCTION("""COMPUTED_VALUE"""),"")</f>
        <v/>
      </c>
    </row>
    <row r="18">
      <c r="A18" s="201" t="str">
        <f>IFERROR(__xludf.DUMMYFUNCTION("""COMPUTED_VALUE"""),"")</f>
        <v/>
      </c>
      <c r="B18" s="201" t="str">
        <f>IFERROR(__xludf.DUMMYFUNCTION("""COMPUTED_VALUE"""),"")</f>
        <v/>
      </c>
      <c r="C18" s="201" t="str">
        <f>IFERROR(__xludf.DUMMYFUNCTION("""COMPUTED_VALUE"""),"")</f>
        <v/>
      </c>
      <c r="D18" s="201" t="str">
        <f>IFERROR(__xludf.DUMMYFUNCTION("""COMPUTED_VALUE"""),"")</f>
        <v/>
      </c>
      <c r="E18" s="201" t="str">
        <f>IFERROR(__xludf.DUMMYFUNCTION("""COMPUTED_VALUE"""),"")</f>
        <v/>
      </c>
      <c r="F18" s="201" t="str">
        <f>IFERROR(__xludf.DUMMYFUNCTION("""COMPUTED_VALUE"""),"")</f>
        <v/>
      </c>
      <c r="G18" s="201" t="str">
        <f>IFERROR(__xludf.DUMMYFUNCTION("""COMPUTED_VALUE"""),"")</f>
        <v/>
      </c>
      <c r="H18" s="201" t="str">
        <f>IFERROR(__xludf.DUMMYFUNCTION("""COMPUTED_VALUE"""),"")</f>
        <v/>
      </c>
    </row>
    <row r="19">
      <c r="A19" s="201" t="str">
        <f>IFERROR(__xludf.DUMMYFUNCTION("""COMPUTED_VALUE"""),"Estudo|")</f>
        <v>Estudo|</v>
      </c>
      <c r="B19" s="201" t="str">
        <f>IFERROR(__xludf.DUMMYFUNCTION("""COMPUTED_VALUE"""),"")</f>
        <v/>
      </c>
      <c r="C19" s="201" t="str">
        <f>IFERROR(__xludf.DUMMYFUNCTION("""COMPUTED_VALUE"""),"")</f>
        <v/>
      </c>
      <c r="D19" s="201" t="str">
        <f>IFERROR(__xludf.DUMMYFUNCTION("""COMPUTED_VALUE"""),"")</f>
        <v/>
      </c>
      <c r="E19" s="201" t="str">
        <f>IFERROR(__xludf.DUMMYFUNCTION("""COMPUTED_VALUE"""),"")</f>
        <v/>
      </c>
      <c r="F19" s="201" t="str">
        <f>IFERROR(__xludf.DUMMYFUNCTION("""COMPUTED_VALUE"""),"")</f>
        <v/>
      </c>
      <c r="G19" s="201" t="str">
        <f>IFERROR(__xludf.DUMMYFUNCTION("""COMPUTED_VALUE"""),"")</f>
        <v/>
      </c>
      <c r="H19" s="201" t="str">
        <f>IFERROR(__xludf.DUMMYFUNCTION("""COMPUTED_VALUE"""),"")</f>
        <v/>
      </c>
    </row>
    <row r="20">
      <c r="A20" s="201" t="str">
        <f>IFERROR(__xludf.DUMMYFUNCTION("""COMPUTED_VALUE"""),"Julia|")</f>
        <v>Julia|</v>
      </c>
      <c r="B20" s="201" t="str">
        <f>IFERROR(__xludf.DUMMYFUNCTION("""COMPUTED_VALUE"""),"")</f>
        <v/>
      </c>
      <c r="C20" s="201" t="str">
        <f>IFERROR(__xludf.DUMMYFUNCTION("""COMPUTED_VALUE"""),"")</f>
        <v/>
      </c>
      <c r="D20" s="201" t="str">
        <f>IFERROR(__xludf.DUMMYFUNCTION("""COMPUTED_VALUE"""),"")</f>
        <v/>
      </c>
      <c r="E20" s="201" t="str">
        <f>IFERROR(__xludf.DUMMYFUNCTION("""COMPUTED_VALUE"""),"")</f>
        <v/>
      </c>
      <c r="F20" s="201" t="str">
        <f>IFERROR(__xludf.DUMMYFUNCTION("""COMPUTED_VALUE"""),"")</f>
        <v/>
      </c>
      <c r="G20" s="201" t="str">
        <f>IFERROR(__xludf.DUMMYFUNCTION("""COMPUTED_VALUE"""),"")</f>
        <v/>
      </c>
      <c r="H20" s="201" t="str">
        <f>IFERROR(__xludf.DUMMYFUNCTION("""COMPUTED_VALUE"""),"")</f>
        <v/>
      </c>
    </row>
    <row r="21">
      <c r="A21" s="201" t="str">
        <f>IFERROR(__xludf.DUMMYFUNCTION("""COMPUTED_VALUE"""),"11:53:04 up 2:59")</f>
        <v>11:53:04 up 2:59</v>
      </c>
      <c r="B21" s="201" t="str">
        <f>IFERROR(__xludf.DUMMYFUNCTION("""COMPUTED_VALUE"""),"1 user")</f>
        <v>1 user</v>
      </c>
      <c r="C21" s="201" t="str">
        <f>IFERROR(__xludf.DUMMYFUNCTION("""COMPUTED_VALUE"""),"load average: 0")</f>
        <v>load average: 0</v>
      </c>
      <c r="D21" s="201">
        <f>IFERROR(__xludf.DUMMYFUNCTION("""COMPUTED_VALUE"""),39.0)</f>
        <v>39</v>
      </c>
      <c r="E21" s="201">
        <f>IFERROR(__xludf.DUMMYFUNCTION("""COMPUTED_VALUE"""),1.0)</f>
        <v>1</v>
      </c>
      <c r="F21" s="201">
        <f>IFERROR(__xludf.DUMMYFUNCTION("""COMPUTED_VALUE"""),2.0)</f>
        <v>2</v>
      </c>
      <c r="G21" s="201">
        <f>IFERROR(__xludf.DUMMYFUNCTION("""COMPUTED_VALUE"""),1.0)</f>
        <v>1</v>
      </c>
      <c r="H21" s="201">
        <f>IFERROR(__xludf.DUMMYFUNCTION("""COMPUTED_VALUE"""),21.0)</f>
        <v>21</v>
      </c>
    </row>
    <row r="22">
      <c r="A22" s="201" t="str">
        <f>IFERROR(__xludf.DUMMYFUNCTION("""COMPUTED_VALUE"""),"up 2 hours")</f>
        <v>up 2 hours</v>
      </c>
      <c r="B22" s="201" t="str">
        <f>IFERROR(__xludf.DUMMYFUNCTION("""COMPUTED_VALUE"""),"59 minutes")</f>
        <v>59 minutes</v>
      </c>
      <c r="C22" s="201" t="str">
        <f>IFERROR(__xludf.DUMMYFUNCTION("""COMPUTED_VALUE"""),"")</f>
        <v/>
      </c>
      <c r="D22" s="201" t="str">
        <f>IFERROR(__xludf.DUMMYFUNCTION("""COMPUTED_VALUE"""),"")</f>
        <v/>
      </c>
      <c r="E22" s="201" t="str">
        <f>IFERROR(__xludf.DUMMYFUNCTION("""COMPUTED_VALUE"""),"")</f>
        <v/>
      </c>
      <c r="F22" s="201" t="str">
        <f>IFERROR(__xludf.DUMMYFUNCTION("""COMPUTED_VALUE"""),"")</f>
        <v/>
      </c>
      <c r="G22" s="201" t="str">
        <f>IFERROR(__xludf.DUMMYFUNCTION("""COMPUTED_VALUE"""),"")</f>
        <v/>
      </c>
      <c r="H22" s="201" t="str">
        <f>IFERROR(__xludf.DUMMYFUNCTION("""COMPUTED_VALUE"""),"")</f>
        <v/>
      </c>
    </row>
    <row r="23">
      <c r="A23" s="201" t="str">
        <f>IFERROR(__xludf.DUMMYFUNCTION("""COMPUTED_VALUE"""),"seg ago 19 14:53:04 UTC 2019")</f>
        <v>seg ago 19 14:53:04 UTC 2019</v>
      </c>
      <c r="B23" s="201" t="str">
        <f>IFERROR(__xludf.DUMMYFUNCTION("""COMPUTED_VALUE"""),"")</f>
        <v/>
      </c>
      <c r="C23" s="201" t="str">
        <f>IFERROR(__xludf.DUMMYFUNCTION("""COMPUTED_VALUE"""),"")</f>
        <v/>
      </c>
      <c r="D23" s="201" t="str">
        <f>IFERROR(__xludf.DUMMYFUNCTION("""COMPUTED_VALUE"""),"")</f>
        <v/>
      </c>
      <c r="E23" s="201" t="str">
        <f>IFERROR(__xludf.DUMMYFUNCTION("""COMPUTED_VALUE"""),"")</f>
        <v/>
      </c>
      <c r="F23" s="201" t="str">
        <f>IFERROR(__xludf.DUMMYFUNCTION("""COMPUTED_VALUE"""),"")</f>
        <v/>
      </c>
      <c r="G23" s="201" t="str">
        <f>IFERROR(__xludf.DUMMYFUNCTION("""COMPUTED_VALUE"""),"")</f>
        <v/>
      </c>
      <c r="H23" s="201" t="str">
        <f>IFERROR(__xludf.DUMMYFUNCTION("""COMPUTED_VALUE"""),"")</f>
        <v/>
      </c>
    </row>
    <row r="24">
      <c r="A24" s="201" t="str">
        <f>IFERROR(__xludf.DUMMYFUNCTION("""COMPUTED_VALUE"""),"")</f>
        <v/>
      </c>
      <c r="B24" s="201" t="str">
        <f>IFERROR(__xludf.DUMMYFUNCTION("""COMPUTED_VALUE"""),"")</f>
        <v/>
      </c>
      <c r="C24" s="201" t="str">
        <f>IFERROR(__xludf.DUMMYFUNCTION("""COMPUTED_VALUE"""),"")</f>
        <v/>
      </c>
      <c r="D24" s="201" t="str">
        <f>IFERROR(__xludf.DUMMYFUNCTION("""COMPUTED_VALUE"""),"")</f>
        <v/>
      </c>
      <c r="E24" s="201" t="str">
        <f>IFERROR(__xludf.DUMMYFUNCTION("""COMPUTED_VALUE"""),"")</f>
        <v/>
      </c>
      <c r="F24" s="201" t="str">
        <f>IFERROR(__xludf.DUMMYFUNCTION("""COMPUTED_VALUE"""),"")</f>
        <v/>
      </c>
      <c r="G24" s="201" t="str">
        <f>IFERROR(__xludf.DUMMYFUNCTION("""COMPUTED_VALUE"""),"")</f>
        <v/>
      </c>
      <c r="H24" s="201" t="str">
        <f>IFERROR(__xludf.DUMMYFUNCTION("""COMPUTED_VALUE"""),"")</f>
        <v/>
      </c>
    </row>
    <row r="25">
      <c r="A25" s="201" t="str">
        <f>IFERROR(__xludf.DUMMYFUNCTION("""COMPUTED_VALUE"""),"Estudo|")</f>
        <v>Estudo|</v>
      </c>
      <c r="B25" s="201" t="str">
        <f>IFERROR(__xludf.DUMMYFUNCTION("""COMPUTED_VALUE"""),"")</f>
        <v/>
      </c>
      <c r="C25" s="201" t="str">
        <f>IFERROR(__xludf.DUMMYFUNCTION("""COMPUTED_VALUE"""),"")</f>
        <v/>
      </c>
      <c r="D25" s="201" t="str">
        <f>IFERROR(__xludf.DUMMYFUNCTION("""COMPUTED_VALUE"""),"")</f>
        <v/>
      </c>
      <c r="E25" s="201" t="str">
        <f>IFERROR(__xludf.DUMMYFUNCTION("""COMPUTED_VALUE"""),"")</f>
        <v/>
      </c>
      <c r="F25" s="201" t="str">
        <f>IFERROR(__xludf.DUMMYFUNCTION("""COMPUTED_VALUE"""),"")</f>
        <v/>
      </c>
      <c r="G25" s="201" t="str">
        <f>IFERROR(__xludf.DUMMYFUNCTION("""COMPUTED_VALUE"""),"")</f>
        <v/>
      </c>
      <c r="H25" s="201" t="str">
        <f>IFERROR(__xludf.DUMMYFUNCTION("""COMPUTED_VALUE"""),"")</f>
        <v/>
      </c>
    </row>
    <row r="26">
      <c r="A26" s="201" t="str">
        <f>IFERROR(__xludf.DUMMYFUNCTION("""COMPUTED_VALUE"""),"Java|")</f>
        <v>Java|</v>
      </c>
      <c r="B26" s="201" t="str">
        <f>IFERROR(__xludf.DUMMYFUNCTION("""COMPUTED_VALUE"""),"")</f>
        <v/>
      </c>
      <c r="C26" s="201" t="str">
        <f>IFERROR(__xludf.DUMMYFUNCTION("""COMPUTED_VALUE"""),"")</f>
        <v/>
      </c>
      <c r="D26" s="201" t="str">
        <f>IFERROR(__xludf.DUMMYFUNCTION("""COMPUTED_VALUE"""),"")</f>
        <v/>
      </c>
      <c r="E26" s="201" t="str">
        <f>IFERROR(__xludf.DUMMYFUNCTION("""COMPUTED_VALUE"""),"")</f>
        <v/>
      </c>
      <c r="F26" s="201" t="str">
        <f>IFERROR(__xludf.DUMMYFUNCTION("""COMPUTED_VALUE"""),"")</f>
        <v/>
      </c>
      <c r="G26" s="201" t="str">
        <f>IFERROR(__xludf.DUMMYFUNCTION("""COMPUTED_VALUE"""),"")</f>
        <v/>
      </c>
      <c r="H26" s="201" t="str">
        <f>IFERROR(__xludf.DUMMYFUNCTION("""COMPUTED_VALUE"""),"")</f>
        <v/>
      </c>
    </row>
    <row r="27">
      <c r="A27" s="201" t="str">
        <f>IFERROR(__xludf.DUMMYFUNCTION("""COMPUTED_VALUE"""),"11:58:50 up 2:57")</f>
        <v>11:58:50 up 2:57</v>
      </c>
      <c r="B27" s="201" t="str">
        <f>IFERROR(__xludf.DUMMYFUNCTION("""COMPUTED_VALUE"""),"1 user")</f>
        <v>1 user</v>
      </c>
      <c r="C27" s="201" t="str">
        <f>IFERROR(__xludf.DUMMYFUNCTION("""COMPUTED_VALUE"""),"load average: 0")</f>
        <v>load average: 0</v>
      </c>
      <c r="D27" s="201">
        <f>IFERROR(__xludf.DUMMYFUNCTION("""COMPUTED_VALUE"""),35.0)</f>
        <v>35</v>
      </c>
      <c r="E27" s="201">
        <f>IFERROR(__xludf.DUMMYFUNCTION("""COMPUTED_VALUE"""),0.0)</f>
        <v>0</v>
      </c>
      <c r="F27" s="201">
        <f>IFERROR(__xludf.DUMMYFUNCTION("""COMPUTED_VALUE"""),86.0)</f>
        <v>86</v>
      </c>
      <c r="G27" s="201">
        <f>IFERROR(__xludf.DUMMYFUNCTION("""COMPUTED_VALUE"""),1.0)</f>
        <v>1</v>
      </c>
      <c r="H27" s="201">
        <f>IFERROR(__xludf.DUMMYFUNCTION("""COMPUTED_VALUE"""),5.0)</f>
        <v>5</v>
      </c>
    </row>
    <row r="28">
      <c r="A28" s="201" t="str">
        <f>IFERROR(__xludf.DUMMYFUNCTION("""COMPUTED_VALUE"""),"up 2 hours")</f>
        <v>up 2 hours</v>
      </c>
      <c r="B28" s="201" t="str">
        <f>IFERROR(__xludf.DUMMYFUNCTION("""COMPUTED_VALUE"""),"57 minutes")</f>
        <v>57 minutes</v>
      </c>
      <c r="C28" s="201" t="str">
        <f>IFERROR(__xludf.DUMMYFUNCTION("""COMPUTED_VALUE"""),"")</f>
        <v/>
      </c>
      <c r="D28" s="201" t="str">
        <f>IFERROR(__xludf.DUMMYFUNCTION("""COMPUTED_VALUE"""),"")</f>
        <v/>
      </c>
      <c r="E28" s="201" t="str">
        <f>IFERROR(__xludf.DUMMYFUNCTION("""COMPUTED_VALUE"""),"")</f>
        <v/>
      </c>
      <c r="F28" s="201" t="str">
        <f>IFERROR(__xludf.DUMMYFUNCTION("""COMPUTED_VALUE"""),"")</f>
        <v/>
      </c>
      <c r="G28" s="201" t="str">
        <f>IFERROR(__xludf.DUMMYFUNCTION("""COMPUTED_VALUE"""),"")</f>
        <v/>
      </c>
      <c r="H28" s="201" t="str">
        <f>IFERROR(__xludf.DUMMYFUNCTION("""COMPUTED_VALUE"""),"")</f>
        <v/>
      </c>
    </row>
    <row r="29">
      <c r="A29" s="201" t="str">
        <f>IFERROR(__xludf.DUMMYFUNCTION("""COMPUTED_VALUE"""),"ter ago 20 14:58:51 UTC 2019")</f>
        <v>ter ago 20 14:58:51 UTC 2019</v>
      </c>
      <c r="B29" s="201" t="str">
        <f>IFERROR(__xludf.DUMMYFUNCTION("""COMPUTED_VALUE"""),"")</f>
        <v/>
      </c>
      <c r="C29" s="201" t="str">
        <f>IFERROR(__xludf.DUMMYFUNCTION("""COMPUTED_VALUE"""),"")</f>
        <v/>
      </c>
      <c r="D29" s="201" t="str">
        <f>IFERROR(__xludf.DUMMYFUNCTION("""COMPUTED_VALUE"""),"")</f>
        <v/>
      </c>
      <c r="E29" s="201" t="str">
        <f>IFERROR(__xludf.DUMMYFUNCTION("""COMPUTED_VALUE"""),"")</f>
        <v/>
      </c>
      <c r="F29" s="201" t="str">
        <f>IFERROR(__xludf.DUMMYFUNCTION("""COMPUTED_VALUE"""),"")</f>
        <v/>
      </c>
      <c r="G29" s="201" t="str">
        <f>IFERROR(__xludf.DUMMYFUNCTION("""COMPUTED_VALUE"""),"")</f>
        <v/>
      </c>
      <c r="H29" s="201" t="str">
        <f>IFERROR(__xludf.DUMMYFUNCTION("""COMPUTED_VALUE"""),"")</f>
        <v/>
      </c>
    </row>
    <row r="30">
      <c r="A30" s="201" t="str">
        <f>IFERROR(__xludf.DUMMYFUNCTION("""COMPUTED_VALUE"""),"")</f>
        <v/>
      </c>
      <c r="B30" s="201" t="str">
        <f>IFERROR(__xludf.DUMMYFUNCTION("""COMPUTED_VALUE"""),"")</f>
        <v/>
      </c>
      <c r="C30" s="201" t="str">
        <f>IFERROR(__xludf.DUMMYFUNCTION("""COMPUTED_VALUE"""),"")</f>
        <v/>
      </c>
      <c r="D30" s="201" t="str">
        <f>IFERROR(__xludf.DUMMYFUNCTION("""COMPUTED_VALUE"""),"")</f>
        <v/>
      </c>
      <c r="E30" s="201" t="str">
        <f>IFERROR(__xludf.DUMMYFUNCTION("""COMPUTED_VALUE"""),"")</f>
        <v/>
      </c>
      <c r="F30" s="201" t="str">
        <f>IFERROR(__xludf.DUMMYFUNCTION("""COMPUTED_VALUE"""),"")</f>
        <v/>
      </c>
      <c r="G30" s="201" t="str">
        <f>IFERROR(__xludf.DUMMYFUNCTION("""COMPUTED_VALUE"""),"")</f>
        <v/>
      </c>
      <c r="H30" s="201" t="str">
        <f>IFERROR(__xludf.DUMMYFUNCTION("""COMPUTED_VALUE"""),"")</f>
        <v/>
      </c>
    </row>
    <row r="31">
      <c r="A31" s="201" t="str">
        <f>IFERROR(__xludf.DUMMYFUNCTION("""COMPUTED_VALUE"""),"Manutencao|")</f>
        <v>Manutencao|</v>
      </c>
      <c r="B31" s="201" t="str">
        <f>IFERROR(__xludf.DUMMYFUNCTION("""COMPUTED_VALUE"""),"")</f>
        <v/>
      </c>
      <c r="C31" s="201" t="str">
        <f>IFERROR(__xludf.DUMMYFUNCTION("""COMPUTED_VALUE"""),"")</f>
        <v/>
      </c>
      <c r="D31" s="201" t="str">
        <f>IFERROR(__xludf.DUMMYFUNCTION("""COMPUTED_VALUE"""),"")</f>
        <v/>
      </c>
      <c r="E31" s="201" t="str">
        <f>IFERROR(__xludf.DUMMYFUNCTION("""COMPUTED_VALUE"""),"")</f>
        <v/>
      </c>
      <c r="F31" s="201" t="str">
        <f>IFERROR(__xludf.DUMMYFUNCTION("""COMPUTED_VALUE"""),"")</f>
        <v/>
      </c>
      <c r="G31" s="201" t="str">
        <f>IFERROR(__xludf.DUMMYFUNCTION("""COMPUTED_VALUE"""),"")</f>
        <v/>
      </c>
      <c r="H31" s="201" t="str">
        <f>IFERROR(__xludf.DUMMYFUNCTION("""COMPUTED_VALUE"""),"")</f>
        <v/>
      </c>
    </row>
    <row r="32">
      <c r="A32" s="201" t="str">
        <f>IFERROR(__xludf.DUMMYFUNCTION("""COMPUTED_VALUE"""),"Atom IDE|")</f>
        <v>Atom IDE|</v>
      </c>
      <c r="B32" s="201" t="str">
        <f>IFERROR(__xludf.DUMMYFUNCTION("""COMPUTED_VALUE"""),"")</f>
        <v/>
      </c>
      <c r="C32" s="201" t="str">
        <f>IFERROR(__xludf.DUMMYFUNCTION("""COMPUTED_VALUE"""),"")</f>
        <v/>
      </c>
      <c r="D32" s="201" t="str">
        <f>IFERROR(__xludf.DUMMYFUNCTION("""COMPUTED_VALUE"""),"")</f>
        <v/>
      </c>
      <c r="E32" s="201" t="str">
        <f>IFERROR(__xludf.DUMMYFUNCTION("""COMPUTED_VALUE"""),"")</f>
        <v/>
      </c>
      <c r="F32" s="201" t="str">
        <f>IFERROR(__xludf.DUMMYFUNCTION("""COMPUTED_VALUE"""),"")</f>
        <v/>
      </c>
      <c r="G32" s="201" t="str">
        <f>IFERROR(__xludf.DUMMYFUNCTION("""COMPUTED_VALUE"""),"")</f>
        <v/>
      </c>
      <c r="H32" s="201" t="str">
        <f>IFERROR(__xludf.DUMMYFUNCTION("""COMPUTED_VALUE"""),"")</f>
        <v/>
      </c>
    </row>
    <row r="33">
      <c r="A33" s="201" t="str">
        <f>IFERROR(__xludf.DUMMYFUNCTION("""COMPUTED_VALUE"""),"11:06:37 up 1:57")</f>
        <v>11:06:37 up 1:57</v>
      </c>
      <c r="B33" s="201" t="str">
        <f>IFERROR(__xludf.DUMMYFUNCTION("""COMPUTED_VALUE"""),"1 user")</f>
        <v>1 user</v>
      </c>
      <c r="C33" s="201" t="str">
        <f>IFERROR(__xludf.DUMMYFUNCTION("""COMPUTED_VALUE"""),"load average: 0")</f>
        <v>load average: 0</v>
      </c>
      <c r="D33" s="201">
        <f>IFERROR(__xludf.DUMMYFUNCTION("""COMPUTED_VALUE"""),17.0)</f>
        <v>17</v>
      </c>
      <c r="E33" s="201">
        <f>IFERROR(__xludf.DUMMYFUNCTION("""COMPUTED_VALUE"""),0.0)</f>
        <v>0</v>
      </c>
      <c r="F33" s="201">
        <f>IFERROR(__xludf.DUMMYFUNCTION("""COMPUTED_VALUE"""),56.0)</f>
        <v>56</v>
      </c>
      <c r="G33" s="201">
        <f>IFERROR(__xludf.DUMMYFUNCTION("""COMPUTED_VALUE"""),0.0)</f>
        <v>0</v>
      </c>
      <c r="H33" s="201">
        <f>IFERROR(__xludf.DUMMYFUNCTION("""COMPUTED_VALUE"""),71.0)</f>
        <v>71</v>
      </c>
    </row>
    <row r="34">
      <c r="A34" s="201" t="str">
        <f>IFERROR(__xludf.DUMMYFUNCTION("""COMPUTED_VALUE"""),"up 1 hour")</f>
        <v>up 1 hour</v>
      </c>
      <c r="B34" s="201" t="str">
        <f>IFERROR(__xludf.DUMMYFUNCTION("""COMPUTED_VALUE"""),"57 minutes")</f>
        <v>57 minutes</v>
      </c>
      <c r="C34" s="201" t="str">
        <f>IFERROR(__xludf.DUMMYFUNCTION("""COMPUTED_VALUE"""),"")</f>
        <v/>
      </c>
      <c r="D34" s="201" t="str">
        <f>IFERROR(__xludf.DUMMYFUNCTION("""COMPUTED_VALUE"""),"")</f>
        <v/>
      </c>
      <c r="E34" s="201" t="str">
        <f>IFERROR(__xludf.DUMMYFUNCTION("""COMPUTED_VALUE"""),"")</f>
        <v/>
      </c>
      <c r="F34" s="201" t="str">
        <f>IFERROR(__xludf.DUMMYFUNCTION("""COMPUTED_VALUE"""),"")</f>
        <v/>
      </c>
      <c r="G34" s="201" t="str">
        <f>IFERROR(__xludf.DUMMYFUNCTION("""COMPUTED_VALUE"""),"")</f>
        <v/>
      </c>
      <c r="H34" s="201" t="str">
        <f>IFERROR(__xludf.DUMMYFUNCTION("""COMPUTED_VALUE"""),"")</f>
        <v/>
      </c>
    </row>
    <row r="35">
      <c r="A35" s="201" t="str">
        <f>IFERROR(__xludf.DUMMYFUNCTION("""COMPUTED_VALUE"""),"qua ago 21 14:06:37 UTC 2019")</f>
        <v>qua ago 21 14:06:37 UTC 2019</v>
      </c>
      <c r="B35" s="201" t="str">
        <f>IFERROR(__xludf.DUMMYFUNCTION("""COMPUTED_VALUE"""),"")</f>
        <v/>
      </c>
      <c r="C35" s="201" t="str">
        <f>IFERROR(__xludf.DUMMYFUNCTION("""COMPUTED_VALUE"""),"")</f>
        <v/>
      </c>
      <c r="D35" s="201" t="str">
        <f>IFERROR(__xludf.DUMMYFUNCTION("""COMPUTED_VALUE"""),"")</f>
        <v/>
      </c>
      <c r="E35" s="201" t="str">
        <f>IFERROR(__xludf.DUMMYFUNCTION("""COMPUTED_VALUE"""),"")</f>
        <v/>
      </c>
      <c r="F35" s="201" t="str">
        <f>IFERROR(__xludf.DUMMYFUNCTION("""COMPUTED_VALUE"""),"")</f>
        <v/>
      </c>
      <c r="G35" s="201" t="str">
        <f>IFERROR(__xludf.DUMMYFUNCTION("""COMPUTED_VALUE"""),"")</f>
        <v/>
      </c>
      <c r="H35" s="201" t="str">
        <f>IFERROR(__xludf.DUMMYFUNCTION("""COMPUTED_VALUE"""),"")</f>
        <v/>
      </c>
    </row>
    <row r="36">
      <c r="A36" s="201" t="str">
        <f>IFERROR(__xludf.DUMMYFUNCTION("""COMPUTED_VALUE"""),"")</f>
        <v/>
      </c>
      <c r="B36" s="201" t="str">
        <f>IFERROR(__xludf.DUMMYFUNCTION("""COMPUTED_VALUE"""),"")</f>
        <v/>
      </c>
      <c r="C36" s="201" t="str">
        <f>IFERROR(__xludf.DUMMYFUNCTION("""COMPUTED_VALUE"""),"")</f>
        <v/>
      </c>
      <c r="D36" s="201" t="str">
        <f>IFERROR(__xludf.DUMMYFUNCTION("""COMPUTED_VALUE"""),"")</f>
        <v/>
      </c>
      <c r="E36" s="201" t="str">
        <f>IFERROR(__xludf.DUMMYFUNCTION("""COMPUTED_VALUE"""),"")</f>
        <v/>
      </c>
      <c r="F36" s="201" t="str">
        <f>IFERROR(__xludf.DUMMYFUNCTION("""COMPUTED_VALUE"""),"")</f>
        <v/>
      </c>
      <c r="G36" s="201" t="str">
        <f>IFERROR(__xludf.DUMMYFUNCTION("""COMPUTED_VALUE"""),"")</f>
        <v/>
      </c>
      <c r="H36" s="201" t="str">
        <f>IFERROR(__xludf.DUMMYFUNCTION("""COMPUTED_VALUE"""),"")</f>
        <v/>
      </c>
    </row>
    <row r="37">
      <c r="A37" s="201" t="str">
        <f>IFERROR(__xludf.DUMMYFUNCTION("""COMPUTED_VALUE"""),"Desenvolvimento|")</f>
        <v>Desenvolvimento|</v>
      </c>
      <c r="B37" s="201" t="str">
        <f>IFERROR(__xludf.DUMMYFUNCTION("""COMPUTED_VALUE"""),"")</f>
        <v/>
      </c>
      <c r="C37" s="201" t="str">
        <f>IFERROR(__xludf.DUMMYFUNCTION("""COMPUTED_VALUE"""),"")</f>
        <v/>
      </c>
      <c r="D37" s="201" t="str">
        <f>IFERROR(__xludf.DUMMYFUNCTION("""COMPUTED_VALUE"""),"")</f>
        <v/>
      </c>
      <c r="E37" s="201" t="str">
        <f>IFERROR(__xludf.DUMMYFUNCTION("""COMPUTED_VALUE"""),"")</f>
        <v/>
      </c>
      <c r="F37" s="201" t="str">
        <f>IFERROR(__xludf.DUMMYFUNCTION("""COMPUTED_VALUE"""),"")</f>
        <v/>
      </c>
      <c r="G37" s="201" t="str">
        <f>IFERROR(__xludf.DUMMYFUNCTION("""COMPUTED_VALUE"""),"")</f>
        <v/>
      </c>
      <c r="H37" s="201" t="str">
        <f>IFERROR(__xludf.DUMMYFUNCTION("""COMPUTED_VALUE"""),"")</f>
        <v/>
      </c>
    </row>
    <row r="38">
      <c r="A38" s="201" t="str">
        <f>IFERROR(__xludf.DUMMYFUNCTION("""COMPUTED_VALUE"""),"Estatistica|")</f>
        <v>Estatistica|</v>
      </c>
      <c r="B38" s="201" t="str">
        <f>IFERROR(__xludf.DUMMYFUNCTION("""COMPUTED_VALUE"""),"")</f>
        <v/>
      </c>
      <c r="C38" s="201" t="str">
        <f>IFERROR(__xludf.DUMMYFUNCTION("""COMPUTED_VALUE"""),"")</f>
        <v/>
      </c>
      <c r="D38" s="201" t="str">
        <f>IFERROR(__xludf.DUMMYFUNCTION("""COMPUTED_VALUE"""),"")</f>
        <v/>
      </c>
      <c r="E38" s="201" t="str">
        <f>IFERROR(__xludf.DUMMYFUNCTION("""COMPUTED_VALUE"""),"")</f>
        <v/>
      </c>
      <c r="F38" s="201" t="str">
        <f>IFERROR(__xludf.DUMMYFUNCTION("""COMPUTED_VALUE"""),"")</f>
        <v/>
      </c>
      <c r="G38" s="201" t="str">
        <f>IFERROR(__xludf.DUMMYFUNCTION("""COMPUTED_VALUE"""),"")</f>
        <v/>
      </c>
      <c r="H38" s="201" t="str">
        <f>IFERROR(__xludf.DUMMYFUNCTION("""COMPUTED_VALUE"""),"")</f>
        <v/>
      </c>
    </row>
    <row r="39">
      <c r="A39" s="201" t="str">
        <f>IFERROR(__xludf.DUMMYFUNCTION("""COMPUTED_VALUE"""),"13:49:42 up  1:25")</f>
        <v>13:49:42 up  1:25</v>
      </c>
      <c r="B39" s="201" t="str">
        <f>IFERROR(__xludf.DUMMYFUNCTION("""COMPUTED_VALUE"""),"1 user")</f>
        <v>1 user</v>
      </c>
      <c r="C39" s="201" t="str">
        <f>IFERROR(__xludf.DUMMYFUNCTION("""COMPUTED_VALUE"""),"load average: 0")</f>
        <v>load average: 0</v>
      </c>
      <c r="D39" s="201">
        <f>IFERROR(__xludf.DUMMYFUNCTION("""COMPUTED_VALUE"""),46.0)</f>
        <v>46</v>
      </c>
      <c r="E39" s="201">
        <f>IFERROR(__xludf.DUMMYFUNCTION("""COMPUTED_VALUE"""),0.0)</f>
        <v>0</v>
      </c>
      <c r="F39" s="201">
        <f>IFERROR(__xludf.DUMMYFUNCTION("""COMPUTED_VALUE"""),58.0)</f>
        <v>58</v>
      </c>
      <c r="G39" s="201">
        <f>IFERROR(__xludf.DUMMYFUNCTION("""COMPUTED_VALUE"""),0.0)</f>
        <v>0</v>
      </c>
      <c r="H39" s="201">
        <f>IFERROR(__xludf.DUMMYFUNCTION("""COMPUTED_VALUE"""),53.0)</f>
        <v>53</v>
      </c>
    </row>
    <row r="40">
      <c r="A40" s="201" t="str">
        <f>IFERROR(__xludf.DUMMYFUNCTION("""COMPUTED_VALUE"""),"up 1 hour")</f>
        <v>up 1 hour</v>
      </c>
      <c r="B40" s="201" t="str">
        <f>IFERROR(__xludf.DUMMYFUNCTION("""COMPUTED_VALUE"""),"25 minutes")</f>
        <v>25 minutes</v>
      </c>
      <c r="C40" s="201" t="str">
        <f>IFERROR(__xludf.DUMMYFUNCTION("""COMPUTED_VALUE"""),"")</f>
        <v/>
      </c>
      <c r="D40" s="201" t="str">
        <f>IFERROR(__xludf.DUMMYFUNCTION("""COMPUTED_VALUE"""),"")</f>
        <v/>
      </c>
      <c r="E40" s="201" t="str">
        <f>IFERROR(__xludf.DUMMYFUNCTION("""COMPUTED_VALUE"""),"")</f>
        <v/>
      </c>
      <c r="F40" s="201" t="str">
        <f>IFERROR(__xludf.DUMMYFUNCTION("""COMPUTED_VALUE"""),"")</f>
        <v/>
      </c>
      <c r="G40" s="201" t="str">
        <f>IFERROR(__xludf.DUMMYFUNCTION("""COMPUTED_VALUE"""),"")</f>
        <v/>
      </c>
      <c r="H40" s="201" t="str">
        <f>IFERROR(__xludf.DUMMYFUNCTION("""COMPUTED_VALUE"""),"")</f>
        <v/>
      </c>
      <c r="J40" s="206" t="s">
        <v>61</v>
      </c>
    </row>
    <row r="41">
      <c r="A41" s="201" t="str">
        <f>IFERROR(__xludf.DUMMYFUNCTION("""COMPUTED_VALUE"""),"qua ago 21 16:15:15 UTC 2019")</f>
        <v>qua ago 21 16:15:15 UTC 2019</v>
      </c>
      <c r="B41" s="201" t="str">
        <f>IFERROR(__xludf.DUMMYFUNCTION("""COMPUTED_VALUE"""),"")</f>
        <v/>
      </c>
      <c r="C41" s="201" t="str">
        <f>IFERROR(__xludf.DUMMYFUNCTION("""COMPUTED_VALUE"""),"")</f>
        <v/>
      </c>
      <c r="D41" s="201" t="str">
        <f>IFERROR(__xludf.DUMMYFUNCTION("""COMPUTED_VALUE"""),"")</f>
        <v/>
      </c>
      <c r="E41" s="201" t="str">
        <f>IFERROR(__xludf.DUMMYFUNCTION("""COMPUTED_VALUE"""),"")</f>
        <v/>
      </c>
      <c r="F41" s="201" t="str">
        <f>IFERROR(__xludf.DUMMYFUNCTION("""COMPUTED_VALUE"""),"")</f>
        <v/>
      </c>
      <c r="G41" s="201" t="str">
        <f>IFERROR(__xludf.DUMMYFUNCTION("""COMPUTED_VALUE"""),"")</f>
        <v/>
      </c>
      <c r="H41" s="201" t="str">
        <f>IFERROR(__xludf.DUMMYFUNCTION("""COMPUTED_VALUE"""),"")</f>
        <v/>
      </c>
    </row>
    <row r="42">
      <c r="A42" s="201" t="str">
        <f>IFERROR(__xludf.DUMMYFUNCTION("""COMPUTED_VALUE"""),"")</f>
        <v/>
      </c>
      <c r="B42" s="201" t="str">
        <f>IFERROR(__xludf.DUMMYFUNCTION("""COMPUTED_VALUE"""),"")</f>
        <v/>
      </c>
      <c r="C42" s="201" t="str">
        <f>IFERROR(__xludf.DUMMYFUNCTION("""COMPUTED_VALUE"""),"")</f>
        <v/>
      </c>
      <c r="D42" s="201" t="str">
        <f>IFERROR(__xludf.DUMMYFUNCTION("""COMPUTED_VALUE"""),"")</f>
        <v/>
      </c>
      <c r="E42" s="201" t="str">
        <f>IFERROR(__xludf.DUMMYFUNCTION("""COMPUTED_VALUE"""),"")</f>
        <v/>
      </c>
      <c r="F42" s="201" t="str">
        <f>IFERROR(__xludf.DUMMYFUNCTION("""COMPUTED_VALUE"""),"")</f>
        <v/>
      </c>
      <c r="G42" s="201" t="str">
        <f>IFERROR(__xludf.DUMMYFUNCTION("""COMPUTED_VALUE"""),"")</f>
        <v/>
      </c>
      <c r="H42" s="201" t="str">
        <f>IFERROR(__xludf.DUMMYFUNCTION("""COMPUTED_VALUE"""),"")</f>
        <v/>
      </c>
    </row>
    <row r="43">
      <c r="A43" s="201" t="str">
        <f>IFERROR(__xludf.DUMMYFUNCTION("""COMPUTED_VALUE"""),"Planejamento|")</f>
        <v>Planejamento|</v>
      </c>
      <c r="B43" s="201" t="str">
        <f>IFERROR(__xludf.DUMMYFUNCTION("""COMPUTED_VALUE"""),"")</f>
        <v/>
      </c>
      <c r="C43" s="201" t="str">
        <f>IFERROR(__xludf.DUMMYFUNCTION("""COMPUTED_VALUE"""),"")</f>
        <v/>
      </c>
      <c r="D43" s="201" t="str">
        <f>IFERROR(__xludf.DUMMYFUNCTION("""COMPUTED_VALUE"""),"")</f>
        <v/>
      </c>
      <c r="E43" s="201" t="str">
        <f>IFERROR(__xludf.DUMMYFUNCTION("""COMPUTED_VALUE"""),"")</f>
        <v/>
      </c>
      <c r="F43" s="201" t="str">
        <f>IFERROR(__xludf.DUMMYFUNCTION("""COMPUTED_VALUE"""),"")</f>
        <v/>
      </c>
      <c r="G43" s="201" t="str">
        <f>IFERROR(__xludf.DUMMYFUNCTION("""COMPUTED_VALUE"""),"")</f>
        <v/>
      </c>
      <c r="H43" s="201" t="str">
        <f>IFERROR(__xludf.DUMMYFUNCTION("""COMPUTED_VALUE"""),"")</f>
        <v/>
      </c>
    </row>
    <row r="44">
      <c r="A44" s="201" t="str">
        <f>IFERROR(__xludf.DUMMYFUNCTION("""COMPUTED_VALUE"""),"Aula de Ingles|")</f>
        <v>Aula de Ingles|</v>
      </c>
      <c r="B44" s="201" t="str">
        <f>IFERROR(__xludf.DUMMYFUNCTION("""COMPUTED_VALUE"""),"")</f>
        <v/>
      </c>
      <c r="C44" s="201" t="str">
        <f>IFERROR(__xludf.DUMMYFUNCTION("""COMPUTED_VALUE"""),"")</f>
        <v/>
      </c>
      <c r="D44" s="201" t="str">
        <f>IFERROR(__xludf.DUMMYFUNCTION("""COMPUTED_VALUE"""),"")</f>
        <v/>
      </c>
      <c r="E44" s="201" t="str">
        <f>IFERROR(__xludf.DUMMYFUNCTION("""COMPUTED_VALUE"""),"")</f>
        <v/>
      </c>
      <c r="F44" s="201" t="str">
        <f>IFERROR(__xludf.DUMMYFUNCTION("""COMPUTED_VALUE"""),"")</f>
        <v/>
      </c>
      <c r="G44" s="201" t="str">
        <f>IFERROR(__xludf.DUMMYFUNCTION("""COMPUTED_VALUE"""),"")</f>
        <v/>
      </c>
      <c r="H44" s="201" t="str">
        <f>IFERROR(__xludf.DUMMYFUNCTION("""COMPUTED_VALUE"""),"")</f>
        <v/>
      </c>
    </row>
    <row r="45">
      <c r="A45" s="201" t="str">
        <f>IFERROR(__xludf.DUMMYFUNCTION("""COMPUTED_VALUE"""),"16:16:43 up 1:33")</f>
        <v>16:16:43 up 1:33</v>
      </c>
      <c r="B45" s="201" t="str">
        <f>IFERROR(__xludf.DUMMYFUNCTION("""COMPUTED_VALUE"""),"1 user")</f>
        <v>1 user</v>
      </c>
      <c r="C45" s="201" t="str">
        <f>IFERROR(__xludf.DUMMYFUNCTION("""COMPUTED_VALUE"""),"load average: 0")</f>
        <v>load average: 0</v>
      </c>
      <c r="D45" s="201">
        <f>IFERROR(__xludf.DUMMYFUNCTION("""COMPUTED_VALUE"""),70.0)</f>
        <v>70</v>
      </c>
      <c r="E45" s="201">
        <f>IFERROR(__xludf.DUMMYFUNCTION("""COMPUTED_VALUE"""),0.0)</f>
        <v>0</v>
      </c>
      <c r="F45" s="201">
        <f>IFERROR(__xludf.DUMMYFUNCTION("""COMPUTED_VALUE"""),62.0)</f>
        <v>62</v>
      </c>
      <c r="G45" s="201">
        <f>IFERROR(__xludf.DUMMYFUNCTION("""COMPUTED_VALUE"""),0.0)</f>
        <v>0</v>
      </c>
      <c r="H45" s="201">
        <f>IFERROR(__xludf.DUMMYFUNCTION("""COMPUTED_VALUE"""),75.0)</f>
        <v>75</v>
      </c>
    </row>
    <row r="46">
      <c r="A46" s="201" t="str">
        <f>IFERROR(__xludf.DUMMYFUNCTION("""COMPUTED_VALUE"""),"up 1 hour")</f>
        <v>up 1 hour</v>
      </c>
      <c r="B46" s="201" t="str">
        <f>IFERROR(__xludf.DUMMYFUNCTION("""COMPUTED_VALUE"""),"33 minutes")</f>
        <v>33 minutes</v>
      </c>
      <c r="C46" s="201" t="str">
        <f>IFERROR(__xludf.DUMMYFUNCTION("""COMPUTED_VALUE"""),"")</f>
        <v/>
      </c>
      <c r="D46" s="201" t="str">
        <f>IFERROR(__xludf.DUMMYFUNCTION("""COMPUTED_VALUE"""),"")</f>
        <v/>
      </c>
      <c r="E46" s="201" t="str">
        <f>IFERROR(__xludf.DUMMYFUNCTION("""COMPUTED_VALUE"""),"")</f>
        <v/>
      </c>
      <c r="F46" s="201" t="str">
        <f>IFERROR(__xludf.DUMMYFUNCTION("""COMPUTED_VALUE"""),"")</f>
        <v/>
      </c>
      <c r="G46" s="201" t="str">
        <f>IFERROR(__xludf.DUMMYFUNCTION("""COMPUTED_VALUE"""),"")</f>
        <v/>
      </c>
      <c r="H46" s="201" t="str">
        <f>IFERROR(__xludf.DUMMYFUNCTION("""COMPUTED_VALUE"""),"")</f>
        <v/>
      </c>
    </row>
    <row r="47">
      <c r="A47" s="201" t="str">
        <f>IFERROR(__xludf.DUMMYFUNCTION("""COMPUTED_VALUE"""),"qua ago 21 19:16:43 UTC 2019")</f>
        <v>qua ago 21 19:16:43 UTC 2019</v>
      </c>
      <c r="B47" s="201" t="str">
        <f>IFERROR(__xludf.DUMMYFUNCTION("""COMPUTED_VALUE"""),"")</f>
        <v/>
      </c>
      <c r="C47" s="201" t="str">
        <f>IFERROR(__xludf.DUMMYFUNCTION("""COMPUTED_VALUE"""),"")</f>
        <v/>
      </c>
      <c r="D47" s="201" t="str">
        <f>IFERROR(__xludf.DUMMYFUNCTION("""COMPUTED_VALUE"""),"")</f>
        <v/>
      </c>
      <c r="E47" s="201" t="str">
        <f>IFERROR(__xludf.DUMMYFUNCTION("""COMPUTED_VALUE"""),"")</f>
        <v/>
      </c>
      <c r="F47" s="201" t="str">
        <f>IFERROR(__xludf.DUMMYFUNCTION("""COMPUTED_VALUE"""),"")</f>
        <v/>
      </c>
      <c r="G47" s="201" t="str">
        <f>IFERROR(__xludf.DUMMYFUNCTION("""COMPUTED_VALUE"""),"")</f>
        <v/>
      </c>
      <c r="H47" s="201" t="str">
        <f>IFERROR(__xludf.DUMMYFUNCTION("""COMPUTED_VALUE"""),"")</f>
        <v/>
      </c>
    </row>
    <row r="48">
      <c r="A48" s="201" t="str">
        <f>IFERROR(__xludf.DUMMYFUNCTION("""COMPUTED_VALUE"""),"")</f>
        <v/>
      </c>
      <c r="B48" s="201" t="str">
        <f>IFERROR(__xludf.DUMMYFUNCTION("""COMPUTED_VALUE"""),"")</f>
        <v/>
      </c>
      <c r="C48" s="201" t="str">
        <f>IFERROR(__xludf.DUMMYFUNCTION("""COMPUTED_VALUE"""),"")</f>
        <v/>
      </c>
      <c r="D48" s="201" t="str">
        <f>IFERROR(__xludf.DUMMYFUNCTION("""COMPUTED_VALUE"""),"")</f>
        <v/>
      </c>
      <c r="E48" s="201" t="str">
        <f>IFERROR(__xludf.DUMMYFUNCTION("""COMPUTED_VALUE"""),"")</f>
        <v/>
      </c>
      <c r="F48" s="201" t="str">
        <f>IFERROR(__xludf.DUMMYFUNCTION("""COMPUTED_VALUE"""),"")</f>
        <v/>
      </c>
      <c r="G48" s="201" t="str">
        <f>IFERROR(__xludf.DUMMYFUNCTION("""COMPUTED_VALUE"""),"")</f>
        <v/>
      </c>
      <c r="H48" s="201" t="str">
        <f>IFERROR(__xludf.DUMMYFUNCTION("""COMPUTED_VALUE"""),"")</f>
        <v/>
      </c>
    </row>
    <row r="49">
      <c r="A49" s="201" t="str">
        <f>IFERROR(__xludf.DUMMYFUNCTION("""COMPUTED_VALUE"""),"Aula|")</f>
        <v>Aula|</v>
      </c>
      <c r="B49" s="201" t="str">
        <f>IFERROR(__xludf.DUMMYFUNCTION("""COMPUTED_VALUE"""),"")</f>
        <v/>
      </c>
      <c r="C49" s="201" t="str">
        <f>IFERROR(__xludf.DUMMYFUNCTION("""COMPUTED_VALUE"""),"")</f>
        <v/>
      </c>
      <c r="D49" s="201" t="str">
        <f>IFERROR(__xludf.DUMMYFUNCTION("""COMPUTED_VALUE"""),"")</f>
        <v/>
      </c>
      <c r="E49" s="201" t="str">
        <f>IFERROR(__xludf.DUMMYFUNCTION("""COMPUTED_VALUE"""),"")</f>
        <v/>
      </c>
      <c r="F49" s="201" t="str">
        <f>IFERROR(__xludf.DUMMYFUNCTION("""COMPUTED_VALUE"""),"")</f>
        <v/>
      </c>
      <c r="G49" s="201" t="str">
        <f>IFERROR(__xludf.DUMMYFUNCTION("""COMPUTED_VALUE"""),"")</f>
        <v/>
      </c>
      <c r="H49" s="201" t="str">
        <f>IFERROR(__xludf.DUMMYFUNCTION("""COMPUTED_VALUE"""),"")</f>
        <v/>
      </c>
    </row>
    <row r="50">
      <c r="A50" s="201" t="str">
        <f>IFERROR(__xludf.DUMMYFUNCTION("""COMPUTED_VALUE"""),"Ingles|")</f>
        <v>Ingles|</v>
      </c>
      <c r="B50" s="201" t="str">
        <f>IFERROR(__xludf.DUMMYFUNCTION("""COMPUTED_VALUE"""),"")</f>
        <v/>
      </c>
      <c r="C50" s="201" t="str">
        <f>IFERROR(__xludf.DUMMYFUNCTION("""COMPUTED_VALUE"""),"")</f>
        <v/>
      </c>
      <c r="D50" s="201" t="str">
        <f>IFERROR(__xludf.DUMMYFUNCTION("""COMPUTED_VALUE"""),"")</f>
        <v/>
      </c>
      <c r="E50" s="201" t="str">
        <f>IFERROR(__xludf.DUMMYFUNCTION("""COMPUTED_VALUE"""),"")</f>
        <v/>
      </c>
      <c r="F50" s="201" t="str">
        <f>IFERROR(__xludf.DUMMYFUNCTION("""COMPUTED_VALUE"""),"")</f>
        <v/>
      </c>
      <c r="G50" s="201" t="str">
        <f>IFERROR(__xludf.DUMMYFUNCTION("""COMPUTED_VALUE"""),"")</f>
        <v/>
      </c>
      <c r="H50" s="201" t="str">
        <f>IFERROR(__xludf.DUMMYFUNCTION("""COMPUTED_VALUE"""),"")</f>
        <v/>
      </c>
    </row>
    <row r="51">
      <c r="A51" s="201" t="str">
        <f>IFERROR(__xludf.DUMMYFUNCTION("""COMPUTED_VALUE"""),"18:14:33 up 1:39")</f>
        <v>18:14:33 up 1:39</v>
      </c>
      <c r="B51" s="201" t="str">
        <f>IFERROR(__xludf.DUMMYFUNCTION("""COMPUTED_VALUE"""),"1 user")</f>
        <v>1 user</v>
      </c>
      <c r="C51" s="201" t="str">
        <f>IFERROR(__xludf.DUMMYFUNCTION("""COMPUTED_VALUE"""),"load average: 1")</f>
        <v>load average: 1</v>
      </c>
      <c r="D51" s="201">
        <f>IFERROR(__xludf.DUMMYFUNCTION("""COMPUTED_VALUE"""),7.0)</f>
        <v>7</v>
      </c>
      <c r="E51" s="201">
        <f>IFERROR(__xludf.DUMMYFUNCTION("""COMPUTED_VALUE"""),0.0)</f>
        <v>0</v>
      </c>
      <c r="F51" s="201">
        <f>IFERROR(__xludf.DUMMYFUNCTION("""COMPUTED_VALUE"""),53.0)</f>
        <v>53</v>
      </c>
      <c r="G51" s="201">
        <f>IFERROR(__xludf.DUMMYFUNCTION("""COMPUTED_VALUE"""),0.0)</f>
        <v>0</v>
      </c>
      <c r="H51" s="201">
        <f>IFERROR(__xludf.DUMMYFUNCTION("""COMPUTED_VALUE"""),37.0)</f>
        <v>37</v>
      </c>
    </row>
    <row r="52">
      <c r="A52" s="201" t="str">
        <f>IFERROR(__xludf.DUMMYFUNCTION("""COMPUTED_VALUE"""),"up 1 hour")</f>
        <v>up 1 hour</v>
      </c>
      <c r="B52" s="201" t="str">
        <f>IFERROR(__xludf.DUMMYFUNCTION("""COMPUTED_VALUE"""),"39 minutes")</f>
        <v>39 minutes</v>
      </c>
      <c r="C52" s="201" t="str">
        <f>IFERROR(__xludf.DUMMYFUNCTION("""COMPUTED_VALUE"""),"")</f>
        <v/>
      </c>
      <c r="D52" s="201" t="str">
        <f>IFERROR(__xludf.DUMMYFUNCTION("""COMPUTED_VALUE"""),"")</f>
        <v/>
      </c>
      <c r="E52" s="201" t="str">
        <f>IFERROR(__xludf.DUMMYFUNCTION("""COMPUTED_VALUE"""),"")</f>
        <v/>
      </c>
      <c r="F52" s="201" t="str">
        <f>IFERROR(__xludf.DUMMYFUNCTION("""COMPUTED_VALUE"""),"")</f>
        <v/>
      </c>
      <c r="G52" s="201" t="str">
        <f>IFERROR(__xludf.DUMMYFUNCTION("""COMPUTED_VALUE"""),"")</f>
        <v/>
      </c>
      <c r="H52" s="201" t="str">
        <f>IFERROR(__xludf.DUMMYFUNCTION("""COMPUTED_VALUE"""),"")</f>
        <v/>
      </c>
    </row>
    <row r="53">
      <c r="A53" s="201" t="str">
        <f>IFERROR(__xludf.DUMMYFUNCTION("""COMPUTED_VALUE"""),"qua ago 21 21:14:33 UTC 2019")</f>
        <v>qua ago 21 21:14:33 UTC 2019</v>
      </c>
      <c r="B53" s="201" t="str">
        <f>IFERROR(__xludf.DUMMYFUNCTION("""COMPUTED_VALUE"""),"")</f>
        <v/>
      </c>
      <c r="C53" s="201" t="str">
        <f>IFERROR(__xludf.DUMMYFUNCTION("""COMPUTED_VALUE"""),"")</f>
        <v/>
      </c>
      <c r="D53" s="201" t="str">
        <f>IFERROR(__xludf.DUMMYFUNCTION("""COMPUTED_VALUE"""),"")</f>
        <v/>
      </c>
      <c r="E53" s="201" t="str">
        <f>IFERROR(__xludf.DUMMYFUNCTION("""COMPUTED_VALUE"""),"")</f>
        <v/>
      </c>
      <c r="F53" s="201" t="str">
        <f>IFERROR(__xludf.DUMMYFUNCTION("""COMPUTED_VALUE"""),"")</f>
        <v/>
      </c>
      <c r="G53" s="201" t="str">
        <f>IFERROR(__xludf.DUMMYFUNCTION("""COMPUTED_VALUE"""),"")</f>
        <v/>
      </c>
      <c r="H53" s="201" t="str">
        <f>IFERROR(__xludf.DUMMYFUNCTION("""COMPUTED_VALUE"""),"")</f>
        <v/>
      </c>
    </row>
    <row r="54">
      <c r="A54" s="201" t="str">
        <f>IFERROR(__xludf.DUMMYFUNCTION("""COMPUTED_VALUE"""),"")</f>
        <v/>
      </c>
      <c r="B54" s="201" t="str">
        <f>IFERROR(__xludf.DUMMYFUNCTION("""COMPUTED_VALUE"""),"")</f>
        <v/>
      </c>
      <c r="C54" s="201" t="str">
        <f>IFERROR(__xludf.DUMMYFUNCTION("""COMPUTED_VALUE"""),"")</f>
        <v/>
      </c>
      <c r="D54" s="201" t="str">
        <f>IFERROR(__xludf.DUMMYFUNCTION("""COMPUTED_VALUE"""),"")</f>
        <v/>
      </c>
      <c r="E54" s="201" t="str">
        <f>IFERROR(__xludf.DUMMYFUNCTION("""COMPUTED_VALUE"""),"")</f>
        <v/>
      </c>
      <c r="F54" s="201" t="str">
        <f>IFERROR(__xludf.DUMMYFUNCTION("""COMPUTED_VALUE"""),"")</f>
        <v/>
      </c>
      <c r="G54" s="201" t="str">
        <f>IFERROR(__xludf.DUMMYFUNCTION("""COMPUTED_VALUE"""),"")</f>
        <v/>
      </c>
      <c r="H54" s="201" t="str">
        <f>IFERROR(__xludf.DUMMYFUNCTION("""COMPUTED_VALUE"""),"")</f>
        <v/>
      </c>
    </row>
    <row r="55">
      <c r="A55" s="201" t="str">
        <f>IFERROR(__xludf.DUMMYFUNCTION("""COMPUTED_VALUE"""),"Manutencao|")</f>
        <v>Manutencao|</v>
      </c>
      <c r="B55" s="201" t="str">
        <f>IFERROR(__xludf.DUMMYFUNCTION("""COMPUTED_VALUE"""),"")</f>
        <v/>
      </c>
      <c r="C55" s="201" t="str">
        <f>IFERROR(__xludf.DUMMYFUNCTION("""COMPUTED_VALUE"""),"")</f>
        <v/>
      </c>
      <c r="D55" s="201" t="str">
        <f>IFERROR(__xludf.DUMMYFUNCTION("""COMPUTED_VALUE"""),"")</f>
        <v/>
      </c>
      <c r="E55" s="201" t="str">
        <f>IFERROR(__xludf.DUMMYFUNCTION("""COMPUTED_VALUE"""),"")</f>
        <v/>
      </c>
      <c r="F55" s="201" t="str">
        <f>IFERROR(__xludf.DUMMYFUNCTION("""COMPUTED_VALUE"""),"")</f>
        <v/>
      </c>
      <c r="G55" s="201" t="str">
        <f>IFERROR(__xludf.DUMMYFUNCTION("""COMPUTED_VALUE"""),"")</f>
        <v/>
      </c>
      <c r="H55" s="201" t="str">
        <f>IFERROR(__xludf.DUMMYFUNCTION("""COMPUTED_VALUE"""),"")</f>
        <v/>
      </c>
    </row>
    <row r="56">
      <c r="A56" s="201" t="str">
        <f>IFERROR(__xludf.DUMMYFUNCTION("""COMPUTED_VALUE"""),"IDE Eclipse C++|")</f>
        <v>IDE Eclipse C++|</v>
      </c>
      <c r="B56" s="201" t="str">
        <f>IFERROR(__xludf.DUMMYFUNCTION("""COMPUTED_VALUE"""),"")</f>
        <v/>
      </c>
      <c r="C56" s="201" t="str">
        <f>IFERROR(__xludf.DUMMYFUNCTION("""COMPUTED_VALUE"""),"")</f>
        <v/>
      </c>
      <c r="D56" s="201" t="str">
        <f>IFERROR(__xludf.DUMMYFUNCTION("""COMPUTED_VALUE"""),"")</f>
        <v/>
      </c>
      <c r="E56" s="201" t="str">
        <f>IFERROR(__xludf.DUMMYFUNCTION("""COMPUTED_VALUE"""),"")</f>
        <v/>
      </c>
      <c r="F56" s="201" t="str">
        <f>IFERROR(__xludf.DUMMYFUNCTION("""COMPUTED_VALUE"""),"")</f>
        <v/>
      </c>
      <c r="G56" s="201" t="str">
        <f>IFERROR(__xludf.DUMMYFUNCTION("""COMPUTED_VALUE"""),"")</f>
        <v/>
      </c>
      <c r="H56" s="201" t="str">
        <f>IFERROR(__xludf.DUMMYFUNCTION("""COMPUTED_VALUE"""),"")</f>
        <v/>
      </c>
    </row>
    <row r="57">
      <c r="A57" s="201" t="str">
        <f>IFERROR(__xludf.DUMMYFUNCTION("""COMPUTED_VALUE"""),"09:55:48 up 1:08")</f>
        <v>09:55:48 up 1:08</v>
      </c>
      <c r="B57" s="201" t="str">
        <f>IFERROR(__xludf.DUMMYFUNCTION("""COMPUTED_VALUE"""),"1 user")</f>
        <v>1 user</v>
      </c>
      <c r="C57" s="201" t="str">
        <f>IFERROR(__xludf.DUMMYFUNCTION("""COMPUTED_VALUE"""),"load average: 0")</f>
        <v>load average: 0</v>
      </c>
      <c r="D57" s="201">
        <f>IFERROR(__xludf.DUMMYFUNCTION("""COMPUTED_VALUE"""),41.0)</f>
        <v>41</v>
      </c>
      <c r="E57" s="201">
        <f>IFERROR(__xludf.DUMMYFUNCTION("""COMPUTED_VALUE"""),0.0)</f>
        <v>0</v>
      </c>
      <c r="F57" s="201">
        <f>IFERROR(__xludf.DUMMYFUNCTION("""COMPUTED_VALUE"""),45.0)</f>
        <v>45</v>
      </c>
      <c r="G57" s="201">
        <f>IFERROR(__xludf.DUMMYFUNCTION("""COMPUTED_VALUE"""),0.0)</f>
        <v>0</v>
      </c>
      <c r="H57" s="201">
        <f>IFERROR(__xludf.DUMMYFUNCTION("""COMPUTED_VALUE"""),57.0)</f>
        <v>57</v>
      </c>
    </row>
    <row r="58">
      <c r="A58" s="201" t="str">
        <f>IFERROR(__xludf.DUMMYFUNCTION("""COMPUTED_VALUE"""),"up 1 hour")</f>
        <v>up 1 hour</v>
      </c>
      <c r="B58" s="201" t="str">
        <f>IFERROR(__xludf.DUMMYFUNCTION("""COMPUTED_VALUE"""),"8 minutes")</f>
        <v>8 minutes</v>
      </c>
      <c r="C58" s="201" t="str">
        <f>IFERROR(__xludf.DUMMYFUNCTION("""COMPUTED_VALUE"""),"")</f>
        <v/>
      </c>
      <c r="D58" s="201" t="str">
        <f>IFERROR(__xludf.DUMMYFUNCTION("""COMPUTED_VALUE"""),"")</f>
        <v/>
      </c>
      <c r="E58" s="201" t="str">
        <f>IFERROR(__xludf.DUMMYFUNCTION("""COMPUTED_VALUE"""),"")</f>
        <v/>
      </c>
      <c r="F58" s="201" t="str">
        <f>IFERROR(__xludf.DUMMYFUNCTION("""COMPUTED_VALUE"""),"")</f>
        <v/>
      </c>
      <c r="G58" s="201" t="str">
        <f>IFERROR(__xludf.DUMMYFUNCTION("""COMPUTED_VALUE"""),"")</f>
        <v/>
      </c>
      <c r="H58" s="201" t="str">
        <f>IFERROR(__xludf.DUMMYFUNCTION("""COMPUTED_VALUE"""),"")</f>
        <v/>
      </c>
    </row>
    <row r="59">
      <c r="A59" s="201" t="str">
        <f>IFERROR(__xludf.DUMMYFUNCTION("""COMPUTED_VALUE"""),"qui ago 22 12:55:48 UTC 2019")</f>
        <v>qui ago 22 12:55:48 UTC 2019</v>
      </c>
      <c r="B59" s="201" t="str">
        <f>IFERROR(__xludf.DUMMYFUNCTION("""COMPUTED_VALUE"""),"")</f>
        <v/>
      </c>
      <c r="C59" s="201" t="str">
        <f>IFERROR(__xludf.DUMMYFUNCTION("""COMPUTED_VALUE"""),"")</f>
        <v/>
      </c>
      <c r="D59" s="201" t="str">
        <f>IFERROR(__xludf.DUMMYFUNCTION("""COMPUTED_VALUE"""),"")</f>
        <v/>
      </c>
      <c r="E59" s="201" t="str">
        <f>IFERROR(__xludf.DUMMYFUNCTION("""COMPUTED_VALUE"""),"")</f>
        <v/>
      </c>
      <c r="F59" s="201" t="str">
        <f>IFERROR(__xludf.DUMMYFUNCTION("""COMPUTED_VALUE"""),"")</f>
        <v/>
      </c>
      <c r="G59" s="201" t="str">
        <f>IFERROR(__xludf.DUMMYFUNCTION("""COMPUTED_VALUE"""),"")</f>
        <v/>
      </c>
      <c r="H59" s="201" t="str">
        <f>IFERROR(__xludf.DUMMYFUNCTION("""COMPUTED_VALUE"""),"")</f>
        <v/>
      </c>
    </row>
    <row r="60">
      <c r="A60" s="201" t="str">
        <f>IFERROR(__xludf.DUMMYFUNCTION("""COMPUTED_VALUE"""),"")</f>
        <v/>
      </c>
      <c r="B60" s="201" t="str">
        <f>IFERROR(__xludf.DUMMYFUNCTION("""COMPUTED_VALUE"""),"")</f>
        <v/>
      </c>
      <c r="C60" s="201" t="str">
        <f>IFERROR(__xludf.DUMMYFUNCTION("""COMPUTED_VALUE"""),"")</f>
        <v/>
      </c>
      <c r="D60" s="201" t="str">
        <f>IFERROR(__xludf.DUMMYFUNCTION("""COMPUTED_VALUE"""),"")</f>
        <v/>
      </c>
      <c r="E60" s="201" t="str">
        <f>IFERROR(__xludf.DUMMYFUNCTION("""COMPUTED_VALUE"""),"")</f>
        <v/>
      </c>
      <c r="F60" s="201" t="str">
        <f>IFERROR(__xludf.DUMMYFUNCTION("""COMPUTED_VALUE"""),"")</f>
        <v/>
      </c>
      <c r="G60" s="201" t="str">
        <f>IFERROR(__xludf.DUMMYFUNCTION("""COMPUTED_VALUE"""),"")</f>
        <v/>
      </c>
      <c r="H60" s="201" t="str">
        <f>IFERROR(__xludf.DUMMYFUNCTION("""COMPUTED_VALUE"""),"")</f>
        <v/>
      </c>
    </row>
    <row r="61">
      <c r="A61" s="201" t="str">
        <f>IFERROR(__xludf.DUMMYFUNCTION("""COMPUTED_VALUE"""),"Tarefa|")</f>
        <v>Tarefa|</v>
      </c>
      <c r="B61" s="201" t="str">
        <f>IFERROR(__xludf.DUMMYFUNCTION("""COMPUTED_VALUE"""),"")</f>
        <v/>
      </c>
      <c r="C61" s="201" t="str">
        <f>IFERROR(__xludf.DUMMYFUNCTION("""COMPUTED_VALUE"""),"")</f>
        <v/>
      </c>
      <c r="D61" s="201" t="str">
        <f>IFERROR(__xludf.DUMMYFUNCTION("""COMPUTED_VALUE"""),"")</f>
        <v/>
      </c>
      <c r="E61" s="201" t="str">
        <f>IFERROR(__xludf.DUMMYFUNCTION("""COMPUTED_VALUE"""),"")</f>
        <v/>
      </c>
      <c r="F61" s="201" t="str">
        <f>IFERROR(__xludf.DUMMYFUNCTION("""COMPUTED_VALUE"""),"")</f>
        <v/>
      </c>
      <c r="G61" s="201" t="str">
        <f>IFERROR(__xludf.DUMMYFUNCTION("""COMPUTED_VALUE"""),"")</f>
        <v/>
      </c>
      <c r="H61" s="201" t="str">
        <f>IFERROR(__xludf.DUMMYFUNCTION("""COMPUTED_VALUE"""),"")</f>
        <v/>
      </c>
    </row>
    <row r="62">
      <c r="A62" s="201" t="str">
        <f>IFERROR(__xludf.DUMMYFUNCTION("""COMPUTED_VALUE"""),"C++|")</f>
        <v>C++|</v>
      </c>
      <c r="B62" s="201" t="str">
        <f>IFERROR(__xludf.DUMMYFUNCTION("""COMPUTED_VALUE"""),"")</f>
        <v/>
      </c>
      <c r="C62" s="201" t="str">
        <f>IFERROR(__xludf.DUMMYFUNCTION("""COMPUTED_VALUE"""),"")</f>
        <v/>
      </c>
      <c r="D62" s="201" t="str">
        <f>IFERROR(__xludf.DUMMYFUNCTION("""COMPUTED_VALUE"""),"")</f>
        <v/>
      </c>
      <c r="E62" s="201" t="str">
        <f>IFERROR(__xludf.DUMMYFUNCTION("""COMPUTED_VALUE"""),"")</f>
        <v/>
      </c>
      <c r="F62" s="201" t="str">
        <f>IFERROR(__xludf.DUMMYFUNCTION("""COMPUTED_VALUE"""),"")</f>
        <v/>
      </c>
      <c r="G62" s="201" t="str">
        <f>IFERROR(__xludf.DUMMYFUNCTION("""COMPUTED_VALUE"""),"")</f>
        <v/>
      </c>
      <c r="H62" s="201" t="str">
        <f>IFERROR(__xludf.DUMMYFUNCTION("""COMPUTED_VALUE"""),"")</f>
        <v/>
      </c>
    </row>
    <row r="63">
      <c r="A63" s="201" t="str">
        <f>IFERROR(__xludf.DUMMYFUNCTION("""COMPUTED_VALUE"""),"11:55:09 up 1:57")</f>
        <v>11:55:09 up 1:57</v>
      </c>
      <c r="B63" s="201" t="str">
        <f>IFERROR(__xludf.DUMMYFUNCTION("""COMPUTED_VALUE"""),"1 user")</f>
        <v>1 user</v>
      </c>
      <c r="C63" s="201" t="str">
        <f>IFERROR(__xludf.DUMMYFUNCTION("""COMPUTED_VALUE"""),"load average: 0")</f>
        <v>load average: 0</v>
      </c>
      <c r="D63" s="201">
        <f>IFERROR(__xludf.DUMMYFUNCTION("""COMPUTED_VALUE"""),64.0)</f>
        <v>64</v>
      </c>
      <c r="E63" s="201">
        <f>IFERROR(__xludf.DUMMYFUNCTION("""COMPUTED_VALUE"""),0.0)</f>
        <v>0</v>
      </c>
      <c r="F63" s="201">
        <f>IFERROR(__xludf.DUMMYFUNCTION("""COMPUTED_VALUE"""),67.0)</f>
        <v>67</v>
      </c>
      <c r="G63" s="201">
        <f>IFERROR(__xludf.DUMMYFUNCTION("""COMPUTED_VALUE"""),0.0)</f>
        <v>0</v>
      </c>
      <c r="H63" s="201">
        <f>IFERROR(__xludf.DUMMYFUNCTION("""COMPUTED_VALUE"""),75.0)</f>
        <v>75</v>
      </c>
    </row>
    <row r="64">
      <c r="A64" s="201" t="str">
        <f>IFERROR(__xludf.DUMMYFUNCTION("""COMPUTED_VALUE"""),"up 1 hour")</f>
        <v>up 1 hour</v>
      </c>
      <c r="B64" s="201" t="str">
        <f>IFERROR(__xludf.DUMMYFUNCTION("""COMPUTED_VALUE"""),"57 minutes")</f>
        <v>57 minutes</v>
      </c>
      <c r="C64" s="201" t="str">
        <f>IFERROR(__xludf.DUMMYFUNCTION("""COMPUTED_VALUE"""),"")</f>
        <v/>
      </c>
      <c r="D64" s="201" t="str">
        <f>IFERROR(__xludf.DUMMYFUNCTION("""COMPUTED_VALUE"""),"")</f>
        <v/>
      </c>
      <c r="E64" s="201" t="str">
        <f>IFERROR(__xludf.DUMMYFUNCTION("""COMPUTED_VALUE"""),"")</f>
        <v/>
      </c>
      <c r="F64" s="201" t="str">
        <f>IFERROR(__xludf.DUMMYFUNCTION("""COMPUTED_VALUE"""),"")</f>
        <v/>
      </c>
      <c r="G64" s="201" t="str">
        <f>IFERROR(__xludf.DUMMYFUNCTION("""COMPUTED_VALUE"""),"")</f>
        <v/>
      </c>
      <c r="H64" s="201" t="str">
        <f>IFERROR(__xludf.DUMMYFUNCTION("""COMPUTED_VALUE"""),"")</f>
        <v/>
      </c>
    </row>
    <row r="65">
      <c r="A65" s="201" t="str">
        <f>IFERROR(__xludf.DUMMYFUNCTION("""COMPUTED_VALUE"""),"qui ago 22 14:55:09 UTC 2019")</f>
        <v>qui ago 22 14:55:09 UTC 2019</v>
      </c>
      <c r="B65" s="201" t="str">
        <f>IFERROR(__xludf.DUMMYFUNCTION("""COMPUTED_VALUE"""),"")</f>
        <v/>
      </c>
      <c r="C65" s="201" t="str">
        <f>IFERROR(__xludf.DUMMYFUNCTION("""COMPUTED_VALUE"""),"")</f>
        <v/>
      </c>
      <c r="D65" s="201" t="str">
        <f>IFERROR(__xludf.DUMMYFUNCTION("""COMPUTED_VALUE"""),"")</f>
        <v/>
      </c>
      <c r="E65" s="201" t="str">
        <f>IFERROR(__xludf.DUMMYFUNCTION("""COMPUTED_VALUE"""),"")</f>
        <v/>
      </c>
      <c r="F65" s="201" t="str">
        <f>IFERROR(__xludf.DUMMYFUNCTION("""COMPUTED_VALUE"""),"")</f>
        <v/>
      </c>
      <c r="G65" s="201" t="str">
        <f>IFERROR(__xludf.DUMMYFUNCTION("""COMPUTED_VALUE"""),"")</f>
        <v/>
      </c>
      <c r="H65" s="201" t="str">
        <f>IFERROR(__xludf.DUMMYFUNCTION("""COMPUTED_VALUE"""),"")</f>
        <v/>
      </c>
    </row>
    <row r="66">
      <c r="A66" s="201" t="str">
        <f>IFERROR(__xludf.DUMMYFUNCTION("""COMPUTED_VALUE"""),"")</f>
        <v/>
      </c>
      <c r="B66" s="201" t="str">
        <f>IFERROR(__xludf.DUMMYFUNCTION("""COMPUTED_VALUE"""),"")</f>
        <v/>
      </c>
      <c r="C66" s="201" t="str">
        <f>IFERROR(__xludf.DUMMYFUNCTION("""COMPUTED_VALUE"""),"")</f>
        <v/>
      </c>
      <c r="D66" s="201" t="str">
        <f>IFERROR(__xludf.DUMMYFUNCTION("""COMPUTED_VALUE"""),"")</f>
        <v/>
      </c>
      <c r="E66" s="201" t="str">
        <f>IFERROR(__xludf.DUMMYFUNCTION("""COMPUTED_VALUE"""),"")</f>
        <v/>
      </c>
      <c r="F66" s="201" t="str">
        <f>IFERROR(__xludf.DUMMYFUNCTION("""COMPUTED_VALUE"""),"")</f>
        <v/>
      </c>
      <c r="G66" s="201" t="str">
        <f>IFERROR(__xludf.DUMMYFUNCTION("""COMPUTED_VALUE"""),"")</f>
        <v/>
      </c>
      <c r="H66" s="201" t="str">
        <f>IFERROR(__xludf.DUMMYFUNCTION("""COMPUTED_VALUE"""),"")</f>
        <v/>
      </c>
    </row>
    <row r="67">
      <c r="A67" s="201" t="str">
        <f>IFERROR(__xludf.DUMMYFUNCTION("""COMPUTED_VALUE"""),"Desenvolvimento|")</f>
        <v>Desenvolvimento|</v>
      </c>
      <c r="B67" s="201" t="str">
        <f>IFERROR(__xludf.DUMMYFUNCTION("""COMPUTED_VALUE"""),"")</f>
        <v/>
      </c>
      <c r="C67" s="201" t="str">
        <f>IFERROR(__xludf.DUMMYFUNCTION("""COMPUTED_VALUE"""),"")</f>
        <v/>
      </c>
      <c r="D67" s="201" t="str">
        <f>IFERROR(__xludf.DUMMYFUNCTION("""COMPUTED_VALUE"""),"")</f>
        <v/>
      </c>
      <c r="E67" s="201" t="str">
        <f>IFERROR(__xludf.DUMMYFUNCTION("""COMPUTED_VALUE"""),"")</f>
        <v/>
      </c>
      <c r="F67" s="201" t="str">
        <f>IFERROR(__xludf.DUMMYFUNCTION("""COMPUTED_VALUE"""),"")</f>
        <v/>
      </c>
      <c r="G67" s="201" t="str">
        <f>IFERROR(__xludf.DUMMYFUNCTION("""COMPUTED_VALUE"""),"")</f>
        <v/>
      </c>
      <c r="H67" s="201" t="str">
        <f>IFERROR(__xludf.DUMMYFUNCTION("""COMPUTED_VALUE"""),"")</f>
        <v/>
      </c>
    </row>
    <row r="68">
      <c r="A68" s="201" t="str">
        <f>IFERROR(__xludf.DUMMYFUNCTION("""COMPUTED_VALUE"""),"Estatistica|")</f>
        <v>Estatistica|</v>
      </c>
      <c r="B68" s="201" t="str">
        <f>IFERROR(__xludf.DUMMYFUNCTION("""COMPUTED_VALUE"""),"")</f>
        <v/>
      </c>
      <c r="C68" s="201" t="str">
        <f>IFERROR(__xludf.DUMMYFUNCTION("""COMPUTED_VALUE"""),"")</f>
        <v/>
      </c>
      <c r="D68" s="201" t="str">
        <f>IFERROR(__xludf.DUMMYFUNCTION("""COMPUTED_VALUE"""),"")</f>
        <v/>
      </c>
      <c r="E68" s="201" t="str">
        <f>IFERROR(__xludf.DUMMYFUNCTION("""COMPUTED_VALUE"""),"")</f>
        <v/>
      </c>
      <c r="F68" s="201" t="str">
        <f>IFERROR(__xludf.DUMMYFUNCTION("""COMPUTED_VALUE"""),"")</f>
        <v/>
      </c>
      <c r="G68" s="201" t="str">
        <f>IFERROR(__xludf.DUMMYFUNCTION("""COMPUTED_VALUE"""),"")</f>
        <v/>
      </c>
      <c r="H68" s="201" t="str">
        <f>IFERROR(__xludf.DUMMYFUNCTION("""COMPUTED_VALUE"""),"")</f>
        <v/>
      </c>
    </row>
    <row r="69">
      <c r="A69" s="201" t="str">
        <f>IFERROR(__xludf.DUMMYFUNCTION("""COMPUTED_VALUE"""),"13:43:23 up 1:04")</f>
        <v>13:43:23 up 1:04</v>
      </c>
      <c r="B69" s="201" t="str">
        <f>IFERROR(__xludf.DUMMYFUNCTION("""COMPUTED_VALUE"""),"1 user")</f>
        <v>1 user</v>
      </c>
      <c r="C69" s="201" t="str">
        <f>IFERROR(__xludf.DUMMYFUNCTION("""COMPUTED_VALUE"""),"load average: 0")</f>
        <v>load average: 0</v>
      </c>
      <c r="D69" s="201">
        <f>IFERROR(__xludf.DUMMYFUNCTION("""COMPUTED_VALUE"""),84.0)</f>
        <v>84</v>
      </c>
      <c r="E69" s="201">
        <f>IFERROR(__xludf.DUMMYFUNCTION("""COMPUTED_VALUE"""),0.0)</f>
        <v>0</v>
      </c>
      <c r="F69" s="201">
        <f>IFERROR(__xludf.DUMMYFUNCTION("""COMPUTED_VALUE"""),86.0)</f>
        <v>86</v>
      </c>
      <c r="G69" s="201">
        <f>IFERROR(__xludf.DUMMYFUNCTION("""COMPUTED_VALUE"""),0.0)</f>
        <v>0</v>
      </c>
      <c r="H69" s="201">
        <f>IFERROR(__xludf.DUMMYFUNCTION("""COMPUTED_VALUE"""),71.0)</f>
        <v>71</v>
      </c>
    </row>
    <row r="70">
      <c r="A70" s="201" t="str">
        <f>IFERROR(__xludf.DUMMYFUNCTION("""COMPUTED_VALUE"""),"up 1 hour")</f>
        <v>up 1 hour</v>
      </c>
      <c r="B70" s="201" t="str">
        <f>IFERROR(__xludf.DUMMYFUNCTION("""COMPUTED_VALUE"""),"4 minutes")</f>
        <v>4 minutes</v>
      </c>
      <c r="C70" s="201" t="str">
        <f>IFERROR(__xludf.DUMMYFUNCTION("""COMPUTED_VALUE"""),"")</f>
        <v/>
      </c>
      <c r="D70" s="201" t="str">
        <f>IFERROR(__xludf.DUMMYFUNCTION("""COMPUTED_VALUE"""),"")</f>
        <v/>
      </c>
      <c r="E70" s="201" t="str">
        <f>IFERROR(__xludf.DUMMYFUNCTION("""COMPUTED_VALUE"""),"")</f>
        <v/>
      </c>
      <c r="F70" s="201" t="str">
        <f>IFERROR(__xludf.DUMMYFUNCTION("""COMPUTED_VALUE"""),"")</f>
        <v/>
      </c>
      <c r="G70" s="201" t="str">
        <f>IFERROR(__xludf.DUMMYFUNCTION("""COMPUTED_VALUE"""),"")</f>
        <v/>
      </c>
      <c r="H70" s="201" t="str">
        <f>IFERROR(__xludf.DUMMYFUNCTION("""COMPUTED_VALUE"""),"")</f>
        <v/>
      </c>
    </row>
    <row r="71">
      <c r="A71" s="201" t="str">
        <f>IFERROR(__xludf.DUMMYFUNCTION("""COMPUTED_VALUE"""),"qui ago 22 16:43:23 UTC 2019")</f>
        <v>qui ago 22 16:43:23 UTC 2019</v>
      </c>
      <c r="B71" s="201" t="str">
        <f>IFERROR(__xludf.DUMMYFUNCTION("""COMPUTED_VALUE"""),"")</f>
        <v/>
      </c>
      <c r="C71" s="201" t="str">
        <f>IFERROR(__xludf.DUMMYFUNCTION("""COMPUTED_VALUE"""),"")</f>
        <v/>
      </c>
      <c r="D71" s="201" t="str">
        <f>IFERROR(__xludf.DUMMYFUNCTION("""COMPUTED_VALUE"""),"")</f>
        <v/>
      </c>
      <c r="E71" s="201" t="str">
        <f>IFERROR(__xludf.DUMMYFUNCTION("""COMPUTED_VALUE"""),"")</f>
        <v/>
      </c>
      <c r="F71" s="201" t="str">
        <f>IFERROR(__xludf.DUMMYFUNCTION("""COMPUTED_VALUE"""),"")</f>
        <v/>
      </c>
      <c r="G71" s="201" t="str">
        <f>IFERROR(__xludf.DUMMYFUNCTION("""COMPUTED_VALUE"""),"")</f>
        <v/>
      </c>
      <c r="H71" s="201" t="str">
        <f>IFERROR(__xludf.DUMMYFUNCTION("""COMPUTED_VALUE"""),"")</f>
        <v/>
      </c>
    </row>
    <row r="72">
      <c r="A72" s="201" t="str">
        <f>IFERROR(__xludf.DUMMYFUNCTION("""COMPUTED_VALUE"""),"")</f>
        <v/>
      </c>
      <c r="B72" s="201" t="str">
        <f>IFERROR(__xludf.DUMMYFUNCTION("""COMPUTED_VALUE"""),"")</f>
        <v/>
      </c>
      <c r="C72" s="201" t="str">
        <f>IFERROR(__xludf.DUMMYFUNCTION("""COMPUTED_VALUE"""),"")</f>
        <v/>
      </c>
      <c r="D72" s="201" t="str">
        <f>IFERROR(__xludf.DUMMYFUNCTION("""COMPUTED_VALUE"""),"")</f>
        <v/>
      </c>
      <c r="E72" s="201" t="str">
        <f>IFERROR(__xludf.DUMMYFUNCTION("""COMPUTED_VALUE"""),"")</f>
        <v/>
      </c>
      <c r="F72" s="201" t="str">
        <f>IFERROR(__xludf.DUMMYFUNCTION("""COMPUTED_VALUE"""),"")</f>
        <v/>
      </c>
      <c r="G72" s="201" t="str">
        <f>IFERROR(__xludf.DUMMYFUNCTION("""COMPUTED_VALUE"""),"")</f>
        <v/>
      </c>
      <c r="H72" s="201" t="str">
        <f>IFERROR(__xludf.DUMMYFUNCTION("""COMPUTED_VALUE"""),"")</f>
        <v/>
      </c>
    </row>
    <row r="73">
      <c r="A73" s="201" t="str">
        <f>IFERROR(__xludf.DUMMYFUNCTION("""COMPUTED_VALUE"""),"Tarefa|")</f>
        <v>Tarefa|</v>
      </c>
      <c r="B73" s="201" t="str">
        <f>IFERROR(__xludf.DUMMYFUNCTION("""COMPUTED_VALUE"""),"")</f>
        <v/>
      </c>
      <c r="C73" s="201" t="str">
        <f>IFERROR(__xludf.DUMMYFUNCTION("""COMPUTED_VALUE"""),"")</f>
        <v/>
      </c>
      <c r="D73" s="201" t="str">
        <f>IFERROR(__xludf.DUMMYFUNCTION("""COMPUTED_VALUE"""),"")</f>
        <v/>
      </c>
      <c r="E73" s="201" t="str">
        <f>IFERROR(__xludf.DUMMYFUNCTION("""COMPUTED_VALUE"""),"")</f>
        <v/>
      </c>
      <c r="F73" s="201" t="str">
        <f>IFERROR(__xludf.DUMMYFUNCTION("""COMPUTED_VALUE"""),"")</f>
        <v/>
      </c>
      <c r="G73" s="201" t="str">
        <f>IFERROR(__xludf.DUMMYFUNCTION("""COMPUTED_VALUE"""),"")</f>
        <v/>
      </c>
      <c r="H73" s="201" t="str">
        <f>IFERROR(__xludf.DUMMYFUNCTION("""COMPUTED_VALUE"""),"")</f>
        <v/>
      </c>
    </row>
    <row r="74">
      <c r="A74" s="201" t="str">
        <f>IFERROR(__xludf.DUMMYFUNCTION("""COMPUTED_VALUE"""),"Orientacao a Objetos|")</f>
        <v>Orientacao a Objetos|</v>
      </c>
      <c r="B74" s="201" t="str">
        <f>IFERROR(__xludf.DUMMYFUNCTION("""COMPUTED_VALUE"""),"")</f>
        <v/>
      </c>
      <c r="C74" s="201" t="str">
        <f>IFERROR(__xludf.DUMMYFUNCTION("""COMPUTED_VALUE"""),"")</f>
        <v/>
      </c>
      <c r="D74" s="201" t="str">
        <f>IFERROR(__xludf.DUMMYFUNCTION("""COMPUTED_VALUE"""),"")</f>
        <v/>
      </c>
      <c r="E74" s="201" t="str">
        <f>IFERROR(__xludf.DUMMYFUNCTION("""COMPUTED_VALUE"""),"")</f>
        <v/>
      </c>
      <c r="F74" s="201" t="str">
        <f>IFERROR(__xludf.DUMMYFUNCTION("""COMPUTED_VALUE"""),"")</f>
        <v/>
      </c>
      <c r="G74" s="201" t="str">
        <f>IFERROR(__xludf.DUMMYFUNCTION("""COMPUTED_VALUE"""),"")</f>
        <v/>
      </c>
      <c r="H74" s="201" t="str">
        <f>IFERROR(__xludf.DUMMYFUNCTION("""COMPUTED_VALUE"""),"")</f>
        <v/>
      </c>
    </row>
    <row r="75">
      <c r="A75" s="201" t="str">
        <f>IFERROR(__xludf.DUMMYFUNCTION("""COMPUTED_VALUE"""),"15:42:49 up 1:37")</f>
        <v>15:42:49 up 1:37</v>
      </c>
      <c r="B75" s="201" t="str">
        <f>IFERROR(__xludf.DUMMYFUNCTION("""COMPUTED_VALUE"""),"1 user")</f>
        <v>1 user</v>
      </c>
      <c r="C75" s="201" t="str">
        <f>IFERROR(__xludf.DUMMYFUNCTION("""COMPUTED_VALUE"""),"load average: 0")</f>
        <v>load average: 0</v>
      </c>
      <c r="D75" s="201">
        <f>IFERROR(__xludf.DUMMYFUNCTION("""COMPUTED_VALUE"""),27.0)</f>
        <v>27</v>
      </c>
      <c r="E75" s="201">
        <f>IFERROR(__xludf.DUMMYFUNCTION("""COMPUTED_VALUE"""),0.0)</f>
        <v>0</v>
      </c>
      <c r="F75" s="201">
        <f>IFERROR(__xludf.DUMMYFUNCTION("""COMPUTED_VALUE"""),25.0)</f>
        <v>25</v>
      </c>
      <c r="G75" s="201">
        <f>IFERROR(__xludf.DUMMYFUNCTION("""COMPUTED_VALUE"""),0.0)</f>
        <v>0</v>
      </c>
      <c r="H75" s="201">
        <f>IFERROR(__xludf.DUMMYFUNCTION("""COMPUTED_VALUE"""),33.0)</f>
        <v>33</v>
      </c>
    </row>
    <row r="76">
      <c r="A76" s="201" t="str">
        <f>IFERROR(__xludf.DUMMYFUNCTION("""COMPUTED_VALUE"""),"up 1 hour")</f>
        <v>up 1 hour</v>
      </c>
      <c r="B76" s="201" t="str">
        <f>IFERROR(__xludf.DUMMYFUNCTION("""COMPUTED_VALUE"""),"37 minutes")</f>
        <v>37 minutes</v>
      </c>
      <c r="C76" s="201" t="str">
        <f>IFERROR(__xludf.DUMMYFUNCTION("""COMPUTED_VALUE"""),"")</f>
        <v/>
      </c>
      <c r="D76" s="201" t="str">
        <f>IFERROR(__xludf.DUMMYFUNCTION("""COMPUTED_VALUE"""),"")</f>
        <v/>
      </c>
      <c r="E76" s="201" t="str">
        <f>IFERROR(__xludf.DUMMYFUNCTION("""COMPUTED_VALUE"""),"")</f>
        <v/>
      </c>
      <c r="F76" s="201" t="str">
        <f>IFERROR(__xludf.DUMMYFUNCTION("""COMPUTED_VALUE"""),"")</f>
        <v/>
      </c>
      <c r="G76" s="201" t="str">
        <f>IFERROR(__xludf.DUMMYFUNCTION("""COMPUTED_VALUE"""),"")</f>
        <v/>
      </c>
      <c r="H76" s="201" t="str">
        <f>IFERROR(__xludf.DUMMYFUNCTION("""COMPUTED_VALUE"""),"")</f>
        <v/>
      </c>
    </row>
    <row r="77">
      <c r="A77" s="201" t="str">
        <f>IFERROR(__xludf.DUMMYFUNCTION("""COMPUTED_VALUE"""),"qui ago 22 18:42:49 UTC 2019")</f>
        <v>qui ago 22 18:42:49 UTC 2019</v>
      </c>
      <c r="B77" s="201" t="str">
        <f>IFERROR(__xludf.DUMMYFUNCTION("""COMPUTED_VALUE"""),"")</f>
        <v/>
      </c>
      <c r="C77" s="201" t="str">
        <f>IFERROR(__xludf.DUMMYFUNCTION("""COMPUTED_VALUE"""),"")</f>
        <v/>
      </c>
      <c r="D77" s="201" t="str">
        <f>IFERROR(__xludf.DUMMYFUNCTION("""COMPUTED_VALUE"""),"")</f>
        <v/>
      </c>
      <c r="E77" s="201" t="str">
        <f>IFERROR(__xludf.DUMMYFUNCTION("""COMPUTED_VALUE"""),"")</f>
        <v/>
      </c>
      <c r="F77" s="201" t="str">
        <f>IFERROR(__xludf.DUMMYFUNCTION("""COMPUTED_VALUE"""),"")</f>
        <v/>
      </c>
      <c r="G77" s="201" t="str">
        <f>IFERROR(__xludf.DUMMYFUNCTION("""COMPUTED_VALUE"""),"")</f>
        <v/>
      </c>
      <c r="H77" s="201" t="str">
        <f>IFERROR(__xludf.DUMMYFUNCTION("""COMPUTED_VALUE"""),"")</f>
        <v/>
      </c>
    </row>
    <row r="78">
      <c r="A78" s="201" t="str">
        <f>IFERROR(__xludf.DUMMYFUNCTION("""COMPUTED_VALUE"""),"")</f>
        <v/>
      </c>
      <c r="B78" s="201" t="str">
        <f>IFERROR(__xludf.DUMMYFUNCTION("""COMPUTED_VALUE"""),"")</f>
        <v/>
      </c>
      <c r="C78" s="201" t="str">
        <f>IFERROR(__xludf.DUMMYFUNCTION("""COMPUTED_VALUE"""),"")</f>
        <v/>
      </c>
      <c r="D78" s="201" t="str">
        <f>IFERROR(__xludf.DUMMYFUNCTION("""COMPUTED_VALUE"""),"")</f>
        <v/>
      </c>
      <c r="E78" s="201" t="str">
        <f>IFERROR(__xludf.DUMMYFUNCTION("""COMPUTED_VALUE"""),"")</f>
        <v/>
      </c>
      <c r="F78" s="201" t="str">
        <f>IFERROR(__xludf.DUMMYFUNCTION("""COMPUTED_VALUE"""),"")</f>
        <v/>
      </c>
      <c r="G78" s="201" t="str">
        <f>IFERROR(__xludf.DUMMYFUNCTION("""COMPUTED_VALUE"""),"")</f>
        <v/>
      </c>
      <c r="H78" s="201" t="str">
        <f>IFERROR(__xludf.DUMMYFUNCTION("""COMPUTED_VALUE"""),"")</f>
        <v/>
      </c>
    </row>
    <row r="79">
      <c r="A79" s="201" t="str">
        <f>IFERROR(__xludf.DUMMYFUNCTION("""COMPUTED_VALUE"""),"Planejamento|")</f>
        <v>Planejamento|</v>
      </c>
      <c r="B79" s="201" t="str">
        <f>IFERROR(__xludf.DUMMYFUNCTION("""COMPUTED_VALUE"""),"")</f>
        <v/>
      </c>
      <c r="C79" s="201" t="str">
        <f>IFERROR(__xludf.DUMMYFUNCTION("""COMPUTED_VALUE"""),"")</f>
        <v/>
      </c>
      <c r="D79" s="201" t="str">
        <f>IFERROR(__xludf.DUMMYFUNCTION("""COMPUTED_VALUE"""),"")</f>
        <v/>
      </c>
      <c r="E79" s="201" t="str">
        <f>IFERROR(__xludf.DUMMYFUNCTION("""COMPUTED_VALUE"""),"")</f>
        <v/>
      </c>
      <c r="F79" s="201" t="str">
        <f>IFERROR(__xludf.DUMMYFUNCTION("""COMPUTED_VALUE"""),"")</f>
        <v/>
      </c>
      <c r="G79" s="201" t="str">
        <f>IFERROR(__xludf.DUMMYFUNCTION("""COMPUTED_VALUE"""),"")</f>
        <v/>
      </c>
      <c r="H79" s="201" t="str">
        <f>IFERROR(__xludf.DUMMYFUNCTION("""COMPUTED_VALUE"""),"")</f>
        <v/>
      </c>
    </row>
    <row r="80">
      <c r="A80" s="201" t="str">
        <f>IFERROR(__xludf.DUMMYFUNCTION("""COMPUTED_VALUE"""),"Ingles|")</f>
        <v>Ingles|</v>
      </c>
      <c r="B80" s="201" t="str">
        <f>IFERROR(__xludf.DUMMYFUNCTION("""COMPUTED_VALUE"""),"")</f>
        <v/>
      </c>
      <c r="C80" s="201" t="str">
        <f>IFERROR(__xludf.DUMMYFUNCTION("""COMPUTED_VALUE"""),"")</f>
        <v/>
      </c>
      <c r="D80" s="201" t="str">
        <f>IFERROR(__xludf.DUMMYFUNCTION("""COMPUTED_VALUE"""),"")</f>
        <v/>
      </c>
      <c r="E80" s="201" t="str">
        <f>IFERROR(__xludf.DUMMYFUNCTION("""COMPUTED_VALUE"""),"")</f>
        <v/>
      </c>
      <c r="F80" s="201" t="str">
        <f>IFERROR(__xludf.DUMMYFUNCTION("""COMPUTED_VALUE"""),"")</f>
        <v/>
      </c>
      <c r="G80" s="201" t="str">
        <f>IFERROR(__xludf.DUMMYFUNCTION("""COMPUTED_VALUE"""),"")</f>
        <v/>
      </c>
      <c r="H80" s="201" t="str">
        <f>IFERROR(__xludf.DUMMYFUNCTION("""COMPUTED_VALUE"""),"")</f>
        <v/>
      </c>
    </row>
    <row r="81">
      <c r="A81" s="201" t="str">
        <f>IFERROR(__xludf.DUMMYFUNCTION("""COMPUTED_VALUE"""),"16:47:48 up 57 min")</f>
        <v>16:47:48 up 57 min</v>
      </c>
      <c r="B81" s="201" t="str">
        <f>IFERROR(__xludf.DUMMYFUNCTION("""COMPUTED_VALUE"""),"1 user")</f>
        <v>1 user</v>
      </c>
      <c r="C81" s="201" t="str">
        <f>IFERROR(__xludf.DUMMYFUNCTION("""COMPUTED_VALUE"""),"load average: 0")</f>
        <v>load average: 0</v>
      </c>
      <c r="D81" s="201">
        <f>IFERROR(__xludf.DUMMYFUNCTION("""COMPUTED_VALUE"""),68.0)</f>
        <v>68</v>
      </c>
      <c r="E81" s="201">
        <f>IFERROR(__xludf.DUMMYFUNCTION("""COMPUTED_VALUE"""),0.0)</f>
        <v>0</v>
      </c>
      <c r="F81" s="201">
        <f>IFERROR(__xludf.DUMMYFUNCTION("""COMPUTED_VALUE"""),67.0)</f>
        <v>67</v>
      </c>
      <c r="G81" s="201">
        <f>IFERROR(__xludf.DUMMYFUNCTION("""COMPUTED_VALUE"""),0.0)</f>
        <v>0</v>
      </c>
      <c r="H81" s="201">
        <f>IFERROR(__xludf.DUMMYFUNCTION("""COMPUTED_VALUE"""),50.0)</f>
        <v>50</v>
      </c>
    </row>
    <row r="82">
      <c r="A82" s="201" t="str">
        <f>IFERROR(__xludf.DUMMYFUNCTION("""COMPUTED_VALUE"""),"up 0 hour")</f>
        <v>up 0 hour</v>
      </c>
      <c r="B82" s="201" t="str">
        <f>IFERROR(__xludf.DUMMYFUNCTION("""COMPUTED_VALUE"""),"57 minutes")</f>
        <v>57 minutes</v>
      </c>
      <c r="C82" s="201" t="str">
        <f>IFERROR(__xludf.DUMMYFUNCTION("""COMPUTED_VALUE"""),"")</f>
        <v/>
      </c>
      <c r="D82" s="201" t="str">
        <f>IFERROR(__xludf.DUMMYFUNCTION("""COMPUTED_VALUE"""),"")</f>
        <v/>
      </c>
      <c r="E82" s="201" t="str">
        <f>IFERROR(__xludf.DUMMYFUNCTION("""COMPUTED_VALUE"""),"")</f>
        <v/>
      </c>
      <c r="F82" s="201" t="str">
        <f>IFERROR(__xludf.DUMMYFUNCTION("""COMPUTED_VALUE"""),"")</f>
        <v/>
      </c>
      <c r="G82" s="201" t="str">
        <f>IFERROR(__xludf.DUMMYFUNCTION("""COMPUTED_VALUE"""),"")</f>
        <v/>
      </c>
      <c r="H82" s="201" t="str">
        <f>IFERROR(__xludf.DUMMYFUNCTION("""COMPUTED_VALUE"""),"")</f>
        <v/>
      </c>
    </row>
    <row r="83">
      <c r="A83" s="201" t="str">
        <f>IFERROR(__xludf.DUMMYFUNCTION("""COMPUTED_VALUE"""),"qui ago 22 19:47:48 UTC 2019")</f>
        <v>qui ago 22 19:47:48 UTC 2019</v>
      </c>
      <c r="B83" s="201" t="str">
        <f>IFERROR(__xludf.DUMMYFUNCTION("""COMPUTED_VALUE"""),"")</f>
        <v/>
      </c>
      <c r="C83" s="201" t="str">
        <f>IFERROR(__xludf.DUMMYFUNCTION("""COMPUTED_VALUE"""),"")</f>
        <v/>
      </c>
      <c r="D83" s="201" t="str">
        <f>IFERROR(__xludf.DUMMYFUNCTION("""COMPUTED_VALUE"""),"")</f>
        <v/>
      </c>
      <c r="E83" s="201" t="str">
        <f>IFERROR(__xludf.DUMMYFUNCTION("""COMPUTED_VALUE"""),"")</f>
        <v/>
      </c>
      <c r="F83" s="201" t="str">
        <f>IFERROR(__xludf.DUMMYFUNCTION("""COMPUTED_VALUE"""),"")</f>
        <v/>
      </c>
      <c r="G83" s="201" t="str">
        <f>IFERROR(__xludf.DUMMYFUNCTION("""COMPUTED_VALUE"""),"")</f>
        <v/>
      </c>
      <c r="H83" s="201" t="str">
        <f>IFERROR(__xludf.DUMMYFUNCTION("""COMPUTED_VALUE"""),"")</f>
        <v/>
      </c>
    </row>
    <row r="84">
      <c r="A84" s="201" t="str">
        <f>IFERROR(__xludf.DUMMYFUNCTION("""COMPUTED_VALUE"""),"")</f>
        <v/>
      </c>
      <c r="B84" s="201" t="str">
        <f>IFERROR(__xludf.DUMMYFUNCTION("""COMPUTED_VALUE"""),"")</f>
        <v/>
      </c>
      <c r="C84" s="201" t="str">
        <f>IFERROR(__xludf.DUMMYFUNCTION("""COMPUTED_VALUE"""),"")</f>
        <v/>
      </c>
      <c r="D84" s="201" t="str">
        <f>IFERROR(__xludf.DUMMYFUNCTION("""COMPUTED_VALUE"""),"")</f>
        <v/>
      </c>
      <c r="E84" s="201" t="str">
        <f>IFERROR(__xludf.DUMMYFUNCTION("""COMPUTED_VALUE"""),"")</f>
        <v/>
      </c>
      <c r="F84" s="201" t="str">
        <f>IFERROR(__xludf.DUMMYFUNCTION("""COMPUTED_VALUE"""),"")</f>
        <v/>
      </c>
      <c r="G84" s="201" t="str">
        <f>IFERROR(__xludf.DUMMYFUNCTION("""COMPUTED_VALUE"""),"")</f>
        <v/>
      </c>
      <c r="H84" s="201" t="str">
        <f>IFERROR(__xludf.DUMMYFUNCTION("""COMPUTED_VALUE"""),"")</f>
        <v/>
      </c>
    </row>
    <row r="85">
      <c r="A85" s="201" t="str">
        <f>IFERROR(__xludf.DUMMYFUNCTION("""COMPUTED_VALUE"""),"Aula|")</f>
        <v>Aula|</v>
      </c>
      <c r="B85" s="201" t="str">
        <f>IFERROR(__xludf.DUMMYFUNCTION("""COMPUTED_VALUE"""),"")</f>
        <v/>
      </c>
      <c r="C85" s="201" t="str">
        <f>IFERROR(__xludf.DUMMYFUNCTION("""COMPUTED_VALUE"""),"")</f>
        <v/>
      </c>
      <c r="D85" s="201" t="str">
        <f>IFERROR(__xludf.DUMMYFUNCTION("""COMPUTED_VALUE"""),"")</f>
        <v/>
      </c>
      <c r="E85" s="201" t="str">
        <f>IFERROR(__xludf.DUMMYFUNCTION("""COMPUTED_VALUE"""),"")</f>
        <v/>
      </c>
      <c r="F85" s="201" t="str">
        <f>IFERROR(__xludf.DUMMYFUNCTION("""COMPUTED_VALUE"""),"")</f>
        <v/>
      </c>
      <c r="G85" s="201" t="str">
        <f>IFERROR(__xludf.DUMMYFUNCTION("""COMPUTED_VALUE"""),"")</f>
        <v/>
      </c>
      <c r="H85" s="201" t="str">
        <f>IFERROR(__xludf.DUMMYFUNCTION("""COMPUTED_VALUE"""),"")</f>
        <v/>
      </c>
    </row>
    <row r="86">
      <c r="A86" s="201" t="str">
        <f>IFERROR(__xludf.DUMMYFUNCTION("""COMPUTED_VALUE"""),"Ingles|")</f>
        <v>Ingles|</v>
      </c>
      <c r="B86" s="201" t="str">
        <f>IFERROR(__xludf.DUMMYFUNCTION("""COMPUTED_VALUE"""),"")</f>
        <v/>
      </c>
      <c r="C86" s="201" t="str">
        <f>IFERROR(__xludf.DUMMYFUNCTION("""COMPUTED_VALUE"""),"")</f>
        <v/>
      </c>
      <c r="D86" s="201" t="str">
        <f>IFERROR(__xludf.DUMMYFUNCTION("""COMPUTED_VALUE"""),"")</f>
        <v/>
      </c>
      <c r="E86" s="201" t="str">
        <f>IFERROR(__xludf.DUMMYFUNCTION("""COMPUTED_VALUE"""),"")</f>
        <v/>
      </c>
      <c r="F86" s="201" t="str">
        <f>IFERROR(__xludf.DUMMYFUNCTION("""COMPUTED_VALUE"""),"")</f>
        <v/>
      </c>
      <c r="G86" s="201" t="str">
        <f>IFERROR(__xludf.DUMMYFUNCTION("""COMPUTED_VALUE"""),"")</f>
        <v/>
      </c>
      <c r="H86" s="201" t="str">
        <f>IFERROR(__xludf.DUMMYFUNCTION("""COMPUTED_VALUE"""),"")</f>
        <v/>
      </c>
    </row>
    <row r="87">
      <c r="A87" s="201" t="str">
        <f>IFERROR(__xludf.DUMMYFUNCTION("""COMPUTED_VALUE"""),"18:18:29 up 1:28")</f>
        <v>18:18:29 up 1:28</v>
      </c>
      <c r="B87" s="201" t="str">
        <f>IFERROR(__xludf.DUMMYFUNCTION("""COMPUTED_VALUE"""),"1 user")</f>
        <v>1 user</v>
      </c>
      <c r="C87" s="201" t="str">
        <f>IFERROR(__xludf.DUMMYFUNCTION("""COMPUTED_VALUE"""),"load average: 1")</f>
        <v>load average: 1</v>
      </c>
      <c r="D87" s="201">
        <f>IFERROR(__xludf.DUMMYFUNCTION("""COMPUTED_VALUE"""),23.0)</f>
        <v>23</v>
      </c>
      <c r="E87" s="201">
        <f>IFERROR(__xludf.DUMMYFUNCTION("""COMPUTED_VALUE"""),0.0)</f>
        <v>0</v>
      </c>
      <c r="F87" s="201">
        <f>IFERROR(__xludf.DUMMYFUNCTION("""COMPUTED_VALUE"""),87.0)</f>
        <v>87</v>
      </c>
      <c r="G87" s="201">
        <f>IFERROR(__xludf.DUMMYFUNCTION("""COMPUTED_VALUE"""),0.0)</f>
        <v>0</v>
      </c>
      <c r="H87" s="201">
        <f>IFERROR(__xludf.DUMMYFUNCTION("""COMPUTED_VALUE"""),80.0)</f>
        <v>80</v>
      </c>
    </row>
    <row r="88">
      <c r="A88" s="201" t="str">
        <f>IFERROR(__xludf.DUMMYFUNCTION("""COMPUTED_VALUE"""),"up 1 hour")</f>
        <v>up 1 hour</v>
      </c>
      <c r="B88" s="201" t="str">
        <f>IFERROR(__xludf.DUMMYFUNCTION("""COMPUTED_VALUE"""),"28 minutes")</f>
        <v>28 minutes</v>
      </c>
      <c r="C88" s="201" t="str">
        <f>IFERROR(__xludf.DUMMYFUNCTION("""COMPUTED_VALUE"""),"")</f>
        <v/>
      </c>
      <c r="D88" s="201" t="str">
        <f>IFERROR(__xludf.DUMMYFUNCTION("""COMPUTED_VALUE"""),"")</f>
        <v/>
      </c>
      <c r="E88" s="201" t="str">
        <f>IFERROR(__xludf.DUMMYFUNCTION("""COMPUTED_VALUE"""),"")</f>
        <v/>
      </c>
      <c r="F88" s="201" t="str">
        <f>IFERROR(__xludf.DUMMYFUNCTION("""COMPUTED_VALUE"""),"")</f>
        <v/>
      </c>
      <c r="G88" s="201" t="str">
        <f>IFERROR(__xludf.DUMMYFUNCTION("""COMPUTED_VALUE"""),"")</f>
        <v/>
      </c>
      <c r="H88" s="201" t="str">
        <f>IFERROR(__xludf.DUMMYFUNCTION("""COMPUTED_VALUE"""),"")</f>
        <v/>
      </c>
    </row>
    <row r="89">
      <c r="A89" s="201" t="str">
        <f>IFERROR(__xludf.DUMMYFUNCTION("""COMPUTED_VALUE"""),"qui ago 22 21:18:29 UTC 2019")</f>
        <v>qui ago 22 21:18:29 UTC 2019</v>
      </c>
      <c r="B89" s="201" t="str">
        <f>IFERROR(__xludf.DUMMYFUNCTION("""COMPUTED_VALUE"""),"")</f>
        <v/>
      </c>
      <c r="C89" s="201" t="str">
        <f>IFERROR(__xludf.DUMMYFUNCTION("""COMPUTED_VALUE"""),"")</f>
        <v/>
      </c>
      <c r="D89" s="201" t="str">
        <f>IFERROR(__xludf.DUMMYFUNCTION("""COMPUTED_VALUE"""),"")</f>
        <v/>
      </c>
      <c r="E89" s="201" t="str">
        <f>IFERROR(__xludf.DUMMYFUNCTION("""COMPUTED_VALUE"""),"")</f>
        <v/>
      </c>
      <c r="F89" s="201" t="str">
        <f>IFERROR(__xludf.DUMMYFUNCTION("""COMPUTED_VALUE"""),"")</f>
        <v/>
      </c>
      <c r="G89" s="201" t="str">
        <f>IFERROR(__xludf.DUMMYFUNCTION("""COMPUTED_VALUE"""),"")</f>
        <v/>
      </c>
      <c r="H89" s="201" t="str">
        <f>IFERROR(__xludf.DUMMYFUNCTION("""COMPUTED_VALUE"""),"")</f>
        <v/>
      </c>
    </row>
    <row r="90">
      <c r="A90" s="201" t="str">
        <f>IFERROR(__xludf.DUMMYFUNCTION("""COMPUTED_VALUE"""),"")</f>
        <v/>
      </c>
      <c r="B90" s="201" t="str">
        <f>IFERROR(__xludf.DUMMYFUNCTION("""COMPUTED_VALUE"""),"")</f>
        <v/>
      </c>
      <c r="C90" s="201" t="str">
        <f>IFERROR(__xludf.DUMMYFUNCTION("""COMPUTED_VALUE"""),"")</f>
        <v/>
      </c>
      <c r="D90" s="201" t="str">
        <f>IFERROR(__xludf.DUMMYFUNCTION("""COMPUTED_VALUE"""),"")</f>
        <v/>
      </c>
      <c r="E90" s="201" t="str">
        <f>IFERROR(__xludf.DUMMYFUNCTION("""COMPUTED_VALUE"""),"")</f>
        <v/>
      </c>
      <c r="F90" s="201" t="str">
        <f>IFERROR(__xludf.DUMMYFUNCTION("""COMPUTED_VALUE"""),"")</f>
        <v/>
      </c>
      <c r="G90" s="201" t="str">
        <f>IFERROR(__xludf.DUMMYFUNCTION("""COMPUTED_VALUE"""),"")</f>
        <v/>
      </c>
      <c r="H90" s="201" t="str">
        <f>IFERROR(__xludf.DUMMYFUNCTION("""COMPUTED_VALUE"""),"")</f>
        <v/>
      </c>
    </row>
    <row r="91">
      <c r="A91" s="201" t="str">
        <f>IFERROR(__xludf.DUMMYFUNCTION("""COMPUTED_VALUE"""),"Tarefa|")</f>
        <v>Tarefa|</v>
      </c>
      <c r="B91" s="201" t="str">
        <f>IFERROR(__xludf.DUMMYFUNCTION("""COMPUTED_VALUE"""),"")</f>
        <v/>
      </c>
      <c r="C91" s="201" t="str">
        <f>IFERROR(__xludf.DUMMYFUNCTION("""COMPUTED_VALUE"""),"")</f>
        <v/>
      </c>
      <c r="D91" s="201" t="str">
        <f>IFERROR(__xludf.DUMMYFUNCTION("""COMPUTED_VALUE"""),"")</f>
        <v/>
      </c>
      <c r="E91" s="201" t="str">
        <f>IFERROR(__xludf.DUMMYFUNCTION("""COMPUTED_VALUE"""),"")</f>
        <v/>
      </c>
      <c r="F91" s="201" t="str">
        <f>IFERROR(__xludf.DUMMYFUNCTION("""COMPUTED_VALUE"""),"")</f>
        <v/>
      </c>
      <c r="G91" s="201" t="str">
        <f>IFERROR(__xludf.DUMMYFUNCTION("""COMPUTED_VALUE"""),"")</f>
        <v/>
      </c>
      <c r="H91" s="201" t="str">
        <f>IFERROR(__xludf.DUMMYFUNCTION("""COMPUTED_VALUE"""),"")</f>
        <v/>
      </c>
    </row>
    <row r="92">
      <c r="A92" s="201" t="str">
        <f>IFERROR(__xludf.DUMMYFUNCTION("""COMPUTED_VALUE"""),"Engenharia de Requisitos|")</f>
        <v>Engenharia de Requisitos|</v>
      </c>
      <c r="B92" s="201" t="str">
        <f>IFERROR(__xludf.DUMMYFUNCTION("""COMPUTED_VALUE"""),"")</f>
        <v/>
      </c>
      <c r="C92" s="201" t="str">
        <f>IFERROR(__xludf.DUMMYFUNCTION("""COMPUTED_VALUE"""),"")</f>
        <v/>
      </c>
      <c r="D92" s="201" t="str">
        <f>IFERROR(__xludf.DUMMYFUNCTION("""COMPUTED_VALUE"""),"")</f>
        <v/>
      </c>
      <c r="E92" s="201" t="str">
        <f>IFERROR(__xludf.DUMMYFUNCTION("""COMPUTED_VALUE"""),"")</f>
        <v/>
      </c>
      <c r="F92" s="201" t="str">
        <f>IFERROR(__xludf.DUMMYFUNCTION("""COMPUTED_VALUE"""),"")</f>
        <v/>
      </c>
      <c r="G92" s="201" t="str">
        <f>IFERROR(__xludf.DUMMYFUNCTION("""COMPUTED_VALUE"""),"")</f>
        <v/>
      </c>
      <c r="H92" s="201" t="str">
        <f>IFERROR(__xludf.DUMMYFUNCTION("""COMPUTED_VALUE"""),"")</f>
        <v/>
      </c>
    </row>
    <row r="93">
      <c r="A93" s="201" t="str">
        <f>IFERROR(__xludf.DUMMYFUNCTION("""COMPUTED_VALUE"""),"12:12:40 up 3:40")</f>
        <v>12:12:40 up 3:40</v>
      </c>
      <c r="B93" s="201" t="str">
        <f>IFERROR(__xludf.DUMMYFUNCTION("""COMPUTED_VALUE"""),"1 user")</f>
        <v>1 user</v>
      </c>
      <c r="C93" s="201" t="str">
        <f>IFERROR(__xludf.DUMMYFUNCTION("""COMPUTED_VALUE"""),"load average: 0")</f>
        <v>load average: 0</v>
      </c>
      <c r="D93" s="201">
        <f>IFERROR(__xludf.DUMMYFUNCTION("""COMPUTED_VALUE"""),47.0)</f>
        <v>47</v>
      </c>
      <c r="E93" s="201">
        <f>IFERROR(__xludf.DUMMYFUNCTION("""COMPUTED_VALUE"""),0.0)</f>
        <v>0</v>
      </c>
      <c r="F93" s="201">
        <f>IFERROR(__xludf.DUMMYFUNCTION("""COMPUTED_VALUE"""),56.0)</f>
        <v>56</v>
      </c>
      <c r="G93" s="201">
        <f>IFERROR(__xludf.DUMMYFUNCTION("""COMPUTED_VALUE"""),0.0)</f>
        <v>0</v>
      </c>
      <c r="H93" s="201">
        <f>IFERROR(__xludf.DUMMYFUNCTION("""COMPUTED_VALUE"""),55.0)</f>
        <v>55</v>
      </c>
    </row>
    <row r="94">
      <c r="A94" s="201" t="str">
        <f>IFERROR(__xludf.DUMMYFUNCTION("""COMPUTED_VALUE"""),"up 3 hours")</f>
        <v>up 3 hours</v>
      </c>
      <c r="B94" s="201" t="str">
        <f>IFERROR(__xludf.DUMMYFUNCTION("""COMPUTED_VALUE"""),"40 minutes")</f>
        <v>40 minutes</v>
      </c>
      <c r="C94" s="201" t="str">
        <f>IFERROR(__xludf.DUMMYFUNCTION("""COMPUTED_VALUE"""),"")</f>
        <v/>
      </c>
      <c r="D94" s="201" t="str">
        <f>IFERROR(__xludf.DUMMYFUNCTION("""COMPUTED_VALUE"""),"")</f>
        <v/>
      </c>
      <c r="E94" s="201" t="str">
        <f>IFERROR(__xludf.DUMMYFUNCTION("""COMPUTED_VALUE"""),"")</f>
        <v/>
      </c>
      <c r="F94" s="201" t="str">
        <f>IFERROR(__xludf.DUMMYFUNCTION("""COMPUTED_VALUE"""),"")</f>
        <v/>
      </c>
      <c r="G94" s="201" t="str">
        <f>IFERROR(__xludf.DUMMYFUNCTION("""COMPUTED_VALUE"""),"")</f>
        <v/>
      </c>
      <c r="H94" s="201" t="str">
        <f>IFERROR(__xludf.DUMMYFUNCTION("""COMPUTED_VALUE"""),"")</f>
        <v/>
      </c>
    </row>
    <row r="95">
      <c r="A95" s="201" t="str">
        <f>IFERROR(__xludf.DUMMYFUNCTION("""COMPUTED_VALUE"""),"sex ago 23 15:12:40 UTC 2019")</f>
        <v>sex ago 23 15:12:40 UTC 2019</v>
      </c>
      <c r="B95" s="201" t="str">
        <f>IFERROR(__xludf.DUMMYFUNCTION("""COMPUTED_VALUE"""),"")</f>
        <v/>
      </c>
      <c r="C95" s="201" t="str">
        <f>IFERROR(__xludf.DUMMYFUNCTION("""COMPUTED_VALUE"""),"")</f>
        <v/>
      </c>
      <c r="D95" s="201" t="str">
        <f>IFERROR(__xludf.DUMMYFUNCTION("""COMPUTED_VALUE"""),"")</f>
        <v/>
      </c>
      <c r="E95" s="201" t="str">
        <f>IFERROR(__xludf.DUMMYFUNCTION("""COMPUTED_VALUE"""),"")</f>
        <v/>
      </c>
      <c r="F95" s="201" t="str">
        <f>IFERROR(__xludf.DUMMYFUNCTION("""COMPUTED_VALUE"""),"")</f>
        <v/>
      </c>
      <c r="G95" s="201" t="str">
        <f>IFERROR(__xludf.DUMMYFUNCTION("""COMPUTED_VALUE"""),"")</f>
        <v/>
      </c>
      <c r="H95" s="201" t="str">
        <f>IFERROR(__xludf.DUMMYFUNCTION("""COMPUTED_VALUE"""),"")</f>
        <v/>
      </c>
    </row>
    <row r="96">
      <c r="A96" s="201" t="str">
        <f>IFERROR(__xludf.DUMMYFUNCTION("""COMPUTED_VALUE"""),"")</f>
        <v/>
      </c>
      <c r="B96" s="201" t="str">
        <f>IFERROR(__xludf.DUMMYFUNCTION("""COMPUTED_VALUE"""),"")</f>
        <v/>
      </c>
      <c r="C96" s="201" t="str">
        <f>IFERROR(__xludf.DUMMYFUNCTION("""COMPUTED_VALUE"""),"")</f>
        <v/>
      </c>
      <c r="D96" s="201" t="str">
        <f>IFERROR(__xludf.DUMMYFUNCTION("""COMPUTED_VALUE"""),"")</f>
        <v/>
      </c>
      <c r="E96" s="201" t="str">
        <f>IFERROR(__xludf.DUMMYFUNCTION("""COMPUTED_VALUE"""),"")</f>
        <v/>
      </c>
      <c r="F96" s="201" t="str">
        <f>IFERROR(__xludf.DUMMYFUNCTION("""COMPUTED_VALUE"""),"")</f>
        <v/>
      </c>
      <c r="G96" s="201" t="str">
        <f>IFERROR(__xludf.DUMMYFUNCTION("""COMPUTED_VALUE"""),"")</f>
        <v/>
      </c>
      <c r="H96" s="201" t="str">
        <f>IFERROR(__xludf.DUMMYFUNCTION("""COMPUTED_VALUE"""),"")</f>
        <v/>
      </c>
    </row>
    <row r="97">
      <c r="A97" s="201" t="str">
        <f>IFERROR(__xludf.DUMMYFUNCTION("""COMPUTED_VALUE"""),"Desenvolvimento|")</f>
        <v>Desenvolvimento|</v>
      </c>
      <c r="B97" s="201" t="str">
        <f>IFERROR(__xludf.DUMMYFUNCTION("""COMPUTED_VALUE"""),"")</f>
        <v/>
      </c>
      <c r="C97" s="201" t="str">
        <f>IFERROR(__xludf.DUMMYFUNCTION("""COMPUTED_VALUE"""),"")</f>
        <v/>
      </c>
      <c r="D97" s="201" t="str">
        <f>IFERROR(__xludf.DUMMYFUNCTION("""COMPUTED_VALUE"""),"")</f>
        <v/>
      </c>
      <c r="E97" s="201" t="str">
        <f>IFERROR(__xludf.DUMMYFUNCTION("""COMPUTED_VALUE"""),"")</f>
        <v/>
      </c>
      <c r="F97" s="201" t="str">
        <f>IFERROR(__xludf.DUMMYFUNCTION("""COMPUTED_VALUE"""),"")</f>
        <v/>
      </c>
      <c r="G97" s="201" t="str">
        <f>IFERROR(__xludf.DUMMYFUNCTION("""COMPUTED_VALUE"""),"")</f>
        <v/>
      </c>
      <c r="H97" s="201" t="str">
        <f>IFERROR(__xludf.DUMMYFUNCTION("""COMPUTED_VALUE"""),"")</f>
        <v/>
      </c>
    </row>
    <row r="98">
      <c r="A98" s="201" t="str">
        <f>IFERROR(__xludf.DUMMYFUNCTION("""COMPUTED_VALUE"""),"Estatistica|")</f>
        <v>Estatistica|</v>
      </c>
      <c r="B98" s="201" t="str">
        <f>IFERROR(__xludf.DUMMYFUNCTION("""COMPUTED_VALUE"""),"")</f>
        <v/>
      </c>
      <c r="C98" s="201" t="str">
        <f>IFERROR(__xludf.DUMMYFUNCTION("""COMPUTED_VALUE"""),"")</f>
        <v/>
      </c>
      <c r="D98" s="201" t="str">
        <f>IFERROR(__xludf.DUMMYFUNCTION("""COMPUTED_VALUE"""),"")</f>
        <v/>
      </c>
      <c r="E98" s="201" t="str">
        <f>IFERROR(__xludf.DUMMYFUNCTION("""COMPUTED_VALUE"""),"")</f>
        <v/>
      </c>
      <c r="F98" s="201" t="str">
        <f>IFERROR(__xludf.DUMMYFUNCTION("""COMPUTED_VALUE"""),"")</f>
        <v/>
      </c>
      <c r="G98" s="201" t="str">
        <f>IFERROR(__xludf.DUMMYFUNCTION("""COMPUTED_VALUE"""),"")</f>
        <v/>
      </c>
      <c r="H98" s="201" t="str">
        <f>IFERROR(__xludf.DUMMYFUNCTION("""COMPUTED_VALUE"""),"")</f>
        <v/>
      </c>
    </row>
    <row r="99">
      <c r="A99" s="201" t="str">
        <f>IFERROR(__xludf.DUMMYFUNCTION("""COMPUTED_VALUE"""),"13:38:12 up 1:09")</f>
        <v>13:38:12 up 1:09</v>
      </c>
      <c r="B99" s="201" t="str">
        <f>IFERROR(__xludf.DUMMYFUNCTION("""COMPUTED_VALUE"""),"1 user")</f>
        <v>1 user</v>
      </c>
      <c r="C99" s="201" t="str">
        <f>IFERROR(__xludf.DUMMYFUNCTION("""COMPUTED_VALUE"""),"load average: 0")</f>
        <v>load average: 0</v>
      </c>
      <c r="D99" s="201">
        <f>IFERROR(__xludf.DUMMYFUNCTION("""COMPUTED_VALUE"""),4.0)</f>
        <v>4</v>
      </c>
      <c r="E99" s="201">
        <f>IFERROR(__xludf.DUMMYFUNCTION("""COMPUTED_VALUE"""),0.0)</f>
        <v>0</v>
      </c>
      <c r="F99" s="201">
        <f>IFERROR(__xludf.DUMMYFUNCTION("""COMPUTED_VALUE"""),10.0)</f>
        <v>10</v>
      </c>
      <c r="G99" s="201">
        <f>IFERROR(__xludf.DUMMYFUNCTION("""COMPUTED_VALUE"""),0.0)</f>
        <v>0</v>
      </c>
      <c r="H99" s="201">
        <f>IFERROR(__xludf.DUMMYFUNCTION("""COMPUTED_VALUE"""),21.0)</f>
        <v>21</v>
      </c>
    </row>
    <row r="100">
      <c r="A100" s="201" t="str">
        <f>IFERROR(__xludf.DUMMYFUNCTION("""COMPUTED_VALUE"""),"up 1 hour")</f>
        <v>up 1 hour</v>
      </c>
      <c r="B100" s="201" t="str">
        <f>IFERROR(__xludf.DUMMYFUNCTION("""COMPUTED_VALUE"""),"9 minutes")</f>
        <v>9 minutes</v>
      </c>
      <c r="C100" s="201" t="str">
        <f>IFERROR(__xludf.DUMMYFUNCTION("""COMPUTED_VALUE"""),"")</f>
        <v/>
      </c>
      <c r="D100" s="201" t="str">
        <f>IFERROR(__xludf.DUMMYFUNCTION("""COMPUTED_VALUE"""),"")</f>
        <v/>
      </c>
      <c r="E100" s="201" t="str">
        <f>IFERROR(__xludf.DUMMYFUNCTION("""COMPUTED_VALUE"""),"")</f>
        <v/>
      </c>
      <c r="F100" s="201" t="str">
        <f>IFERROR(__xludf.DUMMYFUNCTION("""COMPUTED_VALUE"""),"")</f>
        <v/>
      </c>
      <c r="G100" s="201" t="str">
        <f>IFERROR(__xludf.DUMMYFUNCTION("""COMPUTED_VALUE"""),"")</f>
        <v/>
      </c>
      <c r="H100" s="201" t="str">
        <f>IFERROR(__xludf.DUMMYFUNCTION("""COMPUTED_VALUE"""),"")</f>
        <v/>
      </c>
    </row>
    <row r="101">
      <c r="A101" s="201" t="str">
        <f>IFERROR(__xludf.DUMMYFUNCTION("""COMPUTED_VALUE"""),"sex ago 23 16:38:12 UTC 2019")</f>
        <v>sex ago 23 16:38:12 UTC 2019</v>
      </c>
      <c r="B101" s="201" t="str">
        <f>IFERROR(__xludf.DUMMYFUNCTION("""COMPUTED_VALUE"""),"")</f>
        <v/>
      </c>
      <c r="C101" s="201" t="str">
        <f>IFERROR(__xludf.DUMMYFUNCTION("""COMPUTED_VALUE"""),"")</f>
        <v/>
      </c>
      <c r="D101" s="201" t="str">
        <f>IFERROR(__xludf.DUMMYFUNCTION("""COMPUTED_VALUE"""),"")</f>
        <v/>
      </c>
      <c r="E101" s="201" t="str">
        <f>IFERROR(__xludf.DUMMYFUNCTION("""COMPUTED_VALUE"""),"")</f>
        <v/>
      </c>
      <c r="F101" s="201" t="str">
        <f>IFERROR(__xludf.DUMMYFUNCTION("""COMPUTED_VALUE"""),"")</f>
        <v/>
      </c>
      <c r="G101" s="201" t="str">
        <f>IFERROR(__xludf.DUMMYFUNCTION("""COMPUTED_VALUE"""),"")</f>
        <v/>
      </c>
      <c r="H101" s="201" t="str">
        <f>IFERROR(__xludf.DUMMYFUNCTION("""COMPUTED_VALUE"""),"")</f>
        <v/>
      </c>
    </row>
    <row r="102">
      <c r="A102" s="201" t="str">
        <f>IFERROR(__xludf.DUMMYFUNCTION("""COMPUTED_VALUE"""),"")</f>
        <v/>
      </c>
      <c r="B102" s="201" t="str">
        <f>IFERROR(__xludf.DUMMYFUNCTION("""COMPUTED_VALUE"""),"")</f>
        <v/>
      </c>
      <c r="C102" s="201" t="str">
        <f>IFERROR(__xludf.DUMMYFUNCTION("""COMPUTED_VALUE"""),"")</f>
        <v/>
      </c>
      <c r="D102" s="201" t="str">
        <f>IFERROR(__xludf.DUMMYFUNCTION("""COMPUTED_VALUE"""),"")</f>
        <v/>
      </c>
      <c r="E102" s="201" t="str">
        <f>IFERROR(__xludf.DUMMYFUNCTION("""COMPUTED_VALUE"""),"")</f>
        <v/>
      </c>
      <c r="F102" s="201" t="str">
        <f>IFERROR(__xludf.DUMMYFUNCTION("""COMPUTED_VALUE"""),"")</f>
        <v/>
      </c>
      <c r="G102" s="201" t="str">
        <f>IFERROR(__xludf.DUMMYFUNCTION("""COMPUTED_VALUE"""),"")</f>
        <v/>
      </c>
      <c r="H102" s="201" t="str">
        <f>IFERROR(__xludf.DUMMYFUNCTION("""COMPUTED_VALUE"""),"")</f>
        <v/>
      </c>
    </row>
    <row r="103">
      <c r="A103" s="201" t="str">
        <f>IFERROR(__xludf.DUMMYFUNCTION("""COMPUTED_VALUE"""),"Tarefa|")</f>
        <v>Tarefa|</v>
      </c>
      <c r="B103" s="201" t="str">
        <f>IFERROR(__xludf.DUMMYFUNCTION("""COMPUTED_VALUE"""),"")</f>
        <v/>
      </c>
      <c r="C103" s="201" t="str">
        <f>IFERROR(__xludf.DUMMYFUNCTION("""COMPUTED_VALUE"""),"")</f>
        <v/>
      </c>
      <c r="D103" s="201" t="str">
        <f>IFERROR(__xludf.DUMMYFUNCTION("""COMPUTED_VALUE"""),"")</f>
        <v/>
      </c>
      <c r="E103" s="201" t="str">
        <f>IFERROR(__xludf.DUMMYFUNCTION("""COMPUTED_VALUE"""),"")</f>
        <v/>
      </c>
      <c r="F103" s="201" t="str">
        <f>IFERROR(__xludf.DUMMYFUNCTION("""COMPUTED_VALUE"""),"")</f>
        <v/>
      </c>
      <c r="G103" s="201" t="str">
        <f>IFERROR(__xludf.DUMMYFUNCTION("""COMPUTED_VALUE"""),"")</f>
        <v/>
      </c>
      <c r="H103" s="201" t="str">
        <f>IFERROR(__xludf.DUMMYFUNCTION("""COMPUTED_VALUE"""),"")</f>
        <v/>
      </c>
    </row>
    <row r="104">
      <c r="A104" s="201" t="str">
        <f>IFERROR(__xludf.DUMMYFUNCTION("""COMPUTED_VALUE"""),"Engenharia de Requisitos|")</f>
        <v>Engenharia de Requisitos|</v>
      </c>
      <c r="B104" s="201" t="str">
        <f>IFERROR(__xludf.DUMMYFUNCTION("""COMPUTED_VALUE"""),"")</f>
        <v/>
      </c>
      <c r="C104" s="201" t="str">
        <f>IFERROR(__xludf.DUMMYFUNCTION("""COMPUTED_VALUE"""),"")</f>
        <v/>
      </c>
      <c r="D104" s="201" t="str">
        <f>IFERROR(__xludf.DUMMYFUNCTION("""COMPUTED_VALUE"""),"")</f>
        <v/>
      </c>
      <c r="E104" s="201" t="str">
        <f>IFERROR(__xludf.DUMMYFUNCTION("""COMPUTED_VALUE"""),"")</f>
        <v/>
      </c>
      <c r="F104" s="201" t="str">
        <f>IFERROR(__xludf.DUMMYFUNCTION("""COMPUTED_VALUE"""),"")</f>
        <v/>
      </c>
      <c r="G104" s="201" t="str">
        <f>IFERROR(__xludf.DUMMYFUNCTION("""COMPUTED_VALUE"""),"")</f>
        <v/>
      </c>
      <c r="H104" s="201" t="str">
        <f>IFERROR(__xludf.DUMMYFUNCTION("""COMPUTED_VALUE"""),"")</f>
        <v/>
      </c>
    </row>
    <row r="105">
      <c r="A105" s="201" t="str">
        <f>IFERROR(__xludf.DUMMYFUNCTION("""COMPUTED_VALUE"""),"14:14:36 up 27 min")</f>
        <v>14:14:36 up 27 min</v>
      </c>
      <c r="B105" s="201" t="str">
        <f>IFERROR(__xludf.DUMMYFUNCTION("""COMPUTED_VALUE"""),"1 user")</f>
        <v>1 user</v>
      </c>
      <c r="C105" s="201" t="str">
        <f>IFERROR(__xludf.DUMMYFUNCTION("""COMPUTED_VALUE"""),"load average: 0")</f>
        <v>load average: 0</v>
      </c>
      <c r="D105" s="201">
        <f>IFERROR(__xludf.DUMMYFUNCTION("""COMPUTED_VALUE"""),20.0)</f>
        <v>20</v>
      </c>
      <c r="E105" s="201">
        <f>IFERROR(__xludf.DUMMYFUNCTION("""COMPUTED_VALUE"""),0.0)</f>
        <v>0</v>
      </c>
      <c r="F105" s="201">
        <f>IFERROR(__xludf.DUMMYFUNCTION("""COMPUTED_VALUE"""),28.0)</f>
        <v>28</v>
      </c>
      <c r="G105" s="201">
        <f>IFERROR(__xludf.DUMMYFUNCTION("""COMPUTED_VALUE"""),0.0)</f>
        <v>0</v>
      </c>
      <c r="H105" s="201">
        <f>IFERROR(__xludf.DUMMYFUNCTION("""COMPUTED_VALUE"""),41.0)</f>
        <v>41</v>
      </c>
    </row>
    <row r="106">
      <c r="A106" s="201" t="str">
        <f>IFERROR(__xludf.DUMMYFUNCTION("""COMPUTED_VALUE"""),"up 0 hour")</f>
        <v>up 0 hour</v>
      </c>
      <c r="B106" s="201" t="str">
        <f>IFERROR(__xludf.DUMMYFUNCTION("""COMPUTED_VALUE"""),"27 minutes")</f>
        <v>27 minutes</v>
      </c>
      <c r="C106" s="201" t="str">
        <f>IFERROR(__xludf.DUMMYFUNCTION("""COMPUTED_VALUE"""),"")</f>
        <v/>
      </c>
      <c r="D106" s="201" t="str">
        <f>IFERROR(__xludf.DUMMYFUNCTION("""COMPUTED_VALUE"""),"")</f>
        <v/>
      </c>
      <c r="E106" s="201" t="str">
        <f>IFERROR(__xludf.DUMMYFUNCTION("""COMPUTED_VALUE"""),"")</f>
        <v/>
      </c>
      <c r="F106" s="201" t="str">
        <f>IFERROR(__xludf.DUMMYFUNCTION("""COMPUTED_VALUE"""),"")</f>
        <v/>
      </c>
      <c r="G106" s="201" t="str">
        <f>IFERROR(__xludf.DUMMYFUNCTION("""COMPUTED_VALUE"""),"")</f>
        <v/>
      </c>
      <c r="H106" s="201" t="str">
        <f>IFERROR(__xludf.DUMMYFUNCTION("""COMPUTED_VALUE"""),"")</f>
        <v/>
      </c>
    </row>
    <row r="107">
      <c r="A107" s="201" t="str">
        <f>IFERROR(__xludf.DUMMYFUNCTION("""COMPUTED_VALUE"""),"sex ago 23 17:14:36 UTC 2019")</f>
        <v>sex ago 23 17:14:36 UTC 2019</v>
      </c>
      <c r="B107" s="201" t="str">
        <f>IFERROR(__xludf.DUMMYFUNCTION("""COMPUTED_VALUE"""),"")</f>
        <v/>
      </c>
      <c r="C107" s="201" t="str">
        <f>IFERROR(__xludf.DUMMYFUNCTION("""COMPUTED_VALUE"""),"")</f>
        <v/>
      </c>
      <c r="D107" s="201" t="str">
        <f>IFERROR(__xludf.DUMMYFUNCTION("""COMPUTED_VALUE"""),"")</f>
        <v/>
      </c>
      <c r="E107" s="201" t="str">
        <f>IFERROR(__xludf.DUMMYFUNCTION("""COMPUTED_VALUE"""),"")</f>
        <v/>
      </c>
      <c r="F107" s="201" t="str">
        <f>IFERROR(__xludf.DUMMYFUNCTION("""COMPUTED_VALUE"""),"")</f>
        <v/>
      </c>
      <c r="G107" s="201" t="str">
        <f>IFERROR(__xludf.DUMMYFUNCTION("""COMPUTED_VALUE"""),"")</f>
        <v/>
      </c>
      <c r="H107" s="201" t="str">
        <f>IFERROR(__xludf.DUMMYFUNCTION("""COMPUTED_VALUE"""),"")</f>
        <v/>
      </c>
    </row>
    <row r="108">
      <c r="A108" s="201" t="str">
        <f>IFERROR(__xludf.DUMMYFUNCTION("""COMPUTED_VALUE"""),"")</f>
        <v/>
      </c>
      <c r="B108" s="201" t="str">
        <f>IFERROR(__xludf.DUMMYFUNCTION("""COMPUTED_VALUE"""),"")</f>
        <v/>
      </c>
      <c r="C108" s="201" t="str">
        <f>IFERROR(__xludf.DUMMYFUNCTION("""COMPUTED_VALUE"""),"")</f>
        <v/>
      </c>
      <c r="D108" s="201" t="str">
        <f>IFERROR(__xludf.DUMMYFUNCTION("""COMPUTED_VALUE"""),"")</f>
        <v/>
      </c>
      <c r="E108" s="201" t="str">
        <f>IFERROR(__xludf.DUMMYFUNCTION("""COMPUTED_VALUE"""),"")</f>
        <v/>
      </c>
      <c r="F108" s="201" t="str">
        <f>IFERROR(__xludf.DUMMYFUNCTION("""COMPUTED_VALUE"""),"")</f>
        <v/>
      </c>
      <c r="G108" s="201" t="str">
        <f>IFERROR(__xludf.DUMMYFUNCTION("""COMPUTED_VALUE"""),"")</f>
        <v/>
      </c>
      <c r="H108" s="201" t="str">
        <f>IFERROR(__xludf.DUMMYFUNCTION("""COMPUTED_VALUE"""),"")</f>
        <v/>
      </c>
    </row>
    <row r="109">
      <c r="A109" s="201" t="str">
        <f>IFERROR(__xludf.DUMMYFUNCTION("""COMPUTED_VALUE"""),"Tarefa|")</f>
        <v>Tarefa|</v>
      </c>
      <c r="B109" s="201" t="str">
        <f>IFERROR(__xludf.DUMMYFUNCTION("""COMPUTED_VALUE"""),"")</f>
        <v/>
      </c>
      <c r="C109" s="201" t="str">
        <f>IFERROR(__xludf.DUMMYFUNCTION("""COMPUTED_VALUE"""),"")</f>
        <v/>
      </c>
      <c r="D109" s="201" t="str">
        <f>IFERROR(__xludf.DUMMYFUNCTION("""COMPUTED_VALUE"""),"")</f>
        <v/>
      </c>
      <c r="E109" s="201" t="str">
        <f>IFERROR(__xludf.DUMMYFUNCTION("""COMPUTED_VALUE"""),"")</f>
        <v/>
      </c>
      <c r="F109" s="201" t="str">
        <f>IFERROR(__xludf.DUMMYFUNCTION("""COMPUTED_VALUE"""),"")</f>
        <v/>
      </c>
      <c r="G109" s="201" t="str">
        <f>IFERROR(__xludf.DUMMYFUNCTION("""COMPUTED_VALUE"""),"")</f>
        <v/>
      </c>
      <c r="H109" s="201" t="str">
        <f>IFERROR(__xludf.DUMMYFUNCTION("""COMPUTED_VALUE"""),"")</f>
        <v/>
      </c>
    </row>
    <row r="110">
      <c r="A110" s="201" t="str">
        <f>IFERROR(__xludf.DUMMYFUNCTION("""COMPUTED_VALUE"""),"Estatistica|")</f>
        <v>Estatistica|</v>
      </c>
      <c r="B110" s="201" t="str">
        <f>IFERROR(__xludf.DUMMYFUNCTION("""COMPUTED_VALUE"""),"")</f>
        <v/>
      </c>
      <c r="C110" s="201" t="str">
        <f>IFERROR(__xludf.DUMMYFUNCTION("""COMPUTED_VALUE"""),"")</f>
        <v/>
      </c>
      <c r="D110" s="201" t="str">
        <f>IFERROR(__xludf.DUMMYFUNCTION("""COMPUTED_VALUE"""),"")</f>
        <v/>
      </c>
      <c r="E110" s="201" t="str">
        <f>IFERROR(__xludf.DUMMYFUNCTION("""COMPUTED_VALUE"""),"")</f>
        <v/>
      </c>
      <c r="F110" s="201" t="str">
        <f>IFERROR(__xludf.DUMMYFUNCTION("""COMPUTED_VALUE"""),"")</f>
        <v/>
      </c>
      <c r="G110" s="201" t="str">
        <f>IFERROR(__xludf.DUMMYFUNCTION("""COMPUTED_VALUE"""),"")</f>
        <v/>
      </c>
      <c r="H110" s="201" t="str">
        <f>IFERROR(__xludf.DUMMYFUNCTION("""COMPUTED_VALUE"""),"")</f>
        <v/>
      </c>
    </row>
    <row r="111">
      <c r="A111" s="201" t="str">
        <f>IFERROR(__xludf.DUMMYFUNCTION("""COMPUTED_VALUE"""),"17:51:29 up 2:29")</f>
        <v>17:51:29 up 2:29</v>
      </c>
      <c r="B111" s="201" t="str">
        <f>IFERROR(__xludf.DUMMYFUNCTION("""COMPUTED_VALUE"""),"1 user")</f>
        <v>1 user</v>
      </c>
      <c r="C111" s="201" t="str">
        <f>IFERROR(__xludf.DUMMYFUNCTION("""COMPUTED_VALUE"""),"load average: 0")</f>
        <v>load average: 0</v>
      </c>
      <c r="D111" s="201">
        <f>IFERROR(__xludf.DUMMYFUNCTION("""COMPUTED_VALUE"""),28.0)</f>
        <v>28</v>
      </c>
      <c r="E111" s="201">
        <f>IFERROR(__xludf.DUMMYFUNCTION("""COMPUTED_VALUE"""),0.0)</f>
        <v>0</v>
      </c>
      <c r="F111" s="201">
        <f>IFERROR(__xludf.DUMMYFUNCTION("""COMPUTED_VALUE"""),37.0)</f>
        <v>37</v>
      </c>
      <c r="G111" s="201">
        <f>IFERROR(__xludf.DUMMYFUNCTION("""COMPUTED_VALUE"""),0.0)</f>
        <v>0</v>
      </c>
      <c r="H111" s="201">
        <f>IFERROR(__xludf.DUMMYFUNCTION("""COMPUTED_VALUE"""),34.0)</f>
        <v>34</v>
      </c>
    </row>
    <row r="112">
      <c r="A112" s="201" t="str">
        <f>IFERROR(__xludf.DUMMYFUNCTION("""COMPUTED_VALUE"""),"up 2 hours")</f>
        <v>up 2 hours</v>
      </c>
      <c r="B112" s="201" t="str">
        <f>IFERROR(__xludf.DUMMYFUNCTION("""COMPUTED_VALUE"""),"29 minutes")</f>
        <v>29 minutes</v>
      </c>
      <c r="C112" s="201" t="str">
        <f>IFERROR(__xludf.DUMMYFUNCTION("""COMPUTED_VALUE"""),"")</f>
        <v/>
      </c>
      <c r="D112" s="201" t="str">
        <f>IFERROR(__xludf.DUMMYFUNCTION("""COMPUTED_VALUE"""),"")</f>
        <v/>
      </c>
      <c r="E112" s="201" t="str">
        <f>IFERROR(__xludf.DUMMYFUNCTION("""COMPUTED_VALUE"""),"")</f>
        <v/>
      </c>
      <c r="F112" s="201" t="str">
        <f>IFERROR(__xludf.DUMMYFUNCTION("""COMPUTED_VALUE"""),"")</f>
        <v/>
      </c>
      <c r="G112" s="201" t="str">
        <f>IFERROR(__xludf.DUMMYFUNCTION("""COMPUTED_VALUE"""),"")</f>
        <v/>
      </c>
      <c r="H112" s="201" t="str">
        <f>IFERROR(__xludf.DUMMYFUNCTION("""COMPUTED_VALUE"""),"")</f>
        <v/>
      </c>
    </row>
    <row r="113">
      <c r="A113" s="201" t="str">
        <f>IFERROR(__xludf.DUMMYFUNCTION("""COMPUTED_VALUE"""),"sex ago 23 20:51:29 UTC 2019")</f>
        <v>sex ago 23 20:51:29 UTC 2019</v>
      </c>
      <c r="B113" s="201" t="str">
        <f>IFERROR(__xludf.DUMMYFUNCTION("""COMPUTED_VALUE"""),"")</f>
        <v/>
      </c>
      <c r="C113" s="201" t="str">
        <f>IFERROR(__xludf.DUMMYFUNCTION("""COMPUTED_VALUE"""),"")</f>
        <v/>
      </c>
      <c r="D113" s="201" t="str">
        <f>IFERROR(__xludf.DUMMYFUNCTION("""COMPUTED_VALUE"""),"")</f>
        <v/>
      </c>
      <c r="E113" s="201" t="str">
        <f>IFERROR(__xludf.DUMMYFUNCTION("""COMPUTED_VALUE"""),"")</f>
        <v/>
      </c>
      <c r="F113" s="201" t="str">
        <f>IFERROR(__xludf.DUMMYFUNCTION("""COMPUTED_VALUE"""),"")</f>
        <v/>
      </c>
      <c r="G113" s="201" t="str">
        <f>IFERROR(__xludf.DUMMYFUNCTION("""COMPUTED_VALUE"""),"")</f>
        <v/>
      </c>
      <c r="H113" s="201" t="str">
        <f>IFERROR(__xludf.DUMMYFUNCTION("""COMPUTED_VALUE"""),"")</f>
        <v/>
      </c>
    </row>
    <row r="114">
      <c r="A114" s="201" t="str">
        <f>IFERROR(__xludf.DUMMYFUNCTION("""COMPUTED_VALUE"""),"")</f>
        <v/>
      </c>
      <c r="B114" s="201" t="str">
        <f>IFERROR(__xludf.DUMMYFUNCTION("""COMPUTED_VALUE"""),"")</f>
        <v/>
      </c>
      <c r="C114" s="201" t="str">
        <f>IFERROR(__xludf.DUMMYFUNCTION("""COMPUTED_VALUE"""),"")</f>
        <v/>
      </c>
      <c r="D114" s="201" t="str">
        <f>IFERROR(__xludf.DUMMYFUNCTION("""COMPUTED_VALUE"""),"")</f>
        <v/>
      </c>
      <c r="E114" s="201" t="str">
        <f>IFERROR(__xludf.DUMMYFUNCTION("""COMPUTED_VALUE"""),"")</f>
        <v/>
      </c>
      <c r="F114" s="201" t="str">
        <f>IFERROR(__xludf.DUMMYFUNCTION("""COMPUTED_VALUE"""),"")</f>
        <v/>
      </c>
      <c r="G114" s="201" t="str">
        <f>IFERROR(__xludf.DUMMYFUNCTION("""COMPUTED_VALUE"""),"")</f>
        <v/>
      </c>
      <c r="H114" s="201" t="str">
        <f>IFERROR(__xludf.DUMMYFUNCTION("""COMPUTED_VALUE"""),"")</f>
        <v/>
      </c>
    </row>
    <row r="115">
      <c r="A115" s="201" t="str">
        <f>IFERROR(__xludf.DUMMYFUNCTION("""COMPUTED_VALUE"""),"Tarefa|")</f>
        <v>Tarefa|</v>
      </c>
      <c r="B115" s="201" t="str">
        <f>IFERROR(__xludf.DUMMYFUNCTION("""COMPUTED_VALUE"""),"")</f>
        <v/>
      </c>
      <c r="C115" s="201" t="str">
        <f>IFERROR(__xludf.DUMMYFUNCTION("""COMPUTED_VALUE"""),"")</f>
        <v/>
      </c>
      <c r="D115" s="201" t="str">
        <f>IFERROR(__xludf.DUMMYFUNCTION("""COMPUTED_VALUE"""),"")</f>
        <v/>
      </c>
      <c r="E115" s="201" t="str">
        <f>IFERROR(__xludf.DUMMYFUNCTION("""COMPUTED_VALUE"""),"")</f>
        <v/>
      </c>
      <c r="F115" s="201" t="str">
        <f>IFERROR(__xludf.DUMMYFUNCTION("""COMPUTED_VALUE"""),"")</f>
        <v/>
      </c>
      <c r="G115" s="201" t="str">
        <f>IFERROR(__xludf.DUMMYFUNCTION("""COMPUTED_VALUE"""),"")</f>
        <v/>
      </c>
      <c r="H115" s="201" t="str">
        <f>IFERROR(__xludf.DUMMYFUNCTION("""COMPUTED_VALUE"""),"")</f>
        <v/>
      </c>
    </row>
    <row r="116">
      <c r="A116" s="201" t="str">
        <f>IFERROR(__xludf.DUMMYFUNCTION("""COMPUTED_VALUE"""),"Orientacao a Objetos|")</f>
        <v>Orientacao a Objetos|</v>
      </c>
      <c r="B116" s="201" t="str">
        <f>IFERROR(__xludf.DUMMYFUNCTION("""COMPUTED_VALUE"""),"")</f>
        <v/>
      </c>
      <c r="C116" s="201" t="str">
        <f>IFERROR(__xludf.DUMMYFUNCTION("""COMPUTED_VALUE"""),"")</f>
        <v/>
      </c>
      <c r="D116" s="201" t="str">
        <f>IFERROR(__xludf.DUMMYFUNCTION("""COMPUTED_VALUE"""),"")</f>
        <v/>
      </c>
      <c r="E116" s="201" t="str">
        <f>IFERROR(__xludf.DUMMYFUNCTION("""COMPUTED_VALUE"""),"")</f>
        <v/>
      </c>
      <c r="F116" s="201" t="str">
        <f>IFERROR(__xludf.DUMMYFUNCTION("""COMPUTED_VALUE"""),"")</f>
        <v/>
      </c>
      <c r="G116" s="201" t="str">
        <f>IFERROR(__xludf.DUMMYFUNCTION("""COMPUTED_VALUE"""),"")</f>
        <v/>
      </c>
      <c r="H116" s="201" t="str">
        <f>IFERROR(__xludf.DUMMYFUNCTION("""COMPUTED_VALUE"""),"")</f>
        <v/>
      </c>
    </row>
    <row r="117">
      <c r="A117" s="201" t="str">
        <f>IFERROR(__xludf.DUMMYFUNCTION("""COMPUTED_VALUE"""),"12:19:23 up 3:27")</f>
        <v>12:19:23 up 3:27</v>
      </c>
      <c r="B117" s="201" t="str">
        <f>IFERROR(__xludf.DUMMYFUNCTION("""COMPUTED_VALUE"""),"1 user")</f>
        <v>1 user</v>
      </c>
      <c r="C117" s="201" t="str">
        <f>IFERROR(__xludf.DUMMYFUNCTION("""COMPUTED_VALUE"""),"load average: 0")</f>
        <v>load average: 0</v>
      </c>
      <c r="D117" s="201">
        <f>IFERROR(__xludf.DUMMYFUNCTION("""COMPUTED_VALUE"""),44.0)</f>
        <v>44</v>
      </c>
      <c r="E117" s="201">
        <f>IFERROR(__xludf.DUMMYFUNCTION("""COMPUTED_VALUE"""),0.0)</f>
        <v>0</v>
      </c>
      <c r="F117" s="201">
        <f>IFERROR(__xludf.DUMMYFUNCTION("""COMPUTED_VALUE"""),48.0)</f>
        <v>48</v>
      </c>
      <c r="G117" s="201">
        <f>IFERROR(__xludf.DUMMYFUNCTION("""COMPUTED_VALUE"""),0.0)</f>
        <v>0</v>
      </c>
      <c r="H117" s="201">
        <f>IFERROR(__xludf.DUMMYFUNCTION("""COMPUTED_VALUE"""),55.0)</f>
        <v>55</v>
      </c>
    </row>
    <row r="118">
      <c r="A118" s="201" t="str">
        <f>IFERROR(__xludf.DUMMYFUNCTION("""COMPUTED_VALUE"""),"up 3 hours")</f>
        <v>up 3 hours</v>
      </c>
      <c r="B118" s="201" t="str">
        <f>IFERROR(__xludf.DUMMYFUNCTION("""COMPUTED_VALUE"""),"27 minutes")</f>
        <v>27 minutes</v>
      </c>
      <c r="C118" s="201" t="str">
        <f>IFERROR(__xludf.DUMMYFUNCTION("""COMPUTED_VALUE"""),"")</f>
        <v/>
      </c>
      <c r="D118" s="201" t="str">
        <f>IFERROR(__xludf.DUMMYFUNCTION("""COMPUTED_VALUE"""),"")</f>
        <v/>
      </c>
      <c r="E118" s="201" t="str">
        <f>IFERROR(__xludf.DUMMYFUNCTION("""COMPUTED_VALUE"""),"")</f>
        <v/>
      </c>
      <c r="F118" s="201" t="str">
        <f>IFERROR(__xludf.DUMMYFUNCTION("""COMPUTED_VALUE"""),"")</f>
        <v/>
      </c>
      <c r="G118" s="201" t="str">
        <f>IFERROR(__xludf.DUMMYFUNCTION("""COMPUTED_VALUE"""),"")</f>
        <v/>
      </c>
      <c r="H118" s="201" t="str">
        <f>IFERROR(__xludf.DUMMYFUNCTION("""COMPUTED_VALUE"""),"")</f>
        <v/>
      </c>
    </row>
    <row r="119">
      <c r="A119" s="201" t="str">
        <f>IFERROR(__xludf.DUMMYFUNCTION("""COMPUTED_VALUE"""),"sáb ago 24 15:19:23 UTC 2019")</f>
        <v>sáb ago 24 15:19:23 UTC 2019</v>
      </c>
      <c r="B119" s="201" t="str">
        <f>IFERROR(__xludf.DUMMYFUNCTION("""COMPUTED_VALUE"""),"")</f>
        <v/>
      </c>
      <c r="C119" s="201" t="str">
        <f>IFERROR(__xludf.DUMMYFUNCTION("""COMPUTED_VALUE"""),"")</f>
        <v/>
      </c>
      <c r="D119" s="201" t="str">
        <f>IFERROR(__xludf.DUMMYFUNCTION("""COMPUTED_VALUE"""),"")</f>
        <v/>
      </c>
      <c r="E119" s="201" t="str">
        <f>IFERROR(__xludf.DUMMYFUNCTION("""COMPUTED_VALUE"""),"")</f>
        <v/>
      </c>
      <c r="F119" s="201" t="str">
        <f>IFERROR(__xludf.DUMMYFUNCTION("""COMPUTED_VALUE"""),"")</f>
        <v/>
      </c>
      <c r="G119" s="201" t="str">
        <f>IFERROR(__xludf.DUMMYFUNCTION("""COMPUTED_VALUE"""),"")</f>
        <v/>
      </c>
      <c r="H119" s="201" t="str">
        <f>IFERROR(__xludf.DUMMYFUNCTION("""COMPUTED_VALUE"""),"")</f>
        <v/>
      </c>
    </row>
    <row r="120">
      <c r="A120" s="201" t="str">
        <f>IFERROR(__xludf.DUMMYFUNCTION("""COMPUTED_VALUE"""),"")</f>
        <v/>
      </c>
      <c r="B120" s="201" t="str">
        <f>IFERROR(__xludf.DUMMYFUNCTION("""COMPUTED_VALUE"""),"")</f>
        <v/>
      </c>
      <c r="C120" s="201" t="str">
        <f>IFERROR(__xludf.DUMMYFUNCTION("""COMPUTED_VALUE"""),"")</f>
        <v/>
      </c>
      <c r="D120" s="201" t="str">
        <f>IFERROR(__xludf.DUMMYFUNCTION("""COMPUTED_VALUE"""),"")</f>
        <v/>
      </c>
      <c r="E120" s="201" t="str">
        <f>IFERROR(__xludf.DUMMYFUNCTION("""COMPUTED_VALUE"""),"")</f>
        <v/>
      </c>
      <c r="F120" s="201" t="str">
        <f>IFERROR(__xludf.DUMMYFUNCTION("""COMPUTED_VALUE"""),"")</f>
        <v/>
      </c>
      <c r="G120" s="201" t="str">
        <f>IFERROR(__xludf.DUMMYFUNCTION("""COMPUTED_VALUE"""),"")</f>
        <v/>
      </c>
      <c r="H120" s="201" t="str">
        <f>IFERROR(__xludf.DUMMYFUNCTION("""COMPUTED_VALUE"""),"")</f>
        <v/>
      </c>
    </row>
    <row r="121">
      <c r="A121" s="201" t="str">
        <f>IFERROR(__xludf.DUMMYFUNCTION("""COMPUTED_VALUE"""),"Desenvolvimento|")</f>
        <v>Desenvolvimento|</v>
      </c>
      <c r="B121" s="201" t="str">
        <f>IFERROR(__xludf.DUMMYFUNCTION("""COMPUTED_VALUE"""),"")</f>
        <v/>
      </c>
      <c r="C121" s="201" t="str">
        <f>IFERROR(__xludf.DUMMYFUNCTION("""COMPUTED_VALUE"""),"")</f>
        <v/>
      </c>
      <c r="D121" s="201" t="str">
        <f>IFERROR(__xludf.DUMMYFUNCTION("""COMPUTED_VALUE"""),"")</f>
        <v/>
      </c>
      <c r="E121" s="201" t="str">
        <f>IFERROR(__xludf.DUMMYFUNCTION("""COMPUTED_VALUE"""),"")</f>
        <v/>
      </c>
      <c r="F121" s="201" t="str">
        <f>IFERROR(__xludf.DUMMYFUNCTION("""COMPUTED_VALUE"""),"")</f>
        <v/>
      </c>
      <c r="G121" s="201" t="str">
        <f>IFERROR(__xludf.DUMMYFUNCTION("""COMPUTED_VALUE"""),"")</f>
        <v/>
      </c>
      <c r="H121" s="201" t="str">
        <f>IFERROR(__xludf.DUMMYFUNCTION("""COMPUTED_VALUE"""),"")</f>
        <v/>
      </c>
    </row>
    <row r="122">
      <c r="A122" s="201" t="str">
        <f>IFERROR(__xludf.DUMMYFUNCTION("""COMPUTED_VALUE"""),"Estatistica|")</f>
        <v>Estatistica|</v>
      </c>
      <c r="B122" s="201" t="str">
        <f>IFERROR(__xludf.DUMMYFUNCTION("""COMPUTED_VALUE"""),"")</f>
        <v/>
      </c>
      <c r="C122" s="201" t="str">
        <f>IFERROR(__xludf.DUMMYFUNCTION("""COMPUTED_VALUE"""),"")</f>
        <v/>
      </c>
      <c r="D122" s="201" t="str">
        <f>IFERROR(__xludf.DUMMYFUNCTION("""COMPUTED_VALUE"""),"")</f>
        <v/>
      </c>
      <c r="E122" s="201" t="str">
        <f>IFERROR(__xludf.DUMMYFUNCTION("""COMPUTED_VALUE"""),"")</f>
        <v/>
      </c>
      <c r="F122" s="201" t="str">
        <f>IFERROR(__xludf.DUMMYFUNCTION("""COMPUTED_VALUE"""),"")</f>
        <v/>
      </c>
      <c r="G122" s="201" t="str">
        <f>IFERROR(__xludf.DUMMYFUNCTION("""COMPUTED_VALUE"""),"")</f>
        <v/>
      </c>
      <c r="H122" s="201" t="str">
        <f>IFERROR(__xludf.DUMMYFUNCTION("""COMPUTED_VALUE"""),"")</f>
        <v/>
      </c>
    </row>
    <row r="123">
      <c r="A123" s="201" t="str">
        <f>IFERROR(__xludf.DUMMYFUNCTION("""COMPUTED_VALUE"""),"13:32:07 up 51 min")</f>
        <v>13:32:07 up 51 min</v>
      </c>
      <c r="B123" s="201" t="str">
        <f>IFERROR(__xludf.DUMMYFUNCTION("""COMPUTED_VALUE"""),"1 user")</f>
        <v>1 user</v>
      </c>
      <c r="C123" s="201" t="str">
        <f>IFERROR(__xludf.DUMMYFUNCTION("""COMPUTED_VALUE"""),"load average: 0")</f>
        <v>load average: 0</v>
      </c>
      <c r="D123" s="201">
        <f>IFERROR(__xludf.DUMMYFUNCTION("""COMPUTED_VALUE"""),33.0)</f>
        <v>33</v>
      </c>
      <c r="E123" s="201">
        <f>IFERROR(__xludf.DUMMYFUNCTION("""COMPUTED_VALUE"""),0.0)</f>
        <v>0</v>
      </c>
      <c r="F123" s="201">
        <f>IFERROR(__xludf.DUMMYFUNCTION("""COMPUTED_VALUE"""),38.0)</f>
        <v>38</v>
      </c>
      <c r="G123" s="201">
        <f>IFERROR(__xludf.DUMMYFUNCTION("""COMPUTED_VALUE"""),0.0)</f>
        <v>0</v>
      </c>
      <c r="H123" s="201">
        <f>IFERROR(__xludf.DUMMYFUNCTION("""COMPUTED_VALUE"""),43.0)</f>
        <v>43</v>
      </c>
    </row>
    <row r="124">
      <c r="A124" s="201" t="str">
        <f>IFERROR(__xludf.DUMMYFUNCTION("""COMPUTED_VALUE"""),"up 0 hours")</f>
        <v>up 0 hours</v>
      </c>
      <c r="B124" s="201" t="str">
        <f>IFERROR(__xludf.DUMMYFUNCTION("""COMPUTED_VALUE"""),"51 minutes")</f>
        <v>51 minutes</v>
      </c>
      <c r="C124" s="201" t="str">
        <f>IFERROR(__xludf.DUMMYFUNCTION("""COMPUTED_VALUE"""),"")</f>
        <v/>
      </c>
      <c r="D124" s="201" t="str">
        <f>IFERROR(__xludf.DUMMYFUNCTION("""COMPUTED_VALUE"""),"")</f>
        <v/>
      </c>
      <c r="E124" s="201" t="str">
        <f>IFERROR(__xludf.DUMMYFUNCTION("""COMPUTED_VALUE"""),"")</f>
        <v/>
      </c>
      <c r="F124" s="201" t="str">
        <f>IFERROR(__xludf.DUMMYFUNCTION("""COMPUTED_VALUE"""),"")</f>
        <v/>
      </c>
      <c r="G124" s="201" t="str">
        <f>IFERROR(__xludf.DUMMYFUNCTION("""COMPUTED_VALUE"""),"")</f>
        <v/>
      </c>
      <c r="H124" s="201" t="str">
        <f>IFERROR(__xludf.DUMMYFUNCTION("""COMPUTED_VALUE"""),"")</f>
        <v/>
      </c>
    </row>
    <row r="125">
      <c r="A125" s="201" t="str">
        <f>IFERROR(__xludf.DUMMYFUNCTION("""COMPUTED_VALUE"""),"sáb ago 24 16:32:07 UTC 2019")</f>
        <v>sáb ago 24 16:32:07 UTC 2019</v>
      </c>
      <c r="B125" s="201" t="str">
        <f>IFERROR(__xludf.DUMMYFUNCTION("""COMPUTED_VALUE"""),"")</f>
        <v/>
      </c>
      <c r="C125" s="201" t="str">
        <f>IFERROR(__xludf.DUMMYFUNCTION("""COMPUTED_VALUE"""),"")</f>
        <v/>
      </c>
      <c r="D125" s="201" t="str">
        <f>IFERROR(__xludf.DUMMYFUNCTION("""COMPUTED_VALUE"""),"")</f>
        <v/>
      </c>
      <c r="E125" s="201" t="str">
        <f>IFERROR(__xludf.DUMMYFUNCTION("""COMPUTED_VALUE"""),"")</f>
        <v/>
      </c>
      <c r="F125" s="201" t="str">
        <f>IFERROR(__xludf.DUMMYFUNCTION("""COMPUTED_VALUE"""),"")</f>
        <v/>
      </c>
      <c r="G125" s="201" t="str">
        <f>IFERROR(__xludf.DUMMYFUNCTION("""COMPUTED_VALUE"""),"")</f>
        <v/>
      </c>
      <c r="H125" s="201" t="str">
        <f>IFERROR(__xludf.DUMMYFUNCTION("""COMPUTED_VALUE"""),"")</f>
        <v/>
      </c>
    </row>
    <row r="126">
      <c r="A126" s="201" t="str">
        <f>IFERROR(__xludf.DUMMYFUNCTION("""COMPUTED_VALUE"""),"")</f>
        <v/>
      </c>
      <c r="B126" s="201" t="str">
        <f>IFERROR(__xludf.DUMMYFUNCTION("""COMPUTED_VALUE"""),"")</f>
        <v/>
      </c>
      <c r="C126" s="201" t="str">
        <f>IFERROR(__xludf.DUMMYFUNCTION("""COMPUTED_VALUE"""),"")</f>
        <v/>
      </c>
      <c r="D126" s="201" t="str">
        <f>IFERROR(__xludf.DUMMYFUNCTION("""COMPUTED_VALUE"""),"")</f>
        <v/>
      </c>
      <c r="E126" s="201" t="str">
        <f>IFERROR(__xludf.DUMMYFUNCTION("""COMPUTED_VALUE"""),"")</f>
        <v/>
      </c>
      <c r="F126" s="201" t="str">
        <f>IFERROR(__xludf.DUMMYFUNCTION("""COMPUTED_VALUE"""),"")</f>
        <v/>
      </c>
      <c r="G126" s="201" t="str">
        <f>IFERROR(__xludf.DUMMYFUNCTION("""COMPUTED_VALUE"""),"")</f>
        <v/>
      </c>
      <c r="H126" s="201" t="str">
        <f>IFERROR(__xludf.DUMMYFUNCTION("""COMPUTED_VALUE"""),"")</f>
        <v/>
      </c>
    </row>
    <row r="127">
      <c r="A127" s="201" t="str">
        <f>IFERROR(__xludf.DUMMYFUNCTION("""COMPUTED_VALUE"""),"Tarefa|")</f>
        <v>Tarefa|</v>
      </c>
      <c r="B127" s="201" t="str">
        <f>IFERROR(__xludf.DUMMYFUNCTION("""COMPUTED_VALUE"""),"")</f>
        <v/>
      </c>
      <c r="C127" s="201" t="str">
        <f>IFERROR(__xludf.DUMMYFUNCTION("""COMPUTED_VALUE"""),"")</f>
        <v/>
      </c>
      <c r="D127" s="201" t="str">
        <f>IFERROR(__xludf.DUMMYFUNCTION("""COMPUTED_VALUE"""),"")</f>
        <v/>
      </c>
      <c r="E127" s="201" t="str">
        <f>IFERROR(__xludf.DUMMYFUNCTION("""COMPUTED_VALUE"""),"")</f>
        <v/>
      </c>
      <c r="F127" s="201" t="str">
        <f>IFERROR(__xludf.DUMMYFUNCTION("""COMPUTED_VALUE"""),"")</f>
        <v/>
      </c>
      <c r="G127" s="201" t="str">
        <f>IFERROR(__xludf.DUMMYFUNCTION("""COMPUTED_VALUE"""),"")</f>
        <v/>
      </c>
      <c r="H127" s="201" t="str">
        <f>IFERROR(__xludf.DUMMYFUNCTION("""COMPUTED_VALUE"""),"")</f>
        <v/>
      </c>
    </row>
    <row r="128">
      <c r="A128" s="201" t="str">
        <f>IFERROR(__xludf.DUMMYFUNCTION("""COMPUTED_VALUE"""),"Orientacao a Objetos|")</f>
        <v>Orientacao a Objetos|</v>
      </c>
      <c r="B128" s="201" t="str">
        <f>IFERROR(__xludf.DUMMYFUNCTION("""COMPUTED_VALUE"""),"")</f>
        <v/>
      </c>
      <c r="C128" s="201" t="str">
        <f>IFERROR(__xludf.DUMMYFUNCTION("""COMPUTED_VALUE"""),"")</f>
        <v/>
      </c>
      <c r="D128" s="201" t="str">
        <f>IFERROR(__xludf.DUMMYFUNCTION("""COMPUTED_VALUE"""),"")</f>
        <v/>
      </c>
      <c r="E128" s="201" t="str">
        <f>IFERROR(__xludf.DUMMYFUNCTION("""COMPUTED_VALUE"""),"")</f>
        <v/>
      </c>
      <c r="F128" s="201" t="str">
        <f>IFERROR(__xludf.DUMMYFUNCTION("""COMPUTED_VALUE"""),"")</f>
        <v/>
      </c>
      <c r="G128" s="201" t="str">
        <f>IFERROR(__xludf.DUMMYFUNCTION("""COMPUTED_VALUE"""),"")</f>
        <v/>
      </c>
      <c r="H128" s="201" t="str">
        <f>IFERROR(__xludf.DUMMYFUNCTION("""COMPUTED_VALUE"""),"")</f>
        <v/>
      </c>
    </row>
    <row r="129">
      <c r="A129" s="201" t="str">
        <f>IFERROR(__xludf.DUMMYFUNCTION("""COMPUTED_VALUE"""),"15:21:37 up 1:47")</f>
        <v>15:21:37 up 1:47</v>
      </c>
      <c r="B129" s="201" t="str">
        <f>IFERROR(__xludf.DUMMYFUNCTION("""COMPUTED_VALUE"""),"1 user")</f>
        <v>1 user</v>
      </c>
      <c r="C129" s="201" t="str">
        <f>IFERROR(__xludf.DUMMYFUNCTION("""COMPUTED_VALUE"""),"load average: 0")</f>
        <v>load average: 0</v>
      </c>
      <c r="D129" s="201">
        <f>IFERROR(__xludf.DUMMYFUNCTION("""COMPUTED_VALUE"""),45.0)</f>
        <v>45</v>
      </c>
      <c r="E129" s="201">
        <f>IFERROR(__xludf.DUMMYFUNCTION("""COMPUTED_VALUE"""),0.0)</f>
        <v>0</v>
      </c>
      <c r="F129" s="201">
        <f>IFERROR(__xludf.DUMMYFUNCTION("""COMPUTED_VALUE"""),62.0)</f>
        <v>62</v>
      </c>
      <c r="G129" s="201">
        <f>IFERROR(__xludf.DUMMYFUNCTION("""COMPUTED_VALUE"""),0.0)</f>
        <v>0</v>
      </c>
      <c r="H129" s="201">
        <f>IFERROR(__xludf.DUMMYFUNCTION("""COMPUTED_VALUE"""),56.0)</f>
        <v>56</v>
      </c>
    </row>
    <row r="130">
      <c r="A130" s="201" t="str">
        <f>IFERROR(__xludf.DUMMYFUNCTION("""COMPUTED_VALUE"""),"up 1 hour")</f>
        <v>up 1 hour</v>
      </c>
      <c r="B130" s="201" t="str">
        <f>IFERROR(__xludf.DUMMYFUNCTION("""COMPUTED_VALUE"""),"47 minutes")</f>
        <v>47 minutes</v>
      </c>
      <c r="C130" s="201" t="str">
        <f>IFERROR(__xludf.DUMMYFUNCTION("""COMPUTED_VALUE"""),"")</f>
        <v/>
      </c>
      <c r="D130" s="201" t="str">
        <f>IFERROR(__xludf.DUMMYFUNCTION("""COMPUTED_VALUE"""),"")</f>
        <v/>
      </c>
      <c r="E130" s="201" t="str">
        <f>IFERROR(__xludf.DUMMYFUNCTION("""COMPUTED_VALUE"""),"")</f>
        <v/>
      </c>
      <c r="F130" s="201" t="str">
        <f>IFERROR(__xludf.DUMMYFUNCTION("""COMPUTED_VALUE"""),"")</f>
        <v/>
      </c>
      <c r="G130" s="201" t="str">
        <f>IFERROR(__xludf.DUMMYFUNCTION("""COMPUTED_VALUE"""),"")</f>
        <v/>
      </c>
      <c r="H130" s="201" t="str">
        <f>IFERROR(__xludf.DUMMYFUNCTION("""COMPUTED_VALUE"""),"")</f>
        <v/>
      </c>
    </row>
    <row r="131">
      <c r="A131" s="201" t="str">
        <f>IFERROR(__xludf.DUMMYFUNCTION("""COMPUTED_VALUE"""),"sáb ago 24 18:21:37 UTC 2019")</f>
        <v>sáb ago 24 18:21:37 UTC 2019</v>
      </c>
      <c r="B131" s="201" t="str">
        <f>IFERROR(__xludf.DUMMYFUNCTION("""COMPUTED_VALUE"""),"")</f>
        <v/>
      </c>
      <c r="C131" s="201" t="str">
        <f>IFERROR(__xludf.DUMMYFUNCTION("""COMPUTED_VALUE"""),"")</f>
        <v/>
      </c>
      <c r="D131" s="201" t="str">
        <f>IFERROR(__xludf.DUMMYFUNCTION("""COMPUTED_VALUE"""),"")</f>
        <v/>
      </c>
      <c r="E131" s="201" t="str">
        <f>IFERROR(__xludf.DUMMYFUNCTION("""COMPUTED_VALUE"""),"")</f>
        <v/>
      </c>
      <c r="F131" s="201" t="str">
        <f>IFERROR(__xludf.DUMMYFUNCTION("""COMPUTED_VALUE"""),"")</f>
        <v/>
      </c>
      <c r="G131" s="201" t="str">
        <f>IFERROR(__xludf.DUMMYFUNCTION("""COMPUTED_VALUE"""),"")</f>
        <v/>
      </c>
      <c r="H131" s="201" t="str">
        <f>IFERROR(__xludf.DUMMYFUNCTION("""COMPUTED_VALUE"""),"")</f>
        <v/>
      </c>
    </row>
    <row r="132">
      <c r="A132" s="201" t="str">
        <f>IFERROR(__xludf.DUMMYFUNCTION("""COMPUTED_VALUE"""),"")</f>
        <v/>
      </c>
      <c r="B132" s="201" t="str">
        <f>IFERROR(__xludf.DUMMYFUNCTION("""COMPUTED_VALUE"""),"")</f>
        <v/>
      </c>
      <c r="C132" s="201" t="str">
        <f>IFERROR(__xludf.DUMMYFUNCTION("""COMPUTED_VALUE"""),"")</f>
        <v/>
      </c>
      <c r="D132" s="201" t="str">
        <f>IFERROR(__xludf.DUMMYFUNCTION("""COMPUTED_VALUE"""),"")</f>
        <v/>
      </c>
      <c r="E132" s="201" t="str">
        <f>IFERROR(__xludf.DUMMYFUNCTION("""COMPUTED_VALUE"""),"")</f>
        <v/>
      </c>
      <c r="F132" s="201" t="str">
        <f>IFERROR(__xludf.DUMMYFUNCTION("""COMPUTED_VALUE"""),"")</f>
        <v/>
      </c>
      <c r="G132" s="201" t="str">
        <f>IFERROR(__xludf.DUMMYFUNCTION("""COMPUTED_VALUE"""),"")</f>
        <v/>
      </c>
      <c r="H132" s="201" t="str">
        <f>IFERROR(__xludf.DUMMYFUNCTION("""COMPUTED_VALUE"""),"")</f>
        <v/>
      </c>
    </row>
    <row r="133">
      <c r="A133" s="201" t="str">
        <f>IFERROR(__xludf.DUMMYFUNCTION("""COMPUTED_VALUE"""),"Desenvolvimento|")</f>
        <v>Desenvolvimento|</v>
      </c>
      <c r="B133" s="201" t="str">
        <f>IFERROR(__xludf.DUMMYFUNCTION("""COMPUTED_VALUE"""),"")</f>
        <v/>
      </c>
      <c r="C133" s="201" t="str">
        <f>IFERROR(__xludf.DUMMYFUNCTION("""COMPUTED_VALUE"""),"")</f>
        <v/>
      </c>
      <c r="D133" s="201" t="str">
        <f>IFERROR(__xludf.DUMMYFUNCTION("""COMPUTED_VALUE"""),"")</f>
        <v/>
      </c>
      <c r="E133" s="201" t="str">
        <f>IFERROR(__xludf.DUMMYFUNCTION("""COMPUTED_VALUE"""),"")</f>
        <v/>
      </c>
      <c r="F133" s="201" t="str">
        <f>IFERROR(__xludf.DUMMYFUNCTION("""COMPUTED_VALUE"""),"")</f>
        <v/>
      </c>
      <c r="G133" s="201" t="str">
        <f>IFERROR(__xludf.DUMMYFUNCTION("""COMPUTED_VALUE"""),"")</f>
        <v/>
      </c>
      <c r="H133" s="201" t="str">
        <f>IFERROR(__xludf.DUMMYFUNCTION("""COMPUTED_VALUE"""),"")</f>
        <v/>
      </c>
    </row>
    <row r="134">
      <c r="A134" s="201" t="str">
        <f>IFERROR(__xludf.DUMMYFUNCTION("""COMPUTED_VALUE"""),"Estatistica|")</f>
        <v>Estatistica|</v>
      </c>
      <c r="B134" s="201" t="str">
        <f>IFERROR(__xludf.DUMMYFUNCTION("""COMPUTED_VALUE"""),"")</f>
        <v/>
      </c>
      <c r="C134" s="201" t="str">
        <f>IFERROR(__xludf.DUMMYFUNCTION("""COMPUTED_VALUE"""),"")</f>
        <v/>
      </c>
      <c r="D134" s="201" t="str">
        <f>IFERROR(__xludf.DUMMYFUNCTION("""COMPUTED_VALUE"""),"")</f>
        <v/>
      </c>
      <c r="E134" s="201" t="str">
        <f>IFERROR(__xludf.DUMMYFUNCTION("""COMPUTED_VALUE"""),"")</f>
        <v/>
      </c>
      <c r="F134" s="201" t="str">
        <f>IFERROR(__xludf.DUMMYFUNCTION("""COMPUTED_VALUE"""),"")</f>
        <v/>
      </c>
      <c r="G134" s="201" t="str">
        <f>IFERROR(__xludf.DUMMYFUNCTION("""COMPUTED_VALUE"""),"")</f>
        <v/>
      </c>
      <c r="H134" s="201" t="str">
        <f>IFERROR(__xludf.DUMMYFUNCTION("""COMPUTED_VALUE"""),"")</f>
        <v/>
      </c>
    </row>
    <row r="135">
      <c r="A135" s="201" t="str">
        <f>IFERROR(__xludf.DUMMYFUNCTION("""COMPUTED_VALUE"""),"16:18:39 up 49 min")</f>
        <v>16:18:39 up 49 min</v>
      </c>
      <c r="B135" s="201" t="str">
        <f>IFERROR(__xludf.DUMMYFUNCTION("""COMPUTED_VALUE"""),"1 user")</f>
        <v>1 user</v>
      </c>
      <c r="C135" s="201" t="str">
        <f>IFERROR(__xludf.DUMMYFUNCTION("""COMPUTED_VALUE"""),"load average: 0")</f>
        <v>load average: 0</v>
      </c>
      <c r="D135" s="201">
        <f>IFERROR(__xludf.DUMMYFUNCTION("""COMPUTED_VALUE"""),24.0)</f>
        <v>24</v>
      </c>
      <c r="E135" s="201">
        <f>IFERROR(__xludf.DUMMYFUNCTION("""COMPUTED_VALUE"""),0.0)</f>
        <v>0</v>
      </c>
      <c r="F135" s="201">
        <f>IFERROR(__xludf.DUMMYFUNCTION("""COMPUTED_VALUE"""),37.0)</f>
        <v>37</v>
      </c>
      <c r="G135" s="201">
        <f>IFERROR(__xludf.DUMMYFUNCTION("""COMPUTED_VALUE"""),0.0)</f>
        <v>0</v>
      </c>
      <c r="H135" s="201">
        <f>IFERROR(__xludf.DUMMYFUNCTION("""COMPUTED_VALUE"""),41.0)</f>
        <v>41</v>
      </c>
    </row>
    <row r="136">
      <c r="A136" s="201" t="str">
        <f>IFERROR(__xludf.DUMMYFUNCTION("""COMPUTED_VALUE"""),"up 0 hours")</f>
        <v>up 0 hours</v>
      </c>
      <c r="B136" s="201" t="str">
        <f>IFERROR(__xludf.DUMMYFUNCTION("""COMPUTED_VALUE"""),"49 minutes")</f>
        <v>49 minutes</v>
      </c>
      <c r="C136" s="201" t="str">
        <f>IFERROR(__xludf.DUMMYFUNCTION("""COMPUTED_VALUE"""),"")</f>
        <v/>
      </c>
      <c r="D136" s="201" t="str">
        <f>IFERROR(__xludf.DUMMYFUNCTION("""COMPUTED_VALUE"""),"")</f>
        <v/>
      </c>
      <c r="E136" s="201" t="str">
        <f>IFERROR(__xludf.DUMMYFUNCTION("""COMPUTED_VALUE"""),"")</f>
        <v/>
      </c>
      <c r="F136" s="201" t="str">
        <f>IFERROR(__xludf.DUMMYFUNCTION("""COMPUTED_VALUE"""),"")</f>
        <v/>
      </c>
      <c r="G136" s="201" t="str">
        <f>IFERROR(__xludf.DUMMYFUNCTION("""COMPUTED_VALUE"""),"")</f>
        <v/>
      </c>
      <c r="H136" s="201" t="str">
        <f>IFERROR(__xludf.DUMMYFUNCTION("""COMPUTED_VALUE"""),"")</f>
        <v/>
      </c>
    </row>
    <row r="137">
      <c r="A137" s="201" t="str">
        <f>IFERROR(__xludf.DUMMYFUNCTION("""COMPUTED_VALUE"""),"sáb ago 24 19:18:39 UTC 2019")</f>
        <v>sáb ago 24 19:18:39 UTC 2019</v>
      </c>
      <c r="B137" s="201" t="str">
        <f>IFERROR(__xludf.DUMMYFUNCTION("""COMPUTED_VALUE"""),"")</f>
        <v/>
      </c>
      <c r="C137" s="201" t="str">
        <f>IFERROR(__xludf.DUMMYFUNCTION("""COMPUTED_VALUE"""),"")</f>
        <v/>
      </c>
      <c r="D137" s="201" t="str">
        <f>IFERROR(__xludf.DUMMYFUNCTION("""COMPUTED_VALUE"""),"")</f>
        <v/>
      </c>
      <c r="E137" s="201" t="str">
        <f>IFERROR(__xludf.DUMMYFUNCTION("""COMPUTED_VALUE"""),"")</f>
        <v/>
      </c>
      <c r="F137" s="201" t="str">
        <f>IFERROR(__xludf.DUMMYFUNCTION("""COMPUTED_VALUE"""),"")</f>
        <v/>
      </c>
      <c r="G137" s="201" t="str">
        <f>IFERROR(__xludf.DUMMYFUNCTION("""COMPUTED_VALUE"""),"")</f>
        <v/>
      </c>
      <c r="H137" s="201" t="str">
        <f>IFERROR(__xludf.DUMMYFUNCTION("""COMPUTED_VALUE"""),"")</f>
        <v/>
      </c>
    </row>
    <row r="138">
      <c r="A138" s="201" t="str">
        <f>IFERROR(__xludf.DUMMYFUNCTION("""COMPUTED_VALUE"""),"")</f>
        <v/>
      </c>
      <c r="B138" s="201" t="str">
        <f>IFERROR(__xludf.DUMMYFUNCTION("""COMPUTED_VALUE"""),"")</f>
        <v/>
      </c>
      <c r="C138" s="201" t="str">
        <f>IFERROR(__xludf.DUMMYFUNCTION("""COMPUTED_VALUE"""),"")</f>
        <v/>
      </c>
      <c r="D138" s="201" t="str">
        <f>IFERROR(__xludf.DUMMYFUNCTION("""COMPUTED_VALUE"""),"")</f>
        <v/>
      </c>
      <c r="E138" s="201" t="str">
        <f>IFERROR(__xludf.DUMMYFUNCTION("""COMPUTED_VALUE"""),"")</f>
        <v/>
      </c>
      <c r="F138" s="201" t="str">
        <f>IFERROR(__xludf.DUMMYFUNCTION("""COMPUTED_VALUE"""),"")</f>
        <v/>
      </c>
      <c r="G138" s="201" t="str">
        <f>IFERROR(__xludf.DUMMYFUNCTION("""COMPUTED_VALUE"""),"")</f>
        <v/>
      </c>
      <c r="H138" s="201" t="str">
        <f>IFERROR(__xludf.DUMMYFUNCTION("""COMPUTED_VALUE"""),"")</f>
        <v/>
      </c>
    </row>
    <row r="139">
      <c r="A139" s="201" t="str">
        <f>IFERROR(__xludf.DUMMYFUNCTION("""COMPUTED_VALUE"""),"Desenvolvimento|")</f>
        <v>Desenvolvimento|</v>
      </c>
      <c r="B139" s="201" t="str">
        <f>IFERROR(__xludf.DUMMYFUNCTION("""COMPUTED_VALUE"""),"")</f>
        <v/>
      </c>
      <c r="C139" s="201" t="str">
        <f>IFERROR(__xludf.DUMMYFUNCTION("""COMPUTED_VALUE"""),"")</f>
        <v/>
      </c>
      <c r="D139" s="201" t="str">
        <f>IFERROR(__xludf.DUMMYFUNCTION("""COMPUTED_VALUE"""),"")</f>
        <v/>
      </c>
      <c r="E139" s="201" t="str">
        <f>IFERROR(__xludf.DUMMYFUNCTION("""COMPUTED_VALUE"""),"")</f>
        <v/>
      </c>
      <c r="F139" s="201" t="str">
        <f>IFERROR(__xludf.DUMMYFUNCTION("""COMPUTED_VALUE"""),"")</f>
        <v/>
      </c>
      <c r="G139" s="201" t="str">
        <f>IFERROR(__xludf.DUMMYFUNCTION("""COMPUTED_VALUE"""),"")</f>
        <v/>
      </c>
      <c r="H139" s="201" t="str">
        <f>IFERROR(__xludf.DUMMYFUNCTION("""COMPUTED_VALUE"""),"")</f>
        <v/>
      </c>
    </row>
    <row r="140">
      <c r="A140" s="201" t="str">
        <f>IFERROR(__xludf.DUMMYFUNCTION("""COMPUTED_VALUE"""),"Estatistica|")</f>
        <v>Estatistica|</v>
      </c>
      <c r="B140" s="201" t="str">
        <f>IFERROR(__xludf.DUMMYFUNCTION("""COMPUTED_VALUE"""),"")</f>
        <v/>
      </c>
      <c r="C140" s="201" t="str">
        <f>IFERROR(__xludf.DUMMYFUNCTION("""COMPUTED_VALUE"""),"")</f>
        <v/>
      </c>
      <c r="D140" s="201" t="str">
        <f>IFERROR(__xludf.DUMMYFUNCTION("""COMPUTED_VALUE"""),"")</f>
        <v/>
      </c>
      <c r="E140" s="201" t="str">
        <f>IFERROR(__xludf.DUMMYFUNCTION("""COMPUTED_VALUE"""),"")</f>
        <v/>
      </c>
      <c r="F140" s="201" t="str">
        <f>IFERROR(__xludf.DUMMYFUNCTION("""COMPUTED_VALUE"""),"")</f>
        <v/>
      </c>
      <c r="G140" s="201" t="str">
        <f>IFERROR(__xludf.DUMMYFUNCTION("""COMPUTED_VALUE"""),"")</f>
        <v/>
      </c>
      <c r="H140" s="201" t="str">
        <f>IFERROR(__xludf.DUMMYFUNCTION("""COMPUTED_VALUE"""),"")</f>
        <v/>
      </c>
    </row>
    <row r="141">
      <c r="A141" s="201" t="str">
        <f>IFERROR(__xludf.DUMMYFUNCTION("""COMPUTED_VALUE"""),"19:18:25 up 30 min")</f>
        <v>19:18:25 up 30 min</v>
      </c>
      <c r="B141" s="201" t="str">
        <f>IFERROR(__xludf.DUMMYFUNCTION("""COMPUTED_VALUE"""),"1 user")</f>
        <v>1 user</v>
      </c>
      <c r="C141" s="201" t="str">
        <f>IFERROR(__xludf.DUMMYFUNCTION("""COMPUTED_VALUE"""),"load average: 0")</f>
        <v>load average: 0</v>
      </c>
      <c r="D141" s="201">
        <f>IFERROR(__xludf.DUMMYFUNCTION("""COMPUTED_VALUE"""),26.0)</f>
        <v>26</v>
      </c>
      <c r="E141" s="201">
        <f>IFERROR(__xludf.DUMMYFUNCTION("""COMPUTED_VALUE"""),0.0)</f>
        <v>0</v>
      </c>
      <c r="F141" s="201">
        <f>IFERROR(__xludf.DUMMYFUNCTION("""COMPUTED_VALUE"""),36.0)</f>
        <v>36</v>
      </c>
      <c r="G141" s="201">
        <f>IFERROR(__xludf.DUMMYFUNCTION("""COMPUTED_VALUE"""),0.0)</f>
        <v>0</v>
      </c>
      <c r="H141" s="201">
        <f>IFERROR(__xludf.DUMMYFUNCTION("""COMPUTED_VALUE"""),44.0)</f>
        <v>44</v>
      </c>
    </row>
    <row r="142">
      <c r="A142" s="201" t="str">
        <f>IFERROR(__xludf.DUMMYFUNCTION("""COMPUTED_VALUE"""),"up 0 hours")</f>
        <v>up 0 hours</v>
      </c>
      <c r="B142" s="201" t="str">
        <f>IFERROR(__xludf.DUMMYFUNCTION("""COMPUTED_VALUE"""),"30 minutes")</f>
        <v>30 minutes</v>
      </c>
      <c r="C142" s="201" t="str">
        <f>IFERROR(__xludf.DUMMYFUNCTION("""COMPUTED_VALUE"""),"")</f>
        <v/>
      </c>
      <c r="D142" s="201" t="str">
        <f>IFERROR(__xludf.DUMMYFUNCTION("""COMPUTED_VALUE"""),"")</f>
        <v/>
      </c>
      <c r="E142" s="201" t="str">
        <f>IFERROR(__xludf.DUMMYFUNCTION("""COMPUTED_VALUE"""),"")</f>
        <v/>
      </c>
      <c r="F142" s="201" t="str">
        <f>IFERROR(__xludf.DUMMYFUNCTION("""COMPUTED_VALUE"""),"")</f>
        <v/>
      </c>
      <c r="G142" s="201" t="str">
        <f>IFERROR(__xludf.DUMMYFUNCTION("""COMPUTED_VALUE"""),"")</f>
        <v/>
      </c>
      <c r="H142" s="201" t="str">
        <f>IFERROR(__xludf.DUMMYFUNCTION("""COMPUTED_VALUE"""),"")</f>
        <v/>
      </c>
    </row>
    <row r="143">
      <c r="A143" s="201" t="str">
        <f>IFERROR(__xludf.DUMMYFUNCTION("""COMPUTED_VALUE"""),"sáb ago 24 22:18:25 UTC 2019")</f>
        <v>sáb ago 24 22:18:25 UTC 2019</v>
      </c>
      <c r="B143" s="201" t="str">
        <f>IFERROR(__xludf.DUMMYFUNCTION("""COMPUTED_VALUE"""),"")</f>
        <v/>
      </c>
      <c r="C143" s="201" t="str">
        <f>IFERROR(__xludf.DUMMYFUNCTION("""COMPUTED_VALUE"""),"")</f>
        <v/>
      </c>
      <c r="D143" s="201" t="str">
        <f>IFERROR(__xludf.DUMMYFUNCTION("""COMPUTED_VALUE"""),"")</f>
        <v/>
      </c>
      <c r="E143" s="201" t="str">
        <f>IFERROR(__xludf.DUMMYFUNCTION("""COMPUTED_VALUE"""),"")</f>
        <v/>
      </c>
      <c r="F143" s="201" t="str">
        <f>IFERROR(__xludf.DUMMYFUNCTION("""COMPUTED_VALUE"""),"")</f>
        <v/>
      </c>
      <c r="G143" s="201" t="str">
        <f>IFERROR(__xludf.DUMMYFUNCTION("""COMPUTED_VALUE"""),"")</f>
        <v/>
      </c>
      <c r="H143" s="201" t="str">
        <f>IFERROR(__xludf.DUMMYFUNCTION("""COMPUTED_VALUE"""),"")</f>
        <v/>
      </c>
    </row>
    <row r="144">
      <c r="A144" s="201" t="str">
        <f>IFERROR(__xludf.DUMMYFUNCTION("""COMPUTED_VALUE"""),"")</f>
        <v/>
      </c>
      <c r="B144" s="201" t="str">
        <f>IFERROR(__xludf.DUMMYFUNCTION("""COMPUTED_VALUE"""),"")</f>
        <v/>
      </c>
      <c r="C144" s="201" t="str">
        <f>IFERROR(__xludf.DUMMYFUNCTION("""COMPUTED_VALUE"""),"")</f>
        <v/>
      </c>
      <c r="D144" s="201" t="str">
        <f>IFERROR(__xludf.DUMMYFUNCTION("""COMPUTED_VALUE"""),"")</f>
        <v/>
      </c>
      <c r="E144" s="201" t="str">
        <f>IFERROR(__xludf.DUMMYFUNCTION("""COMPUTED_VALUE"""),"")</f>
        <v/>
      </c>
      <c r="F144" s="201" t="str">
        <f>IFERROR(__xludf.DUMMYFUNCTION("""COMPUTED_VALUE"""),"")</f>
        <v/>
      </c>
      <c r="G144" s="201" t="str">
        <f>IFERROR(__xludf.DUMMYFUNCTION("""COMPUTED_VALUE"""),"")</f>
        <v/>
      </c>
      <c r="H144" s="201" t="str">
        <f>IFERROR(__xludf.DUMMYFUNCTION("""COMPUTED_VALUE"""),"")</f>
        <v/>
      </c>
    </row>
    <row r="145">
      <c r="A145" s="201" t="str">
        <f>IFERROR(__xludf.DUMMYFUNCTION("""COMPUTED_VALUE"""),"Estudo|")</f>
        <v>Estudo|</v>
      </c>
      <c r="B145" s="201" t="str">
        <f>IFERROR(__xludf.DUMMYFUNCTION("""COMPUTED_VALUE"""),"")</f>
        <v/>
      </c>
      <c r="C145" s="201" t="str">
        <f>IFERROR(__xludf.DUMMYFUNCTION("""COMPUTED_VALUE"""),"")</f>
        <v/>
      </c>
      <c r="D145" s="201" t="str">
        <f>IFERROR(__xludf.DUMMYFUNCTION("""COMPUTED_VALUE"""),"")</f>
        <v/>
      </c>
      <c r="E145" s="201" t="str">
        <f>IFERROR(__xludf.DUMMYFUNCTION("""COMPUTED_VALUE"""),"")</f>
        <v/>
      </c>
      <c r="F145" s="201" t="str">
        <f>IFERROR(__xludf.DUMMYFUNCTION("""COMPUTED_VALUE"""),"")</f>
        <v/>
      </c>
      <c r="G145" s="201" t="str">
        <f>IFERROR(__xludf.DUMMYFUNCTION("""COMPUTED_VALUE"""),"")</f>
        <v/>
      </c>
      <c r="H145" s="201" t="str">
        <f>IFERROR(__xludf.DUMMYFUNCTION("""COMPUTED_VALUE"""),"")</f>
        <v/>
      </c>
    </row>
    <row r="146">
      <c r="A146" s="201" t="str">
        <f>IFERROR(__xludf.DUMMYFUNCTION("""COMPUTED_VALUE"""),"Ruby on Rails|")</f>
        <v>Ruby on Rails|</v>
      </c>
      <c r="B146" s="201" t="str">
        <f>IFERROR(__xludf.DUMMYFUNCTION("""COMPUTED_VALUE"""),"")</f>
        <v/>
      </c>
      <c r="C146" s="201" t="str">
        <f>IFERROR(__xludf.DUMMYFUNCTION("""COMPUTED_VALUE"""),"")</f>
        <v/>
      </c>
      <c r="D146" s="201" t="str">
        <f>IFERROR(__xludf.DUMMYFUNCTION("""COMPUTED_VALUE"""),"")</f>
        <v/>
      </c>
      <c r="E146" s="201" t="str">
        <f>IFERROR(__xludf.DUMMYFUNCTION("""COMPUTED_VALUE"""),"")</f>
        <v/>
      </c>
      <c r="F146" s="201" t="str">
        <f>IFERROR(__xludf.DUMMYFUNCTION("""COMPUTED_VALUE"""),"")</f>
        <v/>
      </c>
      <c r="G146" s="201" t="str">
        <f>IFERROR(__xludf.DUMMYFUNCTION("""COMPUTED_VALUE"""),"")</f>
        <v/>
      </c>
      <c r="H146" s="201" t="str">
        <f>IFERROR(__xludf.DUMMYFUNCTION("""COMPUTED_VALUE"""),"")</f>
        <v/>
      </c>
    </row>
    <row r="147">
      <c r="A147" s="201" t="str">
        <f>IFERROR(__xludf.DUMMYFUNCTION("""COMPUTED_VALUE"""),"16:39:04 up 1:25")</f>
        <v>16:39:04 up 1:25</v>
      </c>
      <c r="B147" s="201" t="str">
        <f>IFERROR(__xludf.DUMMYFUNCTION("""COMPUTED_VALUE"""),"1 user")</f>
        <v>1 user</v>
      </c>
      <c r="C147" s="201" t="str">
        <f>IFERROR(__xludf.DUMMYFUNCTION("""COMPUTED_VALUE"""),"load average: 0")</f>
        <v>load average: 0</v>
      </c>
      <c r="D147" s="201">
        <f>IFERROR(__xludf.DUMMYFUNCTION("""COMPUTED_VALUE"""),90.0)</f>
        <v>90</v>
      </c>
      <c r="E147" s="201">
        <f>IFERROR(__xludf.DUMMYFUNCTION("""COMPUTED_VALUE"""),1.0)</f>
        <v>1</v>
      </c>
      <c r="F147" s="201">
        <f>IFERROR(__xludf.DUMMYFUNCTION("""COMPUTED_VALUE"""),12.0)</f>
        <v>12</v>
      </c>
      <c r="G147" s="201">
        <f>IFERROR(__xludf.DUMMYFUNCTION("""COMPUTED_VALUE"""),0.0)</f>
        <v>0</v>
      </c>
      <c r="H147" s="201">
        <f>IFERROR(__xludf.DUMMYFUNCTION("""COMPUTED_VALUE"""),85.0)</f>
        <v>85</v>
      </c>
    </row>
    <row r="148">
      <c r="A148" s="201" t="str">
        <f>IFERROR(__xludf.DUMMYFUNCTION("""COMPUTED_VALUE"""),"up 1 hour")</f>
        <v>up 1 hour</v>
      </c>
      <c r="B148" s="201" t="str">
        <f>IFERROR(__xludf.DUMMYFUNCTION("""COMPUTED_VALUE"""),"25 minutes")</f>
        <v>25 minutes</v>
      </c>
      <c r="C148" s="201" t="str">
        <f>IFERROR(__xludf.DUMMYFUNCTION("""COMPUTED_VALUE"""),"")</f>
        <v/>
      </c>
      <c r="D148" s="201" t="str">
        <f>IFERROR(__xludf.DUMMYFUNCTION("""COMPUTED_VALUE"""),"")</f>
        <v/>
      </c>
      <c r="E148" s="201" t="str">
        <f>IFERROR(__xludf.DUMMYFUNCTION("""COMPUTED_VALUE"""),"")</f>
        <v/>
      </c>
      <c r="F148" s="201" t="str">
        <f>IFERROR(__xludf.DUMMYFUNCTION("""COMPUTED_VALUE"""),"")</f>
        <v/>
      </c>
      <c r="G148" s="201" t="str">
        <f>IFERROR(__xludf.DUMMYFUNCTION("""COMPUTED_VALUE"""),"")</f>
        <v/>
      </c>
      <c r="H148" s="201" t="str">
        <f>IFERROR(__xludf.DUMMYFUNCTION("""COMPUTED_VALUE"""),"")</f>
        <v/>
      </c>
    </row>
    <row r="149">
      <c r="A149" s="201" t="str">
        <f>IFERROR(__xludf.DUMMYFUNCTION("""COMPUTED_VALUE"""),"dom ago 25 19:39:04 UTC 2019")</f>
        <v>dom ago 25 19:39:04 UTC 2019</v>
      </c>
      <c r="B149" s="201" t="str">
        <f>IFERROR(__xludf.DUMMYFUNCTION("""COMPUTED_VALUE"""),"")</f>
        <v/>
      </c>
      <c r="C149" s="201" t="str">
        <f>IFERROR(__xludf.DUMMYFUNCTION("""COMPUTED_VALUE"""),"")</f>
        <v/>
      </c>
      <c r="D149" s="201" t="str">
        <f>IFERROR(__xludf.DUMMYFUNCTION("""COMPUTED_VALUE"""),"")</f>
        <v/>
      </c>
      <c r="E149" s="201" t="str">
        <f>IFERROR(__xludf.DUMMYFUNCTION("""COMPUTED_VALUE"""),"")</f>
        <v/>
      </c>
      <c r="F149" s="201" t="str">
        <f>IFERROR(__xludf.DUMMYFUNCTION("""COMPUTED_VALUE"""),"")</f>
        <v/>
      </c>
      <c r="G149" s="201" t="str">
        <f>IFERROR(__xludf.DUMMYFUNCTION("""COMPUTED_VALUE"""),"")</f>
        <v/>
      </c>
      <c r="H149" s="201" t="str">
        <f>IFERROR(__xludf.DUMMYFUNCTION("""COMPUTED_VALUE"""),"")</f>
        <v/>
      </c>
    </row>
    <row r="150">
      <c r="A150" s="201" t="str">
        <f>IFERROR(__xludf.DUMMYFUNCTION("""COMPUTED_VALUE"""),"")</f>
        <v/>
      </c>
      <c r="B150" s="201" t="str">
        <f>IFERROR(__xludf.DUMMYFUNCTION("""COMPUTED_VALUE"""),"")</f>
        <v/>
      </c>
      <c r="C150" s="201" t="str">
        <f>IFERROR(__xludf.DUMMYFUNCTION("""COMPUTED_VALUE"""),"")</f>
        <v/>
      </c>
      <c r="D150" s="201" t="str">
        <f>IFERROR(__xludf.DUMMYFUNCTION("""COMPUTED_VALUE"""),"")</f>
        <v/>
      </c>
      <c r="E150" s="201" t="str">
        <f>IFERROR(__xludf.DUMMYFUNCTION("""COMPUTED_VALUE"""),"")</f>
        <v/>
      </c>
      <c r="F150" s="201" t="str">
        <f>IFERROR(__xludf.DUMMYFUNCTION("""COMPUTED_VALUE"""),"")</f>
        <v/>
      </c>
      <c r="G150" s="201" t="str">
        <f>IFERROR(__xludf.DUMMYFUNCTION("""COMPUTED_VALUE"""),"")</f>
        <v/>
      </c>
      <c r="H150" s="201" t="str">
        <f>IFERROR(__xludf.DUMMYFUNCTION("""COMPUTED_VALUE"""),"")</f>
        <v/>
      </c>
    </row>
    <row r="151">
      <c r="A151" s="201" t="str">
        <f>IFERROR(__xludf.DUMMYFUNCTION("""COMPUTED_VALUE"""),"Planejamento|")</f>
        <v>Planejamento|</v>
      </c>
      <c r="B151" s="201" t="str">
        <f>IFERROR(__xludf.DUMMYFUNCTION("""COMPUTED_VALUE"""),"")</f>
        <v/>
      </c>
      <c r="C151" s="201" t="str">
        <f>IFERROR(__xludf.DUMMYFUNCTION("""COMPUTED_VALUE"""),"")</f>
        <v/>
      </c>
      <c r="D151" s="201" t="str">
        <f>IFERROR(__xludf.DUMMYFUNCTION("""COMPUTED_VALUE"""),"")</f>
        <v/>
      </c>
      <c r="E151" s="201" t="str">
        <f>IFERROR(__xludf.DUMMYFUNCTION("""COMPUTED_VALUE"""),"")</f>
        <v/>
      </c>
      <c r="F151" s="201" t="str">
        <f>IFERROR(__xludf.DUMMYFUNCTION("""COMPUTED_VALUE"""),"")</f>
        <v/>
      </c>
      <c r="G151" s="201" t="str">
        <f>IFERROR(__xludf.DUMMYFUNCTION("""COMPUTED_VALUE"""),"")</f>
        <v/>
      </c>
      <c r="H151" s="201" t="str">
        <f>IFERROR(__xludf.DUMMYFUNCTION("""COMPUTED_VALUE"""),"")</f>
        <v/>
      </c>
    </row>
    <row r="152">
      <c r="A152" s="201" t="str">
        <f>IFERROR(__xludf.DUMMYFUNCTION("""COMPUTED_VALUE"""),"Estudos|")</f>
        <v>Estudos|</v>
      </c>
      <c r="B152" s="201" t="str">
        <f>IFERROR(__xludf.DUMMYFUNCTION("""COMPUTED_VALUE"""),"")</f>
        <v/>
      </c>
      <c r="C152" s="201" t="str">
        <f>IFERROR(__xludf.DUMMYFUNCTION("""COMPUTED_VALUE"""),"")</f>
        <v/>
      </c>
      <c r="D152" s="201" t="str">
        <f>IFERROR(__xludf.DUMMYFUNCTION("""COMPUTED_VALUE"""),"")</f>
        <v/>
      </c>
      <c r="E152" s="201" t="str">
        <f>IFERROR(__xludf.DUMMYFUNCTION("""COMPUTED_VALUE"""),"")</f>
        <v/>
      </c>
      <c r="F152" s="201" t="str">
        <f>IFERROR(__xludf.DUMMYFUNCTION("""COMPUTED_VALUE"""),"")</f>
        <v/>
      </c>
      <c r="G152" s="201" t="str">
        <f>IFERROR(__xludf.DUMMYFUNCTION("""COMPUTED_VALUE"""),"")</f>
        <v/>
      </c>
      <c r="H152" s="201" t="str">
        <f>IFERROR(__xludf.DUMMYFUNCTION("""COMPUTED_VALUE"""),"")</f>
        <v/>
      </c>
    </row>
    <row r="153">
      <c r="A153" s="201" t="str">
        <f>IFERROR(__xludf.DUMMYFUNCTION("""COMPUTED_VALUE"""),"19:37:40 up 1:21")</f>
        <v>19:37:40 up 1:21</v>
      </c>
      <c r="B153" s="201" t="str">
        <f>IFERROR(__xludf.DUMMYFUNCTION("""COMPUTED_VALUE"""),"1 user")</f>
        <v>1 user</v>
      </c>
      <c r="C153" s="201" t="str">
        <f>IFERROR(__xludf.DUMMYFUNCTION("""COMPUTED_VALUE"""),"load average: 0")</f>
        <v>load average: 0</v>
      </c>
      <c r="D153" s="201">
        <f>IFERROR(__xludf.DUMMYFUNCTION("""COMPUTED_VALUE"""),55.0)</f>
        <v>55</v>
      </c>
      <c r="E153" s="201">
        <f>IFERROR(__xludf.DUMMYFUNCTION("""COMPUTED_VALUE"""),0.0)</f>
        <v>0</v>
      </c>
      <c r="F153" s="201">
        <f>IFERROR(__xludf.DUMMYFUNCTION("""COMPUTED_VALUE"""),74.0)</f>
        <v>74</v>
      </c>
      <c r="G153" s="201">
        <f>IFERROR(__xludf.DUMMYFUNCTION("""COMPUTED_VALUE"""),0.0)</f>
        <v>0</v>
      </c>
      <c r="H153" s="201">
        <f>IFERROR(__xludf.DUMMYFUNCTION("""COMPUTED_VALUE"""),69.0)</f>
        <v>69</v>
      </c>
    </row>
    <row r="154">
      <c r="A154" s="201" t="str">
        <f>IFERROR(__xludf.DUMMYFUNCTION("""COMPUTED_VALUE"""),"up 1 hour")</f>
        <v>up 1 hour</v>
      </c>
      <c r="B154" s="201" t="str">
        <f>IFERROR(__xludf.DUMMYFUNCTION("""COMPUTED_VALUE"""),"21 minutes")</f>
        <v>21 minutes</v>
      </c>
      <c r="C154" s="201" t="str">
        <f>IFERROR(__xludf.DUMMYFUNCTION("""COMPUTED_VALUE"""),"")</f>
        <v/>
      </c>
      <c r="D154" s="201" t="str">
        <f>IFERROR(__xludf.DUMMYFUNCTION("""COMPUTED_VALUE"""),"")</f>
        <v/>
      </c>
      <c r="E154" s="201" t="str">
        <f>IFERROR(__xludf.DUMMYFUNCTION("""COMPUTED_VALUE"""),"")</f>
        <v/>
      </c>
      <c r="F154" s="201" t="str">
        <f>IFERROR(__xludf.DUMMYFUNCTION("""COMPUTED_VALUE"""),"")</f>
        <v/>
      </c>
      <c r="G154" s="201" t="str">
        <f>IFERROR(__xludf.DUMMYFUNCTION("""COMPUTED_VALUE"""),"")</f>
        <v/>
      </c>
      <c r="H154" s="201" t="str">
        <f>IFERROR(__xludf.DUMMYFUNCTION("""COMPUTED_VALUE"""),"")</f>
        <v/>
      </c>
    </row>
    <row r="155">
      <c r="A155" s="201" t="str">
        <f>IFERROR(__xludf.DUMMYFUNCTION("""COMPUTED_VALUE"""),"dom ago 25 22:37:40 UTC 2019")</f>
        <v>dom ago 25 22:37:40 UTC 2019</v>
      </c>
      <c r="B155" s="201" t="str">
        <f>IFERROR(__xludf.DUMMYFUNCTION("""COMPUTED_VALUE"""),"")</f>
        <v/>
      </c>
      <c r="C155" s="201" t="str">
        <f>IFERROR(__xludf.DUMMYFUNCTION("""COMPUTED_VALUE"""),"")</f>
        <v/>
      </c>
      <c r="D155" s="201" t="str">
        <f>IFERROR(__xludf.DUMMYFUNCTION("""COMPUTED_VALUE"""),"")</f>
        <v/>
      </c>
      <c r="E155" s="201" t="str">
        <f>IFERROR(__xludf.DUMMYFUNCTION("""COMPUTED_VALUE"""),"")</f>
        <v/>
      </c>
      <c r="F155" s="201" t="str">
        <f>IFERROR(__xludf.DUMMYFUNCTION("""COMPUTED_VALUE"""),"")</f>
        <v/>
      </c>
      <c r="G155" s="201" t="str">
        <f>IFERROR(__xludf.DUMMYFUNCTION("""COMPUTED_VALUE"""),"")</f>
        <v/>
      </c>
      <c r="H155" s="201" t="str">
        <f>IFERROR(__xludf.DUMMYFUNCTION("""COMPUTED_VALUE"""),"")</f>
        <v/>
      </c>
    </row>
    <row r="156">
      <c r="A156" s="201" t="str">
        <f>IFERROR(__xludf.DUMMYFUNCTION("""COMPUTED_VALUE"""),"")</f>
        <v/>
      </c>
      <c r="B156" s="201" t="str">
        <f>IFERROR(__xludf.DUMMYFUNCTION("""COMPUTED_VALUE"""),"")</f>
        <v/>
      </c>
      <c r="C156" s="201" t="str">
        <f>IFERROR(__xludf.DUMMYFUNCTION("""COMPUTED_VALUE"""),"")</f>
        <v/>
      </c>
      <c r="D156" s="201" t="str">
        <f>IFERROR(__xludf.DUMMYFUNCTION("""COMPUTED_VALUE"""),"")</f>
        <v/>
      </c>
      <c r="E156" s="201" t="str">
        <f>IFERROR(__xludf.DUMMYFUNCTION("""COMPUTED_VALUE"""),"")</f>
        <v/>
      </c>
      <c r="F156" s="201" t="str">
        <f>IFERROR(__xludf.DUMMYFUNCTION("""COMPUTED_VALUE"""),"")</f>
        <v/>
      </c>
      <c r="G156" s="201" t="str">
        <f>IFERROR(__xludf.DUMMYFUNCTION("""COMPUTED_VALUE"""),"")</f>
        <v/>
      </c>
      <c r="H156" s="201" t="str">
        <f>IFERROR(__xludf.DUMMYFUNCTION("""COMPUTED_VALUE"""),"")</f>
        <v/>
      </c>
    </row>
    <row r="157">
      <c r="A157" s="201" t="str">
        <f>IFERROR(__xludf.DUMMYFUNCTION("""COMPUTED_VALUE"""),"Tarefa|")</f>
        <v>Tarefa|</v>
      </c>
      <c r="B157" s="201" t="str">
        <f>IFERROR(__xludf.DUMMYFUNCTION("""COMPUTED_VALUE"""),"")</f>
        <v/>
      </c>
      <c r="C157" s="201" t="str">
        <f>IFERROR(__xludf.DUMMYFUNCTION("""COMPUTED_VALUE"""),"")</f>
        <v/>
      </c>
      <c r="D157" s="201" t="str">
        <f>IFERROR(__xludf.DUMMYFUNCTION("""COMPUTED_VALUE"""),"")</f>
        <v/>
      </c>
      <c r="E157" s="201" t="str">
        <f>IFERROR(__xludf.DUMMYFUNCTION("""COMPUTED_VALUE"""),"")</f>
        <v/>
      </c>
      <c r="F157" s="201" t="str">
        <f>IFERROR(__xludf.DUMMYFUNCTION("""COMPUTED_VALUE"""),"")</f>
        <v/>
      </c>
      <c r="G157" s="201" t="str">
        <f>IFERROR(__xludf.DUMMYFUNCTION("""COMPUTED_VALUE"""),"")</f>
        <v/>
      </c>
      <c r="H157" s="201" t="str">
        <f>IFERROR(__xludf.DUMMYFUNCTION("""COMPUTED_VALUE"""),"")</f>
        <v/>
      </c>
    </row>
    <row r="158">
      <c r="A158" s="201" t="str">
        <f>IFERROR(__xludf.DUMMYFUNCTION("""COMPUTED_VALUE"""),"Estatistica|")</f>
        <v>Estatistica|</v>
      </c>
      <c r="B158" s="201" t="str">
        <f>IFERROR(__xludf.DUMMYFUNCTION("""COMPUTED_VALUE"""),"")</f>
        <v/>
      </c>
      <c r="C158" s="201" t="str">
        <f>IFERROR(__xludf.DUMMYFUNCTION("""COMPUTED_VALUE"""),"")</f>
        <v/>
      </c>
      <c r="D158" s="201" t="str">
        <f>IFERROR(__xludf.DUMMYFUNCTION("""COMPUTED_VALUE"""),"")</f>
        <v/>
      </c>
      <c r="E158" s="201" t="str">
        <f>IFERROR(__xludf.DUMMYFUNCTION("""COMPUTED_VALUE"""),"")</f>
        <v/>
      </c>
      <c r="F158" s="201" t="str">
        <f>IFERROR(__xludf.DUMMYFUNCTION("""COMPUTED_VALUE"""),"")</f>
        <v/>
      </c>
      <c r="G158" s="201" t="str">
        <f>IFERROR(__xludf.DUMMYFUNCTION("""COMPUTED_VALUE"""),"")</f>
        <v/>
      </c>
      <c r="H158" s="201" t="str">
        <f>IFERROR(__xludf.DUMMYFUNCTION("""COMPUTED_VALUE"""),"")</f>
        <v/>
      </c>
    </row>
    <row r="159">
      <c r="A159" s="201" t="str">
        <f>IFERROR(__xludf.DUMMYFUNCTION("""COMPUTED_VALUE"""),"21:49:14 up 45 min")</f>
        <v>21:49:14 up 45 min</v>
      </c>
      <c r="B159" s="201" t="str">
        <f>IFERROR(__xludf.DUMMYFUNCTION("""COMPUTED_VALUE"""),"1 user")</f>
        <v>1 user</v>
      </c>
      <c r="C159" s="201" t="str">
        <f>IFERROR(__xludf.DUMMYFUNCTION("""COMPUTED_VALUE"""),"load average: 0")</f>
        <v>load average: 0</v>
      </c>
      <c r="D159" s="201">
        <f>IFERROR(__xludf.DUMMYFUNCTION("""COMPUTED_VALUE"""),67.0)</f>
        <v>67</v>
      </c>
      <c r="E159" s="201">
        <f>IFERROR(__xludf.DUMMYFUNCTION("""COMPUTED_VALUE"""),0.0)</f>
        <v>0</v>
      </c>
      <c r="F159" s="201">
        <f>IFERROR(__xludf.DUMMYFUNCTION("""COMPUTED_VALUE"""),58.0)</f>
        <v>58</v>
      </c>
      <c r="G159" s="201">
        <f>IFERROR(__xludf.DUMMYFUNCTION("""COMPUTED_VALUE"""),0.0)</f>
        <v>0</v>
      </c>
      <c r="H159" s="201">
        <f>IFERROR(__xludf.DUMMYFUNCTION("""COMPUTED_VALUE"""),55.0)</f>
        <v>55</v>
      </c>
    </row>
    <row r="160">
      <c r="A160" s="201" t="str">
        <f>IFERROR(__xludf.DUMMYFUNCTION("""COMPUTED_VALUE"""),"up 0 hours")</f>
        <v>up 0 hours</v>
      </c>
      <c r="B160" s="201" t="str">
        <f>IFERROR(__xludf.DUMMYFUNCTION("""COMPUTED_VALUE"""),"45 minutes")</f>
        <v>45 minutes</v>
      </c>
      <c r="C160" s="201" t="str">
        <f>IFERROR(__xludf.DUMMYFUNCTION("""COMPUTED_VALUE"""),"")</f>
        <v/>
      </c>
      <c r="D160" s="201" t="str">
        <f>IFERROR(__xludf.DUMMYFUNCTION("""COMPUTED_VALUE"""),"")</f>
        <v/>
      </c>
      <c r="E160" s="201" t="str">
        <f>IFERROR(__xludf.DUMMYFUNCTION("""COMPUTED_VALUE"""),"")</f>
        <v/>
      </c>
      <c r="F160" s="201" t="str">
        <f>IFERROR(__xludf.DUMMYFUNCTION("""COMPUTED_VALUE"""),"")</f>
        <v/>
      </c>
      <c r="G160" s="201" t="str">
        <f>IFERROR(__xludf.DUMMYFUNCTION("""COMPUTED_VALUE"""),"")</f>
        <v/>
      </c>
      <c r="H160" s="201" t="str">
        <f>IFERROR(__xludf.DUMMYFUNCTION("""COMPUTED_VALUE"""),"")</f>
        <v/>
      </c>
    </row>
    <row r="161">
      <c r="A161" s="201" t="str">
        <f>IFERROR(__xludf.DUMMYFUNCTION("""COMPUTED_VALUE"""),"seg ago 26 00:49:14 UTC 2019")</f>
        <v>seg ago 26 00:49:14 UTC 2019</v>
      </c>
      <c r="B161" s="201" t="str">
        <f>IFERROR(__xludf.DUMMYFUNCTION("""COMPUTED_VALUE"""),"")</f>
        <v/>
      </c>
      <c r="C161" s="201" t="str">
        <f>IFERROR(__xludf.DUMMYFUNCTION("""COMPUTED_VALUE"""),"")</f>
        <v/>
      </c>
      <c r="D161" s="201" t="str">
        <f>IFERROR(__xludf.DUMMYFUNCTION("""COMPUTED_VALUE"""),"")</f>
        <v/>
      </c>
      <c r="E161" s="201" t="str">
        <f>IFERROR(__xludf.DUMMYFUNCTION("""COMPUTED_VALUE"""),"")</f>
        <v/>
      </c>
      <c r="F161" s="201" t="str">
        <f>IFERROR(__xludf.DUMMYFUNCTION("""COMPUTED_VALUE"""),"")</f>
        <v/>
      </c>
      <c r="G161" s="201" t="str">
        <f>IFERROR(__xludf.DUMMYFUNCTION("""COMPUTED_VALUE"""),"")</f>
        <v/>
      </c>
      <c r="H161" s="201" t="str">
        <f>IFERROR(__xludf.DUMMYFUNCTION("""COMPUTED_VALUE"""),"")</f>
        <v/>
      </c>
    </row>
    <row r="162">
      <c r="A162" s="201" t="str">
        <f>IFERROR(__xludf.DUMMYFUNCTION("""COMPUTED_VALUE"""),"")</f>
        <v/>
      </c>
      <c r="B162" s="201" t="str">
        <f>IFERROR(__xludf.DUMMYFUNCTION("""COMPUTED_VALUE"""),"")</f>
        <v/>
      </c>
      <c r="C162" s="201" t="str">
        <f>IFERROR(__xludf.DUMMYFUNCTION("""COMPUTED_VALUE"""),"")</f>
        <v/>
      </c>
      <c r="D162" s="201" t="str">
        <f>IFERROR(__xludf.DUMMYFUNCTION("""COMPUTED_VALUE"""),"")</f>
        <v/>
      </c>
      <c r="E162" s="201" t="str">
        <f>IFERROR(__xludf.DUMMYFUNCTION("""COMPUTED_VALUE"""),"")</f>
        <v/>
      </c>
      <c r="F162" s="201" t="str">
        <f>IFERROR(__xludf.DUMMYFUNCTION("""COMPUTED_VALUE"""),"")</f>
        <v/>
      </c>
      <c r="G162" s="201" t="str">
        <f>IFERROR(__xludf.DUMMYFUNCTION("""COMPUTED_VALUE"""),"")</f>
        <v/>
      </c>
      <c r="H162" s="201" t="str">
        <f>IFERROR(__xludf.DUMMYFUNCTION("""COMPUTED_VALUE"""),"")</f>
        <v/>
      </c>
    </row>
    <row r="163">
      <c r="A163" s="201" t="str">
        <f>IFERROR(__xludf.DUMMYFUNCTION("""COMPUTED_VALUE"""),"Planejamento|")</f>
        <v>Planejamento|</v>
      </c>
      <c r="B163" s="201" t="str">
        <f>IFERROR(__xludf.DUMMYFUNCTION("""COMPUTED_VALUE"""),"")</f>
        <v/>
      </c>
      <c r="C163" s="201" t="str">
        <f>IFERROR(__xludf.DUMMYFUNCTION("""COMPUTED_VALUE"""),"")</f>
        <v/>
      </c>
      <c r="D163" s="201" t="str">
        <f>IFERROR(__xludf.DUMMYFUNCTION("""COMPUTED_VALUE"""),"")</f>
        <v/>
      </c>
      <c r="E163" s="201" t="str">
        <f>IFERROR(__xludf.DUMMYFUNCTION("""COMPUTED_VALUE"""),"")</f>
        <v/>
      </c>
      <c r="F163" s="201" t="str">
        <f>IFERROR(__xludf.DUMMYFUNCTION("""COMPUTED_VALUE"""),"")</f>
        <v/>
      </c>
      <c r="G163" s="201" t="str">
        <f>IFERROR(__xludf.DUMMYFUNCTION("""COMPUTED_VALUE"""),"")</f>
        <v/>
      </c>
      <c r="H163" s="201" t="str">
        <f>IFERROR(__xludf.DUMMYFUNCTION("""COMPUTED_VALUE"""),"")</f>
        <v/>
      </c>
    </row>
    <row r="164">
      <c r="A164" s="201" t="str">
        <f>IFERROR(__xludf.DUMMYFUNCTION("""COMPUTED_VALUE"""),"Estudos|")</f>
        <v>Estudos|</v>
      </c>
      <c r="B164" s="201" t="str">
        <f>IFERROR(__xludf.DUMMYFUNCTION("""COMPUTED_VALUE"""),"")</f>
        <v/>
      </c>
      <c r="C164" s="201" t="str">
        <f>IFERROR(__xludf.DUMMYFUNCTION("""COMPUTED_VALUE"""),"")</f>
        <v/>
      </c>
      <c r="D164" s="201" t="str">
        <f>IFERROR(__xludf.DUMMYFUNCTION("""COMPUTED_VALUE"""),"")</f>
        <v/>
      </c>
      <c r="E164" s="201" t="str">
        <f>IFERROR(__xludf.DUMMYFUNCTION("""COMPUTED_VALUE"""),"")</f>
        <v/>
      </c>
      <c r="F164" s="201" t="str">
        <f>IFERROR(__xludf.DUMMYFUNCTION("""COMPUTED_VALUE"""),"")</f>
        <v/>
      </c>
      <c r="G164" s="201" t="str">
        <f>IFERROR(__xludf.DUMMYFUNCTION("""COMPUTED_VALUE"""),"")</f>
        <v/>
      </c>
      <c r="H164" s="201" t="str">
        <f>IFERROR(__xludf.DUMMYFUNCTION("""COMPUTED_VALUE"""),"")</f>
        <v/>
      </c>
    </row>
    <row r="165">
      <c r="A165" s="201" t="str">
        <f>IFERROR(__xludf.DUMMYFUNCTION("""COMPUTED_VALUE"""),"09:19:16 up 41 min")</f>
        <v>09:19:16 up 41 min</v>
      </c>
      <c r="B165" s="201" t="str">
        <f>IFERROR(__xludf.DUMMYFUNCTION("""COMPUTED_VALUE"""),"1 user")</f>
        <v>1 user</v>
      </c>
      <c r="C165" s="201" t="str">
        <f>IFERROR(__xludf.DUMMYFUNCTION("""COMPUTED_VALUE"""),"load average: 1")</f>
        <v>load average: 1</v>
      </c>
      <c r="D165" s="201">
        <f>IFERROR(__xludf.DUMMYFUNCTION("""COMPUTED_VALUE"""),14.0)</f>
        <v>14</v>
      </c>
      <c r="E165" s="201">
        <f>IFERROR(__xludf.DUMMYFUNCTION("""COMPUTED_VALUE"""),0.0)</f>
        <v>0</v>
      </c>
      <c r="F165" s="201">
        <f>IFERROR(__xludf.DUMMYFUNCTION("""COMPUTED_VALUE"""),73.0)</f>
        <v>73</v>
      </c>
      <c r="G165" s="201">
        <f>IFERROR(__xludf.DUMMYFUNCTION("""COMPUTED_VALUE"""),0.0)</f>
        <v>0</v>
      </c>
      <c r="H165" s="201">
        <f>IFERROR(__xludf.DUMMYFUNCTION("""COMPUTED_VALUE"""),63.0)</f>
        <v>63</v>
      </c>
    </row>
    <row r="166">
      <c r="A166" s="201" t="str">
        <f>IFERROR(__xludf.DUMMYFUNCTION("""COMPUTED_VALUE"""),"up 0 hours")</f>
        <v>up 0 hours</v>
      </c>
      <c r="B166" s="201" t="str">
        <f>IFERROR(__xludf.DUMMYFUNCTION("""COMPUTED_VALUE"""),"41 minutes")</f>
        <v>41 minutes</v>
      </c>
      <c r="C166" s="201" t="str">
        <f>IFERROR(__xludf.DUMMYFUNCTION("""COMPUTED_VALUE"""),"")</f>
        <v/>
      </c>
      <c r="D166" s="201" t="str">
        <f>IFERROR(__xludf.DUMMYFUNCTION("""COMPUTED_VALUE"""),"")</f>
        <v/>
      </c>
      <c r="E166" s="201" t="str">
        <f>IFERROR(__xludf.DUMMYFUNCTION("""COMPUTED_VALUE"""),"")</f>
        <v/>
      </c>
      <c r="F166" s="201" t="str">
        <f>IFERROR(__xludf.DUMMYFUNCTION("""COMPUTED_VALUE"""),"")</f>
        <v/>
      </c>
      <c r="G166" s="201" t="str">
        <f>IFERROR(__xludf.DUMMYFUNCTION("""COMPUTED_VALUE"""),"")</f>
        <v/>
      </c>
      <c r="H166" s="201" t="str">
        <f>IFERROR(__xludf.DUMMYFUNCTION("""COMPUTED_VALUE"""),"")</f>
        <v/>
      </c>
    </row>
    <row r="167">
      <c r="A167" s="201" t="str">
        <f>IFERROR(__xludf.DUMMYFUNCTION("""COMPUTED_VALUE"""),"seg ago 26 12:19:16 UTC 2019")</f>
        <v>seg ago 26 12:19:16 UTC 2019</v>
      </c>
      <c r="B167" s="201" t="str">
        <f>IFERROR(__xludf.DUMMYFUNCTION("""COMPUTED_VALUE"""),"")</f>
        <v/>
      </c>
      <c r="C167" s="201" t="str">
        <f>IFERROR(__xludf.DUMMYFUNCTION("""COMPUTED_VALUE"""),"")</f>
        <v/>
      </c>
      <c r="D167" s="201" t="str">
        <f>IFERROR(__xludf.DUMMYFUNCTION("""COMPUTED_VALUE"""),"")</f>
        <v/>
      </c>
      <c r="E167" s="201" t="str">
        <f>IFERROR(__xludf.DUMMYFUNCTION("""COMPUTED_VALUE"""),"")</f>
        <v/>
      </c>
      <c r="F167" s="201" t="str">
        <f>IFERROR(__xludf.DUMMYFUNCTION("""COMPUTED_VALUE"""),"")</f>
        <v/>
      </c>
      <c r="G167" s="201" t="str">
        <f>IFERROR(__xludf.DUMMYFUNCTION("""COMPUTED_VALUE"""),"")</f>
        <v/>
      </c>
      <c r="H167" s="201" t="str">
        <f>IFERROR(__xludf.DUMMYFUNCTION("""COMPUTED_VALUE"""),"")</f>
        <v/>
      </c>
    </row>
    <row r="168">
      <c r="A168" s="201" t="str">
        <f>IFERROR(__xludf.DUMMYFUNCTION("""COMPUTED_VALUE"""),"")</f>
        <v/>
      </c>
      <c r="B168" s="201" t="str">
        <f>IFERROR(__xludf.DUMMYFUNCTION("""COMPUTED_VALUE"""),"")</f>
        <v/>
      </c>
      <c r="C168" s="201" t="str">
        <f>IFERROR(__xludf.DUMMYFUNCTION("""COMPUTED_VALUE"""),"")</f>
        <v/>
      </c>
      <c r="D168" s="201" t="str">
        <f>IFERROR(__xludf.DUMMYFUNCTION("""COMPUTED_VALUE"""),"")</f>
        <v/>
      </c>
      <c r="E168" s="201" t="str">
        <f>IFERROR(__xludf.DUMMYFUNCTION("""COMPUTED_VALUE"""),"")</f>
        <v/>
      </c>
      <c r="F168" s="201" t="str">
        <f>IFERROR(__xludf.DUMMYFUNCTION("""COMPUTED_VALUE"""),"")</f>
        <v/>
      </c>
      <c r="G168" s="201" t="str">
        <f>IFERROR(__xludf.DUMMYFUNCTION("""COMPUTED_VALUE"""),"")</f>
        <v/>
      </c>
      <c r="H168" s="201" t="str">
        <f>IFERROR(__xludf.DUMMYFUNCTION("""COMPUTED_VALUE"""),"")</f>
        <v/>
      </c>
    </row>
    <row r="169">
      <c r="A169" s="201" t="str">
        <f>IFERROR(__xludf.DUMMYFUNCTION("""COMPUTED_VALUE"""),"Estudo|")</f>
        <v>Estudo|</v>
      </c>
      <c r="B169" s="201" t="str">
        <f>IFERROR(__xludf.DUMMYFUNCTION("""COMPUTED_VALUE"""),"")</f>
        <v/>
      </c>
      <c r="C169" s="201" t="str">
        <f>IFERROR(__xludf.DUMMYFUNCTION("""COMPUTED_VALUE"""),"")</f>
        <v/>
      </c>
      <c r="D169" s="201" t="str">
        <f>IFERROR(__xludf.DUMMYFUNCTION("""COMPUTED_VALUE"""),"")</f>
        <v/>
      </c>
      <c r="E169" s="201" t="str">
        <f>IFERROR(__xludf.DUMMYFUNCTION("""COMPUTED_VALUE"""),"")</f>
        <v/>
      </c>
      <c r="F169" s="201" t="str">
        <f>IFERROR(__xludf.DUMMYFUNCTION("""COMPUTED_VALUE"""),"")</f>
        <v/>
      </c>
      <c r="G169" s="201" t="str">
        <f>IFERROR(__xludf.DUMMYFUNCTION("""COMPUTED_VALUE"""),"")</f>
        <v/>
      </c>
      <c r="H169" s="201" t="str">
        <f>IFERROR(__xludf.DUMMYFUNCTION("""COMPUTED_VALUE"""),"")</f>
        <v/>
      </c>
    </row>
    <row r="170">
      <c r="A170" s="201" t="str">
        <f>IFERROR(__xludf.DUMMYFUNCTION("""COMPUTED_VALUE"""),"Estatistica|")</f>
        <v>Estatistica|</v>
      </c>
      <c r="B170" s="201" t="str">
        <f>IFERROR(__xludf.DUMMYFUNCTION("""COMPUTED_VALUE"""),"")</f>
        <v/>
      </c>
      <c r="C170" s="201" t="str">
        <f>IFERROR(__xludf.DUMMYFUNCTION("""COMPUTED_VALUE"""),"")</f>
        <v/>
      </c>
      <c r="D170" s="201" t="str">
        <f>IFERROR(__xludf.DUMMYFUNCTION("""COMPUTED_VALUE"""),"")</f>
        <v/>
      </c>
      <c r="E170" s="201" t="str">
        <f>IFERROR(__xludf.DUMMYFUNCTION("""COMPUTED_VALUE"""),"")</f>
        <v/>
      </c>
      <c r="F170" s="201" t="str">
        <f>IFERROR(__xludf.DUMMYFUNCTION("""COMPUTED_VALUE"""),"")</f>
        <v/>
      </c>
      <c r="G170" s="201" t="str">
        <f>IFERROR(__xludf.DUMMYFUNCTION("""COMPUTED_VALUE"""),"")</f>
        <v/>
      </c>
      <c r="H170" s="201" t="str">
        <f>IFERROR(__xludf.DUMMYFUNCTION("""COMPUTED_VALUE"""),"")</f>
        <v/>
      </c>
    </row>
    <row r="171">
      <c r="A171" s="201" t="str">
        <f>IFERROR(__xludf.DUMMYFUNCTION("""COMPUTED_VALUE"""),"11:49:07 up 2:28")</f>
        <v>11:49:07 up 2:28</v>
      </c>
      <c r="B171" s="201" t="str">
        <f>IFERROR(__xludf.DUMMYFUNCTION("""COMPUTED_VALUE"""),"1 user")</f>
        <v>1 user</v>
      </c>
      <c r="C171" s="201" t="str">
        <f>IFERROR(__xludf.DUMMYFUNCTION("""COMPUTED_VALUE"""),"load average: 1")</f>
        <v>load average: 1</v>
      </c>
      <c r="D171" s="201">
        <f>IFERROR(__xludf.DUMMYFUNCTION("""COMPUTED_VALUE"""),10.0)</f>
        <v>10</v>
      </c>
      <c r="E171" s="201">
        <f>IFERROR(__xludf.DUMMYFUNCTION("""COMPUTED_VALUE"""),0.0)</f>
        <v>0</v>
      </c>
      <c r="F171" s="201">
        <f>IFERROR(__xludf.DUMMYFUNCTION("""COMPUTED_VALUE"""),89.0)</f>
        <v>89</v>
      </c>
      <c r="G171" s="201">
        <f>IFERROR(__xludf.DUMMYFUNCTION("""COMPUTED_VALUE"""),0.0)</f>
        <v>0</v>
      </c>
      <c r="H171" s="201">
        <f>IFERROR(__xludf.DUMMYFUNCTION("""COMPUTED_VALUE"""),61.0)</f>
        <v>61</v>
      </c>
    </row>
    <row r="172">
      <c r="A172" s="201" t="str">
        <f>IFERROR(__xludf.DUMMYFUNCTION("""COMPUTED_VALUE"""),"up 2 hours")</f>
        <v>up 2 hours</v>
      </c>
      <c r="B172" s="201" t="str">
        <f>IFERROR(__xludf.DUMMYFUNCTION("""COMPUTED_VALUE"""),"28 minutes")</f>
        <v>28 minutes</v>
      </c>
      <c r="C172" s="201" t="str">
        <f>IFERROR(__xludf.DUMMYFUNCTION("""COMPUTED_VALUE"""),"")</f>
        <v/>
      </c>
      <c r="D172" s="201" t="str">
        <f>IFERROR(__xludf.DUMMYFUNCTION("""COMPUTED_VALUE"""),"")</f>
        <v/>
      </c>
      <c r="E172" s="201" t="str">
        <f>IFERROR(__xludf.DUMMYFUNCTION("""COMPUTED_VALUE"""),"")</f>
        <v/>
      </c>
      <c r="F172" s="201" t="str">
        <f>IFERROR(__xludf.DUMMYFUNCTION("""COMPUTED_VALUE"""),"")</f>
        <v/>
      </c>
      <c r="G172" s="201" t="str">
        <f>IFERROR(__xludf.DUMMYFUNCTION("""COMPUTED_VALUE"""),"")</f>
        <v/>
      </c>
      <c r="H172" s="201" t="str">
        <f>IFERROR(__xludf.DUMMYFUNCTION("""COMPUTED_VALUE"""),"")</f>
        <v/>
      </c>
    </row>
    <row r="173">
      <c r="A173" s="201" t="str">
        <f>IFERROR(__xludf.DUMMYFUNCTION("""COMPUTED_VALUE"""),"seg ago 26 14:49:07 UTC 2019")</f>
        <v>seg ago 26 14:49:07 UTC 2019</v>
      </c>
      <c r="B173" s="201" t="str">
        <f>IFERROR(__xludf.DUMMYFUNCTION("""COMPUTED_VALUE"""),"")</f>
        <v/>
      </c>
      <c r="C173" s="201" t="str">
        <f>IFERROR(__xludf.DUMMYFUNCTION("""COMPUTED_VALUE"""),"")</f>
        <v/>
      </c>
      <c r="D173" s="201" t="str">
        <f>IFERROR(__xludf.DUMMYFUNCTION("""COMPUTED_VALUE"""),"")</f>
        <v/>
      </c>
      <c r="E173" s="201" t="str">
        <f>IFERROR(__xludf.DUMMYFUNCTION("""COMPUTED_VALUE"""),"")</f>
        <v/>
      </c>
      <c r="F173" s="201" t="str">
        <f>IFERROR(__xludf.DUMMYFUNCTION("""COMPUTED_VALUE"""),"")</f>
        <v/>
      </c>
      <c r="G173" s="201" t="str">
        <f>IFERROR(__xludf.DUMMYFUNCTION("""COMPUTED_VALUE"""),"")</f>
        <v/>
      </c>
      <c r="H173" s="201" t="str">
        <f>IFERROR(__xludf.DUMMYFUNCTION("""COMPUTED_VALUE"""),"")</f>
        <v/>
      </c>
    </row>
    <row r="174">
      <c r="A174" s="201" t="str">
        <f>IFERROR(__xludf.DUMMYFUNCTION("""COMPUTED_VALUE"""),"")</f>
        <v/>
      </c>
      <c r="B174" s="201" t="str">
        <f>IFERROR(__xludf.DUMMYFUNCTION("""COMPUTED_VALUE"""),"")</f>
        <v/>
      </c>
      <c r="C174" s="201" t="str">
        <f>IFERROR(__xludf.DUMMYFUNCTION("""COMPUTED_VALUE"""),"")</f>
        <v/>
      </c>
      <c r="D174" s="201" t="str">
        <f>IFERROR(__xludf.DUMMYFUNCTION("""COMPUTED_VALUE"""),"")</f>
        <v/>
      </c>
      <c r="E174" s="201" t="str">
        <f>IFERROR(__xludf.DUMMYFUNCTION("""COMPUTED_VALUE"""),"")</f>
        <v/>
      </c>
      <c r="F174" s="201" t="str">
        <f>IFERROR(__xludf.DUMMYFUNCTION("""COMPUTED_VALUE"""),"")</f>
        <v/>
      </c>
      <c r="G174" s="201" t="str">
        <f>IFERROR(__xludf.DUMMYFUNCTION("""COMPUTED_VALUE"""),"")</f>
        <v/>
      </c>
      <c r="H174" s="201" t="str">
        <f>IFERROR(__xludf.DUMMYFUNCTION("""COMPUTED_VALUE"""),"")</f>
        <v/>
      </c>
    </row>
    <row r="175">
      <c r="A175" s="201" t="str">
        <f>IFERROR(__xludf.DUMMYFUNCTION("""COMPUTED_VALUE"""),"Estudo|")</f>
        <v>Estudo|</v>
      </c>
      <c r="B175" s="201" t="str">
        <f>IFERROR(__xludf.DUMMYFUNCTION("""COMPUTED_VALUE"""),"")</f>
        <v/>
      </c>
      <c r="C175" s="201" t="str">
        <f>IFERROR(__xludf.DUMMYFUNCTION("""COMPUTED_VALUE"""),"")</f>
        <v/>
      </c>
      <c r="D175" s="201" t="str">
        <f>IFERROR(__xludf.DUMMYFUNCTION("""COMPUTED_VALUE"""),"")</f>
        <v/>
      </c>
      <c r="E175" s="201" t="str">
        <f>IFERROR(__xludf.DUMMYFUNCTION("""COMPUTED_VALUE"""),"")</f>
        <v/>
      </c>
      <c r="F175" s="201" t="str">
        <f>IFERROR(__xludf.DUMMYFUNCTION("""COMPUTED_VALUE"""),"")</f>
        <v/>
      </c>
      <c r="G175" s="201" t="str">
        <f>IFERROR(__xludf.DUMMYFUNCTION("""COMPUTED_VALUE"""),"")</f>
        <v/>
      </c>
      <c r="H175" s="201" t="str">
        <f>IFERROR(__xludf.DUMMYFUNCTION("""COMPUTED_VALUE"""),"")</f>
        <v/>
      </c>
    </row>
    <row r="176">
      <c r="A176" s="201" t="str">
        <f>IFERROR(__xludf.DUMMYFUNCTION("""COMPUTED_VALUE"""),"Estatistica|")</f>
        <v>Estatistica|</v>
      </c>
      <c r="B176" s="201" t="str">
        <f>IFERROR(__xludf.DUMMYFUNCTION("""COMPUTED_VALUE"""),"")</f>
        <v/>
      </c>
      <c r="C176" s="201" t="str">
        <f>IFERROR(__xludf.DUMMYFUNCTION("""COMPUTED_VALUE"""),"")</f>
        <v/>
      </c>
      <c r="D176" s="201" t="str">
        <f>IFERROR(__xludf.DUMMYFUNCTION("""COMPUTED_VALUE"""),"")</f>
        <v/>
      </c>
      <c r="E176" s="201" t="str">
        <f>IFERROR(__xludf.DUMMYFUNCTION("""COMPUTED_VALUE"""),"")</f>
        <v/>
      </c>
      <c r="F176" s="201" t="str">
        <f>IFERROR(__xludf.DUMMYFUNCTION("""COMPUTED_VALUE"""),"")</f>
        <v/>
      </c>
      <c r="G176" s="201" t="str">
        <f>IFERROR(__xludf.DUMMYFUNCTION("""COMPUTED_VALUE"""),"")</f>
        <v/>
      </c>
      <c r="H176" s="201" t="str">
        <f>IFERROR(__xludf.DUMMYFUNCTION("""COMPUTED_VALUE"""),"")</f>
        <v/>
      </c>
    </row>
    <row r="177">
      <c r="A177" s="201" t="str">
        <f>IFERROR(__xludf.DUMMYFUNCTION("""COMPUTED_VALUE"""),"16:10:38 up 51 min")</f>
        <v>16:10:38 up 51 min</v>
      </c>
      <c r="B177" s="201" t="str">
        <f>IFERROR(__xludf.DUMMYFUNCTION("""COMPUTED_VALUE"""),"1 user")</f>
        <v>1 user</v>
      </c>
      <c r="C177" s="201" t="str">
        <f>IFERROR(__xludf.DUMMYFUNCTION("""COMPUTED_VALUE"""),"load average: 0")</f>
        <v>load average: 0</v>
      </c>
      <c r="D177" s="201">
        <f>IFERROR(__xludf.DUMMYFUNCTION("""COMPUTED_VALUE"""),16.0)</f>
        <v>16</v>
      </c>
      <c r="E177" s="201">
        <f>IFERROR(__xludf.DUMMYFUNCTION("""COMPUTED_VALUE"""),0.0)</f>
        <v>0</v>
      </c>
      <c r="F177" s="201">
        <f>IFERROR(__xludf.DUMMYFUNCTION("""COMPUTED_VALUE"""),12.0)</f>
        <v>12</v>
      </c>
      <c r="G177" s="201">
        <f>IFERROR(__xludf.DUMMYFUNCTION("""COMPUTED_VALUE"""),0.0)</f>
        <v>0</v>
      </c>
      <c r="H177" s="201">
        <f>IFERROR(__xludf.DUMMYFUNCTION("""COMPUTED_VALUE"""),9.0)</f>
        <v>9</v>
      </c>
    </row>
    <row r="178">
      <c r="A178" s="201" t="str">
        <f>IFERROR(__xludf.DUMMYFUNCTION("""COMPUTED_VALUE"""),"up 0 hours")</f>
        <v>up 0 hours</v>
      </c>
      <c r="B178" s="201" t="str">
        <f>IFERROR(__xludf.DUMMYFUNCTION("""COMPUTED_VALUE"""),"51 minutes")</f>
        <v>51 minutes</v>
      </c>
      <c r="C178" s="201" t="str">
        <f>IFERROR(__xludf.DUMMYFUNCTION("""COMPUTED_VALUE"""),"")</f>
        <v/>
      </c>
      <c r="D178" s="201" t="str">
        <f>IFERROR(__xludf.DUMMYFUNCTION("""COMPUTED_VALUE"""),"")</f>
        <v/>
      </c>
      <c r="E178" s="201" t="str">
        <f>IFERROR(__xludf.DUMMYFUNCTION("""COMPUTED_VALUE"""),"")</f>
        <v/>
      </c>
      <c r="F178" s="201" t="str">
        <f>IFERROR(__xludf.DUMMYFUNCTION("""COMPUTED_VALUE"""),"")</f>
        <v/>
      </c>
      <c r="G178" s="201" t="str">
        <f>IFERROR(__xludf.DUMMYFUNCTION("""COMPUTED_VALUE"""),"")</f>
        <v/>
      </c>
      <c r="H178" s="201" t="str">
        <f>IFERROR(__xludf.DUMMYFUNCTION("""COMPUTED_VALUE"""),"")</f>
        <v/>
      </c>
    </row>
    <row r="179">
      <c r="A179" s="201" t="str">
        <f>IFERROR(__xludf.DUMMYFUNCTION("""COMPUTED_VALUE"""),"seg ago 26 19:10:38 UTC 2019")</f>
        <v>seg ago 26 19:10:38 UTC 2019</v>
      </c>
      <c r="B179" s="201" t="str">
        <f>IFERROR(__xludf.DUMMYFUNCTION("""COMPUTED_VALUE"""),"")</f>
        <v/>
      </c>
      <c r="C179" s="201" t="str">
        <f>IFERROR(__xludf.DUMMYFUNCTION("""COMPUTED_VALUE"""),"")</f>
        <v/>
      </c>
      <c r="D179" s="201" t="str">
        <f>IFERROR(__xludf.DUMMYFUNCTION("""COMPUTED_VALUE"""),"")</f>
        <v/>
      </c>
      <c r="E179" s="201" t="str">
        <f>IFERROR(__xludf.DUMMYFUNCTION("""COMPUTED_VALUE"""),"")</f>
        <v/>
      </c>
      <c r="F179" s="201" t="str">
        <f>IFERROR(__xludf.DUMMYFUNCTION("""COMPUTED_VALUE"""),"")</f>
        <v/>
      </c>
      <c r="G179" s="201" t="str">
        <f>IFERROR(__xludf.DUMMYFUNCTION("""COMPUTED_VALUE"""),"")</f>
        <v/>
      </c>
      <c r="H179" s="201" t="str">
        <f>IFERROR(__xludf.DUMMYFUNCTION("""COMPUTED_VALUE"""),"")</f>
        <v/>
      </c>
    </row>
    <row r="180">
      <c r="A180" s="201" t="str">
        <f>IFERROR(__xludf.DUMMYFUNCTION("""COMPUTED_VALUE"""),"")</f>
        <v/>
      </c>
      <c r="B180" s="201" t="str">
        <f>IFERROR(__xludf.DUMMYFUNCTION("""COMPUTED_VALUE"""),"")</f>
        <v/>
      </c>
      <c r="C180" s="201" t="str">
        <f>IFERROR(__xludf.DUMMYFUNCTION("""COMPUTED_VALUE"""),"")</f>
        <v/>
      </c>
      <c r="D180" s="201" t="str">
        <f>IFERROR(__xludf.DUMMYFUNCTION("""COMPUTED_VALUE"""),"")</f>
        <v/>
      </c>
      <c r="E180" s="201" t="str">
        <f>IFERROR(__xludf.DUMMYFUNCTION("""COMPUTED_VALUE"""),"")</f>
        <v/>
      </c>
      <c r="F180" s="201" t="str">
        <f>IFERROR(__xludf.DUMMYFUNCTION("""COMPUTED_VALUE"""),"")</f>
        <v/>
      </c>
      <c r="G180" s="201" t="str">
        <f>IFERROR(__xludf.DUMMYFUNCTION("""COMPUTED_VALUE"""),"")</f>
        <v/>
      </c>
      <c r="H180" s="201" t="str">
        <f>IFERROR(__xludf.DUMMYFUNCTION("""COMPUTED_VALUE"""),"")</f>
        <v/>
      </c>
    </row>
    <row r="181">
      <c r="A181" s="201" t="str">
        <f>IFERROR(__xludf.DUMMYFUNCTION("""COMPUTED_VALUE"""),"Planejamento|")</f>
        <v>Planejamento|</v>
      </c>
      <c r="B181" s="201" t="str">
        <f>IFERROR(__xludf.DUMMYFUNCTION("""COMPUTED_VALUE"""),"")</f>
        <v/>
      </c>
      <c r="C181" s="201" t="str">
        <f>IFERROR(__xludf.DUMMYFUNCTION("""COMPUTED_VALUE"""),"")</f>
        <v/>
      </c>
      <c r="D181" s="201" t="str">
        <f>IFERROR(__xludf.DUMMYFUNCTION("""COMPUTED_VALUE"""),"")</f>
        <v/>
      </c>
      <c r="E181" s="201" t="str">
        <f>IFERROR(__xludf.DUMMYFUNCTION("""COMPUTED_VALUE"""),"")</f>
        <v/>
      </c>
      <c r="F181" s="201" t="str">
        <f>IFERROR(__xludf.DUMMYFUNCTION("""COMPUTED_VALUE"""),"")</f>
        <v/>
      </c>
      <c r="G181" s="201" t="str">
        <f>IFERROR(__xludf.DUMMYFUNCTION("""COMPUTED_VALUE"""),"")</f>
        <v/>
      </c>
      <c r="H181" s="201" t="str">
        <f>IFERROR(__xludf.DUMMYFUNCTION("""COMPUTED_VALUE"""),"")</f>
        <v/>
      </c>
    </row>
    <row r="182">
      <c r="A182" s="201" t="str">
        <f>IFERROR(__xludf.DUMMYFUNCTION("""COMPUTED_VALUE"""),"Ingles|")</f>
        <v>Ingles|</v>
      </c>
      <c r="B182" s="201" t="str">
        <f>IFERROR(__xludf.DUMMYFUNCTION("""COMPUTED_VALUE"""),"")</f>
        <v/>
      </c>
      <c r="C182" s="201" t="str">
        <f>IFERROR(__xludf.DUMMYFUNCTION("""COMPUTED_VALUE"""),"")</f>
        <v/>
      </c>
      <c r="D182" s="201" t="str">
        <f>IFERROR(__xludf.DUMMYFUNCTION("""COMPUTED_VALUE"""),"")</f>
        <v/>
      </c>
      <c r="E182" s="201" t="str">
        <f>IFERROR(__xludf.DUMMYFUNCTION("""COMPUTED_VALUE"""),"")</f>
        <v/>
      </c>
      <c r="F182" s="201" t="str">
        <f>IFERROR(__xludf.DUMMYFUNCTION("""COMPUTED_VALUE"""),"")</f>
        <v/>
      </c>
      <c r="G182" s="201" t="str">
        <f>IFERROR(__xludf.DUMMYFUNCTION("""COMPUTED_VALUE"""),"")</f>
        <v/>
      </c>
      <c r="H182" s="201" t="str">
        <f>IFERROR(__xludf.DUMMYFUNCTION("""COMPUTED_VALUE"""),"")</f>
        <v/>
      </c>
    </row>
    <row r="183">
      <c r="A183" s="201" t="str">
        <f>IFERROR(__xludf.DUMMYFUNCTION("""COMPUTED_VALUE"""),"16:24:09 up 12 min")</f>
        <v>16:24:09 up 12 min</v>
      </c>
      <c r="B183" s="201" t="str">
        <f>IFERROR(__xludf.DUMMYFUNCTION("""COMPUTED_VALUE"""),"1 user")</f>
        <v>1 user</v>
      </c>
      <c r="C183" s="201" t="str">
        <f>IFERROR(__xludf.DUMMYFUNCTION("""COMPUTED_VALUE"""),"load average: 0")</f>
        <v>load average: 0</v>
      </c>
      <c r="D183" s="201">
        <f>IFERROR(__xludf.DUMMYFUNCTION("""COMPUTED_VALUE"""),84.0)</f>
        <v>84</v>
      </c>
      <c r="E183" s="201">
        <f>IFERROR(__xludf.DUMMYFUNCTION("""COMPUTED_VALUE"""),1.0)</f>
        <v>1</v>
      </c>
      <c r="F183" s="201">
        <f>IFERROR(__xludf.DUMMYFUNCTION("""COMPUTED_VALUE"""),3.0)</f>
        <v>3</v>
      </c>
      <c r="G183" s="201">
        <f>IFERROR(__xludf.DUMMYFUNCTION("""COMPUTED_VALUE"""),0.0)</f>
        <v>0</v>
      </c>
      <c r="H183" s="201">
        <f>IFERROR(__xludf.DUMMYFUNCTION("""COMPUTED_VALUE"""),76.0)</f>
        <v>76</v>
      </c>
    </row>
    <row r="184">
      <c r="A184" s="201" t="str">
        <f>IFERROR(__xludf.DUMMYFUNCTION("""COMPUTED_VALUE"""),"up 0 hours")</f>
        <v>up 0 hours</v>
      </c>
      <c r="B184" s="201" t="str">
        <f>IFERROR(__xludf.DUMMYFUNCTION("""COMPUTED_VALUE"""),"12 minutes")</f>
        <v>12 minutes</v>
      </c>
      <c r="C184" s="201" t="str">
        <f>IFERROR(__xludf.DUMMYFUNCTION("""COMPUTED_VALUE"""),"")</f>
        <v/>
      </c>
      <c r="D184" s="201" t="str">
        <f>IFERROR(__xludf.DUMMYFUNCTION("""COMPUTED_VALUE"""),"")</f>
        <v/>
      </c>
      <c r="E184" s="201" t="str">
        <f>IFERROR(__xludf.DUMMYFUNCTION("""COMPUTED_VALUE"""),"")</f>
        <v/>
      </c>
      <c r="F184" s="201" t="str">
        <f>IFERROR(__xludf.DUMMYFUNCTION("""COMPUTED_VALUE"""),"")</f>
        <v/>
      </c>
      <c r="G184" s="201" t="str">
        <f>IFERROR(__xludf.DUMMYFUNCTION("""COMPUTED_VALUE"""),"")</f>
        <v/>
      </c>
      <c r="H184" s="201" t="str">
        <f>IFERROR(__xludf.DUMMYFUNCTION("""COMPUTED_VALUE"""),"")</f>
        <v/>
      </c>
    </row>
    <row r="185">
      <c r="A185" s="201" t="str">
        <f>IFERROR(__xludf.DUMMYFUNCTION("""COMPUTED_VALUE"""),"seg ago 26 19:24:09 UTC 2019")</f>
        <v>seg ago 26 19:24:09 UTC 2019</v>
      </c>
      <c r="B185" s="201" t="str">
        <f>IFERROR(__xludf.DUMMYFUNCTION("""COMPUTED_VALUE"""),"")</f>
        <v/>
      </c>
      <c r="C185" s="201" t="str">
        <f>IFERROR(__xludf.DUMMYFUNCTION("""COMPUTED_VALUE"""),"")</f>
        <v/>
      </c>
      <c r="D185" s="201" t="str">
        <f>IFERROR(__xludf.DUMMYFUNCTION("""COMPUTED_VALUE"""),"")</f>
        <v/>
      </c>
      <c r="E185" s="201" t="str">
        <f>IFERROR(__xludf.DUMMYFUNCTION("""COMPUTED_VALUE"""),"")</f>
        <v/>
      </c>
      <c r="F185" s="201" t="str">
        <f>IFERROR(__xludf.DUMMYFUNCTION("""COMPUTED_VALUE"""),"")</f>
        <v/>
      </c>
      <c r="G185" s="201" t="str">
        <f>IFERROR(__xludf.DUMMYFUNCTION("""COMPUTED_VALUE"""),"")</f>
        <v/>
      </c>
      <c r="H185" s="201" t="str">
        <f>IFERROR(__xludf.DUMMYFUNCTION("""COMPUTED_VALUE"""),"")</f>
        <v/>
      </c>
    </row>
    <row r="186">
      <c r="A186" s="201" t="str">
        <f>IFERROR(__xludf.DUMMYFUNCTION("""COMPUTED_VALUE"""),"")</f>
        <v/>
      </c>
      <c r="B186" s="201" t="str">
        <f>IFERROR(__xludf.DUMMYFUNCTION("""COMPUTED_VALUE"""),"")</f>
        <v/>
      </c>
      <c r="C186" s="201" t="str">
        <f>IFERROR(__xludf.DUMMYFUNCTION("""COMPUTED_VALUE"""),"")</f>
        <v/>
      </c>
      <c r="D186" s="201" t="str">
        <f>IFERROR(__xludf.DUMMYFUNCTION("""COMPUTED_VALUE"""),"")</f>
        <v/>
      </c>
      <c r="E186" s="201" t="str">
        <f>IFERROR(__xludf.DUMMYFUNCTION("""COMPUTED_VALUE"""),"")</f>
        <v/>
      </c>
      <c r="F186" s="201" t="str">
        <f>IFERROR(__xludf.DUMMYFUNCTION("""COMPUTED_VALUE"""),"")</f>
        <v/>
      </c>
      <c r="G186" s="201" t="str">
        <f>IFERROR(__xludf.DUMMYFUNCTION("""COMPUTED_VALUE"""),"")</f>
        <v/>
      </c>
      <c r="H186" s="201" t="str">
        <f>IFERROR(__xludf.DUMMYFUNCTION("""COMPUTED_VALUE"""),"")</f>
        <v/>
      </c>
    </row>
    <row r="187">
      <c r="A187" s="201" t="str">
        <f>IFERROR(__xludf.DUMMYFUNCTION("""COMPUTED_VALUE"""),"Aula|")</f>
        <v>Aula|</v>
      </c>
      <c r="B187" s="201" t="str">
        <f>IFERROR(__xludf.DUMMYFUNCTION("""COMPUTED_VALUE"""),"")</f>
        <v/>
      </c>
      <c r="C187" s="201" t="str">
        <f>IFERROR(__xludf.DUMMYFUNCTION("""COMPUTED_VALUE"""),"")</f>
        <v/>
      </c>
      <c r="D187" s="201" t="str">
        <f>IFERROR(__xludf.DUMMYFUNCTION("""COMPUTED_VALUE"""),"")</f>
        <v/>
      </c>
      <c r="E187" s="201" t="str">
        <f>IFERROR(__xludf.DUMMYFUNCTION("""COMPUTED_VALUE"""),"")</f>
        <v/>
      </c>
      <c r="F187" s="201" t="str">
        <f>IFERROR(__xludf.DUMMYFUNCTION("""COMPUTED_VALUE"""),"")</f>
        <v/>
      </c>
      <c r="G187" s="201" t="str">
        <f>IFERROR(__xludf.DUMMYFUNCTION("""COMPUTED_VALUE"""),"")</f>
        <v/>
      </c>
      <c r="H187" s="201" t="str">
        <f>IFERROR(__xludf.DUMMYFUNCTION("""COMPUTED_VALUE"""),"")</f>
        <v/>
      </c>
    </row>
    <row r="188">
      <c r="A188" s="201" t="str">
        <f>IFERROR(__xludf.DUMMYFUNCTION("""COMPUTED_VALUE"""),"Ingles|")</f>
        <v>Ingles|</v>
      </c>
      <c r="B188" s="201" t="str">
        <f>IFERROR(__xludf.DUMMYFUNCTION("""COMPUTED_VALUE"""),"")</f>
        <v/>
      </c>
      <c r="C188" s="201" t="str">
        <f>IFERROR(__xludf.DUMMYFUNCTION("""COMPUTED_VALUE"""),"")</f>
        <v/>
      </c>
      <c r="D188" s="201" t="str">
        <f>IFERROR(__xludf.DUMMYFUNCTION("""COMPUTED_VALUE"""),"")</f>
        <v/>
      </c>
      <c r="E188" s="201" t="str">
        <f>IFERROR(__xludf.DUMMYFUNCTION("""COMPUTED_VALUE"""),"")</f>
        <v/>
      </c>
      <c r="F188" s="201" t="str">
        <f>IFERROR(__xludf.DUMMYFUNCTION("""COMPUTED_VALUE"""),"")</f>
        <v/>
      </c>
      <c r="G188" s="201" t="str">
        <f>IFERROR(__xludf.DUMMYFUNCTION("""COMPUTED_VALUE"""),"")</f>
        <v/>
      </c>
      <c r="H188" s="201" t="str">
        <f>IFERROR(__xludf.DUMMYFUNCTION("""COMPUTED_VALUE"""),"")</f>
        <v/>
      </c>
    </row>
    <row r="189">
      <c r="A189" s="201" t="str">
        <f>IFERROR(__xludf.DUMMYFUNCTION("""COMPUTED_VALUE"""),"18:12:25 up 1:31")</f>
        <v>18:12:25 up 1:31</v>
      </c>
      <c r="B189" s="201" t="str">
        <f>IFERROR(__xludf.DUMMYFUNCTION("""COMPUTED_VALUE"""),"1 user")</f>
        <v>1 user</v>
      </c>
      <c r="C189" s="201" t="str">
        <f>IFERROR(__xludf.DUMMYFUNCTION("""COMPUTED_VALUE"""),"load average: 1")</f>
        <v>load average: 1</v>
      </c>
      <c r="D189" s="201">
        <f>IFERROR(__xludf.DUMMYFUNCTION("""COMPUTED_VALUE"""),63.0)</f>
        <v>63</v>
      </c>
      <c r="E189" s="201">
        <f>IFERROR(__xludf.DUMMYFUNCTION("""COMPUTED_VALUE"""),0.0)</f>
        <v>0</v>
      </c>
      <c r="F189" s="201">
        <f>IFERROR(__xludf.DUMMYFUNCTION("""COMPUTED_VALUE"""),60.0)</f>
        <v>60</v>
      </c>
      <c r="G189" s="201">
        <f>IFERROR(__xludf.DUMMYFUNCTION("""COMPUTED_VALUE"""),0.0)</f>
        <v>0</v>
      </c>
      <c r="H189" s="201">
        <f>IFERROR(__xludf.DUMMYFUNCTION("""COMPUTED_VALUE"""),28.0)</f>
        <v>28</v>
      </c>
    </row>
    <row r="190">
      <c r="A190" s="201" t="str">
        <f>IFERROR(__xludf.DUMMYFUNCTION("""COMPUTED_VALUE"""),"up 1 hour")</f>
        <v>up 1 hour</v>
      </c>
      <c r="B190" s="201" t="str">
        <f>IFERROR(__xludf.DUMMYFUNCTION("""COMPUTED_VALUE"""),"31 minutes")</f>
        <v>31 minutes</v>
      </c>
      <c r="C190" s="201" t="str">
        <f>IFERROR(__xludf.DUMMYFUNCTION("""COMPUTED_VALUE"""),"")</f>
        <v/>
      </c>
      <c r="D190" s="201" t="str">
        <f>IFERROR(__xludf.DUMMYFUNCTION("""COMPUTED_VALUE"""),"")</f>
        <v/>
      </c>
      <c r="E190" s="201" t="str">
        <f>IFERROR(__xludf.DUMMYFUNCTION("""COMPUTED_VALUE"""),"")</f>
        <v/>
      </c>
      <c r="F190" s="201" t="str">
        <f>IFERROR(__xludf.DUMMYFUNCTION("""COMPUTED_VALUE"""),"")</f>
        <v/>
      </c>
      <c r="G190" s="201" t="str">
        <f>IFERROR(__xludf.DUMMYFUNCTION("""COMPUTED_VALUE"""),"")</f>
        <v/>
      </c>
      <c r="H190" s="201" t="str">
        <f>IFERROR(__xludf.DUMMYFUNCTION("""COMPUTED_VALUE"""),"")</f>
        <v/>
      </c>
    </row>
    <row r="191">
      <c r="A191" s="201" t="str">
        <f>IFERROR(__xludf.DUMMYFUNCTION("""COMPUTED_VALUE"""),"seg ago 26 21:12:25 UTC 2019")</f>
        <v>seg ago 26 21:12:25 UTC 2019</v>
      </c>
      <c r="B191" s="201" t="str">
        <f>IFERROR(__xludf.DUMMYFUNCTION("""COMPUTED_VALUE"""),"")</f>
        <v/>
      </c>
      <c r="C191" s="201" t="str">
        <f>IFERROR(__xludf.DUMMYFUNCTION("""COMPUTED_VALUE"""),"")</f>
        <v/>
      </c>
      <c r="D191" s="201" t="str">
        <f>IFERROR(__xludf.DUMMYFUNCTION("""COMPUTED_VALUE"""),"")</f>
        <v/>
      </c>
      <c r="E191" s="201" t="str">
        <f>IFERROR(__xludf.DUMMYFUNCTION("""COMPUTED_VALUE"""),"")</f>
        <v/>
      </c>
      <c r="F191" s="201" t="str">
        <f>IFERROR(__xludf.DUMMYFUNCTION("""COMPUTED_VALUE"""),"")</f>
        <v/>
      </c>
      <c r="G191" s="201" t="str">
        <f>IFERROR(__xludf.DUMMYFUNCTION("""COMPUTED_VALUE"""),"")</f>
        <v/>
      </c>
      <c r="H191" s="201" t="str">
        <f>IFERROR(__xludf.DUMMYFUNCTION("""COMPUTED_VALUE"""),"")</f>
        <v/>
      </c>
    </row>
    <row r="192">
      <c r="A192" s="201" t="str">
        <f>IFERROR(__xludf.DUMMYFUNCTION("""COMPUTED_VALUE"""),"")</f>
        <v/>
      </c>
      <c r="B192" s="201" t="str">
        <f>IFERROR(__xludf.DUMMYFUNCTION("""COMPUTED_VALUE"""),"")</f>
        <v/>
      </c>
      <c r="C192" s="201" t="str">
        <f>IFERROR(__xludf.DUMMYFUNCTION("""COMPUTED_VALUE"""),"")</f>
        <v/>
      </c>
      <c r="D192" s="201" t="str">
        <f>IFERROR(__xludf.DUMMYFUNCTION("""COMPUTED_VALUE"""),"")</f>
        <v/>
      </c>
      <c r="E192" s="201" t="str">
        <f>IFERROR(__xludf.DUMMYFUNCTION("""COMPUTED_VALUE"""),"")</f>
        <v/>
      </c>
      <c r="F192" s="201" t="str">
        <f>IFERROR(__xludf.DUMMYFUNCTION("""COMPUTED_VALUE"""),"")</f>
        <v/>
      </c>
      <c r="G192" s="201" t="str">
        <f>IFERROR(__xludf.DUMMYFUNCTION("""COMPUTED_VALUE"""),"")</f>
        <v/>
      </c>
      <c r="H192" s="201" t="str">
        <f>IFERROR(__xludf.DUMMYFUNCTION("""COMPUTED_VALUE"""),"")</f>
        <v/>
      </c>
    </row>
    <row r="193">
      <c r="A193" s="201" t="str">
        <f>IFERROR(__xludf.DUMMYFUNCTION("""COMPUTED_VALUE"""),"Estudo|")</f>
        <v>Estudo|</v>
      </c>
      <c r="B193" s="201" t="str">
        <f>IFERROR(__xludf.DUMMYFUNCTION("""COMPUTED_VALUE"""),"")</f>
        <v/>
      </c>
      <c r="C193" s="201" t="str">
        <f>IFERROR(__xludf.DUMMYFUNCTION("""COMPUTED_VALUE"""),"")</f>
        <v/>
      </c>
      <c r="D193" s="201" t="str">
        <f>IFERROR(__xludf.DUMMYFUNCTION("""COMPUTED_VALUE"""),"")</f>
        <v/>
      </c>
      <c r="E193" s="201" t="str">
        <f>IFERROR(__xludf.DUMMYFUNCTION("""COMPUTED_VALUE"""),"")</f>
        <v/>
      </c>
      <c r="F193" s="201" t="str">
        <f>IFERROR(__xludf.DUMMYFUNCTION("""COMPUTED_VALUE"""),"")</f>
        <v/>
      </c>
      <c r="G193" s="201" t="str">
        <f>IFERROR(__xludf.DUMMYFUNCTION("""COMPUTED_VALUE"""),"")</f>
        <v/>
      </c>
      <c r="H193" s="201" t="str">
        <f>IFERROR(__xludf.DUMMYFUNCTION("""COMPUTED_VALUE"""),"")</f>
        <v/>
      </c>
    </row>
    <row r="194">
      <c r="A194" s="201" t="str">
        <f>IFERROR(__xludf.DUMMYFUNCTION("""COMPUTED_VALUE"""),"Java|")</f>
        <v>Java|</v>
      </c>
      <c r="B194" s="201" t="str">
        <f>IFERROR(__xludf.DUMMYFUNCTION("""COMPUTED_VALUE"""),"")</f>
        <v/>
      </c>
      <c r="C194" s="201" t="str">
        <f>IFERROR(__xludf.DUMMYFUNCTION("""COMPUTED_VALUE"""),"")</f>
        <v/>
      </c>
      <c r="D194" s="201" t="str">
        <f>IFERROR(__xludf.DUMMYFUNCTION("""COMPUTED_VALUE"""),"")</f>
        <v/>
      </c>
      <c r="E194" s="201" t="str">
        <f>IFERROR(__xludf.DUMMYFUNCTION("""COMPUTED_VALUE"""),"")</f>
        <v/>
      </c>
      <c r="F194" s="201" t="str">
        <f>IFERROR(__xludf.DUMMYFUNCTION("""COMPUTED_VALUE"""),"")</f>
        <v/>
      </c>
      <c r="G194" s="201" t="str">
        <f>IFERROR(__xludf.DUMMYFUNCTION("""COMPUTED_VALUE"""),"")</f>
        <v/>
      </c>
      <c r="H194" s="201" t="str">
        <f>IFERROR(__xludf.DUMMYFUNCTION("""COMPUTED_VALUE"""),"")</f>
        <v/>
      </c>
    </row>
    <row r="195">
      <c r="A195" s="201" t="str">
        <f>IFERROR(__xludf.DUMMYFUNCTION("""COMPUTED_VALUE"""),"11:06:30 up 2:01")</f>
        <v>11:06:30 up 2:01</v>
      </c>
      <c r="B195" s="201" t="str">
        <f>IFERROR(__xludf.DUMMYFUNCTION("""COMPUTED_VALUE"""),"1 user")</f>
        <v>1 user</v>
      </c>
      <c r="C195" s="201" t="str">
        <f>IFERROR(__xludf.DUMMYFUNCTION("""COMPUTED_VALUE"""),"load average: 1")</f>
        <v>load average: 1</v>
      </c>
      <c r="D195" s="201">
        <f>IFERROR(__xludf.DUMMYFUNCTION("""COMPUTED_VALUE"""),0.0)</f>
        <v>0</v>
      </c>
      <c r="E195" s="201">
        <f>IFERROR(__xludf.DUMMYFUNCTION("""COMPUTED_VALUE"""),1.0)</f>
        <v>1</v>
      </c>
      <c r="F195" s="201">
        <f>IFERROR(__xludf.DUMMYFUNCTION("""COMPUTED_VALUE"""),36.0)</f>
        <v>36</v>
      </c>
      <c r="G195" s="201">
        <f>IFERROR(__xludf.DUMMYFUNCTION("""COMPUTED_VALUE"""),1.0)</f>
        <v>1</v>
      </c>
      <c r="H195" s="201">
        <f>IFERROR(__xludf.DUMMYFUNCTION("""COMPUTED_VALUE"""),41.0)</f>
        <v>41</v>
      </c>
    </row>
    <row r="196">
      <c r="A196" s="201" t="str">
        <f>IFERROR(__xludf.DUMMYFUNCTION("""COMPUTED_VALUE"""),"up 2 hours")</f>
        <v>up 2 hours</v>
      </c>
      <c r="B196" s="201" t="str">
        <f>IFERROR(__xludf.DUMMYFUNCTION("""COMPUTED_VALUE"""),"1 minute")</f>
        <v>1 minute</v>
      </c>
      <c r="C196" s="201" t="str">
        <f>IFERROR(__xludf.DUMMYFUNCTION("""COMPUTED_VALUE"""),"")</f>
        <v/>
      </c>
      <c r="D196" s="201" t="str">
        <f>IFERROR(__xludf.DUMMYFUNCTION("""COMPUTED_VALUE"""),"")</f>
        <v/>
      </c>
      <c r="E196" s="201" t="str">
        <f>IFERROR(__xludf.DUMMYFUNCTION("""COMPUTED_VALUE"""),"")</f>
        <v/>
      </c>
      <c r="F196" s="201" t="str">
        <f>IFERROR(__xludf.DUMMYFUNCTION("""COMPUTED_VALUE"""),"")</f>
        <v/>
      </c>
      <c r="G196" s="201" t="str">
        <f>IFERROR(__xludf.DUMMYFUNCTION("""COMPUTED_VALUE"""),"")</f>
        <v/>
      </c>
      <c r="H196" s="201" t="str">
        <f>IFERROR(__xludf.DUMMYFUNCTION("""COMPUTED_VALUE"""),"")</f>
        <v/>
      </c>
    </row>
    <row r="197">
      <c r="A197" s="201" t="str">
        <f>IFERROR(__xludf.DUMMYFUNCTION("""COMPUTED_VALUE"""),"ter ago 27 14:06:30 UTC 2019")</f>
        <v>ter ago 27 14:06:30 UTC 2019</v>
      </c>
      <c r="B197" s="201" t="str">
        <f>IFERROR(__xludf.DUMMYFUNCTION("""COMPUTED_VALUE"""),"")</f>
        <v/>
      </c>
      <c r="C197" s="201" t="str">
        <f>IFERROR(__xludf.DUMMYFUNCTION("""COMPUTED_VALUE"""),"")</f>
        <v/>
      </c>
      <c r="D197" s="201" t="str">
        <f>IFERROR(__xludf.DUMMYFUNCTION("""COMPUTED_VALUE"""),"")</f>
        <v/>
      </c>
      <c r="E197" s="201" t="str">
        <f>IFERROR(__xludf.DUMMYFUNCTION("""COMPUTED_VALUE"""),"")</f>
        <v/>
      </c>
      <c r="F197" s="201" t="str">
        <f>IFERROR(__xludf.DUMMYFUNCTION("""COMPUTED_VALUE"""),"")</f>
        <v/>
      </c>
      <c r="G197" s="201" t="str">
        <f>IFERROR(__xludf.DUMMYFUNCTION("""COMPUTED_VALUE"""),"")</f>
        <v/>
      </c>
      <c r="H197" s="201" t="str">
        <f>IFERROR(__xludf.DUMMYFUNCTION("""COMPUTED_VALUE"""),"")</f>
        <v/>
      </c>
    </row>
    <row r="198">
      <c r="A198" s="201" t="str">
        <f>IFERROR(__xludf.DUMMYFUNCTION("""COMPUTED_VALUE"""),"")</f>
        <v/>
      </c>
      <c r="B198" s="201" t="str">
        <f>IFERROR(__xludf.DUMMYFUNCTION("""COMPUTED_VALUE"""),"")</f>
        <v/>
      </c>
      <c r="C198" s="201" t="str">
        <f>IFERROR(__xludf.DUMMYFUNCTION("""COMPUTED_VALUE"""),"")</f>
        <v/>
      </c>
      <c r="D198" s="201" t="str">
        <f>IFERROR(__xludf.DUMMYFUNCTION("""COMPUTED_VALUE"""),"")</f>
        <v/>
      </c>
      <c r="E198" s="201" t="str">
        <f>IFERROR(__xludf.DUMMYFUNCTION("""COMPUTED_VALUE"""),"")</f>
        <v/>
      </c>
      <c r="F198" s="201" t="str">
        <f>IFERROR(__xludf.DUMMYFUNCTION("""COMPUTED_VALUE"""),"")</f>
        <v/>
      </c>
      <c r="G198" s="201" t="str">
        <f>IFERROR(__xludf.DUMMYFUNCTION("""COMPUTED_VALUE"""),"")</f>
        <v/>
      </c>
      <c r="H198" s="201" t="str">
        <f>IFERROR(__xludf.DUMMYFUNCTION("""COMPUTED_VALUE"""),"")</f>
        <v/>
      </c>
    </row>
    <row r="199">
      <c r="A199" s="201" t="str">
        <f>IFERROR(__xludf.DUMMYFUNCTION("""COMPUTED_VALUE"""),"Desenvolvimento|")</f>
        <v>Desenvolvimento|</v>
      </c>
      <c r="B199" s="201" t="str">
        <f>IFERROR(__xludf.DUMMYFUNCTION("""COMPUTED_VALUE"""),"")</f>
        <v/>
      </c>
      <c r="C199" s="201" t="str">
        <f>IFERROR(__xludf.DUMMYFUNCTION("""COMPUTED_VALUE"""),"")</f>
        <v/>
      </c>
      <c r="D199" s="201" t="str">
        <f>IFERROR(__xludf.DUMMYFUNCTION("""COMPUTED_VALUE"""),"")</f>
        <v/>
      </c>
      <c r="E199" s="201" t="str">
        <f>IFERROR(__xludf.DUMMYFUNCTION("""COMPUTED_VALUE"""),"")</f>
        <v/>
      </c>
      <c r="F199" s="201" t="str">
        <f>IFERROR(__xludf.DUMMYFUNCTION("""COMPUTED_VALUE"""),"")</f>
        <v/>
      </c>
      <c r="G199" s="201" t="str">
        <f>IFERROR(__xludf.DUMMYFUNCTION("""COMPUTED_VALUE"""),"")</f>
        <v/>
      </c>
      <c r="H199" s="201" t="str">
        <f>IFERROR(__xludf.DUMMYFUNCTION("""COMPUTED_VALUE"""),"")</f>
        <v/>
      </c>
    </row>
    <row r="200">
      <c r="A200" s="201" t="str">
        <f>IFERROR(__xludf.DUMMYFUNCTION("""COMPUTED_VALUE"""),"Julia|")</f>
        <v>Julia|</v>
      </c>
      <c r="B200" s="201" t="str">
        <f>IFERROR(__xludf.DUMMYFUNCTION("""COMPUTED_VALUE"""),"")</f>
        <v/>
      </c>
      <c r="C200" s="201" t="str">
        <f>IFERROR(__xludf.DUMMYFUNCTION("""COMPUTED_VALUE"""),"")</f>
        <v/>
      </c>
      <c r="D200" s="201" t="str">
        <f>IFERROR(__xludf.DUMMYFUNCTION("""COMPUTED_VALUE"""),"")</f>
        <v/>
      </c>
      <c r="E200" s="201" t="str">
        <f>IFERROR(__xludf.DUMMYFUNCTION("""COMPUTED_VALUE"""),"")</f>
        <v/>
      </c>
      <c r="F200" s="201" t="str">
        <f>IFERROR(__xludf.DUMMYFUNCTION("""COMPUTED_VALUE"""),"")</f>
        <v/>
      </c>
      <c r="G200" s="201" t="str">
        <f>IFERROR(__xludf.DUMMYFUNCTION("""COMPUTED_VALUE"""),"")</f>
        <v/>
      </c>
      <c r="H200" s="201" t="str">
        <f>IFERROR(__xludf.DUMMYFUNCTION("""COMPUTED_VALUE"""),"")</f>
        <v/>
      </c>
    </row>
    <row r="201">
      <c r="A201" s="201" t="str">
        <f>IFERROR(__xludf.DUMMYFUNCTION("""COMPUTED_VALUE"""),"12:32:27 up 3:27")</f>
        <v>12:32:27 up 3:27</v>
      </c>
      <c r="B201" s="201" t="str">
        <f>IFERROR(__xludf.DUMMYFUNCTION("""COMPUTED_VALUE"""),"1 user")</f>
        <v>1 user</v>
      </c>
      <c r="C201" s="201" t="str">
        <f>IFERROR(__xludf.DUMMYFUNCTION("""COMPUTED_VALUE"""),"load average: 0")</f>
        <v>load average: 0</v>
      </c>
      <c r="D201" s="201">
        <f>IFERROR(__xludf.DUMMYFUNCTION("""COMPUTED_VALUE"""),41.0)</f>
        <v>41</v>
      </c>
      <c r="E201" s="201">
        <f>IFERROR(__xludf.DUMMYFUNCTION("""COMPUTED_VALUE"""),0.0)</f>
        <v>0</v>
      </c>
      <c r="F201" s="201">
        <f>IFERROR(__xludf.DUMMYFUNCTION("""COMPUTED_VALUE"""),47.0)</f>
        <v>47</v>
      </c>
      <c r="G201" s="201">
        <f>IFERROR(__xludf.DUMMYFUNCTION("""COMPUTED_VALUE"""),0.0)</f>
        <v>0</v>
      </c>
      <c r="H201" s="201">
        <f>IFERROR(__xludf.DUMMYFUNCTION("""COMPUTED_VALUE"""),54.0)</f>
        <v>54</v>
      </c>
    </row>
    <row r="202">
      <c r="A202" s="201" t="str">
        <f>IFERROR(__xludf.DUMMYFUNCTION("""COMPUTED_VALUE"""),"up 0 hours")</f>
        <v>up 0 hours</v>
      </c>
      <c r="B202" s="201" t="str">
        <f>IFERROR(__xludf.DUMMYFUNCTION("""COMPUTED_VALUE"""),"27 minutes")</f>
        <v>27 minutes</v>
      </c>
      <c r="C202" s="201" t="str">
        <f>IFERROR(__xludf.DUMMYFUNCTION("""COMPUTED_VALUE"""),"")</f>
        <v/>
      </c>
      <c r="D202" s="201" t="str">
        <f>IFERROR(__xludf.DUMMYFUNCTION("""COMPUTED_VALUE"""),"")</f>
        <v/>
      </c>
      <c r="E202" s="201" t="str">
        <f>IFERROR(__xludf.DUMMYFUNCTION("""COMPUTED_VALUE"""),"")</f>
        <v/>
      </c>
      <c r="F202" s="201" t="str">
        <f>IFERROR(__xludf.DUMMYFUNCTION("""COMPUTED_VALUE"""),"")</f>
        <v/>
      </c>
      <c r="G202" s="201" t="str">
        <f>IFERROR(__xludf.DUMMYFUNCTION("""COMPUTED_VALUE"""),"")</f>
        <v/>
      </c>
      <c r="H202" s="201" t="str">
        <f>IFERROR(__xludf.DUMMYFUNCTION("""COMPUTED_VALUE"""),"")</f>
        <v/>
      </c>
    </row>
    <row r="203">
      <c r="A203" s="201" t="str">
        <f>IFERROR(__xludf.DUMMYFUNCTION("""COMPUTED_VALUE"""),"ter ago 27 15:32:27 UTC 2019")</f>
        <v>ter ago 27 15:32:27 UTC 2019</v>
      </c>
      <c r="B203" s="201" t="str">
        <f>IFERROR(__xludf.DUMMYFUNCTION("""COMPUTED_VALUE"""),"")</f>
        <v/>
      </c>
      <c r="C203" s="201" t="str">
        <f>IFERROR(__xludf.DUMMYFUNCTION("""COMPUTED_VALUE"""),"")</f>
        <v/>
      </c>
      <c r="D203" s="201" t="str">
        <f>IFERROR(__xludf.DUMMYFUNCTION("""COMPUTED_VALUE"""),"")</f>
        <v/>
      </c>
      <c r="E203" s="201" t="str">
        <f>IFERROR(__xludf.DUMMYFUNCTION("""COMPUTED_VALUE"""),"")</f>
        <v/>
      </c>
      <c r="F203" s="201" t="str">
        <f>IFERROR(__xludf.DUMMYFUNCTION("""COMPUTED_VALUE"""),"")</f>
        <v/>
      </c>
      <c r="G203" s="201" t="str">
        <f>IFERROR(__xludf.DUMMYFUNCTION("""COMPUTED_VALUE"""),"")</f>
        <v/>
      </c>
      <c r="H203" s="201" t="str">
        <f>IFERROR(__xludf.DUMMYFUNCTION("""COMPUTED_VALUE"""),"")</f>
        <v/>
      </c>
    </row>
    <row r="204">
      <c r="A204" s="201" t="str">
        <f>IFERROR(__xludf.DUMMYFUNCTION("""COMPUTED_VALUE"""),"")</f>
        <v/>
      </c>
      <c r="B204" s="201" t="str">
        <f>IFERROR(__xludf.DUMMYFUNCTION("""COMPUTED_VALUE"""),"")</f>
        <v/>
      </c>
      <c r="C204" s="201" t="str">
        <f>IFERROR(__xludf.DUMMYFUNCTION("""COMPUTED_VALUE"""),"")</f>
        <v/>
      </c>
      <c r="D204" s="201" t="str">
        <f>IFERROR(__xludf.DUMMYFUNCTION("""COMPUTED_VALUE"""),"")</f>
        <v/>
      </c>
      <c r="E204" s="201" t="str">
        <f>IFERROR(__xludf.DUMMYFUNCTION("""COMPUTED_VALUE"""),"")</f>
        <v/>
      </c>
      <c r="F204" s="201" t="str">
        <f>IFERROR(__xludf.DUMMYFUNCTION("""COMPUTED_VALUE"""),"")</f>
        <v/>
      </c>
      <c r="G204" s="201" t="str">
        <f>IFERROR(__xludf.DUMMYFUNCTION("""COMPUTED_VALUE"""),"")</f>
        <v/>
      </c>
      <c r="H204" s="201" t="str">
        <f>IFERROR(__xludf.DUMMYFUNCTION("""COMPUTED_VALUE"""),"")</f>
        <v/>
      </c>
    </row>
    <row r="205">
      <c r="A205" s="201" t="str">
        <f>IFERROR(__xludf.DUMMYFUNCTION("""COMPUTED_VALUE"""),"Desenvolvimento|")</f>
        <v>Desenvolvimento|</v>
      </c>
      <c r="B205" s="201" t="str">
        <f>IFERROR(__xludf.DUMMYFUNCTION("""COMPUTED_VALUE"""),"")</f>
        <v/>
      </c>
      <c r="C205" s="201" t="str">
        <f>IFERROR(__xludf.DUMMYFUNCTION("""COMPUTED_VALUE"""),"")</f>
        <v/>
      </c>
      <c r="D205" s="201" t="str">
        <f>IFERROR(__xludf.DUMMYFUNCTION("""COMPUTED_VALUE"""),"")</f>
        <v/>
      </c>
      <c r="E205" s="201" t="str">
        <f>IFERROR(__xludf.DUMMYFUNCTION("""COMPUTED_VALUE"""),"")</f>
        <v/>
      </c>
      <c r="F205" s="201" t="str">
        <f>IFERROR(__xludf.DUMMYFUNCTION("""COMPUTED_VALUE"""),"")</f>
        <v/>
      </c>
      <c r="G205" s="201" t="str">
        <f>IFERROR(__xludf.DUMMYFUNCTION("""COMPUTED_VALUE"""),"")</f>
        <v/>
      </c>
      <c r="H205" s="201" t="str">
        <f>IFERROR(__xludf.DUMMYFUNCTION("""COMPUTED_VALUE"""),"")</f>
        <v/>
      </c>
    </row>
    <row r="206">
      <c r="A206" s="201" t="str">
        <f>IFERROR(__xludf.DUMMYFUNCTION("""COMPUTED_VALUE"""),"Julia|")</f>
        <v>Julia|</v>
      </c>
      <c r="B206" s="201" t="str">
        <f>IFERROR(__xludf.DUMMYFUNCTION("""COMPUTED_VALUE"""),"")</f>
        <v/>
      </c>
      <c r="C206" s="201" t="str">
        <f>IFERROR(__xludf.DUMMYFUNCTION("""COMPUTED_VALUE"""),"")</f>
        <v/>
      </c>
      <c r="D206" s="201" t="str">
        <f>IFERROR(__xludf.DUMMYFUNCTION("""COMPUTED_VALUE"""),"")</f>
        <v/>
      </c>
      <c r="E206" s="201" t="str">
        <f>IFERROR(__xludf.DUMMYFUNCTION("""COMPUTED_VALUE"""),"")</f>
        <v/>
      </c>
      <c r="F206" s="201" t="str">
        <f>IFERROR(__xludf.DUMMYFUNCTION("""COMPUTED_VALUE"""),"")</f>
        <v/>
      </c>
      <c r="G206" s="201" t="str">
        <f>IFERROR(__xludf.DUMMYFUNCTION("""COMPUTED_VALUE"""),"")</f>
        <v/>
      </c>
      <c r="H206" s="201" t="str">
        <f>IFERROR(__xludf.DUMMYFUNCTION("""COMPUTED_VALUE"""),"")</f>
        <v/>
      </c>
    </row>
    <row r="207">
      <c r="A207" s="201" t="str">
        <f>IFERROR(__xludf.DUMMYFUNCTION("""COMPUTED_VALUE"""),"15:53:44 up 2:14")</f>
        <v>15:53:44 up 2:14</v>
      </c>
      <c r="B207" s="201" t="str">
        <f>IFERROR(__xludf.DUMMYFUNCTION("""COMPUTED_VALUE"""),"1 user")</f>
        <v>1 user</v>
      </c>
      <c r="C207" s="201" t="str">
        <f>IFERROR(__xludf.DUMMYFUNCTION("""COMPUTED_VALUE"""),"load average: 0")</f>
        <v>load average: 0</v>
      </c>
      <c r="D207" s="201">
        <f>IFERROR(__xludf.DUMMYFUNCTION("""COMPUTED_VALUE"""),73.0)</f>
        <v>73</v>
      </c>
      <c r="E207" s="201">
        <f>IFERROR(__xludf.DUMMYFUNCTION("""COMPUTED_VALUE"""),0.0)</f>
        <v>0</v>
      </c>
      <c r="F207" s="201">
        <f>IFERROR(__xludf.DUMMYFUNCTION("""COMPUTED_VALUE"""),72.0)</f>
        <v>72</v>
      </c>
      <c r="G207" s="201">
        <f>IFERROR(__xludf.DUMMYFUNCTION("""COMPUTED_VALUE"""),0.0)</f>
        <v>0</v>
      </c>
      <c r="H207" s="201">
        <f>IFERROR(__xludf.DUMMYFUNCTION("""COMPUTED_VALUE"""),73.0)</f>
        <v>73</v>
      </c>
    </row>
    <row r="208">
      <c r="A208" s="201" t="str">
        <f>IFERROR(__xludf.DUMMYFUNCTION("""COMPUTED_VALUE"""),"up 2 hours")</f>
        <v>up 2 hours</v>
      </c>
      <c r="B208" s="201" t="str">
        <f>IFERROR(__xludf.DUMMYFUNCTION("""COMPUTED_VALUE"""),"14 minutes")</f>
        <v>14 minutes</v>
      </c>
      <c r="C208" s="201" t="str">
        <f>IFERROR(__xludf.DUMMYFUNCTION("""COMPUTED_VALUE"""),"")</f>
        <v/>
      </c>
      <c r="D208" s="201" t="str">
        <f>IFERROR(__xludf.DUMMYFUNCTION("""COMPUTED_VALUE"""),"")</f>
        <v/>
      </c>
      <c r="E208" s="201" t="str">
        <f>IFERROR(__xludf.DUMMYFUNCTION("""COMPUTED_VALUE"""),"")</f>
        <v/>
      </c>
      <c r="F208" s="201" t="str">
        <f>IFERROR(__xludf.DUMMYFUNCTION("""COMPUTED_VALUE"""),"")</f>
        <v/>
      </c>
      <c r="G208" s="201" t="str">
        <f>IFERROR(__xludf.DUMMYFUNCTION("""COMPUTED_VALUE"""),"")</f>
        <v/>
      </c>
      <c r="H208" s="201" t="str">
        <f>IFERROR(__xludf.DUMMYFUNCTION("""COMPUTED_VALUE"""),"")</f>
        <v/>
      </c>
    </row>
    <row r="209">
      <c r="A209" s="201" t="str">
        <f>IFERROR(__xludf.DUMMYFUNCTION("""COMPUTED_VALUE"""),"ter ago 27 18:53:44 UTC 2019")</f>
        <v>ter ago 27 18:53:44 UTC 2019</v>
      </c>
      <c r="B209" s="201" t="str">
        <f>IFERROR(__xludf.DUMMYFUNCTION("""COMPUTED_VALUE"""),"")</f>
        <v/>
      </c>
      <c r="C209" s="201" t="str">
        <f>IFERROR(__xludf.DUMMYFUNCTION("""COMPUTED_VALUE"""),"")</f>
        <v/>
      </c>
      <c r="D209" s="201" t="str">
        <f>IFERROR(__xludf.DUMMYFUNCTION("""COMPUTED_VALUE"""),"")</f>
        <v/>
      </c>
      <c r="E209" s="201" t="str">
        <f>IFERROR(__xludf.DUMMYFUNCTION("""COMPUTED_VALUE"""),"")</f>
        <v/>
      </c>
      <c r="F209" s="201" t="str">
        <f>IFERROR(__xludf.DUMMYFUNCTION("""COMPUTED_VALUE"""),"")</f>
        <v/>
      </c>
      <c r="G209" s="201" t="str">
        <f>IFERROR(__xludf.DUMMYFUNCTION("""COMPUTED_VALUE"""),"")</f>
        <v/>
      </c>
      <c r="H209" s="201" t="str">
        <f>IFERROR(__xludf.DUMMYFUNCTION("""COMPUTED_VALUE"""),"")</f>
        <v/>
      </c>
    </row>
    <row r="210">
      <c r="A210" s="201" t="str">
        <f>IFERROR(__xludf.DUMMYFUNCTION("""COMPUTED_VALUE"""),"")</f>
        <v/>
      </c>
      <c r="B210" s="201" t="str">
        <f>IFERROR(__xludf.DUMMYFUNCTION("""COMPUTED_VALUE"""),"")</f>
        <v/>
      </c>
      <c r="C210" s="201" t="str">
        <f>IFERROR(__xludf.DUMMYFUNCTION("""COMPUTED_VALUE"""),"")</f>
        <v/>
      </c>
      <c r="D210" s="201" t="str">
        <f>IFERROR(__xludf.DUMMYFUNCTION("""COMPUTED_VALUE"""),"")</f>
        <v/>
      </c>
      <c r="E210" s="201" t="str">
        <f>IFERROR(__xludf.DUMMYFUNCTION("""COMPUTED_VALUE"""),"")</f>
        <v/>
      </c>
      <c r="F210" s="201" t="str">
        <f>IFERROR(__xludf.DUMMYFUNCTION("""COMPUTED_VALUE"""),"")</f>
        <v/>
      </c>
      <c r="G210" s="201" t="str">
        <f>IFERROR(__xludf.DUMMYFUNCTION("""COMPUTED_VALUE"""),"")</f>
        <v/>
      </c>
      <c r="H210" s="201" t="str">
        <f>IFERROR(__xludf.DUMMYFUNCTION("""COMPUTED_VALUE"""),"")</f>
        <v/>
      </c>
    </row>
    <row r="211">
      <c r="A211" s="201" t="str">
        <f>IFERROR(__xludf.DUMMYFUNCTION("""COMPUTED_VALUE"""),"Estudo|")</f>
        <v>Estudo|</v>
      </c>
      <c r="B211" s="201" t="str">
        <f>IFERROR(__xludf.DUMMYFUNCTION("""COMPUTED_VALUE"""),"")</f>
        <v/>
      </c>
      <c r="C211" s="201" t="str">
        <f>IFERROR(__xludf.DUMMYFUNCTION("""COMPUTED_VALUE"""),"")</f>
        <v/>
      </c>
      <c r="D211" s="201" t="str">
        <f>IFERROR(__xludf.DUMMYFUNCTION("""COMPUTED_VALUE"""),"")</f>
        <v/>
      </c>
      <c r="E211" s="201" t="str">
        <f>IFERROR(__xludf.DUMMYFUNCTION("""COMPUTED_VALUE"""),"")</f>
        <v/>
      </c>
      <c r="F211" s="201" t="str">
        <f>IFERROR(__xludf.DUMMYFUNCTION("""COMPUTED_VALUE"""),"")</f>
        <v/>
      </c>
      <c r="G211" s="201" t="str">
        <f>IFERROR(__xludf.DUMMYFUNCTION("""COMPUTED_VALUE"""),"")</f>
        <v/>
      </c>
      <c r="H211" s="201" t="str">
        <f>IFERROR(__xludf.DUMMYFUNCTION("""COMPUTED_VALUE"""),"")</f>
        <v/>
      </c>
    </row>
    <row r="212">
      <c r="A212" s="201" t="str">
        <f>IFERROR(__xludf.DUMMYFUNCTION("""COMPUTED_VALUE"""),"Python|")</f>
        <v>Python|</v>
      </c>
      <c r="B212" s="201" t="str">
        <f>IFERROR(__xludf.DUMMYFUNCTION("""COMPUTED_VALUE"""),"")</f>
        <v/>
      </c>
      <c r="C212" s="201" t="str">
        <f>IFERROR(__xludf.DUMMYFUNCTION("""COMPUTED_VALUE"""),"")</f>
        <v/>
      </c>
      <c r="D212" s="201" t="str">
        <f>IFERROR(__xludf.DUMMYFUNCTION("""COMPUTED_VALUE"""),"")</f>
        <v/>
      </c>
      <c r="E212" s="201" t="str">
        <f>IFERROR(__xludf.DUMMYFUNCTION("""COMPUTED_VALUE"""),"")</f>
        <v/>
      </c>
      <c r="F212" s="201" t="str">
        <f>IFERROR(__xludf.DUMMYFUNCTION("""COMPUTED_VALUE"""),"")</f>
        <v/>
      </c>
      <c r="G212" s="201" t="str">
        <f>IFERROR(__xludf.DUMMYFUNCTION("""COMPUTED_VALUE"""),"")</f>
        <v/>
      </c>
      <c r="H212" s="201" t="str">
        <f>IFERROR(__xludf.DUMMYFUNCTION("""COMPUTED_VALUE"""),"")</f>
        <v/>
      </c>
    </row>
    <row r="213">
      <c r="A213" s="201" t="str">
        <f>IFERROR(__xludf.DUMMYFUNCTION("""COMPUTED_VALUE"""),"11:57:37 up 2:25")</f>
        <v>11:57:37 up 2:25</v>
      </c>
      <c r="B213" s="201" t="str">
        <f>IFERROR(__xludf.DUMMYFUNCTION("""COMPUTED_VALUE"""),"1 user")</f>
        <v>1 user</v>
      </c>
      <c r="C213" s="201" t="str">
        <f>IFERROR(__xludf.DUMMYFUNCTION("""COMPUTED_VALUE"""),"load average: 0")</f>
        <v>load average: 0</v>
      </c>
      <c r="D213" s="201">
        <f>IFERROR(__xludf.DUMMYFUNCTION("""COMPUTED_VALUE"""),64.0)</f>
        <v>64</v>
      </c>
      <c r="E213" s="201">
        <f>IFERROR(__xludf.DUMMYFUNCTION("""COMPUTED_VALUE"""),1.0)</f>
        <v>1</v>
      </c>
      <c r="F213" s="201">
        <f>IFERROR(__xludf.DUMMYFUNCTION("""COMPUTED_VALUE"""),48.0)</f>
        <v>48</v>
      </c>
      <c r="G213" s="201">
        <f>IFERROR(__xludf.DUMMYFUNCTION("""COMPUTED_VALUE"""),1.0)</f>
        <v>1</v>
      </c>
      <c r="H213" s="201">
        <f>IFERROR(__xludf.DUMMYFUNCTION("""COMPUTED_VALUE"""),40.0)</f>
        <v>40</v>
      </c>
    </row>
    <row r="214">
      <c r="A214" s="201" t="str">
        <f>IFERROR(__xludf.DUMMYFUNCTION("""COMPUTED_VALUE"""),"up 2 hours")</f>
        <v>up 2 hours</v>
      </c>
      <c r="B214" s="201" t="str">
        <f>IFERROR(__xludf.DUMMYFUNCTION("""COMPUTED_VALUE"""),"25 minutes")</f>
        <v>25 minutes</v>
      </c>
      <c r="C214" s="201" t="str">
        <f>IFERROR(__xludf.DUMMYFUNCTION("""COMPUTED_VALUE"""),"")</f>
        <v/>
      </c>
      <c r="D214" s="201" t="str">
        <f>IFERROR(__xludf.DUMMYFUNCTION("""COMPUTED_VALUE"""),"")</f>
        <v/>
      </c>
      <c r="E214" s="201" t="str">
        <f>IFERROR(__xludf.DUMMYFUNCTION("""COMPUTED_VALUE"""),"")</f>
        <v/>
      </c>
      <c r="F214" s="201" t="str">
        <f>IFERROR(__xludf.DUMMYFUNCTION("""COMPUTED_VALUE"""),"")</f>
        <v/>
      </c>
      <c r="G214" s="201" t="str">
        <f>IFERROR(__xludf.DUMMYFUNCTION("""COMPUTED_VALUE"""),"")</f>
        <v/>
      </c>
      <c r="H214" s="201" t="str">
        <f>IFERROR(__xludf.DUMMYFUNCTION("""COMPUTED_VALUE"""),"")</f>
        <v/>
      </c>
    </row>
    <row r="215">
      <c r="A215" s="201" t="str">
        <f>IFERROR(__xludf.DUMMYFUNCTION("""COMPUTED_VALUE"""),"qua ago 28 14:57:37 UTC 2019")</f>
        <v>qua ago 28 14:57:37 UTC 2019</v>
      </c>
      <c r="B215" s="201" t="str">
        <f>IFERROR(__xludf.DUMMYFUNCTION("""COMPUTED_VALUE"""),"")</f>
        <v/>
      </c>
      <c r="C215" s="201" t="str">
        <f>IFERROR(__xludf.DUMMYFUNCTION("""COMPUTED_VALUE"""),"")</f>
        <v/>
      </c>
      <c r="D215" s="201" t="str">
        <f>IFERROR(__xludf.DUMMYFUNCTION("""COMPUTED_VALUE"""),"")</f>
        <v/>
      </c>
      <c r="E215" s="201" t="str">
        <f>IFERROR(__xludf.DUMMYFUNCTION("""COMPUTED_VALUE"""),"")</f>
        <v/>
      </c>
      <c r="F215" s="201" t="str">
        <f>IFERROR(__xludf.DUMMYFUNCTION("""COMPUTED_VALUE"""),"")</f>
        <v/>
      </c>
      <c r="G215" s="201" t="str">
        <f>IFERROR(__xludf.DUMMYFUNCTION("""COMPUTED_VALUE"""),"")</f>
        <v/>
      </c>
      <c r="H215" s="201" t="str">
        <f>IFERROR(__xludf.DUMMYFUNCTION("""COMPUTED_VALUE"""),"")</f>
        <v/>
      </c>
    </row>
    <row r="216">
      <c r="A216" s="201" t="str">
        <f>IFERROR(__xludf.DUMMYFUNCTION("""COMPUTED_VALUE"""),"")</f>
        <v/>
      </c>
      <c r="B216" s="201" t="str">
        <f>IFERROR(__xludf.DUMMYFUNCTION("""COMPUTED_VALUE"""),"")</f>
        <v/>
      </c>
      <c r="C216" s="201" t="str">
        <f>IFERROR(__xludf.DUMMYFUNCTION("""COMPUTED_VALUE"""),"")</f>
        <v/>
      </c>
      <c r="D216" s="201" t="str">
        <f>IFERROR(__xludf.DUMMYFUNCTION("""COMPUTED_VALUE"""),"")</f>
        <v/>
      </c>
      <c r="E216" s="201" t="str">
        <f>IFERROR(__xludf.DUMMYFUNCTION("""COMPUTED_VALUE"""),"")</f>
        <v/>
      </c>
      <c r="F216" s="201" t="str">
        <f>IFERROR(__xludf.DUMMYFUNCTION("""COMPUTED_VALUE"""),"")</f>
        <v/>
      </c>
      <c r="G216" s="201" t="str">
        <f>IFERROR(__xludf.DUMMYFUNCTION("""COMPUTED_VALUE"""),"")</f>
        <v/>
      </c>
      <c r="H216" s="201" t="str">
        <f>IFERROR(__xludf.DUMMYFUNCTION("""COMPUTED_VALUE"""),"")</f>
        <v/>
      </c>
    </row>
    <row r="217">
      <c r="A217" s="201" t="str">
        <f>IFERROR(__xludf.DUMMYFUNCTION("""COMPUTED_VALUE"""),"Estudo|")</f>
        <v>Estudo|</v>
      </c>
      <c r="B217" s="201" t="str">
        <f>IFERROR(__xludf.DUMMYFUNCTION("""COMPUTED_VALUE"""),"")</f>
        <v/>
      </c>
      <c r="C217" s="201" t="str">
        <f>IFERROR(__xludf.DUMMYFUNCTION("""COMPUTED_VALUE"""),"")</f>
        <v/>
      </c>
      <c r="D217" s="201" t="str">
        <f>IFERROR(__xludf.DUMMYFUNCTION("""COMPUTED_VALUE"""),"")</f>
        <v/>
      </c>
      <c r="E217" s="201" t="str">
        <f>IFERROR(__xludf.DUMMYFUNCTION("""COMPUTED_VALUE"""),"")</f>
        <v/>
      </c>
      <c r="F217" s="201" t="str">
        <f>IFERROR(__xludf.DUMMYFUNCTION("""COMPUTED_VALUE"""),"")</f>
        <v/>
      </c>
      <c r="G217" s="201" t="str">
        <f>IFERROR(__xludf.DUMMYFUNCTION("""COMPUTED_VALUE"""),"")</f>
        <v/>
      </c>
      <c r="H217" s="201" t="str">
        <f>IFERROR(__xludf.DUMMYFUNCTION("""COMPUTED_VALUE"""),"")</f>
        <v/>
      </c>
    </row>
    <row r="218">
      <c r="A218" s="201" t="str">
        <f>IFERROR(__xludf.DUMMYFUNCTION("""COMPUTED_VALUE"""),"MySQL|")</f>
        <v>MySQL|</v>
      </c>
      <c r="B218" s="201" t="str">
        <f>IFERROR(__xludf.DUMMYFUNCTION("""COMPUTED_VALUE"""),"")</f>
        <v/>
      </c>
      <c r="C218" s="201" t="str">
        <f>IFERROR(__xludf.DUMMYFUNCTION("""COMPUTED_VALUE"""),"")</f>
        <v/>
      </c>
      <c r="D218" s="201" t="str">
        <f>IFERROR(__xludf.DUMMYFUNCTION("""COMPUTED_VALUE"""),"")</f>
        <v/>
      </c>
      <c r="E218" s="201" t="str">
        <f>IFERROR(__xludf.DUMMYFUNCTION("""COMPUTED_VALUE"""),"")</f>
        <v/>
      </c>
      <c r="F218" s="201" t="str">
        <f>IFERROR(__xludf.DUMMYFUNCTION("""COMPUTED_VALUE"""),"")</f>
        <v/>
      </c>
      <c r="G218" s="201" t="str">
        <f>IFERROR(__xludf.DUMMYFUNCTION("""COMPUTED_VALUE"""),"")</f>
        <v/>
      </c>
      <c r="H218" s="201" t="str">
        <f>IFERROR(__xludf.DUMMYFUNCTION("""COMPUTED_VALUE"""),"")</f>
        <v/>
      </c>
    </row>
    <row r="219">
      <c r="A219" s="201" t="str">
        <f>IFERROR(__xludf.DUMMYFUNCTION("""COMPUTED_VALUE"""),"16:44:26 up 3:04")</f>
        <v>16:44:26 up 3:04</v>
      </c>
      <c r="B219" s="201" t="str">
        <f>IFERROR(__xludf.DUMMYFUNCTION("""COMPUTED_VALUE"""),"1 user")</f>
        <v>1 user</v>
      </c>
      <c r="C219" s="201" t="str">
        <f>IFERROR(__xludf.DUMMYFUNCTION("""COMPUTED_VALUE"""),"load average: 1")</f>
        <v>load average: 1</v>
      </c>
      <c r="D219" s="201">
        <f>IFERROR(__xludf.DUMMYFUNCTION("""COMPUTED_VALUE"""),24.0)</f>
        <v>24</v>
      </c>
      <c r="E219" s="201">
        <f>IFERROR(__xludf.DUMMYFUNCTION("""COMPUTED_VALUE"""),1.0)</f>
        <v>1</v>
      </c>
      <c r="F219" s="201">
        <f>IFERROR(__xludf.DUMMYFUNCTION("""COMPUTED_VALUE"""),10.0)</f>
        <v>10</v>
      </c>
      <c r="G219" s="201">
        <f>IFERROR(__xludf.DUMMYFUNCTION("""COMPUTED_VALUE"""),1.0)</f>
        <v>1</v>
      </c>
      <c r="H219" s="201">
        <f>IFERROR(__xludf.DUMMYFUNCTION("""COMPUTED_VALUE"""),3.0)</f>
        <v>3</v>
      </c>
    </row>
    <row r="220">
      <c r="A220" s="201" t="str">
        <f>IFERROR(__xludf.DUMMYFUNCTION("""COMPUTED_VALUE"""),"up 3 hours")</f>
        <v>up 3 hours</v>
      </c>
      <c r="B220" s="201" t="str">
        <f>IFERROR(__xludf.DUMMYFUNCTION("""COMPUTED_VALUE"""),"4 minutes")</f>
        <v>4 minutes</v>
      </c>
      <c r="C220" s="201" t="str">
        <f>IFERROR(__xludf.DUMMYFUNCTION("""COMPUTED_VALUE"""),"")</f>
        <v/>
      </c>
      <c r="D220" s="201" t="str">
        <f>IFERROR(__xludf.DUMMYFUNCTION("""COMPUTED_VALUE"""),"")</f>
        <v/>
      </c>
      <c r="E220" s="201" t="str">
        <f>IFERROR(__xludf.DUMMYFUNCTION("""COMPUTED_VALUE"""),"")</f>
        <v/>
      </c>
      <c r="F220" s="201" t="str">
        <f>IFERROR(__xludf.DUMMYFUNCTION("""COMPUTED_VALUE"""),"")</f>
        <v/>
      </c>
      <c r="G220" s="201" t="str">
        <f>IFERROR(__xludf.DUMMYFUNCTION("""COMPUTED_VALUE"""),"")</f>
        <v/>
      </c>
      <c r="H220" s="201" t="str">
        <f>IFERROR(__xludf.DUMMYFUNCTION("""COMPUTED_VALUE"""),"")</f>
        <v/>
      </c>
    </row>
    <row r="221">
      <c r="A221" s="201" t="str">
        <f>IFERROR(__xludf.DUMMYFUNCTION("""COMPUTED_VALUE"""),"qua ago 28 19:44:26 UTC 2019")</f>
        <v>qua ago 28 19:44:26 UTC 2019</v>
      </c>
      <c r="B221" s="201" t="str">
        <f>IFERROR(__xludf.DUMMYFUNCTION("""COMPUTED_VALUE"""),"")</f>
        <v/>
      </c>
      <c r="C221" s="201" t="str">
        <f>IFERROR(__xludf.DUMMYFUNCTION("""COMPUTED_VALUE"""),"")</f>
        <v/>
      </c>
      <c r="D221" s="201" t="str">
        <f>IFERROR(__xludf.DUMMYFUNCTION("""COMPUTED_VALUE"""),"")</f>
        <v/>
      </c>
      <c r="E221" s="201" t="str">
        <f>IFERROR(__xludf.DUMMYFUNCTION("""COMPUTED_VALUE"""),"")</f>
        <v/>
      </c>
      <c r="F221" s="201" t="str">
        <f>IFERROR(__xludf.DUMMYFUNCTION("""COMPUTED_VALUE"""),"")</f>
        <v/>
      </c>
      <c r="G221" s="201" t="str">
        <f>IFERROR(__xludf.DUMMYFUNCTION("""COMPUTED_VALUE"""),"")</f>
        <v/>
      </c>
      <c r="H221" s="201" t="str">
        <f>IFERROR(__xludf.DUMMYFUNCTION("""COMPUTED_VALUE"""),"")</f>
        <v/>
      </c>
    </row>
    <row r="222">
      <c r="A222" s="201" t="str">
        <f>IFERROR(__xludf.DUMMYFUNCTION("""COMPUTED_VALUE"""),"")</f>
        <v/>
      </c>
      <c r="B222" s="201" t="str">
        <f>IFERROR(__xludf.DUMMYFUNCTION("""COMPUTED_VALUE"""),"")</f>
        <v/>
      </c>
      <c r="C222" s="201" t="str">
        <f>IFERROR(__xludf.DUMMYFUNCTION("""COMPUTED_VALUE"""),"")</f>
        <v/>
      </c>
      <c r="D222" s="201" t="str">
        <f>IFERROR(__xludf.DUMMYFUNCTION("""COMPUTED_VALUE"""),"")</f>
        <v/>
      </c>
      <c r="E222" s="201" t="str">
        <f>IFERROR(__xludf.DUMMYFUNCTION("""COMPUTED_VALUE"""),"")</f>
        <v/>
      </c>
      <c r="F222" s="201" t="str">
        <f>IFERROR(__xludf.DUMMYFUNCTION("""COMPUTED_VALUE"""),"")</f>
        <v/>
      </c>
      <c r="G222" s="201" t="str">
        <f>IFERROR(__xludf.DUMMYFUNCTION("""COMPUTED_VALUE"""),"")</f>
        <v/>
      </c>
      <c r="H222" s="201" t="str">
        <f>IFERROR(__xludf.DUMMYFUNCTION("""COMPUTED_VALUE"""),"")</f>
        <v/>
      </c>
    </row>
    <row r="223">
      <c r="A223" s="201" t="str">
        <f>IFERROR(__xludf.DUMMYFUNCTION("""COMPUTED_VALUE"""),"Estudo|")</f>
        <v>Estudo|</v>
      </c>
      <c r="B223" s="201" t="str">
        <f>IFERROR(__xludf.DUMMYFUNCTION("""COMPUTED_VALUE"""),"")</f>
        <v/>
      </c>
      <c r="C223" s="201" t="str">
        <f>IFERROR(__xludf.DUMMYFUNCTION("""COMPUTED_VALUE"""),"")</f>
        <v/>
      </c>
      <c r="D223" s="201" t="str">
        <f>IFERROR(__xludf.DUMMYFUNCTION("""COMPUTED_VALUE"""),"")</f>
        <v/>
      </c>
      <c r="E223" s="201" t="str">
        <f>IFERROR(__xludf.DUMMYFUNCTION("""COMPUTED_VALUE"""),"")</f>
        <v/>
      </c>
      <c r="F223" s="201" t="str">
        <f>IFERROR(__xludf.DUMMYFUNCTION("""COMPUTED_VALUE"""),"")</f>
        <v/>
      </c>
      <c r="G223" s="201" t="str">
        <f>IFERROR(__xludf.DUMMYFUNCTION("""COMPUTED_VALUE"""),"")</f>
        <v/>
      </c>
      <c r="H223" s="201" t="str">
        <f>IFERROR(__xludf.DUMMYFUNCTION("""COMPUTED_VALUE"""),"")</f>
        <v/>
      </c>
    </row>
    <row r="224">
      <c r="A224" s="201" t="str">
        <f>IFERROR(__xludf.DUMMYFUNCTION("""COMPUTED_VALUE"""),"C++|")</f>
        <v>C++|</v>
      </c>
      <c r="B224" s="201" t="str">
        <f>IFERROR(__xludf.DUMMYFUNCTION("""COMPUTED_VALUE"""),"")</f>
        <v/>
      </c>
      <c r="C224" s="201" t="str">
        <f>IFERROR(__xludf.DUMMYFUNCTION("""COMPUTED_VALUE"""),"")</f>
        <v/>
      </c>
      <c r="D224" s="201" t="str">
        <f>IFERROR(__xludf.DUMMYFUNCTION("""COMPUTED_VALUE"""),"")</f>
        <v/>
      </c>
      <c r="E224" s="201" t="str">
        <f>IFERROR(__xludf.DUMMYFUNCTION("""COMPUTED_VALUE"""),"")</f>
        <v/>
      </c>
      <c r="F224" s="201" t="str">
        <f>IFERROR(__xludf.DUMMYFUNCTION("""COMPUTED_VALUE"""),"")</f>
        <v/>
      </c>
      <c r="G224" s="201" t="str">
        <f>IFERROR(__xludf.DUMMYFUNCTION("""COMPUTED_VALUE"""),"")</f>
        <v/>
      </c>
      <c r="H224" s="201" t="str">
        <f>IFERROR(__xludf.DUMMYFUNCTION("""COMPUTED_VALUE"""),"")</f>
        <v/>
      </c>
    </row>
    <row r="225">
      <c r="A225" s="201" t="str">
        <f>IFERROR(__xludf.DUMMYFUNCTION("""COMPUTED_VALUE"""),"11:51:50 up 3:05")</f>
        <v>11:51:50 up 3:05</v>
      </c>
      <c r="B225" s="201" t="str">
        <f>IFERROR(__xludf.DUMMYFUNCTION("""COMPUTED_VALUE"""),"1 user")</f>
        <v>1 user</v>
      </c>
      <c r="C225" s="201" t="str">
        <f>IFERROR(__xludf.DUMMYFUNCTION("""COMPUTED_VALUE"""),"load average: 0")</f>
        <v>load average: 0</v>
      </c>
      <c r="D225" s="201">
        <f>IFERROR(__xludf.DUMMYFUNCTION("""COMPUTED_VALUE"""),75.0)</f>
        <v>75</v>
      </c>
      <c r="E225" s="201">
        <f>IFERROR(__xludf.DUMMYFUNCTION("""COMPUTED_VALUE"""),0.0)</f>
        <v>0</v>
      </c>
      <c r="F225" s="201">
        <f>IFERROR(__xludf.DUMMYFUNCTION("""COMPUTED_VALUE"""),78.0)</f>
        <v>78</v>
      </c>
      <c r="G225" s="201">
        <f>IFERROR(__xludf.DUMMYFUNCTION("""COMPUTED_VALUE"""),1.0)</f>
        <v>1</v>
      </c>
      <c r="H225" s="201">
        <f>IFERROR(__xludf.DUMMYFUNCTION("""COMPUTED_VALUE"""),15.0)</f>
        <v>15</v>
      </c>
    </row>
    <row r="226">
      <c r="A226" s="201" t="str">
        <f>IFERROR(__xludf.DUMMYFUNCTION("""COMPUTED_VALUE"""),"up 3 hours")</f>
        <v>up 3 hours</v>
      </c>
      <c r="B226" s="201" t="str">
        <f>IFERROR(__xludf.DUMMYFUNCTION("""COMPUTED_VALUE"""),"5 minutes")</f>
        <v>5 minutes</v>
      </c>
      <c r="C226" s="201" t="str">
        <f>IFERROR(__xludf.DUMMYFUNCTION("""COMPUTED_VALUE"""),"")</f>
        <v/>
      </c>
      <c r="D226" s="201" t="str">
        <f>IFERROR(__xludf.DUMMYFUNCTION("""COMPUTED_VALUE"""),"")</f>
        <v/>
      </c>
      <c r="E226" s="201" t="str">
        <f>IFERROR(__xludf.DUMMYFUNCTION("""COMPUTED_VALUE"""),"")</f>
        <v/>
      </c>
      <c r="F226" s="201" t="str">
        <f>IFERROR(__xludf.DUMMYFUNCTION("""COMPUTED_VALUE"""),"")</f>
        <v/>
      </c>
      <c r="G226" s="201" t="str">
        <f>IFERROR(__xludf.DUMMYFUNCTION("""COMPUTED_VALUE"""),"")</f>
        <v/>
      </c>
      <c r="H226" s="201" t="str">
        <f>IFERROR(__xludf.DUMMYFUNCTION("""COMPUTED_VALUE"""),"")</f>
        <v/>
      </c>
    </row>
    <row r="227">
      <c r="A227" s="201" t="str">
        <f>IFERROR(__xludf.DUMMYFUNCTION("""COMPUTED_VALUE"""),"qui ago 29 14:51:50 UTC 2019")</f>
        <v>qui ago 29 14:51:50 UTC 2019</v>
      </c>
      <c r="B227" s="201" t="str">
        <f>IFERROR(__xludf.DUMMYFUNCTION("""COMPUTED_VALUE"""),"")</f>
        <v/>
      </c>
      <c r="C227" s="201" t="str">
        <f>IFERROR(__xludf.DUMMYFUNCTION("""COMPUTED_VALUE"""),"")</f>
        <v/>
      </c>
      <c r="D227" s="201" t="str">
        <f>IFERROR(__xludf.DUMMYFUNCTION("""COMPUTED_VALUE"""),"")</f>
        <v/>
      </c>
      <c r="E227" s="201" t="str">
        <f>IFERROR(__xludf.DUMMYFUNCTION("""COMPUTED_VALUE"""),"")</f>
        <v/>
      </c>
      <c r="F227" s="201" t="str">
        <f>IFERROR(__xludf.DUMMYFUNCTION("""COMPUTED_VALUE"""),"")</f>
        <v/>
      </c>
      <c r="G227" s="201" t="str">
        <f>IFERROR(__xludf.DUMMYFUNCTION("""COMPUTED_VALUE"""),"")</f>
        <v/>
      </c>
      <c r="H227" s="201" t="str">
        <f>IFERROR(__xludf.DUMMYFUNCTION("""COMPUTED_VALUE"""),"")</f>
        <v/>
      </c>
    </row>
    <row r="228">
      <c r="A228" s="201" t="str">
        <f>IFERROR(__xludf.DUMMYFUNCTION("""COMPUTED_VALUE"""),"")</f>
        <v/>
      </c>
      <c r="B228" s="201" t="str">
        <f>IFERROR(__xludf.DUMMYFUNCTION("""COMPUTED_VALUE"""),"")</f>
        <v/>
      </c>
      <c r="C228" s="201" t="str">
        <f>IFERROR(__xludf.DUMMYFUNCTION("""COMPUTED_VALUE"""),"")</f>
        <v/>
      </c>
      <c r="D228" s="201" t="str">
        <f>IFERROR(__xludf.DUMMYFUNCTION("""COMPUTED_VALUE"""),"")</f>
        <v/>
      </c>
      <c r="E228" s="201" t="str">
        <f>IFERROR(__xludf.DUMMYFUNCTION("""COMPUTED_VALUE"""),"")</f>
        <v/>
      </c>
      <c r="F228" s="201" t="str">
        <f>IFERROR(__xludf.DUMMYFUNCTION("""COMPUTED_VALUE"""),"")</f>
        <v/>
      </c>
      <c r="G228" s="201" t="str">
        <f>IFERROR(__xludf.DUMMYFUNCTION("""COMPUTED_VALUE"""),"")</f>
        <v/>
      </c>
      <c r="H228" s="201" t="str">
        <f>IFERROR(__xludf.DUMMYFUNCTION("""COMPUTED_VALUE"""),"")</f>
        <v/>
      </c>
    </row>
    <row r="229">
      <c r="A229" s="201" t="str">
        <f>IFERROR(__xludf.DUMMYFUNCTION("""COMPUTED_VALUE"""),"Estudo|")</f>
        <v>Estudo|</v>
      </c>
      <c r="B229" s="201" t="str">
        <f>IFERROR(__xludf.DUMMYFUNCTION("""COMPUTED_VALUE"""),"")</f>
        <v/>
      </c>
      <c r="C229" s="201" t="str">
        <f>IFERROR(__xludf.DUMMYFUNCTION("""COMPUTED_VALUE"""),"")</f>
        <v/>
      </c>
      <c r="D229" s="201" t="str">
        <f>IFERROR(__xludf.DUMMYFUNCTION("""COMPUTED_VALUE"""),"")</f>
        <v/>
      </c>
      <c r="E229" s="201" t="str">
        <f>IFERROR(__xludf.DUMMYFUNCTION("""COMPUTED_VALUE"""),"")</f>
        <v/>
      </c>
      <c r="F229" s="201" t="str">
        <f>IFERROR(__xludf.DUMMYFUNCTION("""COMPUTED_VALUE"""),"")</f>
        <v/>
      </c>
      <c r="G229" s="201" t="str">
        <f>IFERROR(__xludf.DUMMYFUNCTION("""COMPUTED_VALUE"""),"")</f>
        <v/>
      </c>
      <c r="H229" s="201" t="str">
        <f>IFERROR(__xludf.DUMMYFUNCTION("""COMPUTED_VALUE"""),"")</f>
        <v/>
      </c>
    </row>
    <row r="230">
      <c r="A230" s="201" t="str">
        <f>IFERROR(__xludf.DUMMYFUNCTION("""COMPUTED_VALUE"""),"Ruby on Rails|")</f>
        <v>Ruby on Rails|</v>
      </c>
      <c r="B230" s="201" t="str">
        <f>IFERROR(__xludf.DUMMYFUNCTION("""COMPUTED_VALUE"""),"")</f>
        <v/>
      </c>
      <c r="C230" s="201" t="str">
        <f>IFERROR(__xludf.DUMMYFUNCTION("""COMPUTED_VALUE"""),"")</f>
        <v/>
      </c>
      <c r="D230" s="201" t="str">
        <f>IFERROR(__xludf.DUMMYFUNCTION("""COMPUTED_VALUE"""),"")</f>
        <v/>
      </c>
      <c r="E230" s="201" t="str">
        <f>IFERROR(__xludf.DUMMYFUNCTION("""COMPUTED_VALUE"""),"")</f>
        <v/>
      </c>
      <c r="F230" s="201" t="str">
        <f>IFERROR(__xludf.DUMMYFUNCTION("""COMPUTED_VALUE"""),"")</f>
        <v/>
      </c>
      <c r="G230" s="201" t="str">
        <f>IFERROR(__xludf.DUMMYFUNCTION("""COMPUTED_VALUE"""),"")</f>
        <v/>
      </c>
      <c r="H230" s="201" t="str">
        <f>IFERROR(__xludf.DUMMYFUNCTION("""COMPUTED_VALUE"""),"")</f>
        <v/>
      </c>
    </row>
    <row r="231">
      <c r="A231" s="201" t="str">
        <f>IFERROR(__xludf.DUMMYFUNCTION("""COMPUTED_VALUE"""),"15:42:54 up 1:58")</f>
        <v>15:42:54 up 1:58</v>
      </c>
      <c r="B231" s="201" t="str">
        <f>IFERROR(__xludf.DUMMYFUNCTION("""COMPUTED_VALUE"""),"1 user")</f>
        <v>1 user</v>
      </c>
      <c r="C231" s="201" t="str">
        <f>IFERROR(__xludf.DUMMYFUNCTION("""COMPUTED_VALUE"""),"load average: 0")</f>
        <v>load average: 0</v>
      </c>
      <c r="D231" s="201">
        <f>IFERROR(__xludf.DUMMYFUNCTION("""COMPUTED_VALUE"""),40.0)</f>
        <v>40</v>
      </c>
      <c r="E231" s="201">
        <f>IFERROR(__xludf.DUMMYFUNCTION("""COMPUTED_VALUE"""),0.0)</f>
        <v>0</v>
      </c>
      <c r="F231" s="201">
        <f>IFERROR(__xludf.DUMMYFUNCTION("""COMPUTED_VALUE"""),37.0)</f>
        <v>37</v>
      </c>
      <c r="G231" s="201">
        <f>IFERROR(__xludf.DUMMYFUNCTION("""COMPUTED_VALUE"""),0.0)</f>
        <v>0</v>
      </c>
      <c r="H231" s="201">
        <f>IFERROR(__xludf.DUMMYFUNCTION("""COMPUTED_VALUE"""),39.0)</f>
        <v>39</v>
      </c>
    </row>
    <row r="232">
      <c r="A232" s="201" t="str">
        <f>IFERROR(__xludf.DUMMYFUNCTION("""COMPUTED_VALUE"""),"up 1 hour")</f>
        <v>up 1 hour</v>
      </c>
      <c r="B232" s="201" t="str">
        <f>IFERROR(__xludf.DUMMYFUNCTION("""COMPUTED_VALUE"""),"58 minutes")</f>
        <v>58 minutes</v>
      </c>
      <c r="C232" s="201" t="str">
        <f>IFERROR(__xludf.DUMMYFUNCTION("""COMPUTED_VALUE"""),"")</f>
        <v/>
      </c>
      <c r="D232" s="201" t="str">
        <f>IFERROR(__xludf.DUMMYFUNCTION("""COMPUTED_VALUE"""),"")</f>
        <v/>
      </c>
      <c r="E232" s="201" t="str">
        <f>IFERROR(__xludf.DUMMYFUNCTION("""COMPUTED_VALUE"""),"")</f>
        <v/>
      </c>
      <c r="F232" s="201" t="str">
        <f>IFERROR(__xludf.DUMMYFUNCTION("""COMPUTED_VALUE"""),"")</f>
        <v/>
      </c>
      <c r="G232" s="201" t="str">
        <f>IFERROR(__xludf.DUMMYFUNCTION("""COMPUTED_VALUE"""),"")</f>
        <v/>
      </c>
      <c r="H232" s="201" t="str">
        <f>IFERROR(__xludf.DUMMYFUNCTION("""COMPUTED_VALUE"""),"")</f>
        <v/>
      </c>
    </row>
    <row r="233">
      <c r="A233" s="201" t="str">
        <f>IFERROR(__xludf.DUMMYFUNCTION("""COMPUTED_VALUE"""),"qui ago 29 18:42:54 UTC 2019")</f>
        <v>qui ago 29 18:42:54 UTC 2019</v>
      </c>
      <c r="B233" s="201" t="str">
        <f>IFERROR(__xludf.DUMMYFUNCTION("""COMPUTED_VALUE"""),"")</f>
        <v/>
      </c>
      <c r="C233" s="201" t="str">
        <f>IFERROR(__xludf.DUMMYFUNCTION("""COMPUTED_VALUE"""),"")</f>
        <v/>
      </c>
      <c r="D233" s="201" t="str">
        <f>IFERROR(__xludf.DUMMYFUNCTION("""COMPUTED_VALUE"""),"")</f>
        <v/>
      </c>
      <c r="E233" s="201" t="str">
        <f>IFERROR(__xludf.DUMMYFUNCTION("""COMPUTED_VALUE"""),"")</f>
        <v/>
      </c>
      <c r="F233" s="201" t="str">
        <f>IFERROR(__xludf.DUMMYFUNCTION("""COMPUTED_VALUE"""),"")</f>
        <v/>
      </c>
      <c r="G233" s="201" t="str">
        <f>IFERROR(__xludf.DUMMYFUNCTION("""COMPUTED_VALUE"""),"")</f>
        <v/>
      </c>
      <c r="H233" s="201" t="str">
        <f>IFERROR(__xludf.DUMMYFUNCTION("""COMPUTED_VALUE"""),"")</f>
        <v/>
      </c>
    </row>
    <row r="234">
      <c r="A234" s="201" t="str">
        <f>IFERROR(__xludf.DUMMYFUNCTION("""COMPUTED_VALUE"""),"")</f>
        <v/>
      </c>
      <c r="B234" s="201" t="str">
        <f>IFERROR(__xludf.DUMMYFUNCTION("""COMPUTED_VALUE"""),"")</f>
        <v/>
      </c>
      <c r="C234" s="201" t="str">
        <f>IFERROR(__xludf.DUMMYFUNCTION("""COMPUTED_VALUE"""),"")</f>
        <v/>
      </c>
      <c r="D234" s="201" t="str">
        <f>IFERROR(__xludf.DUMMYFUNCTION("""COMPUTED_VALUE"""),"")</f>
        <v/>
      </c>
      <c r="E234" s="201" t="str">
        <f>IFERROR(__xludf.DUMMYFUNCTION("""COMPUTED_VALUE"""),"")</f>
        <v/>
      </c>
      <c r="F234" s="201" t="str">
        <f>IFERROR(__xludf.DUMMYFUNCTION("""COMPUTED_VALUE"""),"")</f>
        <v/>
      </c>
      <c r="G234" s="201" t="str">
        <f>IFERROR(__xludf.DUMMYFUNCTION("""COMPUTED_VALUE"""),"")</f>
        <v/>
      </c>
      <c r="H234" s="201" t="str">
        <f>IFERROR(__xludf.DUMMYFUNCTION("""COMPUTED_VALUE"""),"")</f>
        <v/>
      </c>
    </row>
    <row r="235">
      <c r="A235" s="201" t="str">
        <f>IFERROR(__xludf.DUMMYFUNCTION("""COMPUTED_VALUE"""),"Aula|")</f>
        <v>Aula|</v>
      </c>
      <c r="B235" s="201" t="str">
        <f>IFERROR(__xludf.DUMMYFUNCTION("""COMPUTED_VALUE"""),"")</f>
        <v/>
      </c>
      <c r="C235" s="201" t="str">
        <f>IFERROR(__xludf.DUMMYFUNCTION("""COMPUTED_VALUE"""),"")</f>
        <v/>
      </c>
      <c r="D235" s="201" t="str">
        <f>IFERROR(__xludf.DUMMYFUNCTION("""COMPUTED_VALUE"""),"")</f>
        <v/>
      </c>
      <c r="E235" s="201" t="str">
        <f>IFERROR(__xludf.DUMMYFUNCTION("""COMPUTED_VALUE"""),"")</f>
        <v/>
      </c>
      <c r="F235" s="201" t="str">
        <f>IFERROR(__xludf.DUMMYFUNCTION("""COMPUTED_VALUE"""),"")</f>
        <v/>
      </c>
      <c r="G235" s="201" t="str">
        <f>IFERROR(__xludf.DUMMYFUNCTION("""COMPUTED_VALUE"""),"")</f>
        <v/>
      </c>
      <c r="H235" s="201" t="str">
        <f>IFERROR(__xludf.DUMMYFUNCTION("""COMPUTED_VALUE"""),"")</f>
        <v/>
      </c>
    </row>
    <row r="236">
      <c r="A236" s="201" t="str">
        <f>IFERROR(__xludf.DUMMYFUNCTION("""COMPUTED_VALUE"""),"Ingles|")</f>
        <v>Ingles|</v>
      </c>
      <c r="B236" s="201" t="str">
        <f>IFERROR(__xludf.DUMMYFUNCTION("""COMPUTED_VALUE"""),"")</f>
        <v/>
      </c>
      <c r="C236" s="201" t="str">
        <f>IFERROR(__xludf.DUMMYFUNCTION("""COMPUTED_VALUE"""),"")</f>
        <v/>
      </c>
      <c r="D236" s="201" t="str">
        <f>IFERROR(__xludf.DUMMYFUNCTION("""COMPUTED_VALUE"""),"")</f>
        <v/>
      </c>
      <c r="E236" s="201" t="str">
        <f>IFERROR(__xludf.DUMMYFUNCTION("""COMPUTED_VALUE"""),"")</f>
        <v/>
      </c>
      <c r="F236" s="201" t="str">
        <f>IFERROR(__xludf.DUMMYFUNCTION("""COMPUTED_VALUE"""),"")</f>
        <v/>
      </c>
      <c r="G236" s="201" t="str">
        <f>IFERROR(__xludf.DUMMYFUNCTION("""COMPUTED_VALUE"""),"")</f>
        <v/>
      </c>
      <c r="H236" s="201" t="str">
        <f>IFERROR(__xludf.DUMMYFUNCTION("""COMPUTED_VALUE"""),"")</f>
        <v/>
      </c>
    </row>
    <row r="237">
      <c r="A237" s="201" t="str">
        <f>IFERROR(__xludf.DUMMYFUNCTION("""COMPUTED_VALUE"""),"18:00:25 up 2:10")</f>
        <v>18:00:25 up 2:10</v>
      </c>
      <c r="B237" s="201" t="str">
        <f>IFERROR(__xludf.DUMMYFUNCTION("""COMPUTED_VALUE"""),"1 user")</f>
        <v>1 user</v>
      </c>
      <c r="C237" s="201" t="str">
        <f>IFERROR(__xludf.DUMMYFUNCTION("""COMPUTED_VALUE"""),"load average: 1")</f>
        <v>load average: 1</v>
      </c>
      <c r="D237" s="201">
        <f>IFERROR(__xludf.DUMMYFUNCTION("""COMPUTED_VALUE"""),63.0)</f>
        <v>63</v>
      </c>
      <c r="E237" s="201">
        <f>IFERROR(__xludf.DUMMYFUNCTION("""COMPUTED_VALUE"""),0.0)</f>
        <v>0</v>
      </c>
      <c r="F237" s="201">
        <f>IFERROR(__xludf.DUMMYFUNCTION("""COMPUTED_VALUE"""),60.0)</f>
        <v>60</v>
      </c>
      <c r="G237" s="201">
        <f>IFERROR(__xludf.DUMMYFUNCTION("""COMPUTED_VALUE"""),0.0)</f>
        <v>0</v>
      </c>
      <c r="H237" s="201">
        <f>IFERROR(__xludf.DUMMYFUNCTION("""COMPUTED_VALUE"""),28.0)</f>
        <v>28</v>
      </c>
    </row>
    <row r="238">
      <c r="A238" s="201" t="str">
        <f>IFERROR(__xludf.DUMMYFUNCTION("""COMPUTED_VALUE"""),"up 2 hour")</f>
        <v>up 2 hour</v>
      </c>
      <c r="B238" s="201" t="str">
        <f>IFERROR(__xludf.DUMMYFUNCTION("""COMPUTED_VALUE"""),"10 minutes")</f>
        <v>10 minutes</v>
      </c>
      <c r="C238" s="201" t="str">
        <f>IFERROR(__xludf.DUMMYFUNCTION("""COMPUTED_VALUE"""),"")</f>
        <v/>
      </c>
      <c r="D238" s="201" t="str">
        <f>IFERROR(__xludf.DUMMYFUNCTION("""COMPUTED_VALUE"""),"")</f>
        <v/>
      </c>
      <c r="E238" s="201" t="str">
        <f>IFERROR(__xludf.DUMMYFUNCTION("""COMPUTED_VALUE"""),"")</f>
        <v/>
      </c>
      <c r="F238" s="201" t="str">
        <f>IFERROR(__xludf.DUMMYFUNCTION("""COMPUTED_VALUE"""),"")</f>
        <v/>
      </c>
      <c r="G238" s="201" t="str">
        <f>IFERROR(__xludf.DUMMYFUNCTION("""COMPUTED_VALUE"""),"")</f>
        <v/>
      </c>
      <c r="H238" s="201" t="str">
        <f>IFERROR(__xludf.DUMMYFUNCTION("""COMPUTED_VALUE"""),"")</f>
        <v/>
      </c>
    </row>
    <row r="239">
      <c r="A239" s="201" t="str">
        <f>IFERROR(__xludf.DUMMYFUNCTION("""COMPUTED_VALUE"""),"qui ago 29 21:00:25 UTC 2019")</f>
        <v>qui ago 29 21:00:25 UTC 2019</v>
      </c>
      <c r="B239" s="201" t="str">
        <f>IFERROR(__xludf.DUMMYFUNCTION("""COMPUTED_VALUE"""),"")</f>
        <v/>
      </c>
      <c r="C239" s="201" t="str">
        <f>IFERROR(__xludf.DUMMYFUNCTION("""COMPUTED_VALUE"""),"")</f>
        <v/>
      </c>
      <c r="D239" s="201" t="str">
        <f>IFERROR(__xludf.DUMMYFUNCTION("""COMPUTED_VALUE"""),"")</f>
        <v/>
      </c>
      <c r="E239" s="201" t="str">
        <f>IFERROR(__xludf.DUMMYFUNCTION("""COMPUTED_VALUE"""),"")</f>
        <v/>
      </c>
      <c r="F239" s="201" t="str">
        <f>IFERROR(__xludf.DUMMYFUNCTION("""COMPUTED_VALUE"""),"")</f>
        <v/>
      </c>
      <c r="G239" s="201" t="str">
        <f>IFERROR(__xludf.DUMMYFUNCTION("""COMPUTED_VALUE"""),"")</f>
        <v/>
      </c>
      <c r="H239" s="201" t="str">
        <f>IFERROR(__xludf.DUMMYFUNCTION("""COMPUTED_VALUE"""),"")</f>
        <v/>
      </c>
    </row>
    <row r="240">
      <c r="A240" s="201" t="str">
        <f>IFERROR(__xludf.DUMMYFUNCTION("""COMPUTED_VALUE"""),"")</f>
        <v/>
      </c>
      <c r="B240" s="201" t="str">
        <f>IFERROR(__xludf.DUMMYFUNCTION("""COMPUTED_VALUE"""),"")</f>
        <v/>
      </c>
      <c r="C240" s="201" t="str">
        <f>IFERROR(__xludf.DUMMYFUNCTION("""COMPUTED_VALUE"""),"")</f>
        <v/>
      </c>
      <c r="D240" s="201" t="str">
        <f>IFERROR(__xludf.DUMMYFUNCTION("""COMPUTED_VALUE"""),"")</f>
        <v/>
      </c>
      <c r="E240" s="201" t="str">
        <f>IFERROR(__xludf.DUMMYFUNCTION("""COMPUTED_VALUE"""),"")</f>
        <v/>
      </c>
      <c r="F240" s="201" t="str">
        <f>IFERROR(__xludf.DUMMYFUNCTION("""COMPUTED_VALUE"""),"")</f>
        <v/>
      </c>
      <c r="G240" s="201" t="str">
        <f>IFERROR(__xludf.DUMMYFUNCTION("""COMPUTED_VALUE"""),"")</f>
        <v/>
      </c>
      <c r="H240" s="201" t="str">
        <f>IFERROR(__xludf.DUMMYFUNCTION("""COMPUTED_VALUE"""),"")</f>
        <v/>
      </c>
    </row>
    <row r="241">
      <c r="A241" s="201" t="str">
        <f>IFERROR(__xludf.DUMMYFUNCTION("""COMPUTED_VALUE"""),"Planejamento|")</f>
        <v>Planejamento|</v>
      </c>
      <c r="B241" s="201" t="str">
        <f>IFERROR(__xludf.DUMMYFUNCTION("""COMPUTED_VALUE"""),"")</f>
        <v/>
      </c>
      <c r="C241" s="201" t="str">
        <f>IFERROR(__xludf.DUMMYFUNCTION("""COMPUTED_VALUE"""),"")</f>
        <v/>
      </c>
      <c r="D241" s="201" t="str">
        <f>IFERROR(__xludf.DUMMYFUNCTION("""COMPUTED_VALUE"""),"")</f>
        <v/>
      </c>
      <c r="E241" s="201" t="str">
        <f>IFERROR(__xludf.DUMMYFUNCTION("""COMPUTED_VALUE"""),"")</f>
        <v/>
      </c>
      <c r="F241" s="201" t="str">
        <f>IFERROR(__xludf.DUMMYFUNCTION("""COMPUTED_VALUE"""),"")</f>
        <v/>
      </c>
      <c r="G241" s="201" t="str">
        <f>IFERROR(__xludf.DUMMYFUNCTION("""COMPUTED_VALUE"""),"")</f>
        <v/>
      </c>
      <c r="H241" s="201" t="str">
        <f>IFERROR(__xludf.DUMMYFUNCTION("""COMPUTED_VALUE"""),"")</f>
        <v/>
      </c>
    </row>
    <row r="242">
      <c r="A242" s="201" t="str">
        <f>IFERROR(__xludf.DUMMYFUNCTION("""COMPUTED_VALUE"""),"Tarefa|")</f>
        <v>Tarefa|</v>
      </c>
      <c r="B242" s="201" t="str">
        <f>IFERROR(__xludf.DUMMYFUNCTION("""COMPUTED_VALUE"""),"")</f>
        <v/>
      </c>
      <c r="C242" s="201" t="str">
        <f>IFERROR(__xludf.DUMMYFUNCTION("""COMPUTED_VALUE"""),"")</f>
        <v/>
      </c>
      <c r="D242" s="201" t="str">
        <f>IFERROR(__xludf.DUMMYFUNCTION("""COMPUTED_VALUE"""),"")</f>
        <v/>
      </c>
      <c r="E242" s="201" t="str">
        <f>IFERROR(__xludf.DUMMYFUNCTION("""COMPUTED_VALUE"""),"")</f>
        <v/>
      </c>
      <c r="F242" s="201" t="str">
        <f>IFERROR(__xludf.DUMMYFUNCTION("""COMPUTED_VALUE"""),"")</f>
        <v/>
      </c>
      <c r="G242" s="201" t="str">
        <f>IFERROR(__xludf.DUMMYFUNCTION("""COMPUTED_VALUE"""),"")</f>
        <v/>
      </c>
      <c r="H242" s="201" t="str">
        <f>IFERROR(__xludf.DUMMYFUNCTION("""COMPUTED_VALUE"""),"")</f>
        <v/>
      </c>
    </row>
    <row r="243">
      <c r="A243" s="201" t="str">
        <f>IFERROR(__xludf.DUMMYFUNCTION("""COMPUTED_VALUE"""),"09:58:31 up 32 min")</f>
        <v>09:58:31 up 32 min</v>
      </c>
      <c r="B243" s="201" t="str">
        <f>IFERROR(__xludf.DUMMYFUNCTION("""COMPUTED_VALUE"""),"1 user")</f>
        <v>1 user</v>
      </c>
      <c r="C243" s="201" t="str">
        <f>IFERROR(__xludf.DUMMYFUNCTION("""COMPUTED_VALUE"""),"load average: 0")</f>
        <v>load average: 0</v>
      </c>
      <c r="D243" s="201">
        <f>IFERROR(__xludf.DUMMYFUNCTION("""COMPUTED_VALUE"""),54.0)</f>
        <v>54</v>
      </c>
      <c r="E243" s="201">
        <f>IFERROR(__xludf.DUMMYFUNCTION("""COMPUTED_VALUE"""),1.0)</f>
        <v>1</v>
      </c>
      <c r="F243" s="201">
        <f>IFERROR(__xludf.DUMMYFUNCTION("""COMPUTED_VALUE"""),1.0)</f>
        <v>1</v>
      </c>
      <c r="G243" s="201">
        <f>IFERROR(__xludf.DUMMYFUNCTION("""COMPUTED_VALUE"""),1.0)</f>
        <v>1</v>
      </c>
      <c r="H243" s="201">
        <f>IFERROR(__xludf.DUMMYFUNCTION("""COMPUTED_VALUE"""),0.0)</f>
        <v>0</v>
      </c>
    </row>
    <row r="244">
      <c r="A244" s="201" t="str">
        <f>IFERROR(__xludf.DUMMYFUNCTION("""COMPUTED_VALUE"""),"up 0 hour")</f>
        <v>up 0 hour</v>
      </c>
      <c r="B244" s="201" t="str">
        <f>IFERROR(__xludf.DUMMYFUNCTION("""COMPUTED_VALUE"""),"32 minutes")</f>
        <v>32 minutes</v>
      </c>
      <c r="C244" s="201" t="str">
        <f>IFERROR(__xludf.DUMMYFUNCTION("""COMPUTED_VALUE"""),"")</f>
        <v/>
      </c>
      <c r="D244" s="201" t="str">
        <f>IFERROR(__xludf.DUMMYFUNCTION("""COMPUTED_VALUE"""),"")</f>
        <v/>
      </c>
      <c r="E244" s="201" t="str">
        <f>IFERROR(__xludf.DUMMYFUNCTION("""COMPUTED_VALUE"""),"")</f>
        <v/>
      </c>
      <c r="F244" s="201" t="str">
        <f>IFERROR(__xludf.DUMMYFUNCTION("""COMPUTED_VALUE"""),"")</f>
        <v/>
      </c>
      <c r="G244" s="201" t="str">
        <f>IFERROR(__xludf.DUMMYFUNCTION("""COMPUTED_VALUE"""),"")</f>
        <v/>
      </c>
      <c r="H244" s="201" t="str">
        <f>IFERROR(__xludf.DUMMYFUNCTION("""COMPUTED_VALUE"""),"")</f>
        <v/>
      </c>
    </row>
    <row r="245">
      <c r="A245" s="201" t="str">
        <f>IFERROR(__xludf.DUMMYFUNCTION("""COMPUTED_VALUE"""),"sex ago 30 12:58:31 UTC 2019")</f>
        <v>sex ago 30 12:58:31 UTC 2019</v>
      </c>
      <c r="B245" s="201" t="str">
        <f>IFERROR(__xludf.DUMMYFUNCTION("""COMPUTED_VALUE"""),"")</f>
        <v/>
      </c>
      <c r="C245" s="201" t="str">
        <f>IFERROR(__xludf.DUMMYFUNCTION("""COMPUTED_VALUE"""),"")</f>
        <v/>
      </c>
      <c r="D245" s="201" t="str">
        <f>IFERROR(__xludf.DUMMYFUNCTION("""COMPUTED_VALUE"""),"")</f>
        <v/>
      </c>
      <c r="E245" s="201" t="str">
        <f>IFERROR(__xludf.DUMMYFUNCTION("""COMPUTED_VALUE"""),"")</f>
        <v/>
      </c>
      <c r="F245" s="201" t="str">
        <f>IFERROR(__xludf.DUMMYFUNCTION("""COMPUTED_VALUE"""),"")</f>
        <v/>
      </c>
      <c r="G245" s="201" t="str">
        <f>IFERROR(__xludf.DUMMYFUNCTION("""COMPUTED_VALUE"""),"")</f>
        <v/>
      </c>
      <c r="H245" s="201" t="str">
        <f>IFERROR(__xludf.DUMMYFUNCTION("""COMPUTED_VALUE"""),"")</f>
        <v/>
      </c>
    </row>
    <row r="246">
      <c r="A246" s="201" t="str">
        <f>IFERROR(__xludf.DUMMYFUNCTION("""COMPUTED_VALUE"""),"")</f>
        <v/>
      </c>
      <c r="B246" s="201" t="str">
        <f>IFERROR(__xludf.DUMMYFUNCTION("""COMPUTED_VALUE"""),"")</f>
        <v/>
      </c>
      <c r="C246" s="201" t="str">
        <f>IFERROR(__xludf.DUMMYFUNCTION("""COMPUTED_VALUE"""),"")</f>
        <v/>
      </c>
      <c r="D246" s="201" t="str">
        <f>IFERROR(__xludf.DUMMYFUNCTION("""COMPUTED_VALUE"""),"")</f>
        <v/>
      </c>
      <c r="E246" s="201" t="str">
        <f>IFERROR(__xludf.DUMMYFUNCTION("""COMPUTED_VALUE"""),"")</f>
        <v/>
      </c>
      <c r="F246" s="201" t="str">
        <f>IFERROR(__xludf.DUMMYFUNCTION("""COMPUTED_VALUE"""),"")</f>
        <v/>
      </c>
      <c r="G246" s="201" t="str">
        <f>IFERROR(__xludf.DUMMYFUNCTION("""COMPUTED_VALUE"""),"")</f>
        <v/>
      </c>
      <c r="H246" s="201" t="str">
        <f>IFERROR(__xludf.DUMMYFUNCTION("""COMPUTED_VALUE"""),"")</f>
        <v/>
      </c>
    </row>
    <row r="247">
      <c r="A247" s="201" t="str">
        <f>IFERROR(__xludf.DUMMYFUNCTION("""COMPUTED_VALUE"""),"Estudo|")</f>
        <v>Estudo|</v>
      </c>
      <c r="B247" s="201" t="str">
        <f>IFERROR(__xludf.DUMMYFUNCTION("""COMPUTED_VALUE"""),"")</f>
        <v/>
      </c>
      <c r="C247" s="201" t="str">
        <f>IFERROR(__xludf.DUMMYFUNCTION("""COMPUTED_VALUE"""),"")</f>
        <v/>
      </c>
      <c r="D247" s="201" t="str">
        <f>IFERROR(__xludf.DUMMYFUNCTION("""COMPUTED_VALUE"""),"")</f>
        <v/>
      </c>
      <c r="E247" s="201" t="str">
        <f>IFERROR(__xludf.DUMMYFUNCTION("""COMPUTED_VALUE"""),"")</f>
        <v/>
      </c>
      <c r="F247" s="201" t="str">
        <f>IFERROR(__xludf.DUMMYFUNCTION("""COMPUTED_VALUE"""),"")</f>
        <v/>
      </c>
      <c r="G247" s="201" t="str">
        <f>IFERROR(__xludf.DUMMYFUNCTION("""COMPUTED_VALUE"""),"")</f>
        <v/>
      </c>
      <c r="H247" s="201" t="str">
        <f>IFERROR(__xludf.DUMMYFUNCTION("""COMPUTED_VALUE"""),"")</f>
        <v/>
      </c>
    </row>
    <row r="248">
      <c r="A248" s="201" t="str">
        <f>IFERROR(__xludf.DUMMYFUNCTION("""COMPUTED_VALUE"""),"Julia|")</f>
        <v>Julia|</v>
      </c>
      <c r="B248" s="201" t="str">
        <f>IFERROR(__xludf.DUMMYFUNCTION("""COMPUTED_VALUE"""),"")</f>
        <v/>
      </c>
      <c r="C248" s="201" t="str">
        <f>IFERROR(__xludf.DUMMYFUNCTION("""COMPUTED_VALUE"""),"")</f>
        <v/>
      </c>
      <c r="D248" s="201" t="str">
        <f>IFERROR(__xludf.DUMMYFUNCTION("""COMPUTED_VALUE"""),"")</f>
        <v/>
      </c>
      <c r="E248" s="201" t="str">
        <f>IFERROR(__xludf.DUMMYFUNCTION("""COMPUTED_VALUE"""),"")</f>
        <v/>
      </c>
      <c r="F248" s="201" t="str">
        <f>IFERROR(__xludf.DUMMYFUNCTION("""COMPUTED_VALUE"""),"")</f>
        <v/>
      </c>
      <c r="G248" s="201" t="str">
        <f>IFERROR(__xludf.DUMMYFUNCTION("""COMPUTED_VALUE"""),"")</f>
        <v/>
      </c>
      <c r="H248" s="201" t="str">
        <f>IFERROR(__xludf.DUMMYFUNCTION("""COMPUTED_VALUE"""),"")</f>
        <v/>
      </c>
    </row>
    <row r="249">
      <c r="A249" s="201" t="str">
        <f>IFERROR(__xludf.DUMMYFUNCTION("""COMPUTED_VALUE"""),"12:24:49 up 2:25")</f>
        <v>12:24:49 up 2:25</v>
      </c>
      <c r="B249" s="201" t="str">
        <f>IFERROR(__xludf.DUMMYFUNCTION("""COMPUTED_VALUE"""),"1 user")</f>
        <v>1 user</v>
      </c>
      <c r="C249" s="201" t="str">
        <f>IFERROR(__xludf.DUMMYFUNCTION("""COMPUTED_VALUE"""),"load average: 1")</f>
        <v>load average: 1</v>
      </c>
      <c r="D249" s="201">
        <f>IFERROR(__xludf.DUMMYFUNCTION("""COMPUTED_VALUE"""),5.0)</f>
        <v>5</v>
      </c>
      <c r="E249" s="201">
        <f>IFERROR(__xludf.DUMMYFUNCTION("""COMPUTED_VALUE"""),1.0)</f>
        <v>1</v>
      </c>
      <c r="F249" s="201">
        <f>IFERROR(__xludf.DUMMYFUNCTION("""COMPUTED_VALUE"""),33.0)</f>
        <v>33</v>
      </c>
      <c r="G249" s="201">
        <f>IFERROR(__xludf.DUMMYFUNCTION("""COMPUTED_VALUE"""),1.0)</f>
        <v>1</v>
      </c>
      <c r="H249" s="201">
        <f>IFERROR(__xludf.DUMMYFUNCTION("""COMPUTED_VALUE"""),11.0)</f>
        <v>11</v>
      </c>
    </row>
    <row r="250">
      <c r="A250" s="201" t="str">
        <f>IFERROR(__xludf.DUMMYFUNCTION("""COMPUTED_VALUE"""),"up 2 hours")</f>
        <v>up 2 hours</v>
      </c>
      <c r="B250" s="201" t="str">
        <f>IFERROR(__xludf.DUMMYFUNCTION("""COMPUTED_VALUE"""),"25 minutes")</f>
        <v>25 minutes</v>
      </c>
      <c r="C250" s="201" t="str">
        <f>IFERROR(__xludf.DUMMYFUNCTION("""COMPUTED_VALUE"""),"")</f>
        <v/>
      </c>
      <c r="D250" s="201" t="str">
        <f>IFERROR(__xludf.DUMMYFUNCTION("""COMPUTED_VALUE"""),"")</f>
        <v/>
      </c>
      <c r="E250" s="201" t="str">
        <f>IFERROR(__xludf.DUMMYFUNCTION("""COMPUTED_VALUE"""),"")</f>
        <v/>
      </c>
      <c r="F250" s="201" t="str">
        <f>IFERROR(__xludf.DUMMYFUNCTION("""COMPUTED_VALUE"""),"")</f>
        <v/>
      </c>
      <c r="G250" s="201" t="str">
        <f>IFERROR(__xludf.DUMMYFUNCTION("""COMPUTED_VALUE"""),"")</f>
        <v/>
      </c>
      <c r="H250" s="201" t="str">
        <f>IFERROR(__xludf.DUMMYFUNCTION("""COMPUTED_VALUE"""),"")</f>
        <v/>
      </c>
    </row>
    <row r="251">
      <c r="A251" s="201" t="str">
        <f>IFERROR(__xludf.DUMMYFUNCTION("""COMPUTED_VALUE"""),"sex ago 30 15:24:49 UTC 2019")</f>
        <v>sex ago 30 15:24:49 UTC 2019</v>
      </c>
      <c r="B251" s="201" t="str">
        <f>IFERROR(__xludf.DUMMYFUNCTION("""COMPUTED_VALUE"""),"")</f>
        <v/>
      </c>
      <c r="C251" s="201" t="str">
        <f>IFERROR(__xludf.DUMMYFUNCTION("""COMPUTED_VALUE"""),"")</f>
        <v/>
      </c>
      <c r="D251" s="201" t="str">
        <f>IFERROR(__xludf.DUMMYFUNCTION("""COMPUTED_VALUE"""),"")</f>
        <v/>
      </c>
      <c r="E251" s="201" t="str">
        <f>IFERROR(__xludf.DUMMYFUNCTION("""COMPUTED_VALUE"""),"")</f>
        <v/>
      </c>
      <c r="F251" s="201" t="str">
        <f>IFERROR(__xludf.DUMMYFUNCTION("""COMPUTED_VALUE"""),"")</f>
        <v/>
      </c>
      <c r="G251" s="201" t="str">
        <f>IFERROR(__xludf.DUMMYFUNCTION("""COMPUTED_VALUE"""),"")</f>
        <v/>
      </c>
      <c r="H251" s="201" t="str">
        <f>IFERROR(__xludf.DUMMYFUNCTION("""COMPUTED_VALUE"""),"")</f>
        <v/>
      </c>
    </row>
    <row r="252">
      <c r="A252" s="201" t="str">
        <f>IFERROR(__xludf.DUMMYFUNCTION("""COMPUTED_VALUE"""),"")</f>
        <v/>
      </c>
      <c r="B252" s="201" t="str">
        <f>IFERROR(__xludf.DUMMYFUNCTION("""COMPUTED_VALUE"""),"")</f>
        <v/>
      </c>
      <c r="C252" s="201" t="str">
        <f>IFERROR(__xludf.DUMMYFUNCTION("""COMPUTED_VALUE"""),"")</f>
        <v/>
      </c>
      <c r="D252" s="201" t="str">
        <f>IFERROR(__xludf.DUMMYFUNCTION("""COMPUTED_VALUE"""),"")</f>
        <v/>
      </c>
      <c r="E252" s="201" t="str">
        <f>IFERROR(__xludf.DUMMYFUNCTION("""COMPUTED_VALUE"""),"")</f>
        <v/>
      </c>
      <c r="F252" s="201" t="str">
        <f>IFERROR(__xludf.DUMMYFUNCTION("""COMPUTED_VALUE"""),"")</f>
        <v/>
      </c>
      <c r="G252" s="201" t="str">
        <f>IFERROR(__xludf.DUMMYFUNCTION("""COMPUTED_VALUE"""),"")</f>
        <v/>
      </c>
      <c r="H252" s="201" t="str">
        <f>IFERROR(__xludf.DUMMYFUNCTION("""COMPUTED_VALUE"""),"")</f>
        <v/>
      </c>
    </row>
    <row r="253">
      <c r="A253" s="201" t="str">
        <f>IFERROR(__xludf.DUMMYFUNCTION("""COMPUTED_VALUE"""),"Estudo|")</f>
        <v>Estudo|</v>
      </c>
      <c r="B253" s="201" t="str">
        <f>IFERROR(__xludf.DUMMYFUNCTION("""COMPUTED_VALUE"""),"")</f>
        <v/>
      </c>
      <c r="C253" s="201" t="str">
        <f>IFERROR(__xludf.DUMMYFUNCTION("""COMPUTED_VALUE"""),"")</f>
        <v/>
      </c>
      <c r="D253" s="201" t="str">
        <f>IFERROR(__xludf.DUMMYFUNCTION("""COMPUTED_VALUE"""),"")</f>
        <v/>
      </c>
      <c r="E253" s="201" t="str">
        <f>IFERROR(__xludf.DUMMYFUNCTION("""COMPUTED_VALUE"""),"")</f>
        <v/>
      </c>
      <c r="F253" s="201" t="str">
        <f>IFERROR(__xludf.DUMMYFUNCTION("""COMPUTED_VALUE"""),"")</f>
        <v/>
      </c>
      <c r="G253" s="201" t="str">
        <f>IFERROR(__xludf.DUMMYFUNCTION("""COMPUTED_VALUE"""),"")</f>
        <v/>
      </c>
      <c r="H253" s="201" t="str">
        <f>IFERROR(__xludf.DUMMYFUNCTION("""COMPUTED_VALUE"""),"")</f>
        <v/>
      </c>
    </row>
    <row r="254">
      <c r="A254" s="201" t="str">
        <f>IFERROR(__xludf.DUMMYFUNCTION("""COMPUTED_VALUE"""),"MySQL|")</f>
        <v>MySQL|</v>
      </c>
      <c r="B254" s="201" t="str">
        <f>IFERROR(__xludf.DUMMYFUNCTION("""COMPUTED_VALUE"""),"")</f>
        <v/>
      </c>
      <c r="C254" s="201" t="str">
        <f>IFERROR(__xludf.DUMMYFUNCTION("""COMPUTED_VALUE"""),"")</f>
        <v/>
      </c>
      <c r="D254" s="201" t="str">
        <f>IFERROR(__xludf.DUMMYFUNCTION("""COMPUTED_VALUE"""),"")</f>
        <v/>
      </c>
      <c r="E254" s="201" t="str">
        <f>IFERROR(__xludf.DUMMYFUNCTION("""COMPUTED_VALUE"""),"")</f>
        <v/>
      </c>
      <c r="F254" s="201" t="str">
        <f>IFERROR(__xludf.DUMMYFUNCTION("""COMPUTED_VALUE"""),"")</f>
        <v/>
      </c>
      <c r="G254" s="201" t="str">
        <f>IFERROR(__xludf.DUMMYFUNCTION("""COMPUTED_VALUE"""),"")</f>
        <v/>
      </c>
      <c r="H254" s="201" t="str">
        <f>IFERROR(__xludf.DUMMYFUNCTION("""COMPUTED_VALUE"""),"")</f>
        <v/>
      </c>
    </row>
    <row r="255">
      <c r="A255" s="201" t="str">
        <f>IFERROR(__xludf.DUMMYFUNCTION("""COMPUTED_VALUE"""),"15:34:19 up 1:33")</f>
        <v>15:34:19 up 1:33</v>
      </c>
      <c r="B255" s="201" t="str">
        <f>IFERROR(__xludf.DUMMYFUNCTION("""COMPUTED_VALUE"""),"1 user")</f>
        <v>1 user</v>
      </c>
      <c r="C255" s="201" t="str">
        <f>IFERROR(__xludf.DUMMYFUNCTION("""COMPUTED_VALUE"""),"load average: 1")</f>
        <v>load average: 1</v>
      </c>
      <c r="D255" s="201">
        <f>IFERROR(__xludf.DUMMYFUNCTION("""COMPUTED_VALUE"""),23.0)</f>
        <v>23</v>
      </c>
      <c r="E255" s="201">
        <f>IFERROR(__xludf.DUMMYFUNCTION("""COMPUTED_VALUE"""),0.0)</f>
        <v>0</v>
      </c>
      <c r="F255" s="201">
        <f>IFERROR(__xludf.DUMMYFUNCTION("""COMPUTED_VALUE"""),37.0)</f>
        <v>37</v>
      </c>
      <c r="G255" s="201">
        <f>IFERROR(__xludf.DUMMYFUNCTION("""COMPUTED_VALUE"""),0.0)</f>
        <v>0</v>
      </c>
      <c r="H255" s="201">
        <f>IFERROR(__xludf.DUMMYFUNCTION("""COMPUTED_VALUE"""),56.0)</f>
        <v>56</v>
      </c>
    </row>
    <row r="256">
      <c r="A256" s="201" t="str">
        <f>IFERROR(__xludf.DUMMYFUNCTION("""COMPUTED_VALUE"""),"up 1 hour")</f>
        <v>up 1 hour</v>
      </c>
      <c r="B256" s="201" t="str">
        <f>IFERROR(__xludf.DUMMYFUNCTION("""COMPUTED_VALUE"""),"33 minutes")</f>
        <v>33 minutes</v>
      </c>
      <c r="C256" s="201" t="str">
        <f>IFERROR(__xludf.DUMMYFUNCTION("""COMPUTED_VALUE"""),"")</f>
        <v/>
      </c>
      <c r="D256" s="201" t="str">
        <f>IFERROR(__xludf.DUMMYFUNCTION("""COMPUTED_VALUE"""),"")</f>
        <v/>
      </c>
      <c r="E256" s="201" t="str">
        <f>IFERROR(__xludf.DUMMYFUNCTION("""COMPUTED_VALUE"""),"")</f>
        <v/>
      </c>
      <c r="F256" s="201" t="str">
        <f>IFERROR(__xludf.DUMMYFUNCTION("""COMPUTED_VALUE"""),"")</f>
        <v/>
      </c>
      <c r="G256" s="201" t="str">
        <f>IFERROR(__xludf.DUMMYFUNCTION("""COMPUTED_VALUE"""),"")</f>
        <v/>
      </c>
      <c r="H256" s="201" t="str">
        <f>IFERROR(__xludf.DUMMYFUNCTION("""COMPUTED_VALUE"""),"")</f>
        <v/>
      </c>
    </row>
    <row r="257">
      <c r="A257" s="201" t="str">
        <f>IFERROR(__xludf.DUMMYFUNCTION("""COMPUTED_VALUE"""),"sex ago 30 18:34:19 UTC 2019")</f>
        <v>sex ago 30 18:34:19 UTC 2019</v>
      </c>
      <c r="B257" s="201" t="str">
        <f>IFERROR(__xludf.DUMMYFUNCTION("""COMPUTED_VALUE"""),"")</f>
        <v/>
      </c>
      <c r="C257" s="201" t="str">
        <f>IFERROR(__xludf.DUMMYFUNCTION("""COMPUTED_VALUE"""),"")</f>
        <v/>
      </c>
      <c r="D257" s="201" t="str">
        <f>IFERROR(__xludf.DUMMYFUNCTION("""COMPUTED_VALUE"""),"")</f>
        <v/>
      </c>
      <c r="E257" s="201" t="str">
        <f>IFERROR(__xludf.DUMMYFUNCTION("""COMPUTED_VALUE"""),"")</f>
        <v/>
      </c>
      <c r="F257" s="201" t="str">
        <f>IFERROR(__xludf.DUMMYFUNCTION("""COMPUTED_VALUE"""),"")</f>
        <v/>
      </c>
      <c r="G257" s="201" t="str">
        <f>IFERROR(__xludf.DUMMYFUNCTION("""COMPUTED_VALUE"""),"")</f>
        <v/>
      </c>
      <c r="H257" s="201" t="str">
        <f>IFERROR(__xludf.DUMMYFUNCTION("""COMPUTED_VALUE"""),"")</f>
        <v/>
      </c>
    </row>
    <row r="258">
      <c r="A258" s="201" t="str">
        <f>IFERROR(__xludf.DUMMYFUNCTION("""COMPUTED_VALUE"""),"")</f>
        <v/>
      </c>
      <c r="B258" s="201" t="str">
        <f>IFERROR(__xludf.DUMMYFUNCTION("""COMPUTED_VALUE"""),"")</f>
        <v/>
      </c>
      <c r="C258" s="201" t="str">
        <f>IFERROR(__xludf.DUMMYFUNCTION("""COMPUTED_VALUE"""),"")</f>
        <v/>
      </c>
      <c r="D258" s="201" t="str">
        <f>IFERROR(__xludf.DUMMYFUNCTION("""COMPUTED_VALUE"""),"")</f>
        <v/>
      </c>
      <c r="E258" s="201" t="str">
        <f>IFERROR(__xludf.DUMMYFUNCTION("""COMPUTED_VALUE"""),"")</f>
        <v/>
      </c>
      <c r="F258" s="201" t="str">
        <f>IFERROR(__xludf.DUMMYFUNCTION("""COMPUTED_VALUE"""),"")</f>
        <v/>
      </c>
      <c r="G258" s="201" t="str">
        <f>IFERROR(__xludf.DUMMYFUNCTION("""COMPUTED_VALUE"""),"")</f>
        <v/>
      </c>
      <c r="H258" s="201" t="str">
        <f>IFERROR(__xludf.DUMMYFUNCTION("""COMPUTED_VALUE"""),"")</f>
        <v/>
      </c>
    </row>
    <row r="259">
      <c r="A259" s="201" t="str">
        <f>IFERROR(__xludf.DUMMYFUNCTION("""COMPUTED_VALUE"""),"Tarefa|")</f>
        <v>Tarefa|</v>
      </c>
      <c r="B259" s="201" t="str">
        <f>IFERROR(__xludf.DUMMYFUNCTION("""COMPUTED_VALUE"""),"")</f>
        <v/>
      </c>
      <c r="C259" s="201" t="str">
        <f>IFERROR(__xludf.DUMMYFUNCTION("""COMPUTED_VALUE"""),"")</f>
        <v/>
      </c>
      <c r="D259" s="201" t="str">
        <f>IFERROR(__xludf.DUMMYFUNCTION("""COMPUTED_VALUE"""),"")</f>
        <v/>
      </c>
      <c r="E259" s="201" t="str">
        <f>IFERROR(__xludf.DUMMYFUNCTION("""COMPUTED_VALUE"""),"")</f>
        <v/>
      </c>
      <c r="F259" s="201" t="str">
        <f>IFERROR(__xludf.DUMMYFUNCTION("""COMPUTED_VALUE"""),"")</f>
        <v/>
      </c>
      <c r="G259" s="201" t="str">
        <f>IFERROR(__xludf.DUMMYFUNCTION("""COMPUTED_VALUE"""),"")</f>
        <v/>
      </c>
      <c r="H259" s="201" t="str">
        <f>IFERROR(__xludf.DUMMYFUNCTION("""COMPUTED_VALUE"""),"")</f>
        <v/>
      </c>
    </row>
    <row r="260">
      <c r="A260" s="201" t="str">
        <f>IFERROR(__xludf.DUMMYFUNCTION("""COMPUTED_VALUE"""),"Projeto Integrador|")</f>
        <v>Projeto Integrador|</v>
      </c>
      <c r="B260" s="201" t="str">
        <f>IFERROR(__xludf.DUMMYFUNCTION("""COMPUTED_VALUE"""),"")</f>
        <v/>
      </c>
      <c r="C260" s="201" t="str">
        <f>IFERROR(__xludf.DUMMYFUNCTION("""COMPUTED_VALUE"""),"")</f>
        <v/>
      </c>
      <c r="D260" s="201" t="str">
        <f>IFERROR(__xludf.DUMMYFUNCTION("""COMPUTED_VALUE"""),"")</f>
        <v/>
      </c>
      <c r="E260" s="201" t="str">
        <f>IFERROR(__xludf.DUMMYFUNCTION("""COMPUTED_VALUE"""),"")</f>
        <v/>
      </c>
      <c r="F260" s="201" t="str">
        <f>IFERROR(__xludf.DUMMYFUNCTION("""COMPUTED_VALUE"""),"")</f>
        <v/>
      </c>
      <c r="G260" s="201" t="str">
        <f>IFERROR(__xludf.DUMMYFUNCTION("""COMPUTED_VALUE"""),"")</f>
        <v/>
      </c>
      <c r="H260" s="201" t="str">
        <f>IFERROR(__xludf.DUMMYFUNCTION("""COMPUTED_VALUE"""),"")</f>
        <v/>
      </c>
    </row>
    <row r="261">
      <c r="A261" s="201" t="str">
        <f>IFERROR(__xludf.DUMMYFUNCTION("""COMPUTED_VALUE"""),"18:36:10 up 1:50")</f>
        <v>18:36:10 up 1:50</v>
      </c>
      <c r="B261" s="201" t="str">
        <f>IFERROR(__xludf.DUMMYFUNCTION("""COMPUTED_VALUE"""),"1 user")</f>
        <v>1 user</v>
      </c>
      <c r="C261" s="201" t="str">
        <f>IFERROR(__xludf.DUMMYFUNCTION("""COMPUTED_VALUE"""),"load average: 0")</f>
        <v>load average: 0</v>
      </c>
      <c r="D261" s="201">
        <f>IFERROR(__xludf.DUMMYFUNCTION("""COMPUTED_VALUE"""),42.0)</f>
        <v>42</v>
      </c>
      <c r="E261" s="201">
        <f>IFERROR(__xludf.DUMMYFUNCTION("""COMPUTED_VALUE"""),0.0)</f>
        <v>0</v>
      </c>
      <c r="F261" s="201">
        <f>IFERROR(__xludf.DUMMYFUNCTION("""COMPUTED_VALUE"""),41.0)</f>
        <v>41</v>
      </c>
      <c r="G261" s="201">
        <f>IFERROR(__xludf.DUMMYFUNCTION("""COMPUTED_VALUE"""),0.0)</f>
        <v>0</v>
      </c>
      <c r="H261" s="201">
        <f>IFERROR(__xludf.DUMMYFUNCTION("""COMPUTED_VALUE"""),47.0)</f>
        <v>47</v>
      </c>
    </row>
    <row r="262">
      <c r="A262" s="201" t="str">
        <f>IFERROR(__xludf.DUMMYFUNCTION("""COMPUTED_VALUE"""),"up 1 hour")</f>
        <v>up 1 hour</v>
      </c>
      <c r="B262" s="201" t="str">
        <f>IFERROR(__xludf.DUMMYFUNCTION("""COMPUTED_VALUE"""),"50 minutes")</f>
        <v>50 minutes</v>
      </c>
      <c r="C262" s="201" t="str">
        <f>IFERROR(__xludf.DUMMYFUNCTION("""COMPUTED_VALUE"""),"")</f>
        <v/>
      </c>
      <c r="D262" s="201" t="str">
        <f>IFERROR(__xludf.DUMMYFUNCTION("""COMPUTED_VALUE"""),"")</f>
        <v/>
      </c>
      <c r="E262" s="201" t="str">
        <f>IFERROR(__xludf.DUMMYFUNCTION("""COMPUTED_VALUE"""),"")</f>
        <v/>
      </c>
      <c r="F262" s="201" t="str">
        <f>IFERROR(__xludf.DUMMYFUNCTION("""COMPUTED_VALUE"""),"")</f>
        <v/>
      </c>
      <c r="G262" s="201" t="str">
        <f>IFERROR(__xludf.DUMMYFUNCTION("""COMPUTED_VALUE"""),"")</f>
        <v/>
      </c>
      <c r="H262" s="201" t="str">
        <f>IFERROR(__xludf.DUMMYFUNCTION("""COMPUTED_VALUE"""),"")</f>
        <v/>
      </c>
    </row>
    <row r="263">
      <c r="A263" s="201" t="str">
        <f>IFERROR(__xludf.DUMMYFUNCTION("""COMPUTED_VALUE"""),"sex ago 30 21:36:10 UTC 2019")</f>
        <v>sex ago 30 21:36:10 UTC 2019</v>
      </c>
      <c r="B263" s="201" t="str">
        <f>IFERROR(__xludf.DUMMYFUNCTION("""COMPUTED_VALUE"""),"")</f>
        <v/>
      </c>
      <c r="C263" s="201" t="str">
        <f>IFERROR(__xludf.DUMMYFUNCTION("""COMPUTED_VALUE"""),"")</f>
        <v/>
      </c>
      <c r="D263" s="201" t="str">
        <f>IFERROR(__xludf.DUMMYFUNCTION("""COMPUTED_VALUE"""),"")</f>
        <v/>
      </c>
      <c r="E263" s="201" t="str">
        <f>IFERROR(__xludf.DUMMYFUNCTION("""COMPUTED_VALUE"""),"")</f>
        <v/>
      </c>
      <c r="F263" s="201" t="str">
        <f>IFERROR(__xludf.DUMMYFUNCTION("""COMPUTED_VALUE"""),"")</f>
        <v/>
      </c>
      <c r="G263" s="201" t="str">
        <f>IFERROR(__xludf.DUMMYFUNCTION("""COMPUTED_VALUE"""),"")</f>
        <v/>
      </c>
      <c r="H263" s="201" t="str">
        <f>IFERROR(__xludf.DUMMYFUNCTION("""COMPUTED_VALUE"""),"")</f>
        <v/>
      </c>
    </row>
    <row r="264">
      <c r="A264" s="201" t="str">
        <f>IFERROR(__xludf.DUMMYFUNCTION("""COMPUTED_VALUE"""),"")</f>
        <v/>
      </c>
      <c r="B264" s="201" t="str">
        <f>IFERROR(__xludf.DUMMYFUNCTION("""COMPUTED_VALUE"""),"")</f>
        <v/>
      </c>
      <c r="C264" s="201" t="str">
        <f>IFERROR(__xludf.DUMMYFUNCTION("""COMPUTED_VALUE"""),"")</f>
        <v/>
      </c>
      <c r="D264" s="201" t="str">
        <f>IFERROR(__xludf.DUMMYFUNCTION("""COMPUTED_VALUE"""),"")</f>
        <v/>
      </c>
      <c r="E264" s="201" t="str">
        <f>IFERROR(__xludf.DUMMYFUNCTION("""COMPUTED_VALUE"""),"")</f>
        <v/>
      </c>
      <c r="F264" s="201" t="str">
        <f>IFERROR(__xludf.DUMMYFUNCTION("""COMPUTED_VALUE"""),"")</f>
        <v/>
      </c>
      <c r="G264" s="201" t="str">
        <f>IFERROR(__xludf.DUMMYFUNCTION("""COMPUTED_VALUE"""),"")</f>
        <v/>
      </c>
      <c r="H264" s="201" t="str">
        <f>IFERROR(__xludf.DUMMYFUNCTION("""COMPUTED_VALUE"""),"")</f>
        <v/>
      </c>
    </row>
    <row r="265">
      <c r="A265" s="201" t="str">
        <f>IFERROR(__xludf.DUMMYFUNCTION("""COMPUTED_VALUE"""),"Tarefa|")</f>
        <v>Tarefa|</v>
      </c>
      <c r="B265" s="201" t="str">
        <f>IFERROR(__xludf.DUMMYFUNCTION("""COMPUTED_VALUE"""),"")</f>
        <v/>
      </c>
      <c r="C265" s="201" t="str">
        <f>IFERROR(__xludf.DUMMYFUNCTION("""COMPUTED_VALUE"""),"")</f>
        <v/>
      </c>
      <c r="D265" s="201" t="str">
        <f>IFERROR(__xludf.DUMMYFUNCTION("""COMPUTED_VALUE"""),"")</f>
        <v/>
      </c>
      <c r="E265" s="201" t="str">
        <f>IFERROR(__xludf.DUMMYFUNCTION("""COMPUTED_VALUE"""),"")</f>
        <v/>
      </c>
      <c r="F265" s="201" t="str">
        <f>IFERROR(__xludf.DUMMYFUNCTION("""COMPUTED_VALUE"""),"")</f>
        <v/>
      </c>
      <c r="G265" s="201" t="str">
        <f>IFERROR(__xludf.DUMMYFUNCTION("""COMPUTED_VALUE"""),"")</f>
        <v/>
      </c>
      <c r="H265" s="201" t="str">
        <f>IFERROR(__xludf.DUMMYFUNCTION("""COMPUTED_VALUE"""),"")</f>
        <v/>
      </c>
    </row>
    <row r="266">
      <c r="A266" s="201" t="str">
        <f>IFERROR(__xludf.DUMMYFUNCTION("""COMPUTED_VALUE"""),"Projeto Integrador|")</f>
        <v>Projeto Integrador|</v>
      </c>
      <c r="B266" s="201" t="str">
        <f>IFERROR(__xludf.DUMMYFUNCTION("""COMPUTED_VALUE"""),"")</f>
        <v/>
      </c>
      <c r="C266" s="201" t="str">
        <f>IFERROR(__xludf.DUMMYFUNCTION("""COMPUTED_VALUE"""),"")</f>
        <v/>
      </c>
      <c r="D266" s="201" t="str">
        <f>IFERROR(__xludf.DUMMYFUNCTION("""COMPUTED_VALUE"""),"")</f>
        <v/>
      </c>
      <c r="E266" s="201" t="str">
        <f>IFERROR(__xludf.DUMMYFUNCTION("""COMPUTED_VALUE"""),"")</f>
        <v/>
      </c>
      <c r="F266" s="201" t="str">
        <f>IFERROR(__xludf.DUMMYFUNCTION("""COMPUTED_VALUE"""),"")</f>
        <v/>
      </c>
      <c r="G266" s="201" t="str">
        <f>IFERROR(__xludf.DUMMYFUNCTION("""COMPUTED_VALUE"""),"")</f>
        <v/>
      </c>
      <c r="H266" s="201" t="str">
        <f>IFERROR(__xludf.DUMMYFUNCTION("""COMPUTED_VALUE"""),"")</f>
        <v/>
      </c>
    </row>
    <row r="267">
      <c r="A267" s="201" t="str">
        <f>IFERROR(__xludf.DUMMYFUNCTION("""COMPUTED_VALUE"""),"10:37:06 up 1:28")</f>
        <v>10:37:06 up 1:28</v>
      </c>
      <c r="B267" s="201" t="str">
        <f>IFERROR(__xludf.DUMMYFUNCTION("""COMPUTED_VALUE"""),"1 user")</f>
        <v>1 user</v>
      </c>
      <c r="C267" s="201" t="str">
        <f>IFERROR(__xludf.DUMMYFUNCTION("""COMPUTED_VALUE"""),"load average: 0")</f>
        <v>load average: 0</v>
      </c>
      <c r="D267" s="201">
        <f>IFERROR(__xludf.DUMMYFUNCTION("""COMPUTED_VALUE"""),59.0)</f>
        <v>59</v>
      </c>
      <c r="E267" s="201">
        <f>IFERROR(__xludf.DUMMYFUNCTION("""COMPUTED_VALUE"""),0.0)</f>
        <v>0</v>
      </c>
      <c r="F267" s="201">
        <f>IFERROR(__xludf.DUMMYFUNCTION("""COMPUTED_VALUE"""),82.0)</f>
        <v>82</v>
      </c>
      <c r="G267" s="201">
        <f>IFERROR(__xludf.DUMMYFUNCTION("""COMPUTED_VALUE"""),0.0)</f>
        <v>0</v>
      </c>
      <c r="H267" s="201">
        <f>IFERROR(__xludf.DUMMYFUNCTION("""COMPUTED_VALUE"""),65.0)</f>
        <v>65</v>
      </c>
    </row>
    <row r="268">
      <c r="A268" s="201" t="str">
        <f>IFERROR(__xludf.DUMMYFUNCTION("""COMPUTED_VALUE"""),"up 1 hour")</f>
        <v>up 1 hour</v>
      </c>
      <c r="B268" s="201" t="str">
        <f>IFERROR(__xludf.DUMMYFUNCTION("""COMPUTED_VALUE"""),"28 minutes")</f>
        <v>28 minutes</v>
      </c>
      <c r="C268" s="201" t="str">
        <f>IFERROR(__xludf.DUMMYFUNCTION("""COMPUTED_VALUE"""),"")</f>
        <v/>
      </c>
      <c r="D268" s="201" t="str">
        <f>IFERROR(__xludf.DUMMYFUNCTION("""COMPUTED_VALUE"""),"")</f>
        <v/>
      </c>
      <c r="E268" s="201" t="str">
        <f>IFERROR(__xludf.DUMMYFUNCTION("""COMPUTED_VALUE"""),"")</f>
        <v/>
      </c>
      <c r="F268" s="201" t="str">
        <f>IFERROR(__xludf.DUMMYFUNCTION("""COMPUTED_VALUE"""),"")</f>
        <v/>
      </c>
      <c r="G268" s="201" t="str">
        <f>IFERROR(__xludf.DUMMYFUNCTION("""COMPUTED_VALUE"""),"")</f>
        <v/>
      </c>
      <c r="H268" s="201" t="str">
        <f>IFERROR(__xludf.DUMMYFUNCTION("""COMPUTED_VALUE"""),"")</f>
        <v/>
      </c>
    </row>
    <row r="269">
      <c r="A269" s="201" t="str">
        <f>IFERROR(__xludf.DUMMYFUNCTION("""COMPUTED_VALUE"""),"sáb ago 31 13:37:06 UTC 2019")</f>
        <v>sáb ago 31 13:37:06 UTC 2019</v>
      </c>
      <c r="B269" s="201" t="str">
        <f>IFERROR(__xludf.DUMMYFUNCTION("""COMPUTED_VALUE"""),"")</f>
        <v/>
      </c>
      <c r="C269" s="201" t="str">
        <f>IFERROR(__xludf.DUMMYFUNCTION("""COMPUTED_VALUE"""),"")</f>
        <v/>
      </c>
      <c r="D269" s="201" t="str">
        <f>IFERROR(__xludf.DUMMYFUNCTION("""COMPUTED_VALUE"""),"")</f>
        <v/>
      </c>
      <c r="E269" s="201" t="str">
        <f>IFERROR(__xludf.DUMMYFUNCTION("""COMPUTED_VALUE"""),"")</f>
        <v/>
      </c>
      <c r="F269" s="201" t="str">
        <f>IFERROR(__xludf.DUMMYFUNCTION("""COMPUTED_VALUE"""),"")</f>
        <v/>
      </c>
      <c r="G269" s="201" t="str">
        <f>IFERROR(__xludf.DUMMYFUNCTION("""COMPUTED_VALUE"""),"")</f>
        <v/>
      </c>
      <c r="H269" s="201" t="str">
        <f>IFERROR(__xludf.DUMMYFUNCTION("""COMPUTED_VALUE"""),"")</f>
        <v/>
      </c>
    </row>
    <row r="270">
      <c r="A270" s="201" t="str">
        <f>IFERROR(__xludf.DUMMYFUNCTION("""COMPUTED_VALUE"""),"")</f>
        <v/>
      </c>
      <c r="B270" s="201" t="str">
        <f>IFERROR(__xludf.DUMMYFUNCTION("""COMPUTED_VALUE"""),"")</f>
        <v/>
      </c>
      <c r="C270" s="201" t="str">
        <f>IFERROR(__xludf.DUMMYFUNCTION("""COMPUTED_VALUE"""),"")</f>
        <v/>
      </c>
      <c r="D270" s="201" t="str">
        <f>IFERROR(__xludf.DUMMYFUNCTION("""COMPUTED_VALUE"""),"")</f>
        <v/>
      </c>
      <c r="E270" s="201" t="str">
        <f>IFERROR(__xludf.DUMMYFUNCTION("""COMPUTED_VALUE"""),"")</f>
        <v/>
      </c>
      <c r="F270" s="201" t="str">
        <f>IFERROR(__xludf.DUMMYFUNCTION("""COMPUTED_VALUE"""),"")</f>
        <v/>
      </c>
      <c r="G270" s="201" t="str">
        <f>IFERROR(__xludf.DUMMYFUNCTION("""COMPUTED_VALUE"""),"")</f>
        <v/>
      </c>
      <c r="H270" s="201" t="str">
        <f>IFERROR(__xludf.DUMMYFUNCTION("""COMPUTED_VALUE"""),"")</f>
        <v/>
      </c>
    </row>
    <row r="271">
      <c r="A271" s="201" t="str">
        <f>IFERROR(__xludf.DUMMYFUNCTION("""COMPUTED_VALUE"""),"Tarefa|")</f>
        <v>Tarefa|</v>
      </c>
      <c r="B271" s="201" t="str">
        <f>IFERROR(__xludf.DUMMYFUNCTION("""COMPUTED_VALUE"""),"")</f>
        <v/>
      </c>
      <c r="C271" s="201" t="str">
        <f>IFERROR(__xludf.DUMMYFUNCTION("""COMPUTED_VALUE"""),"")</f>
        <v/>
      </c>
      <c r="D271" s="201" t="str">
        <f>IFERROR(__xludf.DUMMYFUNCTION("""COMPUTED_VALUE"""),"")</f>
        <v/>
      </c>
      <c r="E271" s="201" t="str">
        <f>IFERROR(__xludf.DUMMYFUNCTION("""COMPUTED_VALUE"""),"")</f>
        <v/>
      </c>
      <c r="F271" s="201" t="str">
        <f>IFERROR(__xludf.DUMMYFUNCTION("""COMPUTED_VALUE"""),"")</f>
        <v/>
      </c>
      <c r="G271" s="201" t="str">
        <f>IFERROR(__xludf.DUMMYFUNCTION("""COMPUTED_VALUE"""),"")</f>
        <v/>
      </c>
      <c r="H271" s="201" t="str">
        <f>IFERROR(__xludf.DUMMYFUNCTION("""COMPUTED_VALUE"""),"")</f>
        <v/>
      </c>
    </row>
    <row r="272">
      <c r="A272" s="201" t="str">
        <f>IFERROR(__xludf.DUMMYFUNCTION("""COMPUTED_VALUE"""),"Estatística|")</f>
        <v>Estatística|</v>
      </c>
      <c r="B272" s="201" t="str">
        <f>IFERROR(__xludf.DUMMYFUNCTION("""COMPUTED_VALUE"""),"")</f>
        <v/>
      </c>
      <c r="C272" s="201" t="str">
        <f>IFERROR(__xludf.DUMMYFUNCTION("""COMPUTED_VALUE"""),"")</f>
        <v/>
      </c>
      <c r="D272" s="201" t="str">
        <f>IFERROR(__xludf.DUMMYFUNCTION("""COMPUTED_VALUE"""),"")</f>
        <v/>
      </c>
      <c r="E272" s="201" t="str">
        <f>IFERROR(__xludf.DUMMYFUNCTION("""COMPUTED_VALUE"""),"")</f>
        <v/>
      </c>
      <c r="F272" s="201" t="str">
        <f>IFERROR(__xludf.DUMMYFUNCTION("""COMPUTED_VALUE"""),"")</f>
        <v/>
      </c>
      <c r="G272" s="201" t="str">
        <f>IFERROR(__xludf.DUMMYFUNCTION("""COMPUTED_VALUE"""),"")</f>
        <v/>
      </c>
      <c r="H272" s="201" t="str">
        <f>IFERROR(__xludf.DUMMYFUNCTION("""COMPUTED_VALUE"""),"")</f>
        <v/>
      </c>
    </row>
    <row r="273">
      <c r="A273" s="201" t="str">
        <f>IFERROR(__xludf.DUMMYFUNCTION("""COMPUTED_VALUE"""),"12:25:11 up 1:37")</f>
        <v>12:25:11 up 1:37</v>
      </c>
      <c r="B273" s="201" t="str">
        <f>IFERROR(__xludf.DUMMYFUNCTION("""COMPUTED_VALUE"""),"1 user")</f>
        <v>1 user</v>
      </c>
      <c r="C273" s="201" t="str">
        <f>IFERROR(__xludf.DUMMYFUNCTION("""COMPUTED_VALUE"""),"load average: 0")</f>
        <v>load average: 0</v>
      </c>
      <c r="D273" s="201">
        <f>IFERROR(__xludf.DUMMYFUNCTION("""COMPUTED_VALUE"""),54.0)</f>
        <v>54</v>
      </c>
      <c r="E273" s="201">
        <f>IFERROR(__xludf.DUMMYFUNCTION("""COMPUTED_VALUE"""),0.0)</f>
        <v>0</v>
      </c>
      <c r="F273" s="201">
        <f>IFERROR(__xludf.DUMMYFUNCTION("""COMPUTED_VALUE"""),18.0)</f>
        <v>18</v>
      </c>
      <c r="G273" s="201">
        <f>IFERROR(__xludf.DUMMYFUNCTION("""COMPUTED_VALUE"""),0.0)</f>
        <v>0</v>
      </c>
      <c r="H273" s="201">
        <f>IFERROR(__xludf.DUMMYFUNCTION("""COMPUTED_VALUE"""),14.0)</f>
        <v>14</v>
      </c>
    </row>
    <row r="274">
      <c r="A274" s="201" t="str">
        <f>IFERROR(__xludf.DUMMYFUNCTION("""COMPUTED_VALUE"""),"up 1 hour")</f>
        <v>up 1 hour</v>
      </c>
      <c r="B274" s="201" t="str">
        <f>IFERROR(__xludf.DUMMYFUNCTION("""COMPUTED_VALUE"""),"37 minutes")</f>
        <v>37 minutes</v>
      </c>
      <c r="C274" s="201" t="str">
        <f>IFERROR(__xludf.DUMMYFUNCTION("""COMPUTED_VALUE"""),"")</f>
        <v/>
      </c>
      <c r="D274" s="201" t="str">
        <f>IFERROR(__xludf.DUMMYFUNCTION("""COMPUTED_VALUE"""),"")</f>
        <v/>
      </c>
      <c r="E274" s="201" t="str">
        <f>IFERROR(__xludf.DUMMYFUNCTION("""COMPUTED_VALUE"""),"")</f>
        <v/>
      </c>
      <c r="F274" s="201" t="str">
        <f>IFERROR(__xludf.DUMMYFUNCTION("""COMPUTED_VALUE"""),"")</f>
        <v/>
      </c>
      <c r="G274" s="201" t="str">
        <f>IFERROR(__xludf.DUMMYFUNCTION("""COMPUTED_VALUE"""),"")</f>
        <v/>
      </c>
      <c r="H274" s="201" t="str">
        <f>IFERROR(__xludf.DUMMYFUNCTION("""COMPUTED_VALUE"""),"")</f>
        <v/>
      </c>
    </row>
    <row r="275">
      <c r="A275" s="201" t="str">
        <f>IFERROR(__xludf.DUMMYFUNCTION("""COMPUTED_VALUE"""),"sáb ago 31 15:25:11 UTC 2019")</f>
        <v>sáb ago 31 15:25:11 UTC 2019</v>
      </c>
      <c r="B275" s="201" t="str">
        <f>IFERROR(__xludf.DUMMYFUNCTION("""COMPUTED_VALUE"""),"")</f>
        <v/>
      </c>
      <c r="C275" s="201" t="str">
        <f>IFERROR(__xludf.DUMMYFUNCTION("""COMPUTED_VALUE"""),"")</f>
        <v/>
      </c>
      <c r="D275" s="201" t="str">
        <f>IFERROR(__xludf.DUMMYFUNCTION("""COMPUTED_VALUE"""),"")</f>
        <v/>
      </c>
      <c r="E275" s="201" t="str">
        <f>IFERROR(__xludf.DUMMYFUNCTION("""COMPUTED_VALUE"""),"")</f>
        <v/>
      </c>
      <c r="F275" s="201" t="str">
        <f>IFERROR(__xludf.DUMMYFUNCTION("""COMPUTED_VALUE"""),"")</f>
        <v/>
      </c>
      <c r="G275" s="201" t="str">
        <f>IFERROR(__xludf.DUMMYFUNCTION("""COMPUTED_VALUE"""),"")</f>
        <v/>
      </c>
      <c r="H275" s="201" t="str">
        <f>IFERROR(__xludf.DUMMYFUNCTION("""COMPUTED_VALUE"""),"")</f>
        <v/>
      </c>
    </row>
    <row r="276">
      <c r="A276" s="201" t="str">
        <f>IFERROR(__xludf.DUMMYFUNCTION("""COMPUTED_VALUE"""),"")</f>
        <v/>
      </c>
      <c r="B276" s="201" t="str">
        <f>IFERROR(__xludf.DUMMYFUNCTION("""COMPUTED_VALUE"""),"")</f>
        <v/>
      </c>
      <c r="C276" s="201" t="str">
        <f>IFERROR(__xludf.DUMMYFUNCTION("""COMPUTED_VALUE"""),"")</f>
        <v/>
      </c>
      <c r="D276" s="201" t="str">
        <f>IFERROR(__xludf.DUMMYFUNCTION("""COMPUTED_VALUE"""),"")</f>
        <v/>
      </c>
      <c r="E276" s="201" t="str">
        <f>IFERROR(__xludf.DUMMYFUNCTION("""COMPUTED_VALUE"""),"")</f>
        <v/>
      </c>
      <c r="F276" s="201" t="str">
        <f>IFERROR(__xludf.DUMMYFUNCTION("""COMPUTED_VALUE"""),"")</f>
        <v/>
      </c>
      <c r="G276" s="201" t="str">
        <f>IFERROR(__xludf.DUMMYFUNCTION("""COMPUTED_VALUE"""),"")</f>
        <v/>
      </c>
      <c r="H276" s="201" t="str">
        <f>IFERROR(__xludf.DUMMYFUNCTION("""COMPUTED_VALUE"""),"")</f>
        <v/>
      </c>
    </row>
    <row r="277">
      <c r="A277" s="201" t="str">
        <f>IFERROR(__xludf.DUMMYFUNCTION("""COMPUTED_VALUE"""),"Tarefa|")</f>
        <v>Tarefa|</v>
      </c>
      <c r="B277" s="201" t="str">
        <f>IFERROR(__xludf.DUMMYFUNCTION("""COMPUTED_VALUE"""),"")</f>
        <v/>
      </c>
      <c r="C277" s="201" t="str">
        <f>IFERROR(__xludf.DUMMYFUNCTION("""COMPUTED_VALUE"""),"")</f>
        <v/>
      </c>
      <c r="D277" s="201" t="str">
        <f>IFERROR(__xludf.DUMMYFUNCTION("""COMPUTED_VALUE"""),"")</f>
        <v/>
      </c>
      <c r="E277" s="201" t="str">
        <f>IFERROR(__xludf.DUMMYFUNCTION("""COMPUTED_VALUE"""),"")</f>
        <v/>
      </c>
      <c r="F277" s="201" t="str">
        <f>IFERROR(__xludf.DUMMYFUNCTION("""COMPUTED_VALUE"""),"")</f>
        <v/>
      </c>
      <c r="G277" s="201" t="str">
        <f>IFERROR(__xludf.DUMMYFUNCTION("""COMPUTED_VALUE"""),"")</f>
        <v/>
      </c>
      <c r="H277" s="201" t="str">
        <f>IFERROR(__xludf.DUMMYFUNCTION("""COMPUTED_VALUE"""),"")</f>
        <v/>
      </c>
    </row>
    <row r="278">
      <c r="A278" s="201" t="str">
        <f>IFERROR(__xludf.DUMMYFUNCTION("""COMPUTED_VALUE"""),"Estatística|")</f>
        <v>Estatística|</v>
      </c>
      <c r="B278" s="201" t="str">
        <f>IFERROR(__xludf.DUMMYFUNCTION("""COMPUTED_VALUE"""),"")</f>
        <v/>
      </c>
      <c r="C278" s="201" t="str">
        <f>IFERROR(__xludf.DUMMYFUNCTION("""COMPUTED_VALUE"""),"")</f>
        <v/>
      </c>
      <c r="D278" s="201" t="str">
        <f>IFERROR(__xludf.DUMMYFUNCTION("""COMPUTED_VALUE"""),"")</f>
        <v/>
      </c>
      <c r="E278" s="201" t="str">
        <f>IFERROR(__xludf.DUMMYFUNCTION("""COMPUTED_VALUE"""),"")</f>
        <v/>
      </c>
      <c r="F278" s="201" t="str">
        <f>IFERROR(__xludf.DUMMYFUNCTION("""COMPUTED_VALUE"""),"")</f>
        <v/>
      </c>
      <c r="G278" s="201" t="str">
        <f>IFERROR(__xludf.DUMMYFUNCTION("""COMPUTED_VALUE"""),"")</f>
        <v/>
      </c>
      <c r="H278" s="201" t="str">
        <f>IFERROR(__xludf.DUMMYFUNCTION("""COMPUTED_VALUE"""),"")</f>
        <v/>
      </c>
    </row>
    <row r="279">
      <c r="A279" s="201" t="str">
        <f>IFERROR(__xludf.DUMMYFUNCTION("""COMPUTED_VALUE"""),"16:03:36 up 3:16")</f>
        <v>16:03:36 up 3:16</v>
      </c>
      <c r="B279" s="201" t="str">
        <f>IFERROR(__xludf.DUMMYFUNCTION("""COMPUTED_VALUE"""),"1 user")</f>
        <v>1 user</v>
      </c>
      <c r="C279" s="201" t="str">
        <f>IFERROR(__xludf.DUMMYFUNCTION("""COMPUTED_VALUE"""),"load average: 0")</f>
        <v>load average: 0</v>
      </c>
      <c r="D279" s="201">
        <f>IFERROR(__xludf.DUMMYFUNCTION("""COMPUTED_VALUE"""),68.0)</f>
        <v>68</v>
      </c>
      <c r="E279" s="201">
        <f>IFERROR(__xludf.DUMMYFUNCTION("""COMPUTED_VALUE"""),1.0)</f>
        <v>1</v>
      </c>
      <c r="F279" s="201">
        <f>IFERROR(__xludf.DUMMYFUNCTION("""COMPUTED_VALUE"""),10.0)</f>
        <v>10</v>
      </c>
      <c r="G279" s="201">
        <f>IFERROR(__xludf.DUMMYFUNCTION("""COMPUTED_VALUE"""),0.0)</f>
        <v>0</v>
      </c>
      <c r="H279" s="201">
        <f>IFERROR(__xludf.DUMMYFUNCTION("""COMPUTED_VALUE"""),99.0)</f>
        <v>99</v>
      </c>
    </row>
    <row r="280">
      <c r="A280" s="201" t="str">
        <f>IFERROR(__xludf.DUMMYFUNCTION("""COMPUTED_VALUE"""),"up 3 hours")</f>
        <v>up 3 hours</v>
      </c>
      <c r="B280" s="201" t="str">
        <f>IFERROR(__xludf.DUMMYFUNCTION("""COMPUTED_VALUE"""),"16 minutes")</f>
        <v>16 minutes</v>
      </c>
      <c r="C280" s="201" t="str">
        <f>IFERROR(__xludf.DUMMYFUNCTION("""COMPUTED_VALUE"""),"")</f>
        <v/>
      </c>
      <c r="D280" s="201" t="str">
        <f>IFERROR(__xludf.DUMMYFUNCTION("""COMPUTED_VALUE"""),"")</f>
        <v/>
      </c>
      <c r="E280" s="201" t="str">
        <f>IFERROR(__xludf.DUMMYFUNCTION("""COMPUTED_VALUE"""),"")</f>
        <v/>
      </c>
      <c r="F280" s="201" t="str">
        <f>IFERROR(__xludf.DUMMYFUNCTION("""COMPUTED_VALUE"""),"")</f>
        <v/>
      </c>
      <c r="G280" s="201" t="str">
        <f>IFERROR(__xludf.DUMMYFUNCTION("""COMPUTED_VALUE"""),"")</f>
        <v/>
      </c>
      <c r="H280" s="201" t="str">
        <f>IFERROR(__xludf.DUMMYFUNCTION("""COMPUTED_VALUE"""),"")</f>
        <v/>
      </c>
    </row>
    <row r="281">
      <c r="A281" s="201" t="str">
        <f>IFERROR(__xludf.DUMMYFUNCTION("""COMPUTED_VALUE"""),"sáb ago 31 19:03:36 UTC 2019")</f>
        <v>sáb ago 31 19:03:36 UTC 2019</v>
      </c>
      <c r="B281" s="201" t="str">
        <f>IFERROR(__xludf.DUMMYFUNCTION("""COMPUTED_VALUE"""),"")</f>
        <v/>
      </c>
      <c r="C281" s="201" t="str">
        <f>IFERROR(__xludf.DUMMYFUNCTION("""COMPUTED_VALUE"""),"")</f>
        <v/>
      </c>
      <c r="D281" s="201" t="str">
        <f>IFERROR(__xludf.DUMMYFUNCTION("""COMPUTED_VALUE"""),"")</f>
        <v/>
      </c>
      <c r="E281" s="201" t="str">
        <f>IFERROR(__xludf.DUMMYFUNCTION("""COMPUTED_VALUE"""),"")</f>
        <v/>
      </c>
      <c r="F281" s="201" t="str">
        <f>IFERROR(__xludf.DUMMYFUNCTION("""COMPUTED_VALUE"""),"")</f>
        <v/>
      </c>
      <c r="G281" s="201" t="str">
        <f>IFERROR(__xludf.DUMMYFUNCTION("""COMPUTED_VALUE"""),"")</f>
        <v/>
      </c>
      <c r="H281" s="201" t="str">
        <f>IFERROR(__xludf.DUMMYFUNCTION("""COMPUTED_VALUE"""),"")</f>
        <v/>
      </c>
    </row>
    <row r="282">
      <c r="A282" s="201" t="str">
        <f>IFERROR(__xludf.DUMMYFUNCTION("""COMPUTED_VALUE"""),"")</f>
        <v/>
      </c>
      <c r="B282" s="201" t="str">
        <f>IFERROR(__xludf.DUMMYFUNCTION("""COMPUTED_VALUE"""),"")</f>
        <v/>
      </c>
      <c r="C282" s="201" t="str">
        <f>IFERROR(__xludf.DUMMYFUNCTION("""COMPUTED_VALUE"""),"")</f>
        <v/>
      </c>
      <c r="D282" s="201" t="str">
        <f>IFERROR(__xludf.DUMMYFUNCTION("""COMPUTED_VALUE"""),"")</f>
        <v/>
      </c>
      <c r="E282" s="201" t="str">
        <f>IFERROR(__xludf.DUMMYFUNCTION("""COMPUTED_VALUE"""),"")</f>
        <v/>
      </c>
      <c r="F282" s="201" t="str">
        <f>IFERROR(__xludf.DUMMYFUNCTION("""COMPUTED_VALUE"""),"")</f>
        <v/>
      </c>
      <c r="G282" s="201" t="str">
        <f>IFERROR(__xludf.DUMMYFUNCTION("""COMPUTED_VALUE"""),"")</f>
        <v/>
      </c>
      <c r="H282" s="201" t="str">
        <f>IFERROR(__xludf.DUMMYFUNCTION("""COMPUTED_VALUE"""),"")</f>
        <v/>
      </c>
    </row>
    <row r="283">
      <c r="A283" s="201" t="str">
        <f>IFERROR(__xludf.DUMMYFUNCTION("""COMPUTED_VALUE"""),"Tarefa|")</f>
        <v>Tarefa|</v>
      </c>
      <c r="B283" s="201" t="str">
        <f>IFERROR(__xludf.DUMMYFUNCTION("""COMPUTED_VALUE"""),"")</f>
        <v/>
      </c>
      <c r="C283" s="201" t="str">
        <f>IFERROR(__xludf.DUMMYFUNCTION("""COMPUTED_VALUE"""),"")</f>
        <v/>
      </c>
      <c r="D283" s="201" t="str">
        <f>IFERROR(__xludf.DUMMYFUNCTION("""COMPUTED_VALUE"""),"")</f>
        <v/>
      </c>
      <c r="E283" s="201" t="str">
        <f>IFERROR(__xludf.DUMMYFUNCTION("""COMPUTED_VALUE"""),"")</f>
        <v/>
      </c>
      <c r="F283" s="201" t="str">
        <f>IFERROR(__xludf.DUMMYFUNCTION("""COMPUTED_VALUE"""),"")</f>
        <v/>
      </c>
      <c r="G283" s="201" t="str">
        <f>IFERROR(__xludf.DUMMYFUNCTION("""COMPUTED_VALUE"""),"")</f>
        <v/>
      </c>
      <c r="H283" s="201" t="str">
        <f>IFERROR(__xludf.DUMMYFUNCTION("""COMPUTED_VALUE"""),"")</f>
        <v/>
      </c>
    </row>
    <row r="284">
      <c r="A284" s="201" t="str">
        <f>IFERROR(__xludf.DUMMYFUNCTION("""COMPUTED_VALUE"""),"Orientacao a Objetos|")</f>
        <v>Orientacao a Objetos|</v>
      </c>
      <c r="B284" s="201" t="str">
        <f>IFERROR(__xludf.DUMMYFUNCTION("""COMPUTED_VALUE"""),"")</f>
        <v/>
      </c>
      <c r="C284" s="201" t="str">
        <f>IFERROR(__xludf.DUMMYFUNCTION("""COMPUTED_VALUE"""),"")</f>
        <v/>
      </c>
      <c r="D284" s="201" t="str">
        <f>IFERROR(__xludf.DUMMYFUNCTION("""COMPUTED_VALUE"""),"")</f>
        <v/>
      </c>
      <c r="E284" s="201" t="str">
        <f>IFERROR(__xludf.DUMMYFUNCTION("""COMPUTED_VALUE"""),"")</f>
        <v/>
      </c>
      <c r="F284" s="201" t="str">
        <f>IFERROR(__xludf.DUMMYFUNCTION("""COMPUTED_VALUE"""),"")</f>
        <v/>
      </c>
      <c r="G284" s="201" t="str">
        <f>IFERROR(__xludf.DUMMYFUNCTION("""COMPUTED_VALUE"""),"")</f>
        <v/>
      </c>
      <c r="H284" s="201" t="str">
        <f>IFERROR(__xludf.DUMMYFUNCTION("""COMPUTED_VALUE"""),"")</f>
        <v/>
      </c>
    </row>
    <row r="285">
      <c r="A285" s="201" t="str">
        <f>IFERROR(__xludf.DUMMYFUNCTION("""COMPUTED_VALUE"""),"21:15:41 up 2:27")</f>
        <v>21:15:41 up 2:27</v>
      </c>
      <c r="B285" s="201" t="str">
        <f>IFERROR(__xludf.DUMMYFUNCTION("""COMPUTED_VALUE"""),"1 user")</f>
        <v>1 user</v>
      </c>
      <c r="C285" s="201" t="str">
        <f>IFERROR(__xludf.DUMMYFUNCTION("""COMPUTED_VALUE"""),"load average: 0")</f>
        <v>load average: 0</v>
      </c>
      <c r="D285" s="201">
        <f>IFERROR(__xludf.DUMMYFUNCTION("""COMPUTED_VALUE"""),44.0)</f>
        <v>44</v>
      </c>
      <c r="E285" s="201">
        <f>IFERROR(__xludf.DUMMYFUNCTION("""COMPUTED_VALUE"""),0.0)</f>
        <v>0</v>
      </c>
      <c r="F285" s="201">
        <f>IFERROR(__xludf.DUMMYFUNCTION("""COMPUTED_VALUE"""),50.0)</f>
        <v>50</v>
      </c>
      <c r="G285" s="201">
        <f>IFERROR(__xludf.DUMMYFUNCTION("""COMPUTED_VALUE"""),0.0)</f>
        <v>0</v>
      </c>
      <c r="H285" s="201">
        <f>IFERROR(__xludf.DUMMYFUNCTION("""COMPUTED_VALUE"""),50.0)</f>
        <v>50</v>
      </c>
    </row>
    <row r="286">
      <c r="A286" s="201" t="str">
        <f>IFERROR(__xludf.DUMMYFUNCTION("""COMPUTED_VALUE"""),"up 2 hours")</f>
        <v>up 2 hours</v>
      </c>
      <c r="B286" s="201" t="str">
        <f>IFERROR(__xludf.DUMMYFUNCTION("""COMPUTED_VALUE"""),"27 minutes")</f>
        <v>27 minutes</v>
      </c>
      <c r="C286" s="201" t="str">
        <f>IFERROR(__xludf.DUMMYFUNCTION("""COMPUTED_VALUE"""),"")</f>
        <v/>
      </c>
      <c r="D286" s="201" t="str">
        <f>IFERROR(__xludf.DUMMYFUNCTION("""COMPUTED_VALUE"""),"")</f>
        <v/>
      </c>
      <c r="E286" s="201" t="str">
        <f>IFERROR(__xludf.DUMMYFUNCTION("""COMPUTED_VALUE"""),"")</f>
        <v/>
      </c>
      <c r="F286" s="201" t="str">
        <f>IFERROR(__xludf.DUMMYFUNCTION("""COMPUTED_VALUE"""),"")</f>
        <v/>
      </c>
      <c r="G286" s="201" t="str">
        <f>IFERROR(__xludf.DUMMYFUNCTION("""COMPUTED_VALUE"""),"")</f>
        <v/>
      </c>
      <c r="H286" s="201" t="str">
        <f>IFERROR(__xludf.DUMMYFUNCTION("""COMPUTED_VALUE"""),"")</f>
        <v/>
      </c>
    </row>
    <row r="287">
      <c r="A287" s="201" t="str">
        <f>IFERROR(__xludf.DUMMYFUNCTION("""COMPUTED_VALUE"""),"dom set 1 00:15:41 UTC 2019")</f>
        <v>dom set 1 00:15:41 UTC 2019</v>
      </c>
      <c r="B287" s="201" t="str">
        <f>IFERROR(__xludf.DUMMYFUNCTION("""COMPUTED_VALUE"""),"")</f>
        <v/>
      </c>
      <c r="C287" s="201" t="str">
        <f>IFERROR(__xludf.DUMMYFUNCTION("""COMPUTED_VALUE"""),"")</f>
        <v/>
      </c>
      <c r="D287" s="201" t="str">
        <f>IFERROR(__xludf.DUMMYFUNCTION("""COMPUTED_VALUE"""),"")</f>
        <v/>
      </c>
      <c r="E287" s="201" t="str">
        <f>IFERROR(__xludf.DUMMYFUNCTION("""COMPUTED_VALUE"""),"")</f>
        <v/>
      </c>
      <c r="F287" s="201" t="str">
        <f>IFERROR(__xludf.DUMMYFUNCTION("""COMPUTED_VALUE"""),"")</f>
        <v/>
      </c>
      <c r="G287" s="201" t="str">
        <f>IFERROR(__xludf.DUMMYFUNCTION("""COMPUTED_VALUE"""),"")</f>
        <v/>
      </c>
      <c r="H287" s="201" t="str">
        <f>IFERROR(__xludf.DUMMYFUNCTION("""COMPUTED_VALUE"""),"")</f>
        <v/>
      </c>
    </row>
    <row r="288">
      <c r="A288" s="201" t="str">
        <f>IFERROR(__xludf.DUMMYFUNCTION("""COMPUTED_VALUE"""),"")</f>
        <v/>
      </c>
      <c r="B288" s="201" t="str">
        <f>IFERROR(__xludf.DUMMYFUNCTION("""COMPUTED_VALUE"""),"")</f>
        <v/>
      </c>
      <c r="C288" s="201" t="str">
        <f>IFERROR(__xludf.DUMMYFUNCTION("""COMPUTED_VALUE"""),"")</f>
        <v/>
      </c>
      <c r="D288" s="201" t="str">
        <f>IFERROR(__xludf.DUMMYFUNCTION("""COMPUTED_VALUE"""),"")</f>
        <v/>
      </c>
      <c r="E288" s="201" t="str">
        <f>IFERROR(__xludf.DUMMYFUNCTION("""COMPUTED_VALUE"""),"")</f>
        <v/>
      </c>
      <c r="F288" s="201" t="str">
        <f>IFERROR(__xludf.DUMMYFUNCTION("""COMPUTED_VALUE"""),"")</f>
        <v/>
      </c>
      <c r="G288" s="201" t="str">
        <f>IFERROR(__xludf.DUMMYFUNCTION("""COMPUTED_VALUE"""),"")</f>
        <v/>
      </c>
      <c r="H288" s="201" t="str">
        <f>IFERROR(__xludf.DUMMYFUNCTION("""COMPUTED_VALUE"""),"")</f>
        <v/>
      </c>
    </row>
    <row r="289">
      <c r="A289" s="201" t="str">
        <f>IFERROR(__xludf.DUMMYFUNCTION("""COMPUTED_VALUE"""),"Tarefa|")</f>
        <v>Tarefa|</v>
      </c>
      <c r="B289" s="201" t="str">
        <f>IFERROR(__xludf.DUMMYFUNCTION("""COMPUTED_VALUE"""),"")</f>
        <v/>
      </c>
      <c r="C289" s="201" t="str">
        <f>IFERROR(__xludf.DUMMYFUNCTION("""COMPUTED_VALUE"""),"")</f>
        <v/>
      </c>
      <c r="D289" s="201" t="str">
        <f>IFERROR(__xludf.DUMMYFUNCTION("""COMPUTED_VALUE"""),"")</f>
        <v/>
      </c>
      <c r="E289" s="201" t="str">
        <f>IFERROR(__xludf.DUMMYFUNCTION("""COMPUTED_VALUE"""),"")</f>
        <v/>
      </c>
      <c r="F289" s="201" t="str">
        <f>IFERROR(__xludf.DUMMYFUNCTION("""COMPUTED_VALUE"""),"")</f>
        <v/>
      </c>
      <c r="G289" s="201" t="str">
        <f>IFERROR(__xludf.DUMMYFUNCTION("""COMPUTED_VALUE"""),"")</f>
        <v/>
      </c>
      <c r="H289" s="201" t="str">
        <f>IFERROR(__xludf.DUMMYFUNCTION("""COMPUTED_VALUE"""),"")</f>
        <v/>
      </c>
    </row>
    <row r="290">
      <c r="A290" s="201" t="str">
        <f>IFERROR(__xludf.DUMMYFUNCTION("""COMPUTED_VALUE"""),"Orientacao a Objetos|")</f>
        <v>Orientacao a Objetos|</v>
      </c>
      <c r="B290" s="201" t="str">
        <f>IFERROR(__xludf.DUMMYFUNCTION("""COMPUTED_VALUE"""),"")</f>
        <v/>
      </c>
      <c r="C290" s="201" t="str">
        <f>IFERROR(__xludf.DUMMYFUNCTION("""COMPUTED_VALUE"""),"")</f>
        <v/>
      </c>
      <c r="D290" s="201" t="str">
        <f>IFERROR(__xludf.DUMMYFUNCTION("""COMPUTED_VALUE"""),"")</f>
        <v/>
      </c>
      <c r="E290" s="201" t="str">
        <f>IFERROR(__xludf.DUMMYFUNCTION("""COMPUTED_VALUE"""),"")</f>
        <v/>
      </c>
      <c r="F290" s="201" t="str">
        <f>IFERROR(__xludf.DUMMYFUNCTION("""COMPUTED_VALUE"""),"")</f>
        <v/>
      </c>
      <c r="G290" s="201" t="str">
        <f>IFERROR(__xludf.DUMMYFUNCTION("""COMPUTED_VALUE"""),"")</f>
        <v/>
      </c>
      <c r="H290" s="201" t="str">
        <f>IFERROR(__xludf.DUMMYFUNCTION("""COMPUTED_VALUE"""),"")</f>
        <v/>
      </c>
    </row>
    <row r="291">
      <c r="A291" s="201" t="str">
        <f>IFERROR(__xludf.DUMMYFUNCTION("""COMPUTED_VALUE"""),"13:04:38 up 58 min")</f>
        <v>13:04:38 up 58 min</v>
      </c>
      <c r="B291" s="201" t="str">
        <f>IFERROR(__xludf.DUMMYFUNCTION("""COMPUTED_VALUE"""),"1 user")</f>
        <v>1 user</v>
      </c>
      <c r="C291" s="201" t="str">
        <f>IFERROR(__xludf.DUMMYFUNCTION("""COMPUTED_VALUE"""),"load average: 0")</f>
        <v>load average: 0</v>
      </c>
      <c r="D291" s="201">
        <f>IFERROR(__xludf.DUMMYFUNCTION("""COMPUTED_VALUE"""),45.0)</f>
        <v>45</v>
      </c>
      <c r="E291" s="201">
        <f>IFERROR(__xludf.DUMMYFUNCTION("""COMPUTED_VALUE"""),0.0)</f>
        <v>0</v>
      </c>
      <c r="F291" s="201">
        <f>IFERROR(__xludf.DUMMYFUNCTION("""COMPUTED_VALUE"""),36.0)</f>
        <v>36</v>
      </c>
      <c r="G291" s="201">
        <f>IFERROR(__xludf.DUMMYFUNCTION("""COMPUTED_VALUE"""),0.0)</f>
        <v>0</v>
      </c>
      <c r="H291" s="201">
        <f>IFERROR(__xludf.DUMMYFUNCTION("""COMPUTED_VALUE"""),43.0)</f>
        <v>43</v>
      </c>
    </row>
    <row r="292">
      <c r="A292" s="201" t="str">
        <f>IFERROR(__xludf.DUMMYFUNCTION("""COMPUTED_VALUE"""),"up 0 hour")</f>
        <v>up 0 hour</v>
      </c>
      <c r="B292" s="201" t="str">
        <f>IFERROR(__xludf.DUMMYFUNCTION("""COMPUTED_VALUE"""),"58 minutes")</f>
        <v>58 minutes</v>
      </c>
      <c r="C292" s="201" t="str">
        <f>IFERROR(__xludf.DUMMYFUNCTION("""COMPUTED_VALUE"""),"")</f>
        <v/>
      </c>
      <c r="D292" s="201" t="str">
        <f>IFERROR(__xludf.DUMMYFUNCTION("""COMPUTED_VALUE"""),"")</f>
        <v/>
      </c>
      <c r="E292" s="201" t="str">
        <f>IFERROR(__xludf.DUMMYFUNCTION("""COMPUTED_VALUE"""),"")</f>
        <v/>
      </c>
      <c r="F292" s="201" t="str">
        <f>IFERROR(__xludf.DUMMYFUNCTION("""COMPUTED_VALUE"""),"")</f>
        <v/>
      </c>
      <c r="G292" s="201" t="str">
        <f>IFERROR(__xludf.DUMMYFUNCTION("""COMPUTED_VALUE"""),"")</f>
        <v/>
      </c>
      <c r="H292" s="201" t="str">
        <f>IFERROR(__xludf.DUMMYFUNCTION("""COMPUTED_VALUE"""),"")</f>
        <v/>
      </c>
    </row>
    <row r="293">
      <c r="A293" s="201" t="str">
        <f>IFERROR(__xludf.DUMMYFUNCTION("""COMPUTED_VALUE"""),"dom set 1 16:04:38 UTC 2019")</f>
        <v>dom set 1 16:04:38 UTC 2019</v>
      </c>
      <c r="B293" s="201" t="str">
        <f>IFERROR(__xludf.DUMMYFUNCTION("""COMPUTED_VALUE"""),"")</f>
        <v/>
      </c>
      <c r="C293" s="201" t="str">
        <f>IFERROR(__xludf.DUMMYFUNCTION("""COMPUTED_VALUE"""),"")</f>
        <v/>
      </c>
      <c r="D293" s="201" t="str">
        <f>IFERROR(__xludf.DUMMYFUNCTION("""COMPUTED_VALUE"""),"")</f>
        <v/>
      </c>
      <c r="E293" s="201" t="str">
        <f>IFERROR(__xludf.DUMMYFUNCTION("""COMPUTED_VALUE"""),"")</f>
        <v/>
      </c>
      <c r="F293" s="201" t="str">
        <f>IFERROR(__xludf.DUMMYFUNCTION("""COMPUTED_VALUE"""),"")</f>
        <v/>
      </c>
      <c r="G293" s="201" t="str">
        <f>IFERROR(__xludf.DUMMYFUNCTION("""COMPUTED_VALUE"""),"")</f>
        <v/>
      </c>
      <c r="H293" s="201" t="str">
        <f>IFERROR(__xludf.DUMMYFUNCTION("""COMPUTED_VALUE"""),"")</f>
        <v/>
      </c>
    </row>
    <row r="294">
      <c r="A294" s="201" t="str">
        <f>IFERROR(__xludf.DUMMYFUNCTION("""COMPUTED_VALUE"""),"")</f>
        <v/>
      </c>
      <c r="B294" s="201" t="str">
        <f>IFERROR(__xludf.DUMMYFUNCTION("""COMPUTED_VALUE"""),"")</f>
        <v/>
      </c>
      <c r="C294" s="201" t="str">
        <f>IFERROR(__xludf.DUMMYFUNCTION("""COMPUTED_VALUE"""),"")</f>
        <v/>
      </c>
      <c r="D294" s="201" t="str">
        <f>IFERROR(__xludf.DUMMYFUNCTION("""COMPUTED_VALUE"""),"")</f>
        <v/>
      </c>
      <c r="E294" s="201" t="str">
        <f>IFERROR(__xludf.DUMMYFUNCTION("""COMPUTED_VALUE"""),"")</f>
        <v/>
      </c>
      <c r="F294" s="201" t="str">
        <f>IFERROR(__xludf.DUMMYFUNCTION("""COMPUTED_VALUE"""),"")</f>
        <v/>
      </c>
      <c r="G294" s="201" t="str">
        <f>IFERROR(__xludf.DUMMYFUNCTION("""COMPUTED_VALUE"""),"")</f>
        <v/>
      </c>
      <c r="H294" s="201" t="str">
        <f>IFERROR(__xludf.DUMMYFUNCTION("""COMPUTED_VALUE"""),"")</f>
        <v/>
      </c>
    </row>
    <row r="295">
      <c r="A295" s="201" t="str">
        <f>IFERROR(__xludf.DUMMYFUNCTION("""COMPUTED_VALUE"""),"Tarefa|")</f>
        <v>Tarefa|</v>
      </c>
      <c r="B295" s="201" t="str">
        <f>IFERROR(__xludf.DUMMYFUNCTION("""COMPUTED_VALUE"""),"")</f>
        <v/>
      </c>
      <c r="C295" s="201" t="str">
        <f>IFERROR(__xludf.DUMMYFUNCTION("""COMPUTED_VALUE"""),"")</f>
        <v/>
      </c>
      <c r="D295" s="201" t="str">
        <f>IFERROR(__xludf.DUMMYFUNCTION("""COMPUTED_VALUE"""),"")</f>
        <v/>
      </c>
      <c r="E295" s="201" t="str">
        <f>IFERROR(__xludf.DUMMYFUNCTION("""COMPUTED_VALUE"""),"")</f>
        <v/>
      </c>
      <c r="F295" s="201" t="str">
        <f>IFERROR(__xludf.DUMMYFUNCTION("""COMPUTED_VALUE"""),"")</f>
        <v/>
      </c>
      <c r="G295" s="201" t="str">
        <f>IFERROR(__xludf.DUMMYFUNCTION("""COMPUTED_VALUE"""),"")</f>
        <v/>
      </c>
      <c r="H295" s="201" t="str">
        <f>IFERROR(__xludf.DUMMYFUNCTION("""COMPUTED_VALUE"""),"")</f>
        <v/>
      </c>
    </row>
    <row r="296">
      <c r="A296" s="201" t="str">
        <f>IFERROR(__xludf.DUMMYFUNCTION("""COMPUTED_VALUE"""),"Banco de Dados|")</f>
        <v>Banco de Dados|</v>
      </c>
      <c r="B296" s="201" t="str">
        <f>IFERROR(__xludf.DUMMYFUNCTION("""COMPUTED_VALUE"""),"")</f>
        <v/>
      </c>
      <c r="C296" s="201" t="str">
        <f>IFERROR(__xludf.DUMMYFUNCTION("""COMPUTED_VALUE"""),"")</f>
        <v/>
      </c>
      <c r="D296" s="201" t="str">
        <f>IFERROR(__xludf.DUMMYFUNCTION("""COMPUTED_VALUE"""),"")</f>
        <v/>
      </c>
      <c r="E296" s="201" t="str">
        <f>IFERROR(__xludf.DUMMYFUNCTION("""COMPUTED_VALUE"""),"")</f>
        <v/>
      </c>
      <c r="F296" s="201" t="str">
        <f>IFERROR(__xludf.DUMMYFUNCTION("""COMPUTED_VALUE"""),"")</f>
        <v/>
      </c>
      <c r="G296" s="201" t="str">
        <f>IFERROR(__xludf.DUMMYFUNCTION("""COMPUTED_VALUE"""),"")</f>
        <v/>
      </c>
      <c r="H296" s="201" t="str">
        <f>IFERROR(__xludf.DUMMYFUNCTION("""COMPUTED_VALUE"""),"")</f>
        <v/>
      </c>
    </row>
    <row r="297">
      <c r="A297" s="201" t="str">
        <f>IFERROR(__xludf.DUMMYFUNCTION("""COMPUTED_VALUE"""),"14:50:39 up 1:30 min")</f>
        <v>14:50:39 up 1:30 min</v>
      </c>
      <c r="B297" s="201" t="str">
        <f>IFERROR(__xludf.DUMMYFUNCTION("""COMPUTED_VALUE"""),"1 user")</f>
        <v>1 user</v>
      </c>
      <c r="C297" s="201" t="str">
        <f>IFERROR(__xludf.DUMMYFUNCTION("""COMPUTED_VALUE"""),"load average: 2")</f>
        <v>load average: 2</v>
      </c>
      <c r="D297" s="201">
        <f>IFERROR(__xludf.DUMMYFUNCTION("""COMPUTED_VALUE"""),27.0)</f>
        <v>27</v>
      </c>
      <c r="E297" s="201">
        <f>IFERROR(__xludf.DUMMYFUNCTION("""COMPUTED_VALUE"""),1.0)</f>
        <v>1</v>
      </c>
      <c r="F297" s="201">
        <f>IFERROR(__xludf.DUMMYFUNCTION("""COMPUTED_VALUE"""),31.0)</f>
        <v>31</v>
      </c>
      <c r="G297" s="201">
        <f>IFERROR(__xludf.DUMMYFUNCTION("""COMPUTED_VALUE"""),0.0)</f>
        <v>0</v>
      </c>
      <c r="H297" s="201">
        <f>IFERROR(__xludf.DUMMYFUNCTION("""COMPUTED_VALUE"""),52.0)</f>
        <v>52</v>
      </c>
    </row>
    <row r="298">
      <c r="A298" s="201" t="str">
        <f>IFERROR(__xludf.DUMMYFUNCTION("""COMPUTED_VALUE"""),"up 1 hour")</f>
        <v>up 1 hour</v>
      </c>
      <c r="B298" s="201" t="str">
        <f>IFERROR(__xludf.DUMMYFUNCTION("""COMPUTED_VALUE"""),"30 minutes")</f>
        <v>30 minutes</v>
      </c>
      <c r="C298" s="201" t="str">
        <f>IFERROR(__xludf.DUMMYFUNCTION("""COMPUTED_VALUE"""),"")</f>
        <v/>
      </c>
      <c r="D298" s="201" t="str">
        <f>IFERROR(__xludf.DUMMYFUNCTION("""COMPUTED_VALUE"""),"")</f>
        <v/>
      </c>
      <c r="E298" s="201" t="str">
        <f>IFERROR(__xludf.DUMMYFUNCTION("""COMPUTED_VALUE"""),"")</f>
        <v/>
      </c>
      <c r="F298" s="201" t="str">
        <f>IFERROR(__xludf.DUMMYFUNCTION("""COMPUTED_VALUE"""),"")</f>
        <v/>
      </c>
      <c r="G298" s="201" t="str">
        <f>IFERROR(__xludf.DUMMYFUNCTION("""COMPUTED_VALUE"""),"")</f>
        <v/>
      </c>
      <c r="H298" s="201" t="str">
        <f>IFERROR(__xludf.DUMMYFUNCTION("""COMPUTED_VALUE"""),"")</f>
        <v/>
      </c>
    </row>
    <row r="299">
      <c r="A299" s="201" t="str">
        <f>IFERROR(__xludf.DUMMYFUNCTION("""COMPUTED_VALUE"""),"dom set 1 18:00:39 UTC 2019")</f>
        <v>dom set 1 18:00:39 UTC 2019</v>
      </c>
      <c r="B299" s="201" t="str">
        <f>IFERROR(__xludf.DUMMYFUNCTION("""COMPUTED_VALUE"""),"")</f>
        <v/>
      </c>
      <c r="C299" s="201" t="str">
        <f>IFERROR(__xludf.DUMMYFUNCTION("""COMPUTED_VALUE"""),"")</f>
        <v/>
      </c>
      <c r="D299" s="201" t="str">
        <f>IFERROR(__xludf.DUMMYFUNCTION("""COMPUTED_VALUE"""),"")</f>
        <v/>
      </c>
      <c r="E299" s="201" t="str">
        <f>IFERROR(__xludf.DUMMYFUNCTION("""COMPUTED_VALUE"""),"")</f>
        <v/>
      </c>
      <c r="F299" s="201" t="str">
        <f>IFERROR(__xludf.DUMMYFUNCTION("""COMPUTED_VALUE"""),"")</f>
        <v/>
      </c>
      <c r="G299" s="201" t="str">
        <f>IFERROR(__xludf.DUMMYFUNCTION("""COMPUTED_VALUE"""),"")</f>
        <v/>
      </c>
      <c r="H299" s="201" t="str">
        <f>IFERROR(__xludf.DUMMYFUNCTION("""COMPUTED_VALUE"""),"")</f>
        <v/>
      </c>
    </row>
    <row r="300">
      <c r="A300" s="201" t="str">
        <f>IFERROR(__xludf.DUMMYFUNCTION("""COMPUTED_VALUE"""),"")</f>
        <v/>
      </c>
      <c r="B300" s="201" t="str">
        <f>IFERROR(__xludf.DUMMYFUNCTION("""COMPUTED_VALUE"""),"")</f>
        <v/>
      </c>
      <c r="C300" s="201" t="str">
        <f>IFERROR(__xludf.DUMMYFUNCTION("""COMPUTED_VALUE"""),"")</f>
        <v/>
      </c>
      <c r="D300" s="201" t="str">
        <f>IFERROR(__xludf.DUMMYFUNCTION("""COMPUTED_VALUE"""),"")</f>
        <v/>
      </c>
      <c r="E300" s="201" t="str">
        <f>IFERROR(__xludf.DUMMYFUNCTION("""COMPUTED_VALUE"""),"")</f>
        <v/>
      </c>
      <c r="F300" s="201" t="str">
        <f>IFERROR(__xludf.DUMMYFUNCTION("""COMPUTED_VALUE"""),"")</f>
        <v/>
      </c>
      <c r="G300" s="201" t="str">
        <f>IFERROR(__xludf.DUMMYFUNCTION("""COMPUTED_VALUE"""),"")</f>
        <v/>
      </c>
      <c r="H300" s="201" t="str">
        <f>IFERROR(__xludf.DUMMYFUNCTION("""COMPUTED_VALUE"""),"")</f>
        <v/>
      </c>
    </row>
    <row r="301">
      <c r="A301" s="201" t="str">
        <f>IFERROR(__xludf.DUMMYFUNCTION("""COMPUTED_VALUE"""),"Tarefa|")</f>
        <v>Tarefa|</v>
      </c>
      <c r="B301" s="201" t="str">
        <f>IFERROR(__xludf.DUMMYFUNCTION("""COMPUTED_VALUE"""),"")</f>
        <v/>
      </c>
      <c r="C301" s="201" t="str">
        <f>IFERROR(__xludf.DUMMYFUNCTION("""COMPUTED_VALUE"""),"")</f>
        <v/>
      </c>
      <c r="D301" s="201" t="str">
        <f>IFERROR(__xludf.DUMMYFUNCTION("""COMPUTED_VALUE"""),"")</f>
        <v/>
      </c>
      <c r="E301" s="201" t="str">
        <f>IFERROR(__xludf.DUMMYFUNCTION("""COMPUTED_VALUE"""),"")</f>
        <v/>
      </c>
      <c r="F301" s="201" t="str">
        <f>IFERROR(__xludf.DUMMYFUNCTION("""COMPUTED_VALUE"""),"")</f>
        <v/>
      </c>
      <c r="G301" s="201" t="str">
        <f>IFERROR(__xludf.DUMMYFUNCTION("""COMPUTED_VALUE"""),"")</f>
        <v/>
      </c>
      <c r="H301" s="201" t="str">
        <f>IFERROR(__xludf.DUMMYFUNCTION("""COMPUTED_VALUE"""),"")</f>
        <v/>
      </c>
    </row>
    <row r="302">
      <c r="A302" s="201" t="str">
        <f>IFERROR(__xludf.DUMMYFUNCTION("""COMPUTED_VALUE"""),"Banco de Dados|")</f>
        <v>Banco de Dados|</v>
      </c>
      <c r="B302" s="201" t="str">
        <f>IFERROR(__xludf.DUMMYFUNCTION("""COMPUTED_VALUE"""),"")</f>
        <v/>
      </c>
      <c r="C302" s="201" t="str">
        <f>IFERROR(__xludf.DUMMYFUNCTION("""COMPUTED_VALUE"""),"")</f>
        <v/>
      </c>
      <c r="D302" s="201" t="str">
        <f>IFERROR(__xludf.DUMMYFUNCTION("""COMPUTED_VALUE"""),"")</f>
        <v/>
      </c>
      <c r="E302" s="201" t="str">
        <f>IFERROR(__xludf.DUMMYFUNCTION("""COMPUTED_VALUE"""),"")</f>
        <v/>
      </c>
      <c r="F302" s="201" t="str">
        <f>IFERROR(__xludf.DUMMYFUNCTION("""COMPUTED_VALUE"""),"")</f>
        <v/>
      </c>
      <c r="G302" s="201" t="str">
        <f>IFERROR(__xludf.DUMMYFUNCTION("""COMPUTED_VALUE"""),"")</f>
        <v/>
      </c>
      <c r="H302" s="201" t="str">
        <f>IFERROR(__xludf.DUMMYFUNCTION("""COMPUTED_VALUE"""),"")</f>
        <v/>
      </c>
    </row>
    <row r="303">
      <c r="A303" s="201" t="str">
        <f>IFERROR(__xludf.DUMMYFUNCTION("""COMPUTED_VALUE"""),"22:21:08 up 2:04")</f>
        <v>22:21:08 up 2:04</v>
      </c>
      <c r="B303" s="201" t="str">
        <f>IFERROR(__xludf.DUMMYFUNCTION("""COMPUTED_VALUE"""),"1 user")</f>
        <v>1 user</v>
      </c>
      <c r="C303" s="201" t="str">
        <f>IFERROR(__xludf.DUMMYFUNCTION("""COMPUTED_VALUE"""),"load average: 1")</f>
        <v>load average: 1</v>
      </c>
      <c r="D303" s="201">
        <f>IFERROR(__xludf.DUMMYFUNCTION("""COMPUTED_VALUE"""),0.0)</f>
        <v>0</v>
      </c>
      <c r="E303" s="201">
        <f>IFERROR(__xludf.DUMMYFUNCTION("""COMPUTED_VALUE"""),0.0)</f>
        <v>0</v>
      </c>
      <c r="F303" s="201">
        <f>IFERROR(__xludf.DUMMYFUNCTION("""COMPUTED_VALUE"""),84.0)</f>
        <v>84</v>
      </c>
      <c r="G303" s="201">
        <f>IFERROR(__xludf.DUMMYFUNCTION("""COMPUTED_VALUE"""),0.0)</f>
        <v>0</v>
      </c>
      <c r="H303" s="201">
        <f>IFERROR(__xludf.DUMMYFUNCTION("""COMPUTED_VALUE"""),67.0)</f>
        <v>67</v>
      </c>
    </row>
    <row r="304">
      <c r="A304" s="201" t="str">
        <f>IFERROR(__xludf.DUMMYFUNCTION("""COMPUTED_VALUE"""),"up 2 hours")</f>
        <v>up 2 hours</v>
      </c>
      <c r="B304" s="201" t="str">
        <f>IFERROR(__xludf.DUMMYFUNCTION("""COMPUTED_VALUE"""),"4 minutes")</f>
        <v>4 minutes</v>
      </c>
      <c r="C304" s="201" t="str">
        <f>IFERROR(__xludf.DUMMYFUNCTION("""COMPUTED_VALUE"""),"")</f>
        <v/>
      </c>
      <c r="D304" s="201" t="str">
        <f>IFERROR(__xludf.DUMMYFUNCTION("""COMPUTED_VALUE"""),"")</f>
        <v/>
      </c>
      <c r="E304" s="201" t="str">
        <f>IFERROR(__xludf.DUMMYFUNCTION("""COMPUTED_VALUE"""),"")</f>
        <v/>
      </c>
      <c r="F304" s="201" t="str">
        <f>IFERROR(__xludf.DUMMYFUNCTION("""COMPUTED_VALUE"""),"")</f>
        <v/>
      </c>
      <c r="G304" s="201" t="str">
        <f>IFERROR(__xludf.DUMMYFUNCTION("""COMPUTED_VALUE"""),"")</f>
        <v/>
      </c>
      <c r="H304" s="201" t="str">
        <f>IFERROR(__xludf.DUMMYFUNCTION("""COMPUTED_VALUE"""),"")</f>
        <v/>
      </c>
    </row>
    <row r="305">
      <c r="A305" s="201" t="str">
        <f>IFERROR(__xludf.DUMMYFUNCTION("""COMPUTED_VALUE"""),"seg set 2 01:21:08 UTC 2019")</f>
        <v>seg set 2 01:21:08 UTC 2019</v>
      </c>
      <c r="B305" s="201" t="str">
        <f>IFERROR(__xludf.DUMMYFUNCTION("""COMPUTED_VALUE"""),"")</f>
        <v/>
      </c>
      <c r="C305" s="201" t="str">
        <f>IFERROR(__xludf.DUMMYFUNCTION("""COMPUTED_VALUE"""),"")</f>
        <v/>
      </c>
      <c r="D305" s="201" t="str">
        <f>IFERROR(__xludf.DUMMYFUNCTION("""COMPUTED_VALUE"""),"")</f>
        <v/>
      </c>
      <c r="E305" s="201" t="str">
        <f>IFERROR(__xludf.DUMMYFUNCTION("""COMPUTED_VALUE"""),"")</f>
        <v/>
      </c>
      <c r="F305" s="201" t="str">
        <f>IFERROR(__xludf.DUMMYFUNCTION("""COMPUTED_VALUE"""),"")</f>
        <v/>
      </c>
      <c r="G305" s="201" t="str">
        <f>IFERROR(__xludf.DUMMYFUNCTION("""COMPUTED_VALUE"""),"")</f>
        <v/>
      </c>
      <c r="H305" s="201" t="str">
        <f>IFERROR(__xludf.DUMMYFUNCTION("""COMPUTED_VALUE"""),"")</f>
        <v/>
      </c>
    </row>
    <row r="306">
      <c r="A306" s="201" t="str">
        <f>IFERROR(__xludf.DUMMYFUNCTION("""COMPUTED_VALUE"""),"")</f>
        <v/>
      </c>
      <c r="B306" s="201" t="str">
        <f>IFERROR(__xludf.DUMMYFUNCTION("""COMPUTED_VALUE"""),"")</f>
        <v/>
      </c>
      <c r="C306" s="201" t="str">
        <f>IFERROR(__xludf.DUMMYFUNCTION("""COMPUTED_VALUE"""),"")</f>
        <v/>
      </c>
      <c r="D306" s="201" t="str">
        <f>IFERROR(__xludf.DUMMYFUNCTION("""COMPUTED_VALUE"""),"")</f>
        <v/>
      </c>
      <c r="E306" s="201" t="str">
        <f>IFERROR(__xludf.DUMMYFUNCTION("""COMPUTED_VALUE"""),"")</f>
        <v/>
      </c>
      <c r="F306" s="201" t="str">
        <f>IFERROR(__xludf.DUMMYFUNCTION("""COMPUTED_VALUE"""),"")</f>
        <v/>
      </c>
      <c r="G306" s="201" t="str">
        <f>IFERROR(__xludf.DUMMYFUNCTION("""COMPUTED_VALUE"""),"")</f>
        <v/>
      </c>
      <c r="H306" s="201" t="str">
        <f>IFERROR(__xludf.DUMMYFUNCTION("""COMPUTED_VALUE"""),"")</f>
        <v/>
      </c>
    </row>
    <row r="307">
      <c r="A307" s="201" t="str">
        <f>IFERROR(__xludf.DUMMYFUNCTION("""COMPUTED_VALUE"""),"Estudo|")</f>
        <v>Estudo|</v>
      </c>
      <c r="B307" s="201" t="str">
        <f>IFERROR(__xludf.DUMMYFUNCTION("""COMPUTED_VALUE"""),"")</f>
        <v/>
      </c>
      <c r="C307" s="201" t="str">
        <f>IFERROR(__xludf.DUMMYFUNCTION("""COMPUTED_VALUE"""),"")</f>
        <v/>
      </c>
      <c r="D307" s="201" t="str">
        <f>IFERROR(__xludf.DUMMYFUNCTION("""COMPUTED_VALUE"""),"")</f>
        <v/>
      </c>
      <c r="E307" s="201" t="str">
        <f>IFERROR(__xludf.DUMMYFUNCTION("""COMPUTED_VALUE"""),"")</f>
        <v/>
      </c>
      <c r="F307" s="201" t="str">
        <f>IFERROR(__xludf.DUMMYFUNCTION("""COMPUTED_VALUE"""),"")</f>
        <v/>
      </c>
      <c r="G307" s="201" t="str">
        <f>IFERROR(__xludf.DUMMYFUNCTION("""COMPUTED_VALUE"""),"")</f>
        <v/>
      </c>
      <c r="H307" s="201" t="str">
        <f>IFERROR(__xludf.DUMMYFUNCTION("""COMPUTED_VALUE"""),"")</f>
        <v/>
      </c>
    </row>
    <row r="308">
      <c r="A308" s="201" t="str">
        <f>IFERROR(__xludf.DUMMYFUNCTION("""COMPUTED_VALUE"""),"MySQL|")</f>
        <v>MySQL|</v>
      </c>
      <c r="B308" s="201" t="str">
        <f>IFERROR(__xludf.DUMMYFUNCTION("""COMPUTED_VALUE"""),"")</f>
        <v/>
      </c>
      <c r="C308" s="201" t="str">
        <f>IFERROR(__xludf.DUMMYFUNCTION("""COMPUTED_VALUE"""),"")</f>
        <v/>
      </c>
      <c r="D308" s="201" t="str">
        <f>IFERROR(__xludf.DUMMYFUNCTION("""COMPUTED_VALUE"""),"")</f>
        <v/>
      </c>
      <c r="E308" s="201" t="str">
        <f>IFERROR(__xludf.DUMMYFUNCTION("""COMPUTED_VALUE"""),"")</f>
        <v/>
      </c>
      <c r="F308" s="201" t="str">
        <f>IFERROR(__xludf.DUMMYFUNCTION("""COMPUTED_VALUE"""),"")</f>
        <v/>
      </c>
      <c r="G308" s="201" t="str">
        <f>IFERROR(__xludf.DUMMYFUNCTION("""COMPUTED_VALUE"""),"")</f>
        <v/>
      </c>
      <c r="H308" s="201" t="str">
        <f>IFERROR(__xludf.DUMMYFUNCTION("""COMPUTED_VALUE"""),"")</f>
        <v/>
      </c>
    </row>
    <row r="309">
      <c r="A309" s="201" t="str">
        <f>IFERROR(__xludf.DUMMYFUNCTION("""COMPUTED_VALUE"""),"11:42:37 up 3:00")</f>
        <v>11:42:37 up 3:00</v>
      </c>
      <c r="B309" s="201" t="str">
        <f>IFERROR(__xludf.DUMMYFUNCTION("""COMPUTED_VALUE"""),"1 user")</f>
        <v>1 user</v>
      </c>
      <c r="C309" s="201" t="str">
        <f>IFERROR(__xludf.DUMMYFUNCTION("""COMPUTED_VALUE"""),"load average: 0")</f>
        <v>load average: 0</v>
      </c>
      <c r="D309" s="201">
        <f>IFERROR(__xludf.DUMMYFUNCTION("""COMPUTED_VALUE"""),55.0)</f>
        <v>55</v>
      </c>
      <c r="E309" s="201">
        <f>IFERROR(__xludf.DUMMYFUNCTION("""COMPUTED_VALUE"""),0.0)</f>
        <v>0</v>
      </c>
      <c r="F309" s="201">
        <f>IFERROR(__xludf.DUMMYFUNCTION("""COMPUTED_VALUE"""),82.0)</f>
        <v>82</v>
      </c>
      <c r="G309" s="201">
        <f>IFERROR(__xludf.DUMMYFUNCTION("""COMPUTED_VALUE"""),0.0)</f>
        <v>0</v>
      </c>
      <c r="H309" s="201">
        <f>IFERROR(__xludf.DUMMYFUNCTION("""COMPUTED_VALUE"""),88.0)</f>
        <v>88</v>
      </c>
    </row>
    <row r="310">
      <c r="A310" s="201" t="str">
        <f>IFERROR(__xludf.DUMMYFUNCTION("""COMPUTED_VALUE"""),"up 3 hours")</f>
        <v>up 3 hours</v>
      </c>
      <c r="B310" s="201" t="str">
        <f>IFERROR(__xludf.DUMMYFUNCTION("""COMPUTED_VALUE"""),"0 minutes")</f>
        <v>0 minutes</v>
      </c>
      <c r="C310" s="201" t="str">
        <f>IFERROR(__xludf.DUMMYFUNCTION("""COMPUTED_VALUE"""),"")</f>
        <v/>
      </c>
      <c r="D310" s="201" t="str">
        <f>IFERROR(__xludf.DUMMYFUNCTION("""COMPUTED_VALUE"""),"")</f>
        <v/>
      </c>
      <c r="E310" s="201" t="str">
        <f>IFERROR(__xludf.DUMMYFUNCTION("""COMPUTED_VALUE"""),"")</f>
        <v/>
      </c>
      <c r="F310" s="201" t="str">
        <f>IFERROR(__xludf.DUMMYFUNCTION("""COMPUTED_VALUE"""),"")</f>
        <v/>
      </c>
      <c r="G310" s="201" t="str">
        <f>IFERROR(__xludf.DUMMYFUNCTION("""COMPUTED_VALUE"""),"")</f>
        <v/>
      </c>
      <c r="H310" s="201" t="str">
        <f>IFERROR(__xludf.DUMMYFUNCTION("""COMPUTED_VALUE"""),"")</f>
        <v/>
      </c>
    </row>
    <row r="311">
      <c r="A311" s="201" t="str">
        <f>IFERROR(__xludf.DUMMYFUNCTION("""COMPUTED_VALUE"""),"seg set 2 14:42:37 UTC 2019")</f>
        <v>seg set 2 14:42:37 UTC 2019</v>
      </c>
      <c r="B311" s="201" t="str">
        <f>IFERROR(__xludf.DUMMYFUNCTION("""COMPUTED_VALUE"""),"")</f>
        <v/>
      </c>
      <c r="C311" s="201" t="str">
        <f>IFERROR(__xludf.DUMMYFUNCTION("""COMPUTED_VALUE"""),"")</f>
        <v/>
      </c>
      <c r="D311" s="201" t="str">
        <f>IFERROR(__xludf.DUMMYFUNCTION("""COMPUTED_VALUE"""),"")</f>
        <v/>
      </c>
      <c r="E311" s="201" t="str">
        <f>IFERROR(__xludf.DUMMYFUNCTION("""COMPUTED_VALUE"""),"")</f>
        <v/>
      </c>
      <c r="F311" s="201" t="str">
        <f>IFERROR(__xludf.DUMMYFUNCTION("""COMPUTED_VALUE"""),"")</f>
        <v/>
      </c>
      <c r="G311" s="201" t="str">
        <f>IFERROR(__xludf.DUMMYFUNCTION("""COMPUTED_VALUE"""),"")</f>
        <v/>
      </c>
      <c r="H311" s="201" t="str">
        <f>IFERROR(__xludf.DUMMYFUNCTION("""COMPUTED_VALUE"""),"")</f>
        <v/>
      </c>
    </row>
    <row r="312">
      <c r="A312" s="201" t="str">
        <f>IFERROR(__xludf.DUMMYFUNCTION("""COMPUTED_VALUE"""),"")</f>
        <v/>
      </c>
      <c r="B312" s="201" t="str">
        <f>IFERROR(__xludf.DUMMYFUNCTION("""COMPUTED_VALUE"""),"")</f>
        <v/>
      </c>
      <c r="C312" s="201" t="str">
        <f>IFERROR(__xludf.DUMMYFUNCTION("""COMPUTED_VALUE"""),"")</f>
        <v/>
      </c>
      <c r="D312" s="201" t="str">
        <f>IFERROR(__xludf.DUMMYFUNCTION("""COMPUTED_VALUE"""),"")</f>
        <v/>
      </c>
      <c r="E312" s="201" t="str">
        <f>IFERROR(__xludf.DUMMYFUNCTION("""COMPUTED_VALUE"""),"")</f>
        <v/>
      </c>
      <c r="F312" s="201" t="str">
        <f>IFERROR(__xludf.DUMMYFUNCTION("""COMPUTED_VALUE"""),"")</f>
        <v/>
      </c>
      <c r="G312" s="201" t="str">
        <f>IFERROR(__xludf.DUMMYFUNCTION("""COMPUTED_VALUE"""),"")</f>
        <v/>
      </c>
      <c r="H312" s="201" t="str">
        <f>IFERROR(__xludf.DUMMYFUNCTION("""COMPUTED_VALUE"""),"")</f>
        <v/>
      </c>
    </row>
    <row r="313">
      <c r="A313" s="201" t="str">
        <f>IFERROR(__xludf.DUMMYFUNCTION("""COMPUTED_VALUE"""),"Estudo|")</f>
        <v>Estudo|</v>
      </c>
      <c r="B313" s="201" t="str">
        <f>IFERROR(__xludf.DUMMYFUNCTION("""COMPUTED_VALUE"""),"")</f>
        <v/>
      </c>
      <c r="C313" s="201" t="str">
        <f>IFERROR(__xludf.DUMMYFUNCTION("""COMPUTED_VALUE"""),"")</f>
        <v/>
      </c>
      <c r="D313" s="201" t="str">
        <f>IFERROR(__xludf.DUMMYFUNCTION("""COMPUTED_VALUE"""),"")</f>
        <v/>
      </c>
      <c r="E313" s="201" t="str">
        <f>IFERROR(__xludf.DUMMYFUNCTION("""COMPUTED_VALUE"""),"")</f>
        <v/>
      </c>
      <c r="F313" s="201" t="str">
        <f>IFERROR(__xludf.DUMMYFUNCTION("""COMPUTED_VALUE"""),"")</f>
        <v/>
      </c>
      <c r="G313" s="201" t="str">
        <f>IFERROR(__xludf.DUMMYFUNCTION("""COMPUTED_VALUE"""),"")</f>
        <v/>
      </c>
      <c r="H313" s="201" t="str">
        <f>IFERROR(__xludf.DUMMYFUNCTION("""COMPUTED_VALUE"""),"")</f>
        <v/>
      </c>
    </row>
    <row r="314">
      <c r="A314" s="201" t="str">
        <f>IFERROR(__xludf.DUMMYFUNCTION("""COMPUTED_VALUE"""),"MySQL|")</f>
        <v>MySQL|</v>
      </c>
      <c r="B314" s="201" t="str">
        <f>IFERROR(__xludf.DUMMYFUNCTION("""COMPUTED_VALUE"""),"")</f>
        <v/>
      </c>
      <c r="C314" s="201" t="str">
        <f>IFERROR(__xludf.DUMMYFUNCTION("""COMPUTED_VALUE"""),"")</f>
        <v/>
      </c>
      <c r="D314" s="201" t="str">
        <f>IFERROR(__xludf.DUMMYFUNCTION("""COMPUTED_VALUE"""),"")</f>
        <v/>
      </c>
      <c r="E314" s="201" t="str">
        <f>IFERROR(__xludf.DUMMYFUNCTION("""COMPUTED_VALUE"""),"")</f>
        <v/>
      </c>
      <c r="F314" s="201" t="str">
        <f>IFERROR(__xludf.DUMMYFUNCTION("""COMPUTED_VALUE"""),"")</f>
        <v/>
      </c>
      <c r="G314" s="201" t="str">
        <f>IFERROR(__xludf.DUMMYFUNCTION("""COMPUTED_VALUE"""),"")</f>
        <v/>
      </c>
      <c r="H314" s="201" t="str">
        <f>IFERROR(__xludf.DUMMYFUNCTION("""COMPUTED_VALUE"""),"")</f>
        <v/>
      </c>
    </row>
    <row r="315">
      <c r="A315" s="201" t="str">
        <f>IFERROR(__xludf.DUMMYFUNCTION("""COMPUTED_VALUE"""),"16:13:07 up 1:14")</f>
        <v>16:13:07 up 1:14</v>
      </c>
      <c r="B315" s="201" t="str">
        <f>IFERROR(__xludf.DUMMYFUNCTION("""COMPUTED_VALUE"""),"1 user")</f>
        <v>1 user</v>
      </c>
      <c r="C315" s="201" t="str">
        <f>IFERROR(__xludf.DUMMYFUNCTION("""COMPUTED_VALUE"""),"load average: 1")</f>
        <v>load average: 1</v>
      </c>
      <c r="D315" s="201">
        <f>IFERROR(__xludf.DUMMYFUNCTION("""COMPUTED_VALUE"""),37.0)</f>
        <v>37</v>
      </c>
      <c r="E315" s="201">
        <f>IFERROR(__xludf.DUMMYFUNCTION("""COMPUTED_VALUE"""),1.0)</f>
        <v>1</v>
      </c>
      <c r="F315" s="201">
        <f>IFERROR(__xludf.DUMMYFUNCTION("""COMPUTED_VALUE"""),23.0)</f>
        <v>23</v>
      </c>
      <c r="G315" s="201">
        <f>IFERROR(__xludf.DUMMYFUNCTION("""COMPUTED_VALUE"""),1.0)</f>
        <v>1</v>
      </c>
      <c r="H315" s="201">
        <f>IFERROR(__xludf.DUMMYFUNCTION("""COMPUTED_VALUE"""),3.0)</f>
        <v>3</v>
      </c>
    </row>
    <row r="316">
      <c r="A316" s="201" t="str">
        <f>IFERROR(__xludf.DUMMYFUNCTION("""COMPUTED_VALUE"""),"up 1 hour")</f>
        <v>up 1 hour</v>
      </c>
      <c r="B316" s="201" t="str">
        <f>IFERROR(__xludf.DUMMYFUNCTION("""COMPUTED_VALUE"""),"14 minutes")</f>
        <v>14 minutes</v>
      </c>
      <c r="C316" s="201" t="str">
        <f>IFERROR(__xludf.DUMMYFUNCTION("""COMPUTED_VALUE"""),"")</f>
        <v/>
      </c>
      <c r="D316" s="201" t="str">
        <f>IFERROR(__xludf.DUMMYFUNCTION("""COMPUTED_VALUE"""),"")</f>
        <v/>
      </c>
      <c r="E316" s="201" t="str">
        <f>IFERROR(__xludf.DUMMYFUNCTION("""COMPUTED_VALUE"""),"")</f>
        <v/>
      </c>
      <c r="F316" s="201" t="str">
        <f>IFERROR(__xludf.DUMMYFUNCTION("""COMPUTED_VALUE"""),"")</f>
        <v/>
      </c>
      <c r="G316" s="201" t="str">
        <f>IFERROR(__xludf.DUMMYFUNCTION("""COMPUTED_VALUE"""),"")</f>
        <v/>
      </c>
      <c r="H316" s="201" t="str">
        <f>IFERROR(__xludf.DUMMYFUNCTION("""COMPUTED_VALUE"""),"")</f>
        <v/>
      </c>
    </row>
    <row r="317">
      <c r="A317" s="201" t="str">
        <f>IFERROR(__xludf.DUMMYFUNCTION("""COMPUTED_VALUE"""),"seg set 2 19:13:07 UTC 2019")</f>
        <v>seg set 2 19:13:07 UTC 2019</v>
      </c>
      <c r="B317" s="201" t="str">
        <f>IFERROR(__xludf.DUMMYFUNCTION("""COMPUTED_VALUE"""),"")</f>
        <v/>
      </c>
      <c r="C317" s="201" t="str">
        <f>IFERROR(__xludf.DUMMYFUNCTION("""COMPUTED_VALUE"""),"")</f>
        <v/>
      </c>
      <c r="D317" s="201" t="str">
        <f>IFERROR(__xludf.DUMMYFUNCTION("""COMPUTED_VALUE"""),"")</f>
        <v/>
      </c>
      <c r="E317" s="201" t="str">
        <f>IFERROR(__xludf.DUMMYFUNCTION("""COMPUTED_VALUE"""),"")</f>
        <v/>
      </c>
      <c r="F317" s="201" t="str">
        <f>IFERROR(__xludf.DUMMYFUNCTION("""COMPUTED_VALUE"""),"")</f>
        <v/>
      </c>
      <c r="G317" s="201" t="str">
        <f>IFERROR(__xludf.DUMMYFUNCTION("""COMPUTED_VALUE"""),"")</f>
        <v/>
      </c>
      <c r="H317" s="201" t="str">
        <f>IFERROR(__xludf.DUMMYFUNCTION("""COMPUTED_VALUE"""),"")</f>
        <v/>
      </c>
    </row>
    <row r="318">
      <c r="A318" s="201" t="str">
        <f>IFERROR(__xludf.DUMMYFUNCTION("""COMPUTED_VALUE"""),"")</f>
        <v/>
      </c>
      <c r="B318" s="201" t="str">
        <f>IFERROR(__xludf.DUMMYFUNCTION("""COMPUTED_VALUE"""),"")</f>
        <v/>
      </c>
      <c r="C318" s="201" t="str">
        <f>IFERROR(__xludf.DUMMYFUNCTION("""COMPUTED_VALUE"""),"")</f>
        <v/>
      </c>
      <c r="D318" s="201" t="str">
        <f>IFERROR(__xludf.DUMMYFUNCTION("""COMPUTED_VALUE"""),"")</f>
        <v/>
      </c>
      <c r="E318" s="201" t="str">
        <f>IFERROR(__xludf.DUMMYFUNCTION("""COMPUTED_VALUE"""),"")</f>
        <v/>
      </c>
      <c r="F318" s="201" t="str">
        <f>IFERROR(__xludf.DUMMYFUNCTION("""COMPUTED_VALUE"""),"")</f>
        <v/>
      </c>
      <c r="G318" s="201" t="str">
        <f>IFERROR(__xludf.DUMMYFUNCTION("""COMPUTED_VALUE"""),"")</f>
        <v/>
      </c>
      <c r="H318" s="201" t="str">
        <f>IFERROR(__xludf.DUMMYFUNCTION("""COMPUTED_VALUE"""),"")</f>
        <v/>
      </c>
    </row>
    <row r="319">
      <c r="A319" s="201" t="str">
        <f>IFERROR(__xludf.DUMMYFUNCTION("""COMPUTED_VALUE"""),"Aula|")</f>
        <v>Aula|</v>
      </c>
      <c r="B319" s="201" t="str">
        <f>IFERROR(__xludf.DUMMYFUNCTION("""COMPUTED_VALUE"""),"")</f>
        <v/>
      </c>
      <c r="C319" s="201" t="str">
        <f>IFERROR(__xludf.DUMMYFUNCTION("""COMPUTED_VALUE"""),"")</f>
        <v/>
      </c>
      <c r="D319" s="201" t="str">
        <f>IFERROR(__xludf.DUMMYFUNCTION("""COMPUTED_VALUE"""),"")</f>
        <v/>
      </c>
      <c r="E319" s="201" t="str">
        <f>IFERROR(__xludf.DUMMYFUNCTION("""COMPUTED_VALUE"""),"")</f>
        <v/>
      </c>
      <c r="F319" s="201" t="str">
        <f>IFERROR(__xludf.DUMMYFUNCTION("""COMPUTED_VALUE"""),"")</f>
        <v/>
      </c>
      <c r="G319" s="201" t="str">
        <f>IFERROR(__xludf.DUMMYFUNCTION("""COMPUTED_VALUE"""),"")</f>
        <v/>
      </c>
      <c r="H319" s="201" t="str">
        <f>IFERROR(__xludf.DUMMYFUNCTION("""COMPUTED_VALUE"""),"")</f>
        <v/>
      </c>
    </row>
    <row r="320">
      <c r="A320" s="201" t="str">
        <f>IFERROR(__xludf.DUMMYFUNCTION("""COMPUTED_VALUE"""),"Ingles|")</f>
        <v>Ingles|</v>
      </c>
      <c r="B320" s="201" t="str">
        <f>IFERROR(__xludf.DUMMYFUNCTION("""COMPUTED_VALUE"""),"")</f>
        <v/>
      </c>
      <c r="C320" s="201" t="str">
        <f>IFERROR(__xludf.DUMMYFUNCTION("""COMPUTED_VALUE"""),"")</f>
        <v/>
      </c>
      <c r="D320" s="201" t="str">
        <f>IFERROR(__xludf.DUMMYFUNCTION("""COMPUTED_VALUE"""),"")</f>
        <v/>
      </c>
      <c r="E320" s="201" t="str">
        <f>IFERROR(__xludf.DUMMYFUNCTION("""COMPUTED_VALUE"""),"")</f>
        <v/>
      </c>
      <c r="F320" s="201" t="str">
        <f>IFERROR(__xludf.DUMMYFUNCTION("""COMPUTED_VALUE"""),"")</f>
        <v/>
      </c>
      <c r="G320" s="201" t="str">
        <f>IFERROR(__xludf.DUMMYFUNCTION("""COMPUTED_VALUE"""),"")</f>
        <v/>
      </c>
      <c r="H320" s="201" t="str">
        <f>IFERROR(__xludf.DUMMYFUNCTION("""COMPUTED_VALUE"""),"")</f>
        <v/>
      </c>
    </row>
    <row r="321">
      <c r="A321" s="201" t="str">
        <f>IFERROR(__xludf.DUMMYFUNCTION("""COMPUTED_VALUE"""),"18:13:55 up 1:13")</f>
        <v>18:13:55 up 1:13</v>
      </c>
      <c r="B321" s="201" t="str">
        <f>IFERROR(__xludf.DUMMYFUNCTION("""COMPUTED_VALUE"""),"1 user")</f>
        <v>1 user</v>
      </c>
      <c r="C321" s="201" t="str">
        <f>IFERROR(__xludf.DUMMYFUNCTION("""COMPUTED_VALUE"""),"load average: 1")</f>
        <v>load average: 1</v>
      </c>
      <c r="D321" s="201">
        <f>IFERROR(__xludf.DUMMYFUNCTION("""COMPUTED_VALUE"""),37.0)</f>
        <v>37</v>
      </c>
      <c r="E321" s="201">
        <f>IFERROR(__xludf.DUMMYFUNCTION("""COMPUTED_VALUE"""),1.0)</f>
        <v>1</v>
      </c>
      <c r="F321" s="201">
        <f>IFERROR(__xludf.DUMMYFUNCTION("""COMPUTED_VALUE"""),23.0)</f>
        <v>23</v>
      </c>
      <c r="G321" s="201">
        <f>IFERROR(__xludf.DUMMYFUNCTION("""COMPUTED_VALUE"""),1.0)</f>
        <v>1</v>
      </c>
      <c r="H321" s="201">
        <f>IFERROR(__xludf.DUMMYFUNCTION("""COMPUTED_VALUE"""),3.0)</f>
        <v>3</v>
      </c>
    </row>
    <row r="322">
      <c r="A322" s="201" t="str">
        <f>IFERROR(__xludf.DUMMYFUNCTION("""COMPUTED_VALUE"""),"up 1 hour")</f>
        <v>up 1 hour</v>
      </c>
      <c r="B322" s="201" t="str">
        <f>IFERROR(__xludf.DUMMYFUNCTION("""COMPUTED_VALUE"""),"13 minutes")</f>
        <v>13 minutes</v>
      </c>
      <c r="C322" s="201" t="str">
        <f>IFERROR(__xludf.DUMMYFUNCTION("""COMPUTED_VALUE"""),"")</f>
        <v/>
      </c>
      <c r="D322" s="201" t="str">
        <f>IFERROR(__xludf.DUMMYFUNCTION("""COMPUTED_VALUE"""),"")</f>
        <v/>
      </c>
      <c r="E322" s="201" t="str">
        <f>IFERROR(__xludf.DUMMYFUNCTION("""COMPUTED_VALUE"""),"")</f>
        <v/>
      </c>
      <c r="F322" s="201" t="str">
        <f>IFERROR(__xludf.DUMMYFUNCTION("""COMPUTED_VALUE"""),"")</f>
        <v/>
      </c>
      <c r="G322" s="201" t="str">
        <f>IFERROR(__xludf.DUMMYFUNCTION("""COMPUTED_VALUE"""),"")</f>
        <v/>
      </c>
      <c r="H322" s="201" t="str">
        <f>IFERROR(__xludf.DUMMYFUNCTION("""COMPUTED_VALUE"""),"")</f>
        <v/>
      </c>
    </row>
    <row r="323">
      <c r="A323" s="201" t="str">
        <f>IFERROR(__xludf.DUMMYFUNCTION("""COMPUTED_VALUE"""),"seg set 2 21:13:55 UTC 2019")</f>
        <v>seg set 2 21:13:55 UTC 2019</v>
      </c>
      <c r="B323" s="201" t="str">
        <f>IFERROR(__xludf.DUMMYFUNCTION("""COMPUTED_VALUE"""),"")</f>
        <v/>
      </c>
      <c r="C323" s="201" t="str">
        <f>IFERROR(__xludf.DUMMYFUNCTION("""COMPUTED_VALUE"""),"")</f>
        <v/>
      </c>
      <c r="D323" s="201" t="str">
        <f>IFERROR(__xludf.DUMMYFUNCTION("""COMPUTED_VALUE"""),"")</f>
        <v/>
      </c>
      <c r="E323" s="201" t="str">
        <f>IFERROR(__xludf.DUMMYFUNCTION("""COMPUTED_VALUE"""),"")</f>
        <v/>
      </c>
      <c r="F323" s="201" t="str">
        <f>IFERROR(__xludf.DUMMYFUNCTION("""COMPUTED_VALUE"""),"")</f>
        <v/>
      </c>
      <c r="G323" s="201" t="str">
        <f>IFERROR(__xludf.DUMMYFUNCTION("""COMPUTED_VALUE"""),"")</f>
        <v/>
      </c>
      <c r="H323" s="201" t="str">
        <f>IFERROR(__xludf.DUMMYFUNCTION("""COMPUTED_VALUE"""),"")</f>
        <v/>
      </c>
    </row>
    <row r="324">
      <c r="A324" s="201" t="str">
        <f>IFERROR(__xludf.DUMMYFUNCTION("""COMPUTED_VALUE"""),"")</f>
        <v/>
      </c>
      <c r="B324" s="201" t="str">
        <f>IFERROR(__xludf.DUMMYFUNCTION("""COMPUTED_VALUE"""),"")</f>
        <v/>
      </c>
      <c r="C324" s="201" t="str">
        <f>IFERROR(__xludf.DUMMYFUNCTION("""COMPUTED_VALUE"""),"")</f>
        <v/>
      </c>
      <c r="D324" s="201" t="str">
        <f>IFERROR(__xludf.DUMMYFUNCTION("""COMPUTED_VALUE"""),"")</f>
        <v/>
      </c>
      <c r="E324" s="201" t="str">
        <f>IFERROR(__xludf.DUMMYFUNCTION("""COMPUTED_VALUE"""),"")</f>
        <v/>
      </c>
      <c r="F324" s="201" t="str">
        <f>IFERROR(__xludf.DUMMYFUNCTION("""COMPUTED_VALUE"""),"")</f>
        <v/>
      </c>
      <c r="G324" s="201" t="str">
        <f>IFERROR(__xludf.DUMMYFUNCTION("""COMPUTED_VALUE"""),"")</f>
        <v/>
      </c>
      <c r="H324" s="201" t="str">
        <f>IFERROR(__xludf.DUMMYFUNCTION("""COMPUTED_VALUE"""),"")</f>
        <v/>
      </c>
    </row>
    <row r="325">
      <c r="A325" s="201" t="str">
        <f>IFERROR(__xludf.DUMMYFUNCTION("""COMPUTED_VALUE"""),"Estudo|")</f>
        <v>Estudo|</v>
      </c>
      <c r="B325" s="201" t="str">
        <f>IFERROR(__xludf.DUMMYFUNCTION("""COMPUTED_VALUE"""),"")</f>
        <v/>
      </c>
      <c r="C325" s="201" t="str">
        <f>IFERROR(__xludf.DUMMYFUNCTION("""COMPUTED_VALUE"""),"")</f>
        <v/>
      </c>
      <c r="D325" s="201" t="str">
        <f>IFERROR(__xludf.DUMMYFUNCTION("""COMPUTED_VALUE"""),"")</f>
        <v/>
      </c>
      <c r="E325" s="201" t="str">
        <f>IFERROR(__xludf.DUMMYFUNCTION("""COMPUTED_VALUE"""),"")</f>
        <v/>
      </c>
      <c r="F325" s="201" t="str">
        <f>IFERROR(__xludf.DUMMYFUNCTION("""COMPUTED_VALUE"""),"")</f>
        <v/>
      </c>
      <c r="G325" s="201" t="str">
        <f>IFERROR(__xludf.DUMMYFUNCTION("""COMPUTED_VALUE"""),"")</f>
        <v/>
      </c>
      <c r="H325" s="201" t="str">
        <f>IFERROR(__xludf.DUMMYFUNCTION("""COMPUTED_VALUE"""),"")</f>
        <v/>
      </c>
    </row>
    <row r="326">
      <c r="A326" s="201" t="str">
        <f>IFERROR(__xludf.DUMMYFUNCTION("""COMPUTED_VALUE"""),"Java|")</f>
        <v>Java|</v>
      </c>
      <c r="B326" s="201" t="str">
        <f>IFERROR(__xludf.DUMMYFUNCTION("""COMPUTED_VALUE"""),"")</f>
        <v/>
      </c>
      <c r="C326" s="201" t="str">
        <f>IFERROR(__xludf.DUMMYFUNCTION("""COMPUTED_VALUE"""),"")</f>
        <v/>
      </c>
      <c r="D326" s="201" t="str">
        <f>IFERROR(__xludf.DUMMYFUNCTION("""COMPUTED_VALUE"""),"")</f>
        <v/>
      </c>
      <c r="E326" s="201" t="str">
        <f>IFERROR(__xludf.DUMMYFUNCTION("""COMPUTED_VALUE"""),"")</f>
        <v/>
      </c>
      <c r="F326" s="201" t="str">
        <f>IFERROR(__xludf.DUMMYFUNCTION("""COMPUTED_VALUE"""),"")</f>
        <v/>
      </c>
      <c r="G326" s="201" t="str">
        <f>IFERROR(__xludf.DUMMYFUNCTION("""COMPUTED_VALUE"""),"")</f>
        <v/>
      </c>
      <c r="H326" s="201" t="str">
        <f>IFERROR(__xludf.DUMMYFUNCTION("""COMPUTED_VALUE"""),"")</f>
        <v/>
      </c>
    </row>
    <row r="327">
      <c r="A327" s="201" t="str">
        <f>IFERROR(__xludf.DUMMYFUNCTION("""COMPUTED_VALUE"""),"11:28:18 up 2:58")</f>
        <v>11:28:18 up 2:58</v>
      </c>
      <c r="B327" s="201" t="str">
        <f>IFERROR(__xludf.DUMMYFUNCTION("""COMPUTED_VALUE"""),"1 user")</f>
        <v>1 user</v>
      </c>
      <c r="C327" s="201" t="str">
        <f>IFERROR(__xludf.DUMMYFUNCTION("""COMPUTED_VALUE"""),"load average: 1")</f>
        <v>load average: 1</v>
      </c>
      <c r="D327" s="201">
        <f>IFERROR(__xludf.DUMMYFUNCTION("""COMPUTED_VALUE"""),66.0)</f>
        <v>66</v>
      </c>
      <c r="E327" s="201">
        <f>IFERROR(__xludf.DUMMYFUNCTION("""COMPUTED_VALUE"""),1.0)</f>
        <v>1</v>
      </c>
      <c r="F327" s="201">
        <f>IFERROR(__xludf.DUMMYFUNCTION("""COMPUTED_VALUE"""),62.0)</f>
        <v>62</v>
      </c>
      <c r="G327" s="201">
        <f>IFERROR(__xludf.DUMMYFUNCTION("""COMPUTED_VALUE"""),1.0)</f>
        <v>1</v>
      </c>
      <c r="H327" s="201">
        <f>IFERROR(__xludf.DUMMYFUNCTION("""COMPUTED_VALUE"""),49.0)</f>
        <v>49</v>
      </c>
    </row>
    <row r="328">
      <c r="A328" s="201" t="str">
        <f>IFERROR(__xludf.DUMMYFUNCTION("""COMPUTED_VALUE"""),"up 2 hours")</f>
        <v>up 2 hours</v>
      </c>
      <c r="B328" s="201" t="str">
        <f>IFERROR(__xludf.DUMMYFUNCTION("""COMPUTED_VALUE"""),"58 minutes")</f>
        <v>58 minutes</v>
      </c>
      <c r="C328" s="201" t="str">
        <f>IFERROR(__xludf.DUMMYFUNCTION("""COMPUTED_VALUE"""),"")</f>
        <v/>
      </c>
      <c r="D328" s="201" t="str">
        <f>IFERROR(__xludf.DUMMYFUNCTION("""COMPUTED_VALUE"""),"")</f>
        <v/>
      </c>
      <c r="E328" s="201" t="str">
        <f>IFERROR(__xludf.DUMMYFUNCTION("""COMPUTED_VALUE"""),"")</f>
        <v/>
      </c>
      <c r="F328" s="201" t="str">
        <f>IFERROR(__xludf.DUMMYFUNCTION("""COMPUTED_VALUE"""),"")</f>
        <v/>
      </c>
      <c r="G328" s="201" t="str">
        <f>IFERROR(__xludf.DUMMYFUNCTION("""COMPUTED_VALUE"""),"")</f>
        <v/>
      </c>
      <c r="H328" s="201" t="str">
        <f>IFERROR(__xludf.DUMMYFUNCTION("""COMPUTED_VALUE"""),"")</f>
        <v/>
      </c>
    </row>
    <row r="329">
      <c r="A329" s="201" t="str">
        <f>IFERROR(__xludf.DUMMYFUNCTION("""COMPUTED_VALUE"""),"ter set 3 14:28:18 UTC 2019")</f>
        <v>ter set 3 14:28:18 UTC 2019</v>
      </c>
      <c r="B329" s="201" t="str">
        <f>IFERROR(__xludf.DUMMYFUNCTION("""COMPUTED_VALUE"""),"")</f>
        <v/>
      </c>
      <c r="C329" s="201" t="str">
        <f>IFERROR(__xludf.DUMMYFUNCTION("""COMPUTED_VALUE"""),"")</f>
        <v/>
      </c>
      <c r="D329" s="201" t="str">
        <f>IFERROR(__xludf.DUMMYFUNCTION("""COMPUTED_VALUE"""),"")</f>
        <v/>
      </c>
      <c r="E329" s="201" t="str">
        <f>IFERROR(__xludf.DUMMYFUNCTION("""COMPUTED_VALUE"""),"")</f>
        <v/>
      </c>
      <c r="F329" s="201" t="str">
        <f>IFERROR(__xludf.DUMMYFUNCTION("""COMPUTED_VALUE"""),"")</f>
        <v/>
      </c>
      <c r="G329" s="201" t="str">
        <f>IFERROR(__xludf.DUMMYFUNCTION("""COMPUTED_VALUE"""),"")</f>
        <v/>
      </c>
      <c r="H329" s="201" t="str">
        <f>IFERROR(__xludf.DUMMYFUNCTION("""COMPUTED_VALUE"""),"")</f>
        <v/>
      </c>
    </row>
    <row r="330">
      <c r="A330" s="201" t="str">
        <f>IFERROR(__xludf.DUMMYFUNCTION("""COMPUTED_VALUE"""),"")</f>
        <v/>
      </c>
      <c r="B330" s="201" t="str">
        <f>IFERROR(__xludf.DUMMYFUNCTION("""COMPUTED_VALUE"""),"")</f>
        <v/>
      </c>
      <c r="C330" s="201" t="str">
        <f>IFERROR(__xludf.DUMMYFUNCTION("""COMPUTED_VALUE"""),"")</f>
        <v/>
      </c>
      <c r="D330" s="201" t="str">
        <f>IFERROR(__xludf.DUMMYFUNCTION("""COMPUTED_VALUE"""),"")</f>
        <v/>
      </c>
      <c r="E330" s="201" t="str">
        <f>IFERROR(__xludf.DUMMYFUNCTION("""COMPUTED_VALUE"""),"")</f>
        <v/>
      </c>
      <c r="F330" s="201" t="str">
        <f>IFERROR(__xludf.DUMMYFUNCTION("""COMPUTED_VALUE"""),"")</f>
        <v/>
      </c>
      <c r="G330" s="201" t="str">
        <f>IFERROR(__xludf.DUMMYFUNCTION("""COMPUTED_VALUE"""),"")</f>
        <v/>
      </c>
      <c r="H330" s="201" t="str">
        <f>IFERROR(__xludf.DUMMYFUNCTION("""COMPUTED_VALUE"""),"")</f>
        <v/>
      </c>
    </row>
    <row r="331">
      <c r="A331" s="201" t="str">
        <f>IFERROR(__xludf.DUMMYFUNCTION("""COMPUTED_VALUE"""),"Tarefa|")</f>
        <v>Tarefa|</v>
      </c>
      <c r="B331" s="201" t="str">
        <f>IFERROR(__xludf.DUMMYFUNCTION("""COMPUTED_VALUE"""),"")</f>
        <v/>
      </c>
      <c r="C331" s="201" t="str">
        <f>IFERROR(__xludf.DUMMYFUNCTION("""COMPUTED_VALUE"""),"")</f>
        <v/>
      </c>
      <c r="D331" s="201" t="str">
        <f>IFERROR(__xludf.DUMMYFUNCTION("""COMPUTED_VALUE"""),"")</f>
        <v/>
      </c>
      <c r="E331" s="201" t="str">
        <f>IFERROR(__xludf.DUMMYFUNCTION("""COMPUTED_VALUE"""),"")</f>
        <v/>
      </c>
      <c r="F331" s="201" t="str">
        <f>IFERROR(__xludf.DUMMYFUNCTION("""COMPUTED_VALUE"""),"")</f>
        <v/>
      </c>
      <c r="G331" s="201" t="str">
        <f>IFERROR(__xludf.DUMMYFUNCTION("""COMPUTED_VALUE"""),"")</f>
        <v/>
      </c>
      <c r="H331" s="201" t="str">
        <f>IFERROR(__xludf.DUMMYFUNCTION("""COMPUTED_VALUE"""),"")</f>
        <v/>
      </c>
    </row>
    <row r="332">
      <c r="A332" s="201" t="str">
        <f>IFERROR(__xludf.DUMMYFUNCTION("""COMPUTED_VALUE"""),"Estatistica|")</f>
        <v>Estatistica|</v>
      </c>
      <c r="B332" s="201" t="str">
        <f>IFERROR(__xludf.DUMMYFUNCTION("""COMPUTED_VALUE"""),"")</f>
        <v/>
      </c>
      <c r="C332" s="201" t="str">
        <f>IFERROR(__xludf.DUMMYFUNCTION("""COMPUTED_VALUE"""),"")</f>
        <v/>
      </c>
      <c r="D332" s="201" t="str">
        <f>IFERROR(__xludf.DUMMYFUNCTION("""COMPUTED_VALUE"""),"")</f>
        <v/>
      </c>
      <c r="E332" s="201" t="str">
        <f>IFERROR(__xludf.DUMMYFUNCTION("""COMPUTED_VALUE"""),"")</f>
        <v/>
      </c>
      <c r="F332" s="201" t="str">
        <f>IFERROR(__xludf.DUMMYFUNCTION("""COMPUTED_VALUE"""),"")</f>
        <v/>
      </c>
      <c r="G332" s="201" t="str">
        <f>IFERROR(__xludf.DUMMYFUNCTION("""COMPUTED_VALUE"""),"")</f>
        <v/>
      </c>
      <c r="H332" s="201" t="str">
        <f>IFERROR(__xludf.DUMMYFUNCTION("""COMPUTED_VALUE"""),"")</f>
        <v/>
      </c>
    </row>
    <row r="333">
      <c r="A333" s="201" t="str">
        <f>IFERROR(__xludf.DUMMYFUNCTION("""COMPUTED_VALUE"""),"11:16:35 up 27 min")</f>
        <v>11:16:35 up 27 min</v>
      </c>
      <c r="B333" s="201" t="str">
        <f>IFERROR(__xludf.DUMMYFUNCTION("""COMPUTED_VALUE"""),"1 user")</f>
        <v>1 user</v>
      </c>
      <c r="C333" s="201" t="str">
        <f>IFERROR(__xludf.DUMMYFUNCTION("""COMPUTED_VALUE"""),"load average: 0")</f>
        <v>load average: 0</v>
      </c>
      <c r="D333" s="201">
        <f>IFERROR(__xludf.DUMMYFUNCTION("""COMPUTED_VALUE"""),31.0)</f>
        <v>31</v>
      </c>
      <c r="E333" s="201">
        <f>IFERROR(__xludf.DUMMYFUNCTION("""COMPUTED_VALUE"""),0.0)</f>
        <v>0</v>
      </c>
      <c r="F333" s="201">
        <f>IFERROR(__xludf.DUMMYFUNCTION("""COMPUTED_VALUE"""),28.0)</f>
        <v>28</v>
      </c>
      <c r="G333" s="201">
        <f>IFERROR(__xludf.DUMMYFUNCTION("""COMPUTED_VALUE"""),0.0)</f>
        <v>0</v>
      </c>
      <c r="H333" s="201">
        <f>IFERROR(__xludf.DUMMYFUNCTION("""COMPUTED_VALUE"""),37.0)</f>
        <v>37</v>
      </c>
    </row>
    <row r="334">
      <c r="A334" s="201" t="str">
        <f>IFERROR(__xludf.DUMMYFUNCTION("""COMPUTED_VALUE"""),"up 0 hours")</f>
        <v>up 0 hours</v>
      </c>
      <c r="B334" s="201" t="str">
        <f>IFERROR(__xludf.DUMMYFUNCTION("""COMPUTED_VALUE"""),"27 minutes")</f>
        <v>27 minutes</v>
      </c>
      <c r="C334" s="201" t="str">
        <f>IFERROR(__xludf.DUMMYFUNCTION("""COMPUTED_VALUE"""),"")</f>
        <v/>
      </c>
      <c r="D334" s="201" t="str">
        <f>IFERROR(__xludf.DUMMYFUNCTION("""COMPUTED_VALUE"""),"")</f>
        <v/>
      </c>
      <c r="E334" s="201" t="str">
        <f>IFERROR(__xludf.DUMMYFUNCTION("""COMPUTED_VALUE"""),"")</f>
        <v/>
      </c>
      <c r="F334" s="201" t="str">
        <f>IFERROR(__xludf.DUMMYFUNCTION("""COMPUTED_VALUE"""),"")</f>
        <v/>
      </c>
      <c r="G334" s="201" t="str">
        <f>IFERROR(__xludf.DUMMYFUNCTION("""COMPUTED_VALUE"""),"")</f>
        <v/>
      </c>
      <c r="H334" s="201" t="str">
        <f>IFERROR(__xludf.DUMMYFUNCTION("""COMPUTED_VALUE"""),"")</f>
        <v/>
      </c>
    </row>
    <row r="335">
      <c r="A335" s="201" t="str">
        <f>IFERROR(__xludf.DUMMYFUNCTION("""COMPUTED_VALUE"""),"qua set 4 14:16:35 UTC 2019")</f>
        <v>qua set 4 14:16:35 UTC 2019</v>
      </c>
      <c r="B335" s="201" t="str">
        <f>IFERROR(__xludf.DUMMYFUNCTION("""COMPUTED_VALUE"""),"")</f>
        <v/>
      </c>
      <c r="C335" s="201" t="str">
        <f>IFERROR(__xludf.DUMMYFUNCTION("""COMPUTED_VALUE"""),"")</f>
        <v/>
      </c>
      <c r="D335" s="201" t="str">
        <f>IFERROR(__xludf.DUMMYFUNCTION("""COMPUTED_VALUE"""),"")</f>
        <v/>
      </c>
      <c r="E335" s="201" t="str">
        <f>IFERROR(__xludf.DUMMYFUNCTION("""COMPUTED_VALUE"""),"")</f>
        <v/>
      </c>
      <c r="F335" s="201" t="str">
        <f>IFERROR(__xludf.DUMMYFUNCTION("""COMPUTED_VALUE"""),"")</f>
        <v/>
      </c>
      <c r="G335" s="201" t="str">
        <f>IFERROR(__xludf.DUMMYFUNCTION("""COMPUTED_VALUE"""),"")</f>
        <v/>
      </c>
      <c r="H335" s="201" t="str">
        <f>IFERROR(__xludf.DUMMYFUNCTION("""COMPUTED_VALUE"""),"")</f>
        <v/>
      </c>
    </row>
    <row r="336">
      <c r="A336" s="201" t="str">
        <f>IFERROR(__xludf.DUMMYFUNCTION("""COMPUTED_VALUE"""),"")</f>
        <v/>
      </c>
      <c r="B336" s="201" t="str">
        <f>IFERROR(__xludf.DUMMYFUNCTION("""COMPUTED_VALUE"""),"")</f>
        <v/>
      </c>
      <c r="C336" s="201" t="str">
        <f>IFERROR(__xludf.DUMMYFUNCTION("""COMPUTED_VALUE"""),"")</f>
        <v/>
      </c>
      <c r="D336" s="201" t="str">
        <f>IFERROR(__xludf.DUMMYFUNCTION("""COMPUTED_VALUE"""),"")</f>
        <v/>
      </c>
      <c r="E336" s="201" t="str">
        <f>IFERROR(__xludf.DUMMYFUNCTION("""COMPUTED_VALUE"""),"")</f>
        <v/>
      </c>
      <c r="F336" s="201" t="str">
        <f>IFERROR(__xludf.DUMMYFUNCTION("""COMPUTED_VALUE"""),"")</f>
        <v/>
      </c>
      <c r="G336" s="201" t="str">
        <f>IFERROR(__xludf.DUMMYFUNCTION("""COMPUTED_VALUE"""),"")</f>
        <v/>
      </c>
      <c r="H336" s="201" t="str">
        <f>IFERROR(__xludf.DUMMYFUNCTION("""COMPUTED_VALUE"""),"")</f>
        <v/>
      </c>
    </row>
    <row r="337">
      <c r="A337" s="201" t="str">
        <f>IFERROR(__xludf.DUMMYFUNCTION("""COMPUTED_VALUE"""),"Tarefa|")</f>
        <v>Tarefa|</v>
      </c>
      <c r="B337" s="201" t="str">
        <f>IFERROR(__xludf.DUMMYFUNCTION("""COMPUTED_VALUE"""),"")</f>
        <v/>
      </c>
      <c r="C337" s="201" t="str">
        <f>IFERROR(__xludf.DUMMYFUNCTION("""COMPUTED_VALUE"""),"")</f>
        <v/>
      </c>
      <c r="D337" s="201" t="str">
        <f>IFERROR(__xludf.DUMMYFUNCTION("""COMPUTED_VALUE"""),"")</f>
        <v/>
      </c>
      <c r="E337" s="201" t="str">
        <f>IFERROR(__xludf.DUMMYFUNCTION("""COMPUTED_VALUE"""),"")</f>
        <v/>
      </c>
      <c r="F337" s="201" t="str">
        <f>IFERROR(__xludf.DUMMYFUNCTION("""COMPUTED_VALUE"""),"")</f>
        <v/>
      </c>
      <c r="G337" s="201" t="str">
        <f>IFERROR(__xludf.DUMMYFUNCTION("""COMPUTED_VALUE"""),"")</f>
        <v/>
      </c>
      <c r="H337" s="201" t="str">
        <f>IFERROR(__xludf.DUMMYFUNCTION("""COMPUTED_VALUE"""),"")</f>
        <v/>
      </c>
    </row>
    <row r="338">
      <c r="A338" s="201" t="str">
        <f>IFERROR(__xludf.DUMMYFUNCTION("""COMPUTED_VALUE"""),"Estatistica|")</f>
        <v>Estatistica|</v>
      </c>
      <c r="B338" s="201" t="str">
        <f>IFERROR(__xludf.DUMMYFUNCTION("""COMPUTED_VALUE"""),"")</f>
        <v/>
      </c>
      <c r="C338" s="201" t="str">
        <f>IFERROR(__xludf.DUMMYFUNCTION("""COMPUTED_VALUE"""),"")</f>
        <v/>
      </c>
      <c r="D338" s="201" t="str">
        <f>IFERROR(__xludf.DUMMYFUNCTION("""COMPUTED_VALUE"""),"")</f>
        <v/>
      </c>
      <c r="E338" s="201" t="str">
        <f>IFERROR(__xludf.DUMMYFUNCTION("""COMPUTED_VALUE"""),"")</f>
        <v/>
      </c>
      <c r="F338" s="201" t="str">
        <f>IFERROR(__xludf.DUMMYFUNCTION("""COMPUTED_VALUE"""),"")</f>
        <v/>
      </c>
      <c r="G338" s="201" t="str">
        <f>IFERROR(__xludf.DUMMYFUNCTION("""COMPUTED_VALUE"""),"")</f>
        <v/>
      </c>
      <c r="H338" s="201" t="str">
        <f>IFERROR(__xludf.DUMMYFUNCTION("""COMPUTED_VALUE"""),"")</f>
        <v/>
      </c>
    </row>
    <row r="339">
      <c r="A339" s="201" t="str">
        <f>IFERROR(__xludf.DUMMYFUNCTION("""COMPUTED_VALUE"""),"14:46:03 up 1:53")</f>
        <v>14:46:03 up 1:53</v>
      </c>
      <c r="B339" s="201" t="str">
        <f>IFERROR(__xludf.DUMMYFUNCTION("""COMPUTED_VALUE"""),"1 user")</f>
        <v>1 user</v>
      </c>
      <c r="C339" s="201" t="str">
        <f>IFERROR(__xludf.DUMMYFUNCTION("""COMPUTED_VALUE"""),"load average: 0")</f>
        <v>load average: 0</v>
      </c>
      <c r="D339" s="201">
        <f>IFERROR(__xludf.DUMMYFUNCTION("""COMPUTED_VALUE"""),73.0)</f>
        <v>73</v>
      </c>
      <c r="E339" s="201">
        <f>IFERROR(__xludf.DUMMYFUNCTION("""COMPUTED_VALUE"""),0.0)</f>
        <v>0</v>
      </c>
      <c r="F339" s="201">
        <f>IFERROR(__xludf.DUMMYFUNCTION("""COMPUTED_VALUE"""),27.0)</f>
        <v>27</v>
      </c>
      <c r="G339" s="201">
        <f>IFERROR(__xludf.DUMMYFUNCTION("""COMPUTED_VALUE"""),0.0)</f>
        <v>0</v>
      </c>
      <c r="H339" s="201">
        <f>IFERROR(__xludf.DUMMYFUNCTION("""COMPUTED_VALUE"""),14.0)</f>
        <v>14</v>
      </c>
    </row>
    <row r="340">
      <c r="A340" s="201" t="str">
        <f>IFERROR(__xludf.DUMMYFUNCTION("""COMPUTED_VALUE"""),"up 1 hour")</f>
        <v>up 1 hour</v>
      </c>
      <c r="B340" s="201" t="str">
        <f>IFERROR(__xludf.DUMMYFUNCTION("""COMPUTED_VALUE"""),"53 minutes")</f>
        <v>53 minutes</v>
      </c>
      <c r="C340" s="201" t="str">
        <f>IFERROR(__xludf.DUMMYFUNCTION("""COMPUTED_VALUE"""),"")</f>
        <v/>
      </c>
      <c r="D340" s="201" t="str">
        <f>IFERROR(__xludf.DUMMYFUNCTION("""COMPUTED_VALUE"""),"")</f>
        <v/>
      </c>
      <c r="E340" s="201" t="str">
        <f>IFERROR(__xludf.DUMMYFUNCTION("""COMPUTED_VALUE"""),"")</f>
        <v/>
      </c>
      <c r="F340" s="201" t="str">
        <f>IFERROR(__xludf.DUMMYFUNCTION("""COMPUTED_VALUE"""),"")</f>
        <v/>
      </c>
      <c r="G340" s="201" t="str">
        <f>IFERROR(__xludf.DUMMYFUNCTION("""COMPUTED_VALUE"""),"")</f>
        <v/>
      </c>
      <c r="H340" s="201" t="str">
        <f>IFERROR(__xludf.DUMMYFUNCTION("""COMPUTED_VALUE"""),"")</f>
        <v/>
      </c>
    </row>
    <row r="341">
      <c r="A341" s="201" t="str">
        <f>IFERROR(__xludf.DUMMYFUNCTION("""COMPUTED_VALUE"""),"qua set 4 17:46:03 UTC 2019")</f>
        <v>qua set 4 17:46:03 UTC 2019</v>
      </c>
      <c r="B341" s="201" t="str">
        <f>IFERROR(__xludf.DUMMYFUNCTION("""COMPUTED_VALUE"""),"")</f>
        <v/>
      </c>
      <c r="C341" s="201" t="str">
        <f>IFERROR(__xludf.DUMMYFUNCTION("""COMPUTED_VALUE"""),"")</f>
        <v/>
      </c>
      <c r="D341" s="201" t="str">
        <f>IFERROR(__xludf.DUMMYFUNCTION("""COMPUTED_VALUE"""),"")</f>
        <v/>
      </c>
      <c r="E341" s="201" t="str">
        <f>IFERROR(__xludf.DUMMYFUNCTION("""COMPUTED_VALUE"""),"")</f>
        <v/>
      </c>
      <c r="F341" s="201" t="str">
        <f>IFERROR(__xludf.DUMMYFUNCTION("""COMPUTED_VALUE"""),"")</f>
        <v/>
      </c>
      <c r="G341" s="201" t="str">
        <f>IFERROR(__xludf.DUMMYFUNCTION("""COMPUTED_VALUE"""),"")</f>
        <v/>
      </c>
      <c r="H341" s="201" t="str">
        <f>IFERROR(__xludf.DUMMYFUNCTION("""COMPUTED_VALUE"""),"")</f>
        <v/>
      </c>
    </row>
    <row r="342">
      <c r="A342" s="201" t="str">
        <f>IFERROR(__xludf.DUMMYFUNCTION("""COMPUTED_VALUE"""),"")</f>
        <v/>
      </c>
      <c r="B342" s="201" t="str">
        <f>IFERROR(__xludf.DUMMYFUNCTION("""COMPUTED_VALUE"""),"")</f>
        <v/>
      </c>
      <c r="C342" s="201" t="str">
        <f>IFERROR(__xludf.DUMMYFUNCTION("""COMPUTED_VALUE"""),"")</f>
        <v/>
      </c>
      <c r="D342" s="201" t="str">
        <f>IFERROR(__xludf.DUMMYFUNCTION("""COMPUTED_VALUE"""),"")</f>
        <v/>
      </c>
      <c r="E342" s="201" t="str">
        <f>IFERROR(__xludf.DUMMYFUNCTION("""COMPUTED_VALUE"""),"")</f>
        <v/>
      </c>
      <c r="F342" s="201" t="str">
        <f>IFERROR(__xludf.DUMMYFUNCTION("""COMPUTED_VALUE"""),"")</f>
        <v/>
      </c>
      <c r="G342" s="201" t="str">
        <f>IFERROR(__xludf.DUMMYFUNCTION("""COMPUTED_VALUE"""),"")</f>
        <v/>
      </c>
      <c r="H342" s="201" t="str">
        <f>IFERROR(__xludf.DUMMYFUNCTION("""COMPUTED_VALUE"""),"")</f>
        <v/>
      </c>
    </row>
    <row r="343">
      <c r="A343" s="201" t="str">
        <f>IFERROR(__xludf.DUMMYFUNCTION("""COMPUTED_VALUE"""),"Planejamento|")</f>
        <v>Planejamento|</v>
      </c>
      <c r="B343" s="201" t="str">
        <f>IFERROR(__xludf.DUMMYFUNCTION("""COMPUTED_VALUE"""),"")</f>
        <v/>
      </c>
      <c r="C343" s="201" t="str">
        <f>IFERROR(__xludf.DUMMYFUNCTION("""COMPUTED_VALUE"""),"")</f>
        <v/>
      </c>
      <c r="D343" s="201" t="str">
        <f>IFERROR(__xludf.DUMMYFUNCTION("""COMPUTED_VALUE"""),"")</f>
        <v/>
      </c>
      <c r="E343" s="201" t="str">
        <f>IFERROR(__xludf.DUMMYFUNCTION("""COMPUTED_VALUE"""),"")</f>
        <v/>
      </c>
      <c r="F343" s="201" t="str">
        <f>IFERROR(__xludf.DUMMYFUNCTION("""COMPUTED_VALUE"""),"")</f>
        <v/>
      </c>
      <c r="G343" s="201" t="str">
        <f>IFERROR(__xludf.DUMMYFUNCTION("""COMPUTED_VALUE"""),"")</f>
        <v/>
      </c>
      <c r="H343" s="201" t="str">
        <f>IFERROR(__xludf.DUMMYFUNCTION("""COMPUTED_VALUE"""),"")</f>
        <v/>
      </c>
    </row>
    <row r="344">
      <c r="A344" s="201" t="str">
        <f>IFERROR(__xludf.DUMMYFUNCTION("""COMPUTED_VALUE"""),"Ingles|")</f>
        <v>Ingles|</v>
      </c>
      <c r="B344" s="201" t="str">
        <f>IFERROR(__xludf.DUMMYFUNCTION("""COMPUTED_VALUE"""),"")</f>
        <v/>
      </c>
      <c r="C344" s="201" t="str">
        <f>IFERROR(__xludf.DUMMYFUNCTION("""COMPUTED_VALUE"""),"")</f>
        <v/>
      </c>
      <c r="D344" s="201" t="str">
        <f>IFERROR(__xludf.DUMMYFUNCTION("""COMPUTED_VALUE"""),"")</f>
        <v/>
      </c>
      <c r="E344" s="201" t="str">
        <f>IFERROR(__xludf.DUMMYFUNCTION("""COMPUTED_VALUE"""),"")</f>
        <v/>
      </c>
      <c r="F344" s="201" t="str">
        <f>IFERROR(__xludf.DUMMYFUNCTION("""COMPUTED_VALUE"""),"")</f>
        <v/>
      </c>
      <c r="G344" s="201" t="str">
        <f>IFERROR(__xludf.DUMMYFUNCTION("""COMPUTED_VALUE"""),"")</f>
        <v/>
      </c>
      <c r="H344" s="201" t="str">
        <f>IFERROR(__xludf.DUMMYFUNCTION("""COMPUTED_VALUE"""),"")</f>
        <v/>
      </c>
    </row>
    <row r="345">
      <c r="A345" s="201" t="str">
        <f>IFERROR(__xludf.DUMMYFUNCTION("""COMPUTED_VALUE"""),"16:30:23 up 27 min")</f>
        <v>16:30:23 up 27 min</v>
      </c>
      <c r="B345" s="201" t="str">
        <f>IFERROR(__xludf.DUMMYFUNCTION("""COMPUTED_VALUE"""),"1 user")</f>
        <v>1 user</v>
      </c>
      <c r="C345" s="201" t="str">
        <f>IFERROR(__xludf.DUMMYFUNCTION("""COMPUTED_VALUE"""),"load average: 0")</f>
        <v>load average: 0</v>
      </c>
      <c r="D345" s="201">
        <f>IFERROR(__xludf.DUMMYFUNCTION("""COMPUTED_VALUE"""),2.0)</f>
        <v>2</v>
      </c>
      <c r="E345" s="201">
        <f>IFERROR(__xludf.DUMMYFUNCTION("""COMPUTED_VALUE"""),0.0)</f>
        <v>0</v>
      </c>
      <c r="F345" s="201">
        <f>IFERROR(__xludf.DUMMYFUNCTION("""COMPUTED_VALUE"""),13.0)</f>
        <v>13</v>
      </c>
      <c r="G345" s="201">
        <f>IFERROR(__xludf.DUMMYFUNCTION("""COMPUTED_VALUE"""),0.0)</f>
        <v>0</v>
      </c>
      <c r="H345" s="201">
        <f>IFERROR(__xludf.DUMMYFUNCTION("""COMPUTED_VALUE"""),25.0)</f>
        <v>25</v>
      </c>
    </row>
    <row r="346">
      <c r="A346" s="201" t="str">
        <f>IFERROR(__xludf.DUMMYFUNCTION("""COMPUTED_VALUE"""),"up 0 hour")</f>
        <v>up 0 hour</v>
      </c>
      <c r="B346" s="201" t="str">
        <f>IFERROR(__xludf.DUMMYFUNCTION("""COMPUTED_VALUE"""),"27 minutes")</f>
        <v>27 minutes</v>
      </c>
      <c r="C346" s="201" t="str">
        <f>IFERROR(__xludf.DUMMYFUNCTION("""COMPUTED_VALUE"""),"")</f>
        <v/>
      </c>
      <c r="D346" s="201" t="str">
        <f>IFERROR(__xludf.DUMMYFUNCTION("""COMPUTED_VALUE"""),"")</f>
        <v/>
      </c>
      <c r="E346" s="201" t="str">
        <f>IFERROR(__xludf.DUMMYFUNCTION("""COMPUTED_VALUE"""),"")</f>
        <v/>
      </c>
      <c r="F346" s="201" t="str">
        <f>IFERROR(__xludf.DUMMYFUNCTION("""COMPUTED_VALUE"""),"")</f>
        <v/>
      </c>
      <c r="G346" s="201" t="str">
        <f>IFERROR(__xludf.DUMMYFUNCTION("""COMPUTED_VALUE"""),"")</f>
        <v/>
      </c>
      <c r="H346" s="201" t="str">
        <f>IFERROR(__xludf.DUMMYFUNCTION("""COMPUTED_VALUE"""),"")</f>
        <v/>
      </c>
    </row>
    <row r="347">
      <c r="A347" s="201" t="str">
        <f>IFERROR(__xludf.DUMMYFUNCTION("""COMPUTED_VALUE"""),"qua set 4 19:30:23 UTC 2019")</f>
        <v>qua set 4 19:30:23 UTC 2019</v>
      </c>
      <c r="B347" s="201" t="str">
        <f>IFERROR(__xludf.DUMMYFUNCTION("""COMPUTED_VALUE"""),"")</f>
        <v/>
      </c>
      <c r="C347" s="201" t="str">
        <f>IFERROR(__xludf.DUMMYFUNCTION("""COMPUTED_VALUE"""),"")</f>
        <v/>
      </c>
      <c r="D347" s="201" t="str">
        <f>IFERROR(__xludf.DUMMYFUNCTION("""COMPUTED_VALUE"""),"")</f>
        <v/>
      </c>
      <c r="E347" s="201" t="str">
        <f>IFERROR(__xludf.DUMMYFUNCTION("""COMPUTED_VALUE"""),"")</f>
        <v/>
      </c>
      <c r="F347" s="201" t="str">
        <f>IFERROR(__xludf.DUMMYFUNCTION("""COMPUTED_VALUE"""),"")</f>
        <v/>
      </c>
      <c r="G347" s="201" t="str">
        <f>IFERROR(__xludf.DUMMYFUNCTION("""COMPUTED_VALUE"""),"")</f>
        <v/>
      </c>
      <c r="H347" s="201" t="str">
        <f>IFERROR(__xludf.DUMMYFUNCTION("""COMPUTED_VALUE"""),"")</f>
        <v/>
      </c>
    </row>
    <row r="348">
      <c r="A348" s="201" t="str">
        <f>IFERROR(__xludf.DUMMYFUNCTION("""COMPUTED_VALUE"""),"")</f>
        <v/>
      </c>
      <c r="B348" s="201" t="str">
        <f>IFERROR(__xludf.DUMMYFUNCTION("""COMPUTED_VALUE"""),"")</f>
        <v/>
      </c>
      <c r="C348" s="201" t="str">
        <f>IFERROR(__xludf.DUMMYFUNCTION("""COMPUTED_VALUE"""),"")</f>
        <v/>
      </c>
      <c r="D348" s="201" t="str">
        <f>IFERROR(__xludf.DUMMYFUNCTION("""COMPUTED_VALUE"""),"")</f>
        <v/>
      </c>
      <c r="E348" s="201" t="str">
        <f>IFERROR(__xludf.DUMMYFUNCTION("""COMPUTED_VALUE"""),"")</f>
        <v/>
      </c>
      <c r="F348" s="201" t="str">
        <f>IFERROR(__xludf.DUMMYFUNCTION("""COMPUTED_VALUE"""),"")</f>
        <v/>
      </c>
      <c r="G348" s="201" t="str">
        <f>IFERROR(__xludf.DUMMYFUNCTION("""COMPUTED_VALUE"""),"")</f>
        <v/>
      </c>
      <c r="H348" s="201" t="str">
        <f>IFERROR(__xludf.DUMMYFUNCTION("""COMPUTED_VALUE"""),"")</f>
        <v/>
      </c>
    </row>
    <row r="349">
      <c r="A349" s="201" t="str">
        <f>IFERROR(__xludf.DUMMYFUNCTION("""COMPUTED_VALUE"""),"Aula|")</f>
        <v>Aula|</v>
      </c>
      <c r="B349" s="201" t="str">
        <f>IFERROR(__xludf.DUMMYFUNCTION("""COMPUTED_VALUE"""),"")</f>
        <v/>
      </c>
      <c r="C349" s="201" t="str">
        <f>IFERROR(__xludf.DUMMYFUNCTION("""COMPUTED_VALUE"""),"")</f>
        <v/>
      </c>
      <c r="D349" s="201" t="str">
        <f>IFERROR(__xludf.DUMMYFUNCTION("""COMPUTED_VALUE"""),"")</f>
        <v/>
      </c>
      <c r="E349" s="201" t="str">
        <f>IFERROR(__xludf.DUMMYFUNCTION("""COMPUTED_VALUE"""),"")</f>
        <v/>
      </c>
      <c r="F349" s="201" t="str">
        <f>IFERROR(__xludf.DUMMYFUNCTION("""COMPUTED_VALUE"""),"")</f>
        <v/>
      </c>
      <c r="G349" s="201" t="str">
        <f>IFERROR(__xludf.DUMMYFUNCTION("""COMPUTED_VALUE"""),"")</f>
        <v/>
      </c>
      <c r="H349" s="201" t="str">
        <f>IFERROR(__xludf.DUMMYFUNCTION("""COMPUTED_VALUE"""),"")</f>
        <v/>
      </c>
    </row>
    <row r="350">
      <c r="A350" s="201" t="str">
        <f>IFERROR(__xludf.DUMMYFUNCTION("""COMPUTED_VALUE"""),"Ingles|")</f>
        <v>Ingles|</v>
      </c>
      <c r="B350" s="201" t="str">
        <f>IFERROR(__xludf.DUMMYFUNCTION("""COMPUTED_VALUE"""),"")</f>
        <v/>
      </c>
      <c r="C350" s="201" t="str">
        <f>IFERROR(__xludf.DUMMYFUNCTION("""COMPUTED_VALUE"""),"")</f>
        <v/>
      </c>
      <c r="D350" s="201" t="str">
        <f>IFERROR(__xludf.DUMMYFUNCTION("""COMPUTED_VALUE"""),"")</f>
        <v/>
      </c>
      <c r="E350" s="201" t="str">
        <f>IFERROR(__xludf.DUMMYFUNCTION("""COMPUTED_VALUE"""),"")</f>
        <v/>
      </c>
      <c r="F350" s="201" t="str">
        <f>IFERROR(__xludf.DUMMYFUNCTION("""COMPUTED_VALUE"""),"")</f>
        <v/>
      </c>
      <c r="G350" s="201" t="str">
        <f>IFERROR(__xludf.DUMMYFUNCTION("""COMPUTED_VALUE"""),"")</f>
        <v/>
      </c>
      <c r="H350" s="201" t="str">
        <f>IFERROR(__xludf.DUMMYFUNCTION("""COMPUTED_VALUE"""),"")</f>
        <v/>
      </c>
    </row>
    <row r="351">
      <c r="A351" s="201" t="str">
        <f>IFERROR(__xludf.DUMMYFUNCTION("""COMPUTED_VALUE"""),"15:55:36 up 1:13")</f>
        <v>15:55:36 up 1:13</v>
      </c>
      <c r="B351" s="201" t="str">
        <f>IFERROR(__xludf.DUMMYFUNCTION("""COMPUTED_VALUE"""),"1 user")</f>
        <v>1 user</v>
      </c>
      <c r="C351" s="201" t="str">
        <f>IFERROR(__xludf.DUMMYFUNCTION("""COMPUTED_VALUE"""),"load average: 0")</f>
        <v>load average: 0</v>
      </c>
      <c r="D351" s="201">
        <f>IFERROR(__xludf.DUMMYFUNCTION("""COMPUTED_VALUE"""),2.0)</f>
        <v>2</v>
      </c>
      <c r="E351" s="201">
        <f>IFERROR(__xludf.DUMMYFUNCTION("""COMPUTED_VALUE"""),0.0)</f>
        <v>0</v>
      </c>
      <c r="F351" s="201">
        <f>IFERROR(__xludf.DUMMYFUNCTION("""COMPUTED_VALUE"""),13.0)</f>
        <v>13</v>
      </c>
      <c r="G351" s="201">
        <f>IFERROR(__xludf.DUMMYFUNCTION("""COMPUTED_VALUE"""),0.0)</f>
        <v>0</v>
      </c>
      <c r="H351" s="201">
        <f>IFERROR(__xludf.DUMMYFUNCTION("""COMPUTED_VALUE"""),25.0)</f>
        <v>25</v>
      </c>
    </row>
    <row r="352">
      <c r="A352" s="201" t="str">
        <f>IFERROR(__xludf.DUMMYFUNCTION("""COMPUTED_VALUE"""),"up 1 hour")</f>
        <v>up 1 hour</v>
      </c>
      <c r="B352" s="201" t="str">
        <f>IFERROR(__xludf.DUMMYFUNCTION("""COMPUTED_VALUE"""),"13 minutes")</f>
        <v>13 minutes</v>
      </c>
      <c r="C352" s="201" t="str">
        <f>IFERROR(__xludf.DUMMYFUNCTION("""COMPUTED_VALUE"""),"")</f>
        <v/>
      </c>
      <c r="D352" s="201" t="str">
        <f>IFERROR(__xludf.DUMMYFUNCTION("""COMPUTED_VALUE"""),"")</f>
        <v/>
      </c>
      <c r="E352" s="201" t="str">
        <f>IFERROR(__xludf.DUMMYFUNCTION("""COMPUTED_VALUE"""),"")</f>
        <v/>
      </c>
      <c r="F352" s="201" t="str">
        <f>IFERROR(__xludf.DUMMYFUNCTION("""COMPUTED_VALUE"""),"")</f>
        <v/>
      </c>
      <c r="G352" s="201" t="str">
        <f>IFERROR(__xludf.DUMMYFUNCTION("""COMPUTED_VALUE"""),"")</f>
        <v/>
      </c>
      <c r="H352" s="201" t="str">
        <f>IFERROR(__xludf.DUMMYFUNCTION("""COMPUTED_VALUE"""),"")</f>
        <v/>
      </c>
    </row>
    <row r="353">
      <c r="A353" s="201" t="str">
        <f>IFERROR(__xludf.DUMMYFUNCTION("""COMPUTED_VALUE"""),"qua set 4 20:55:36 UTC 2019")</f>
        <v>qua set 4 20:55:36 UTC 2019</v>
      </c>
      <c r="B353" s="201" t="str">
        <f>IFERROR(__xludf.DUMMYFUNCTION("""COMPUTED_VALUE"""),"")</f>
        <v/>
      </c>
      <c r="C353" s="201" t="str">
        <f>IFERROR(__xludf.DUMMYFUNCTION("""COMPUTED_VALUE"""),"")</f>
        <v/>
      </c>
      <c r="D353" s="201" t="str">
        <f>IFERROR(__xludf.DUMMYFUNCTION("""COMPUTED_VALUE"""),"")</f>
        <v/>
      </c>
      <c r="E353" s="201" t="str">
        <f>IFERROR(__xludf.DUMMYFUNCTION("""COMPUTED_VALUE"""),"")</f>
        <v/>
      </c>
      <c r="F353" s="201" t="str">
        <f>IFERROR(__xludf.DUMMYFUNCTION("""COMPUTED_VALUE"""),"")</f>
        <v/>
      </c>
      <c r="G353" s="201" t="str">
        <f>IFERROR(__xludf.DUMMYFUNCTION("""COMPUTED_VALUE"""),"")</f>
        <v/>
      </c>
      <c r="H353" s="201" t="str">
        <f>IFERROR(__xludf.DUMMYFUNCTION("""COMPUTED_VALUE"""),"")</f>
        <v/>
      </c>
    </row>
    <row r="354">
      <c r="A354" s="201" t="str">
        <f>IFERROR(__xludf.DUMMYFUNCTION("""COMPUTED_VALUE"""),"")</f>
        <v/>
      </c>
      <c r="B354" s="201" t="str">
        <f>IFERROR(__xludf.DUMMYFUNCTION("""COMPUTED_VALUE"""),"")</f>
        <v/>
      </c>
      <c r="C354" s="201" t="str">
        <f>IFERROR(__xludf.DUMMYFUNCTION("""COMPUTED_VALUE"""),"")</f>
        <v/>
      </c>
      <c r="D354" s="201" t="str">
        <f>IFERROR(__xludf.DUMMYFUNCTION("""COMPUTED_VALUE"""),"")</f>
        <v/>
      </c>
      <c r="E354" s="201" t="str">
        <f>IFERROR(__xludf.DUMMYFUNCTION("""COMPUTED_VALUE"""),"")</f>
        <v/>
      </c>
      <c r="F354" s="201" t="str">
        <f>IFERROR(__xludf.DUMMYFUNCTION("""COMPUTED_VALUE"""),"")</f>
        <v/>
      </c>
      <c r="G354" s="201" t="str">
        <f>IFERROR(__xludf.DUMMYFUNCTION("""COMPUTED_VALUE"""),"")</f>
        <v/>
      </c>
      <c r="H354" s="201" t="str">
        <f>IFERROR(__xludf.DUMMYFUNCTION("""COMPUTED_VALUE"""),"")</f>
        <v/>
      </c>
    </row>
    <row r="355">
      <c r="A355" s="201" t="str">
        <f>IFERROR(__xludf.DUMMYFUNCTION("""COMPUTED_VALUE"""),"Tarefa|")</f>
        <v>Tarefa|</v>
      </c>
      <c r="B355" s="201" t="str">
        <f>IFERROR(__xludf.DUMMYFUNCTION("""COMPUTED_VALUE"""),"")</f>
        <v/>
      </c>
      <c r="C355" s="201" t="str">
        <f>IFERROR(__xludf.DUMMYFUNCTION("""COMPUTED_VALUE"""),"")</f>
        <v/>
      </c>
      <c r="D355" s="201" t="str">
        <f>IFERROR(__xludf.DUMMYFUNCTION("""COMPUTED_VALUE"""),"")</f>
        <v/>
      </c>
      <c r="E355" s="201" t="str">
        <f>IFERROR(__xludf.DUMMYFUNCTION("""COMPUTED_VALUE"""),"")</f>
        <v/>
      </c>
      <c r="F355" s="201" t="str">
        <f>IFERROR(__xludf.DUMMYFUNCTION("""COMPUTED_VALUE"""),"")</f>
        <v/>
      </c>
      <c r="G355" s="201" t="str">
        <f>IFERROR(__xludf.DUMMYFUNCTION("""COMPUTED_VALUE"""),"")</f>
        <v/>
      </c>
      <c r="H355" s="201" t="str">
        <f>IFERROR(__xludf.DUMMYFUNCTION("""COMPUTED_VALUE"""),"")</f>
        <v/>
      </c>
    </row>
    <row r="356">
      <c r="A356" s="201" t="str">
        <f>IFERROR(__xludf.DUMMYFUNCTION("""COMPUTED_VALUE"""),"Estatistica|")</f>
        <v>Estatistica|</v>
      </c>
      <c r="B356" s="201" t="str">
        <f>IFERROR(__xludf.DUMMYFUNCTION("""COMPUTED_VALUE"""),"")</f>
        <v/>
      </c>
      <c r="C356" s="201" t="str">
        <f>IFERROR(__xludf.DUMMYFUNCTION("""COMPUTED_VALUE"""),"")</f>
        <v/>
      </c>
      <c r="D356" s="201" t="str">
        <f>IFERROR(__xludf.DUMMYFUNCTION("""COMPUTED_VALUE"""),"")</f>
        <v/>
      </c>
      <c r="E356" s="201" t="str">
        <f>IFERROR(__xludf.DUMMYFUNCTION("""COMPUTED_VALUE"""),"")</f>
        <v/>
      </c>
      <c r="F356" s="201" t="str">
        <f>IFERROR(__xludf.DUMMYFUNCTION("""COMPUTED_VALUE"""),"")</f>
        <v/>
      </c>
      <c r="G356" s="201" t="str">
        <f>IFERROR(__xludf.DUMMYFUNCTION("""COMPUTED_VALUE"""),"")</f>
        <v/>
      </c>
      <c r="H356" s="201" t="str">
        <f>IFERROR(__xludf.DUMMYFUNCTION("""COMPUTED_VALUE"""),"")</f>
        <v/>
      </c>
    </row>
    <row r="357">
      <c r="A357" s="201" t="str">
        <f>IFERROR(__xludf.DUMMYFUNCTION("""COMPUTED_VALUE"""),"08:53:20 up 35 min")</f>
        <v>08:53:20 up 35 min</v>
      </c>
      <c r="B357" s="201" t="str">
        <f>IFERROR(__xludf.DUMMYFUNCTION("""COMPUTED_VALUE"""),"1 user")</f>
        <v>1 user</v>
      </c>
      <c r="C357" s="201" t="str">
        <f>IFERROR(__xludf.DUMMYFUNCTION("""COMPUTED_VALUE"""),"load average: 0")</f>
        <v>load average: 0</v>
      </c>
      <c r="D357" s="201">
        <f>IFERROR(__xludf.DUMMYFUNCTION("""COMPUTED_VALUE"""),98.0)</f>
        <v>98</v>
      </c>
      <c r="E357" s="201">
        <f>IFERROR(__xludf.DUMMYFUNCTION("""COMPUTED_VALUE"""),0.0)</f>
        <v>0</v>
      </c>
      <c r="F357" s="201">
        <f>IFERROR(__xludf.DUMMYFUNCTION("""COMPUTED_VALUE"""),83.0)</f>
        <v>83</v>
      </c>
      <c r="G357" s="201">
        <f>IFERROR(__xludf.DUMMYFUNCTION("""COMPUTED_VALUE"""),0.0)</f>
        <v>0</v>
      </c>
      <c r="H357" s="201">
        <f>IFERROR(__xludf.DUMMYFUNCTION("""COMPUTED_VALUE"""),90.0)</f>
        <v>90</v>
      </c>
    </row>
    <row r="358">
      <c r="A358" s="201" t="str">
        <f>IFERROR(__xludf.DUMMYFUNCTION("""COMPUTED_VALUE"""),"up 0 hour")</f>
        <v>up 0 hour</v>
      </c>
      <c r="B358" s="201" t="str">
        <f>IFERROR(__xludf.DUMMYFUNCTION("""COMPUTED_VALUE"""),"35 minutes")</f>
        <v>35 minutes</v>
      </c>
      <c r="C358" s="201" t="str">
        <f>IFERROR(__xludf.DUMMYFUNCTION("""COMPUTED_VALUE"""),"")</f>
        <v/>
      </c>
      <c r="D358" s="201" t="str">
        <f>IFERROR(__xludf.DUMMYFUNCTION("""COMPUTED_VALUE"""),"")</f>
        <v/>
      </c>
      <c r="E358" s="201" t="str">
        <f>IFERROR(__xludf.DUMMYFUNCTION("""COMPUTED_VALUE"""),"")</f>
        <v/>
      </c>
      <c r="F358" s="201" t="str">
        <f>IFERROR(__xludf.DUMMYFUNCTION("""COMPUTED_VALUE"""),"")</f>
        <v/>
      </c>
      <c r="G358" s="201" t="str">
        <f>IFERROR(__xludf.DUMMYFUNCTION("""COMPUTED_VALUE"""),"")</f>
        <v/>
      </c>
      <c r="H358" s="201" t="str">
        <f>IFERROR(__xludf.DUMMYFUNCTION("""COMPUTED_VALUE"""),"")</f>
        <v/>
      </c>
    </row>
    <row r="359">
      <c r="A359" s="201" t="str">
        <f>IFERROR(__xludf.DUMMYFUNCTION("""COMPUTED_VALUE"""),"qui set 5 11:53:20 UTC 2019")</f>
        <v>qui set 5 11:53:20 UTC 2019</v>
      </c>
      <c r="B359" s="201" t="str">
        <f>IFERROR(__xludf.DUMMYFUNCTION("""COMPUTED_VALUE"""),"")</f>
        <v/>
      </c>
      <c r="C359" s="201" t="str">
        <f>IFERROR(__xludf.DUMMYFUNCTION("""COMPUTED_VALUE"""),"")</f>
        <v/>
      </c>
      <c r="D359" s="201" t="str">
        <f>IFERROR(__xludf.DUMMYFUNCTION("""COMPUTED_VALUE"""),"")</f>
        <v/>
      </c>
      <c r="E359" s="201" t="str">
        <f>IFERROR(__xludf.DUMMYFUNCTION("""COMPUTED_VALUE"""),"")</f>
        <v/>
      </c>
      <c r="F359" s="201" t="str">
        <f>IFERROR(__xludf.DUMMYFUNCTION("""COMPUTED_VALUE"""),"")</f>
        <v/>
      </c>
      <c r="G359" s="201" t="str">
        <f>IFERROR(__xludf.DUMMYFUNCTION("""COMPUTED_VALUE"""),"")</f>
        <v/>
      </c>
      <c r="H359" s="201" t="str">
        <f>IFERROR(__xludf.DUMMYFUNCTION("""COMPUTED_VALUE"""),"")</f>
        <v/>
      </c>
    </row>
    <row r="360">
      <c r="A360" s="201" t="str">
        <f>IFERROR(__xludf.DUMMYFUNCTION("""COMPUTED_VALUE"""),"")</f>
        <v/>
      </c>
      <c r="B360" s="201" t="str">
        <f>IFERROR(__xludf.DUMMYFUNCTION("""COMPUTED_VALUE"""),"")</f>
        <v/>
      </c>
      <c r="C360" s="201" t="str">
        <f>IFERROR(__xludf.DUMMYFUNCTION("""COMPUTED_VALUE"""),"")</f>
        <v/>
      </c>
      <c r="D360" s="201" t="str">
        <f>IFERROR(__xludf.DUMMYFUNCTION("""COMPUTED_VALUE"""),"")</f>
        <v/>
      </c>
      <c r="E360" s="201" t="str">
        <f>IFERROR(__xludf.DUMMYFUNCTION("""COMPUTED_VALUE"""),"")</f>
        <v/>
      </c>
      <c r="F360" s="201" t="str">
        <f>IFERROR(__xludf.DUMMYFUNCTION("""COMPUTED_VALUE"""),"")</f>
        <v/>
      </c>
      <c r="G360" s="201" t="str">
        <f>IFERROR(__xludf.DUMMYFUNCTION("""COMPUTED_VALUE"""),"")</f>
        <v/>
      </c>
      <c r="H360" s="201" t="str">
        <f>IFERROR(__xludf.DUMMYFUNCTION("""COMPUTED_VALUE"""),"")</f>
        <v/>
      </c>
    </row>
    <row r="361">
      <c r="A361" s="201" t="str">
        <f>IFERROR(__xludf.DUMMYFUNCTION("""COMPUTED_VALUE"""),"Tarefa|")</f>
        <v>Tarefa|</v>
      </c>
      <c r="B361" s="201" t="str">
        <f>IFERROR(__xludf.DUMMYFUNCTION("""COMPUTED_VALUE"""),"")</f>
        <v/>
      </c>
      <c r="C361" s="201" t="str">
        <f>IFERROR(__xludf.DUMMYFUNCTION("""COMPUTED_VALUE"""),"")</f>
        <v/>
      </c>
      <c r="D361" s="201" t="str">
        <f>IFERROR(__xludf.DUMMYFUNCTION("""COMPUTED_VALUE"""),"")</f>
        <v/>
      </c>
      <c r="E361" s="201" t="str">
        <f>IFERROR(__xludf.DUMMYFUNCTION("""COMPUTED_VALUE"""),"")</f>
        <v/>
      </c>
      <c r="F361" s="201" t="str">
        <f>IFERROR(__xludf.DUMMYFUNCTION("""COMPUTED_VALUE"""),"")</f>
        <v/>
      </c>
      <c r="G361" s="201" t="str">
        <f>IFERROR(__xludf.DUMMYFUNCTION("""COMPUTED_VALUE"""),"")</f>
        <v/>
      </c>
      <c r="H361" s="201" t="str">
        <f>IFERROR(__xludf.DUMMYFUNCTION("""COMPUTED_VALUE"""),"")</f>
        <v/>
      </c>
    </row>
    <row r="362">
      <c r="A362" s="201" t="str">
        <f>IFERROR(__xludf.DUMMYFUNCTION("""COMPUTED_VALUE"""),"Estatistica|")</f>
        <v>Estatistica|</v>
      </c>
      <c r="B362" s="201" t="str">
        <f>IFERROR(__xludf.DUMMYFUNCTION("""COMPUTED_VALUE"""),"")</f>
        <v/>
      </c>
      <c r="C362" s="201" t="str">
        <f>IFERROR(__xludf.DUMMYFUNCTION("""COMPUTED_VALUE"""),"")</f>
        <v/>
      </c>
      <c r="D362" s="201" t="str">
        <f>IFERROR(__xludf.DUMMYFUNCTION("""COMPUTED_VALUE"""),"")</f>
        <v/>
      </c>
      <c r="E362" s="201" t="str">
        <f>IFERROR(__xludf.DUMMYFUNCTION("""COMPUTED_VALUE"""),"")</f>
        <v/>
      </c>
      <c r="F362" s="201" t="str">
        <f>IFERROR(__xludf.DUMMYFUNCTION("""COMPUTED_VALUE"""),"")</f>
        <v/>
      </c>
      <c r="G362" s="201" t="str">
        <f>IFERROR(__xludf.DUMMYFUNCTION("""COMPUTED_VALUE"""),"")</f>
        <v/>
      </c>
      <c r="H362" s="201" t="str">
        <f>IFERROR(__xludf.DUMMYFUNCTION("""COMPUTED_VALUE"""),"")</f>
        <v/>
      </c>
    </row>
    <row r="363">
      <c r="A363" s="201" t="str">
        <f>IFERROR(__xludf.DUMMYFUNCTION("""COMPUTED_VALUE"""),"11:27:46 up 2:06")</f>
        <v>11:27:46 up 2:06</v>
      </c>
      <c r="B363" s="201" t="str">
        <f>IFERROR(__xludf.DUMMYFUNCTION("""COMPUTED_VALUE"""),"1 user")</f>
        <v>1 user</v>
      </c>
      <c r="C363" s="201" t="str">
        <f>IFERROR(__xludf.DUMMYFUNCTION("""COMPUTED_VALUE"""),"load average: 0")</f>
        <v>load average: 0</v>
      </c>
      <c r="D363" s="201">
        <f>IFERROR(__xludf.DUMMYFUNCTION("""COMPUTED_VALUE"""),39.0)</f>
        <v>39</v>
      </c>
      <c r="E363" s="201">
        <f>IFERROR(__xludf.DUMMYFUNCTION("""COMPUTED_VALUE"""),0.0)</f>
        <v>0</v>
      </c>
      <c r="F363" s="201">
        <f>IFERROR(__xludf.DUMMYFUNCTION("""COMPUTED_VALUE"""),14.0)</f>
        <v>14</v>
      </c>
      <c r="G363" s="201">
        <f>IFERROR(__xludf.DUMMYFUNCTION("""COMPUTED_VALUE"""),0.0)</f>
        <v>0</v>
      </c>
      <c r="H363" s="201">
        <f>IFERROR(__xludf.DUMMYFUNCTION("""COMPUTED_VALUE"""),12.0)</f>
        <v>12</v>
      </c>
    </row>
    <row r="364">
      <c r="A364" s="201" t="str">
        <f>IFERROR(__xludf.DUMMYFUNCTION("""COMPUTED_VALUE"""),"up 2 hours")</f>
        <v>up 2 hours</v>
      </c>
      <c r="B364" s="201" t="str">
        <f>IFERROR(__xludf.DUMMYFUNCTION("""COMPUTED_VALUE"""),"6 minutes")</f>
        <v>6 minutes</v>
      </c>
      <c r="C364" s="201" t="str">
        <f>IFERROR(__xludf.DUMMYFUNCTION("""COMPUTED_VALUE"""),"")</f>
        <v/>
      </c>
      <c r="D364" s="201" t="str">
        <f>IFERROR(__xludf.DUMMYFUNCTION("""COMPUTED_VALUE"""),"")</f>
        <v/>
      </c>
      <c r="E364" s="201" t="str">
        <f>IFERROR(__xludf.DUMMYFUNCTION("""COMPUTED_VALUE"""),"")</f>
        <v/>
      </c>
      <c r="F364" s="201" t="str">
        <f>IFERROR(__xludf.DUMMYFUNCTION("""COMPUTED_VALUE"""),"")</f>
        <v/>
      </c>
      <c r="G364" s="201" t="str">
        <f>IFERROR(__xludf.DUMMYFUNCTION("""COMPUTED_VALUE"""),"")</f>
        <v/>
      </c>
      <c r="H364" s="201" t="str">
        <f>IFERROR(__xludf.DUMMYFUNCTION("""COMPUTED_VALUE"""),"")</f>
        <v/>
      </c>
    </row>
    <row r="365">
      <c r="A365" s="201" t="str">
        <f>IFERROR(__xludf.DUMMYFUNCTION("""COMPUTED_VALUE"""),"qui set 5 14:27:46 UTC 2019")</f>
        <v>qui set 5 14:27:46 UTC 2019</v>
      </c>
      <c r="B365" s="201" t="str">
        <f>IFERROR(__xludf.DUMMYFUNCTION("""COMPUTED_VALUE"""),"")</f>
        <v/>
      </c>
      <c r="C365" s="201" t="str">
        <f>IFERROR(__xludf.DUMMYFUNCTION("""COMPUTED_VALUE"""),"")</f>
        <v/>
      </c>
      <c r="D365" s="201" t="str">
        <f>IFERROR(__xludf.DUMMYFUNCTION("""COMPUTED_VALUE"""),"")</f>
        <v/>
      </c>
      <c r="E365" s="201" t="str">
        <f>IFERROR(__xludf.DUMMYFUNCTION("""COMPUTED_VALUE"""),"")</f>
        <v/>
      </c>
      <c r="F365" s="201" t="str">
        <f>IFERROR(__xludf.DUMMYFUNCTION("""COMPUTED_VALUE"""),"")</f>
        <v/>
      </c>
      <c r="G365" s="201" t="str">
        <f>IFERROR(__xludf.DUMMYFUNCTION("""COMPUTED_VALUE"""),"")</f>
        <v/>
      </c>
      <c r="H365" s="201" t="str">
        <f>IFERROR(__xludf.DUMMYFUNCTION("""COMPUTED_VALUE"""),"")</f>
        <v/>
      </c>
    </row>
    <row r="366">
      <c r="A366" s="201" t="str">
        <f>IFERROR(__xludf.DUMMYFUNCTION("""COMPUTED_VALUE"""),"")</f>
        <v/>
      </c>
      <c r="B366" s="201" t="str">
        <f>IFERROR(__xludf.DUMMYFUNCTION("""COMPUTED_VALUE"""),"")</f>
        <v/>
      </c>
      <c r="C366" s="201" t="str">
        <f>IFERROR(__xludf.DUMMYFUNCTION("""COMPUTED_VALUE"""),"")</f>
        <v/>
      </c>
      <c r="D366" s="201" t="str">
        <f>IFERROR(__xludf.DUMMYFUNCTION("""COMPUTED_VALUE"""),"")</f>
        <v/>
      </c>
      <c r="E366" s="201" t="str">
        <f>IFERROR(__xludf.DUMMYFUNCTION("""COMPUTED_VALUE"""),"")</f>
        <v/>
      </c>
      <c r="F366" s="201" t="str">
        <f>IFERROR(__xludf.DUMMYFUNCTION("""COMPUTED_VALUE"""),"")</f>
        <v/>
      </c>
      <c r="G366" s="201" t="str">
        <f>IFERROR(__xludf.DUMMYFUNCTION("""COMPUTED_VALUE"""),"")</f>
        <v/>
      </c>
      <c r="H366" s="201" t="str">
        <f>IFERROR(__xludf.DUMMYFUNCTION("""COMPUTED_VALUE"""),"")</f>
        <v/>
      </c>
    </row>
    <row r="367">
      <c r="A367" s="201" t="str">
        <f>IFERROR(__xludf.DUMMYFUNCTION("""COMPUTED_VALUE"""),"Tarefa|")</f>
        <v>Tarefa|</v>
      </c>
      <c r="B367" s="201" t="str">
        <f>IFERROR(__xludf.DUMMYFUNCTION("""COMPUTED_VALUE"""),"")</f>
        <v/>
      </c>
      <c r="C367" s="201" t="str">
        <f>IFERROR(__xludf.DUMMYFUNCTION("""COMPUTED_VALUE"""),"")</f>
        <v/>
      </c>
      <c r="D367" s="201" t="str">
        <f>IFERROR(__xludf.DUMMYFUNCTION("""COMPUTED_VALUE"""),"")</f>
        <v/>
      </c>
      <c r="E367" s="201" t="str">
        <f>IFERROR(__xludf.DUMMYFUNCTION("""COMPUTED_VALUE"""),"")</f>
        <v/>
      </c>
      <c r="F367" s="201" t="str">
        <f>IFERROR(__xludf.DUMMYFUNCTION("""COMPUTED_VALUE"""),"")</f>
        <v/>
      </c>
      <c r="G367" s="201" t="str">
        <f>IFERROR(__xludf.DUMMYFUNCTION("""COMPUTED_VALUE"""),"")</f>
        <v/>
      </c>
      <c r="H367" s="201" t="str">
        <f>IFERROR(__xludf.DUMMYFUNCTION("""COMPUTED_VALUE"""),"")</f>
        <v/>
      </c>
    </row>
    <row r="368">
      <c r="A368" s="201" t="str">
        <f>IFERROR(__xludf.DUMMYFUNCTION("""COMPUTED_VALUE"""),"Engenharia de Requisitos|")</f>
        <v>Engenharia de Requisitos|</v>
      </c>
      <c r="B368" s="201" t="str">
        <f>IFERROR(__xludf.DUMMYFUNCTION("""COMPUTED_VALUE"""),"")</f>
        <v/>
      </c>
      <c r="C368" s="201" t="str">
        <f>IFERROR(__xludf.DUMMYFUNCTION("""COMPUTED_VALUE"""),"")</f>
        <v/>
      </c>
      <c r="D368" s="201" t="str">
        <f>IFERROR(__xludf.DUMMYFUNCTION("""COMPUTED_VALUE"""),"")</f>
        <v/>
      </c>
      <c r="E368" s="201" t="str">
        <f>IFERROR(__xludf.DUMMYFUNCTION("""COMPUTED_VALUE"""),"")</f>
        <v/>
      </c>
      <c r="F368" s="201" t="str">
        <f>IFERROR(__xludf.DUMMYFUNCTION("""COMPUTED_VALUE"""),"")</f>
        <v/>
      </c>
      <c r="G368" s="201" t="str">
        <f>IFERROR(__xludf.DUMMYFUNCTION("""COMPUTED_VALUE"""),"")</f>
        <v/>
      </c>
      <c r="H368" s="201" t="str">
        <f>IFERROR(__xludf.DUMMYFUNCTION("""COMPUTED_VALUE"""),"")</f>
        <v/>
      </c>
    </row>
    <row r="369">
      <c r="A369" s="201" t="str">
        <f>IFERROR(__xludf.DUMMYFUNCTION("""COMPUTED_VALUE"""),"15:32:12 up 2:56")</f>
        <v>15:32:12 up 2:56</v>
      </c>
      <c r="B369" s="201" t="str">
        <f>IFERROR(__xludf.DUMMYFUNCTION("""COMPUTED_VALUE"""),"1 user")</f>
        <v>1 user</v>
      </c>
      <c r="C369" s="201" t="str">
        <f>IFERROR(__xludf.DUMMYFUNCTION("""COMPUTED_VALUE"""),"load average: 0")</f>
        <v>load average: 0</v>
      </c>
      <c r="D369" s="201">
        <f>IFERROR(__xludf.DUMMYFUNCTION("""COMPUTED_VALUE"""),26.0)</f>
        <v>26</v>
      </c>
      <c r="E369" s="201">
        <f>IFERROR(__xludf.DUMMYFUNCTION("""COMPUTED_VALUE"""),0.0)</f>
        <v>0</v>
      </c>
      <c r="F369" s="201">
        <f>IFERROR(__xludf.DUMMYFUNCTION("""COMPUTED_VALUE"""),41.0)</f>
        <v>41</v>
      </c>
      <c r="G369" s="201">
        <f>IFERROR(__xludf.DUMMYFUNCTION("""COMPUTED_VALUE"""),0.0)</f>
        <v>0</v>
      </c>
      <c r="H369" s="201">
        <f>IFERROR(__xludf.DUMMYFUNCTION("""COMPUTED_VALUE"""),51.0)</f>
        <v>51</v>
      </c>
    </row>
    <row r="370">
      <c r="A370" s="201" t="str">
        <f>IFERROR(__xludf.DUMMYFUNCTION("""COMPUTED_VALUE"""),"up 1 hours")</f>
        <v>up 1 hours</v>
      </c>
      <c r="B370" s="201" t="str">
        <f>IFERROR(__xludf.DUMMYFUNCTION("""COMPUTED_VALUE"""),"30 minutes")</f>
        <v>30 minutes</v>
      </c>
      <c r="C370" s="201" t="str">
        <f>IFERROR(__xludf.DUMMYFUNCTION("""COMPUTED_VALUE"""),"")</f>
        <v/>
      </c>
      <c r="D370" s="201" t="str">
        <f>IFERROR(__xludf.DUMMYFUNCTION("""COMPUTED_VALUE"""),"")</f>
        <v/>
      </c>
      <c r="E370" s="201" t="str">
        <f>IFERROR(__xludf.DUMMYFUNCTION("""COMPUTED_VALUE"""),"")</f>
        <v/>
      </c>
      <c r="F370" s="201" t="str">
        <f>IFERROR(__xludf.DUMMYFUNCTION("""COMPUTED_VALUE"""),"")</f>
        <v/>
      </c>
      <c r="G370" s="201" t="str">
        <f>IFERROR(__xludf.DUMMYFUNCTION("""COMPUTED_VALUE"""),"")</f>
        <v/>
      </c>
      <c r="H370" s="201" t="str">
        <f>IFERROR(__xludf.DUMMYFUNCTION("""COMPUTED_VALUE"""),"")</f>
        <v/>
      </c>
    </row>
    <row r="371">
      <c r="A371" s="201" t="str">
        <f>IFERROR(__xludf.DUMMYFUNCTION("""COMPUTED_VALUE"""),"qui set 5 18:32:12 UTC 2019")</f>
        <v>qui set 5 18:32:12 UTC 2019</v>
      </c>
      <c r="B371" s="201" t="str">
        <f>IFERROR(__xludf.DUMMYFUNCTION("""COMPUTED_VALUE"""),"")</f>
        <v/>
      </c>
      <c r="C371" s="201" t="str">
        <f>IFERROR(__xludf.DUMMYFUNCTION("""COMPUTED_VALUE"""),"")</f>
        <v/>
      </c>
      <c r="D371" s="201" t="str">
        <f>IFERROR(__xludf.DUMMYFUNCTION("""COMPUTED_VALUE"""),"")</f>
        <v/>
      </c>
      <c r="E371" s="201" t="str">
        <f>IFERROR(__xludf.DUMMYFUNCTION("""COMPUTED_VALUE"""),"")</f>
        <v/>
      </c>
      <c r="F371" s="201" t="str">
        <f>IFERROR(__xludf.DUMMYFUNCTION("""COMPUTED_VALUE"""),"")</f>
        <v/>
      </c>
      <c r="G371" s="201" t="str">
        <f>IFERROR(__xludf.DUMMYFUNCTION("""COMPUTED_VALUE"""),"")</f>
        <v/>
      </c>
      <c r="H371" s="201" t="str">
        <f>IFERROR(__xludf.DUMMYFUNCTION("""COMPUTED_VALUE"""),"")</f>
        <v/>
      </c>
    </row>
    <row r="372">
      <c r="A372" s="201" t="str">
        <f>IFERROR(__xludf.DUMMYFUNCTION("""COMPUTED_VALUE"""),"")</f>
        <v/>
      </c>
      <c r="B372" s="201" t="str">
        <f>IFERROR(__xludf.DUMMYFUNCTION("""COMPUTED_VALUE"""),"")</f>
        <v/>
      </c>
      <c r="C372" s="201" t="str">
        <f>IFERROR(__xludf.DUMMYFUNCTION("""COMPUTED_VALUE"""),"")</f>
        <v/>
      </c>
      <c r="D372" s="201" t="str">
        <f>IFERROR(__xludf.DUMMYFUNCTION("""COMPUTED_VALUE"""),"")</f>
        <v/>
      </c>
      <c r="E372" s="201" t="str">
        <f>IFERROR(__xludf.DUMMYFUNCTION("""COMPUTED_VALUE"""),"")</f>
        <v/>
      </c>
      <c r="F372" s="201" t="str">
        <f>IFERROR(__xludf.DUMMYFUNCTION("""COMPUTED_VALUE"""),"")</f>
        <v/>
      </c>
      <c r="G372" s="201" t="str">
        <f>IFERROR(__xludf.DUMMYFUNCTION("""COMPUTED_VALUE"""),"")</f>
        <v/>
      </c>
      <c r="H372" s="201" t="str">
        <f>IFERROR(__xludf.DUMMYFUNCTION("""COMPUTED_VALUE"""),"")</f>
        <v/>
      </c>
    </row>
    <row r="373">
      <c r="A373" s="201" t="str">
        <f>IFERROR(__xludf.DUMMYFUNCTION("""COMPUTED_VALUE"""),"Tarefa|")</f>
        <v>Tarefa|</v>
      </c>
      <c r="B373" s="201" t="str">
        <f>IFERROR(__xludf.DUMMYFUNCTION("""COMPUTED_VALUE"""),"")</f>
        <v/>
      </c>
      <c r="C373" s="201" t="str">
        <f>IFERROR(__xludf.DUMMYFUNCTION("""COMPUTED_VALUE"""),"")</f>
        <v/>
      </c>
      <c r="D373" s="201" t="str">
        <f>IFERROR(__xludf.DUMMYFUNCTION("""COMPUTED_VALUE"""),"")</f>
        <v/>
      </c>
      <c r="E373" s="201" t="str">
        <f>IFERROR(__xludf.DUMMYFUNCTION("""COMPUTED_VALUE"""),"")</f>
        <v/>
      </c>
      <c r="F373" s="201" t="str">
        <f>IFERROR(__xludf.DUMMYFUNCTION("""COMPUTED_VALUE"""),"")</f>
        <v/>
      </c>
      <c r="G373" s="201" t="str">
        <f>IFERROR(__xludf.DUMMYFUNCTION("""COMPUTED_VALUE"""),"")</f>
        <v/>
      </c>
      <c r="H373" s="201" t="str">
        <f>IFERROR(__xludf.DUMMYFUNCTION("""COMPUTED_VALUE"""),"")</f>
        <v/>
      </c>
    </row>
    <row r="374">
      <c r="A374" s="201" t="str">
        <f>IFERROR(__xludf.DUMMYFUNCTION("""COMPUTED_VALUE"""),"Controle de Versao|")</f>
        <v>Controle de Versao|</v>
      </c>
      <c r="B374" s="201" t="str">
        <f>IFERROR(__xludf.DUMMYFUNCTION("""COMPUTED_VALUE"""),"")</f>
        <v/>
      </c>
      <c r="C374" s="201" t="str">
        <f>IFERROR(__xludf.DUMMYFUNCTION("""COMPUTED_VALUE"""),"")</f>
        <v/>
      </c>
      <c r="D374" s="201" t="str">
        <f>IFERROR(__xludf.DUMMYFUNCTION("""COMPUTED_VALUE"""),"")</f>
        <v/>
      </c>
      <c r="E374" s="201" t="str">
        <f>IFERROR(__xludf.DUMMYFUNCTION("""COMPUTED_VALUE"""),"")</f>
        <v/>
      </c>
      <c r="F374" s="201" t="str">
        <f>IFERROR(__xludf.DUMMYFUNCTION("""COMPUTED_VALUE"""),"")</f>
        <v/>
      </c>
      <c r="G374" s="201" t="str">
        <f>IFERROR(__xludf.DUMMYFUNCTION("""COMPUTED_VALUE"""),"")</f>
        <v/>
      </c>
      <c r="H374" s="201" t="str">
        <f>IFERROR(__xludf.DUMMYFUNCTION("""COMPUTED_VALUE"""),"")</f>
        <v/>
      </c>
    </row>
    <row r="375">
      <c r="A375" s="201" t="str">
        <f>IFERROR(__xludf.DUMMYFUNCTION("""COMPUTED_VALUE"""),"14:02:12 up 1:30")</f>
        <v>14:02:12 up 1:30</v>
      </c>
      <c r="B375" s="201" t="str">
        <f>IFERROR(__xludf.DUMMYFUNCTION("""COMPUTED_VALUE"""),"1 user")</f>
        <v>1 user</v>
      </c>
      <c r="C375" s="201" t="str">
        <f>IFERROR(__xludf.DUMMYFUNCTION("""COMPUTED_VALUE"""),"load average: 0")</f>
        <v>load average: 0</v>
      </c>
      <c r="D375" s="201">
        <f>IFERROR(__xludf.DUMMYFUNCTION("""COMPUTED_VALUE"""),26.0)</f>
        <v>26</v>
      </c>
      <c r="E375" s="201">
        <f>IFERROR(__xludf.DUMMYFUNCTION("""COMPUTED_VALUE"""),0.0)</f>
        <v>0</v>
      </c>
      <c r="F375" s="201">
        <f>IFERROR(__xludf.DUMMYFUNCTION("""COMPUTED_VALUE"""),41.0)</f>
        <v>41</v>
      </c>
      <c r="G375" s="201">
        <f>IFERROR(__xludf.DUMMYFUNCTION("""COMPUTED_VALUE"""),0.0)</f>
        <v>0</v>
      </c>
      <c r="H375" s="201">
        <f>IFERROR(__xludf.DUMMYFUNCTION("""COMPUTED_VALUE"""),51.0)</f>
        <v>51</v>
      </c>
    </row>
    <row r="376">
      <c r="A376" s="201" t="str">
        <f>IFERROR(__xludf.DUMMYFUNCTION("""COMPUTED_VALUE"""),"up 1 hours")</f>
        <v>up 1 hours</v>
      </c>
      <c r="B376" s="201" t="str">
        <f>IFERROR(__xludf.DUMMYFUNCTION("""COMPUTED_VALUE"""),"30 minutes")</f>
        <v>30 minutes</v>
      </c>
      <c r="C376" s="201" t="str">
        <f>IFERROR(__xludf.DUMMYFUNCTION("""COMPUTED_VALUE"""),"")</f>
        <v/>
      </c>
      <c r="D376" s="201" t="str">
        <f>IFERROR(__xludf.DUMMYFUNCTION("""COMPUTED_VALUE"""),"")</f>
        <v/>
      </c>
      <c r="E376" s="201" t="str">
        <f>IFERROR(__xludf.DUMMYFUNCTION("""COMPUTED_VALUE"""),"")</f>
        <v/>
      </c>
      <c r="F376" s="201" t="str">
        <f>IFERROR(__xludf.DUMMYFUNCTION("""COMPUTED_VALUE"""),"")</f>
        <v/>
      </c>
      <c r="G376" s="201" t="str">
        <f>IFERROR(__xludf.DUMMYFUNCTION("""COMPUTED_VALUE"""),"")</f>
        <v/>
      </c>
      <c r="H376" s="201" t="str">
        <f>IFERROR(__xludf.DUMMYFUNCTION("""COMPUTED_VALUE"""),"")</f>
        <v/>
      </c>
    </row>
    <row r="377">
      <c r="A377" s="201" t="str">
        <f>IFERROR(__xludf.DUMMYFUNCTION("""COMPUTED_VALUE"""),"qui set 5 18:32:12 UTC 2019")</f>
        <v>qui set 5 18:32:12 UTC 2019</v>
      </c>
      <c r="B377" s="201" t="str">
        <f>IFERROR(__xludf.DUMMYFUNCTION("""COMPUTED_VALUE"""),"")</f>
        <v/>
      </c>
      <c r="C377" s="201" t="str">
        <f>IFERROR(__xludf.DUMMYFUNCTION("""COMPUTED_VALUE"""),"")</f>
        <v/>
      </c>
      <c r="D377" s="201" t="str">
        <f>IFERROR(__xludf.DUMMYFUNCTION("""COMPUTED_VALUE"""),"")</f>
        <v/>
      </c>
      <c r="E377" s="201" t="str">
        <f>IFERROR(__xludf.DUMMYFUNCTION("""COMPUTED_VALUE"""),"")</f>
        <v/>
      </c>
      <c r="F377" s="201" t="str">
        <f>IFERROR(__xludf.DUMMYFUNCTION("""COMPUTED_VALUE"""),"")</f>
        <v/>
      </c>
      <c r="G377" s="201" t="str">
        <f>IFERROR(__xludf.DUMMYFUNCTION("""COMPUTED_VALUE"""),"")</f>
        <v/>
      </c>
      <c r="H377" s="201" t="str">
        <f>IFERROR(__xludf.DUMMYFUNCTION("""COMPUTED_VALUE"""),"")</f>
        <v/>
      </c>
    </row>
    <row r="378">
      <c r="A378" s="201" t="str">
        <f>IFERROR(__xludf.DUMMYFUNCTION("""COMPUTED_VALUE"""),"")</f>
        <v/>
      </c>
      <c r="B378" s="201" t="str">
        <f>IFERROR(__xludf.DUMMYFUNCTION("""COMPUTED_VALUE"""),"")</f>
        <v/>
      </c>
      <c r="C378" s="201" t="str">
        <f>IFERROR(__xludf.DUMMYFUNCTION("""COMPUTED_VALUE"""),"")</f>
        <v/>
      </c>
      <c r="D378" s="201" t="str">
        <f>IFERROR(__xludf.DUMMYFUNCTION("""COMPUTED_VALUE"""),"")</f>
        <v/>
      </c>
      <c r="E378" s="201" t="str">
        <f>IFERROR(__xludf.DUMMYFUNCTION("""COMPUTED_VALUE"""),"")</f>
        <v/>
      </c>
      <c r="F378" s="201" t="str">
        <f>IFERROR(__xludf.DUMMYFUNCTION("""COMPUTED_VALUE"""),"")</f>
        <v/>
      </c>
      <c r="G378" s="201" t="str">
        <f>IFERROR(__xludf.DUMMYFUNCTION("""COMPUTED_VALUE"""),"")</f>
        <v/>
      </c>
      <c r="H378" s="201" t="str">
        <f>IFERROR(__xludf.DUMMYFUNCTION("""COMPUTED_VALUE"""),"")</f>
        <v/>
      </c>
    </row>
    <row r="379">
      <c r="A379" s="201" t="str">
        <f>IFERROR(__xludf.DUMMYFUNCTION("""COMPUTED_VALUE"""),"Tarefa|")</f>
        <v>Tarefa|</v>
      </c>
      <c r="B379" s="201" t="str">
        <f>IFERROR(__xludf.DUMMYFUNCTION("""COMPUTED_VALUE"""),"")</f>
        <v/>
      </c>
      <c r="C379" s="201" t="str">
        <f>IFERROR(__xludf.DUMMYFUNCTION("""COMPUTED_VALUE"""),"")</f>
        <v/>
      </c>
      <c r="D379" s="201" t="str">
        <f>IFERROR(__xludf.DUMMYFUNCTION("""COMPUTED_VALUE"""),"")</f>
        <v/>
      </c>
      <c r="E379" s="201" t="str">
        <f>IFERROR(__xludf.DUMMYFUNCTION("""COMPUTED_VALUE"""),"")</f>
        <v/>
      </c>
      <c r="F379" s="201" t="str">
        <f>IFERROR(__xludf.DUMMYFUNCTION("""COMPUTED_VALUE"""),"")</f>
        <v/>
      </c>
      <c r="G379" s="201" t="str">
        <f>IFERROR(__xludf.DUMMYFUNCTION("""COMPUTED_VALUE"""),"")</f>
        <v/>
      </c>
      <c r="H379" s="201" t="str">
        <f>IFERROR(__xludf.DUMMYFUNCTION("""COMPUTED_VALUE"""),"")</f>
        <v/>
      </c>
    </row>
    <row r="380">
      <c r="A380" s="201" t="str">
        <f>IFERROR(__xludf.DUMMYFUNCTION("""COMPUTED_VALUE"""),"Engenharia de Requisitos|")</f>
        <v>Engenharia de Requisitos|</v>
      </c>
      <c r="B380" s="201" t="str">
        <f>IFERROR(__xludf.DUMMYFUNCTION("""COMPUTED_VALUE"""),"")</f>
        <v/>
      </c>
      <c r="C380" s="201" t="str">
        <f>IFERROR(__xludf.DUMMYFUNCTION("""COMPUTED_VALUE"""),"")</f>
        <v/>
      </c>
      <c r="D380" s="201" t="str">
        <f>IFERROR(__xludf.DUMMYFUNCTION("""COMPUTED_VALUE"""),"")</f>
        <v/>
      </c>
      <c r="E380" s="201" t="str">
        <f>IFERROR(__xludf.DUMMYFUNCTION("""COMPUTED_VALUE"""),"")</f>
        <v/>
      </c>
      <c r="F380" s="201" t="str">
        <f>IFERROR(__xludf.DUMMYFUNCTION("""COMPUTED_VALUE"""),"")</f>
        <v/>
      </c>
      <c r="G380" s="201" t="str">
        <f>IFERROR(__xludf.DUMMYFUNCTION("""COMPUTED_VALUE"""),"")</f>
        <v/>
      </c>
      <c r="H380" s="201" t="str">
        <f>IFERROR(__xludf.DUMMYFUNCTION("""COMPUTED_VALUE"""),"")</f>
        <v/>
      </c>
    </row>
    <row r="381">
      <c r="A381" s="201" t="str">
        <f>IFERROR(__xludf.DUMMYFUNCTION("""COMPUTED_VALUE"""),"11:33:50 up 2:22")</f>
        <v>11:33:50 up 2:22</v>
      </c>
      <c r="B381" s="201" t="str">
        <f>IFERROR(__xludf.DUMMYFUNCTION("""COMPUTED_VALUE"""),"1 user")</f>
        <v>1 user</v>
      </c>
      <c r="C381" s="201" t="str">
        <f>IFERROR(__xludf.DUMMYFUNCTION("""COMPUTED_VALUE"""),"load average: 0")</f>
        <v>load average: 0</v>
      </c>
      <c r="D381" s="201">
        <f>IFERROR(__xludf.DUMMYFUNCTION("""COMPUTED_VALUE"""),48.0)</f>
        <v>48</v>
      </c>
      <c r="E381" s="201">
        <f>IFERROR(__xludf.DUMMYFUNCTION("""COMPUTED_VALUE"""),0.0)</f>
        <v>0</v>
      </c>
      <c r="F381" s="201">
        <f>IFERROR(__xludf.DUMMYFUNCTION("""COMPUTED_VALUE"""),28.0)</f>
        <v>28</v>
      </c>
      <c r="G381" s="201">
        <f>IFERROR(__xludf.DUMMYFUNCTION("""COMPUTED_VALUE"""),0.0)</f>
        <v>0</v>
      </c>
      <c r="H381" s="201">
        <f>IFERROR(__xludf.DUMMYFUNCTION("""COMPUTED_VALUE"""),29.0)</f>
        <v>29</v>
      </c>
    </row>
    <row r="382">
      <c r="A382" s="201" t="str">
        <f>IFERROR(__xludf.DUMMYFUNCTION("""COMPUTED_VALUE"""),"up 2 hours")</f>
        <v>up 2 hours</v>
      </c>
      <c r="B382" s="201" t="str">
        <f>IFERROR(__xludf.DUMMYFUNCTION("""COMPUTED_VALUE"""),"22 minutes")</f>
        <v>22 minutes</v>
      </c>
      <c r="C382" s="201" t="str">
        <f>IFERROR(__xludf.DUMMYFUNCTION("""COMPUTED_VALUE"""),"")</f>
        <v/>
      </c>
      <c r="D382" s="201" t="str">
        <f>IFERROR(__xludf.DUMMYFUNCTION("""COMPUTED_VALUE"""),"")</f>
        <v/>
      </c>
      <c r="E382" s="201" t="str">
        <f>IFERROR(__xludf.DUMMYFUNCTION("""COMPUTED_VALUE"""),"")</f>
        <v/>
      </c>
      <c r="F382" s="201" t="str">
        <f>IFERROR(__xludf.DUMMYFUNCTION("""COMPUTED_VALUE"""),"")</f>
        <v/>
      </c>
      <c r="G382" s="201" t="str">
        <f>IFERROR(__xludf.DUMMYFUNCTION("""COMPUTED_VALUE"""),"")</f>
        <v/>
      </c>
      <c r="H382" s="201" t="str">
        <f>IFERROR(__xludf.DUMMYFUNCTION("""COMPUTED_VALUE"""),"")</f>
        <v/>
      </c>
    </row>
    <row r="383">
      <c r="A383" s="201" t="str">
        <f>IFERROR(__xludf.DUMMYFUNCTION("""COMPUTED_VALUE"""),"sex set 6 14:33:50 UTC 2019")</f>
        <v>sex set 6 14:33:50 UTC 2019</v>
      </c>
      <c r="B383" s="201" t="str">
        <f>IFERROR(__xludf.DUMMYFUNCTION("""COMPUTED_VALUE"""),"")</f>
        <v/>
      </c>
      <c r="C383" s="201" t="str">
        <f>IFERROR(__xludf.DUMMYFUNCTION("""COMPUTED_VALUE"""),"")</f>
        <v/>
      </c>
      <c r="D383" s="201" t="str">
        <f>IFERROR(__xludf.DUMMYFUNCTION("""COMPUTED_VALUE"""),"")</f>
        <v/>
      </c>
      <c r="E383" s="201" t="str">
        <f>IFERROR(__xludf.DUMMYFUNCTION("""COMPUTED_VALUE"""),"")</f>
        <v/>
      </c>
      <c r="F383" s="201" t="str">
        <f>IFERROR(__xludf.DUMMYFUNCTION("""COMPUTED_VALUE"""),"")</f>
        <v/>
      </c>
      <c r="G383" s="201" t="str">
        <f>IFERROR(__xludf.DUMMYFUNCTION("""COMPUTED_VALUE"""),"")</f>
        <v/>
      </c>
      <c r="H383" s="201" t="str">
        <f>IFERROR(__xludf.DUMMYFUNCTION("""COMPUTED_VALUE"""),"")</f>
        <v/>
      </c>
    </row>
    <row r="384">
      <c r="A384" s="201" t="str">
        <f>IFERROR(__xludf.DUMMYFUNCTION("""COMPUTED_VALUE"""),"")</f>
        <v/>
      </c>
      <c r="B384" s="201" t="str">
        <f>IFERROR(__xludf.DUMMYFUNCTION("""COMPUTED_VALUE"""),"")</f>
        <v/>
      </c>
      <c r="C384" s="201" t="str">
        <f>IFERROR(__xludf.DUMMYFUNCTION("""COMPUTED_VALUE"""),"")</f>
        <v/>
      </c>
      <c r="D384" s="201" t="str">
        <f>IFERROR(__xludf.DUMMYFUNCTION("""COMPUTED_VALUE"""),"")</f>
        <v/>
      </c>
      <c r="E384" s="201" t="str">
        <f>IFERROR(__xludf.DUMMYFUNCTION("""COMPUTED_VALUE"""),"")</f>
        <v/>
      </c>
      <c r="F384" s="201" t="str">
        <f>IFERROR(__xludf.DUMMYFUNCTION("""COMPUTED_VALUE"""),"")</f>
        <v/>
      </c>
      <c r="G384" s="201" t="str">
        <f>IFERROR(__xludf.DUMMYFUNCTION("""COMPUTED_VALUE"""),"")</f>
        <v/>
      </c>
      <c r="H384" s="201" t="str">
        <f>IFERROR(__xludf.DUMMYFUNCTION("""COMPUTED_VALUE"""),"")</f>
        <v/>
      </c>
    </row>
    <row r="385">
      <c r="A385" s="201" t="str">
        <f>IFERROR(__xludf.DUMMYFUNCTION("""COMPUTED_VALUE"""),"Aula|")</f>
        <v>Aula|</v>
      </c>
      <c r="B385" s="201" t="str">
        <f>IFERROR(__xludf.DUMMYFUNCTION("""COMPUTED_VALUE"""),"")</f>
        <v/>
      </c>
      <c r="C385" s="201" t="str">
        <f>IFERROR(__xludf.DUMMYFUNCTION("""COMPUTED_VALUE"""),"")</f>
        <v/>
      </c>
      <c r="D385" s="201" t="str">
        <f>IFERROR(__xludf.DUMMYFUNCTION("""COMPUTED_VALUE"""),"")</f>
        <v/>
      </c>
      <c r="E385" s="201" t="str">
        <f>IFERROR(__xludf.DUMMYFUNCTION("""COMPUTED_VALUE"""),"")</f>
        <v/>
      </c>
      <c r="F385" s="201" t="str">
        <f>IFERROR(__xludf.DUMMYFUNCTION("""COMPUTED_VALUE"""),"")</f>
        <v/>
      </c>
      <c r="G385" s="201" t="str">
        <f>IFERROR(__xludf.DUMMYFUNCTION("""COMPUTED_VALUE"""),"")</f>
        <v/>
      </c>
      <c r="H385" s="201" t="str">
        <f>IFERROR(__xludf.DUMMYFUNCTION("""COMPUTED_VALUE"""),"")</f>
        <v/>
      </c>
    </row>
    <row r="386">
      <c r="A386" s="201" t="str">
        <f>IFERROR(__xludf.DUMMYFUNCTION("""COMPUTED_VALUE"""),"Ingles|")</f>
        <v>Ingles|</v>
      </c>
      <c r="B386" s="201" t="str">
        <f>IFERROR(__xludf.DUMMYFUNCTION("""COMPUTED_VALUE"""),"")</f>
        <v/>
      </c>
      <c r="C386" s="201" t="str">
        <f>IFERROR(__xludf.DUMMYFUNCTION("""COMPUTED_VALUE"""),"")</f>
        <v/>
      </c>
      <c r="D386" s="201" t="str">
        <f>IFERROR(__xludf.DUMMYFUNCTION("""COMPUTED_VALUE"""),"")</f>
        <v/>
      </c>
      <c r="E386" s="201" t="str">
        <f>IFERROR(__xludf.DUMMYFUNCTION("""COMPUTED_VALUE"""),"")</f>
        <v/>
      </c>
      <c r="F386" s="201" t="str">
        <f>IFERROR(__xludf.DUMMYFUNCTION("""COMPUTED_VALUE"""),"")</f>
        <v/>
      </c>
      <c r="G386" s="201" t="str">
        <f>IFERROR(__xludf.DUMMYFUNCTION("""COMPUTED_VALUE"""),"")</f>
        <v/>
      </c>
      <c r="H386" s="201" t="str">
        <f>IFERROR(__xludf.DUMMYFUNCTION("""COMPUTED_VALUE"""),"")</f>
        <v/>
      </c>
    </row>
    <row r="387">
      <c r="A387" s="201" t="str">
        <f>IFERROR(__xludf.DUMMYFUNCTION("""COMPUTED_VALUE"""),"17:59:36 up 1:10")</f>
        <v>17:59:36 up 1:10</v>
      </c>
      <c r="B387" s="201" t="str">
        <f>IFERROR(__xludf.DUMMYFUNCTION("""COMPUTED_VALUE"""),"1 user")</f>
        <v>1 user</v>
      </c>
      <c r="C387" s="201" t="str">
        <f>IFERROR(__xludf.DUMMYFUNCTION("""COMPUTED_VALUE"""),"load average: 0")</f>
        <v>load average: 0</v>
      </c>
      <c r="D387" s="201">
        <f>IFERROR(__xludf.DUMMYFUNCTION("""COMPUTED_VALUE"""),33.0)</f>
        <v>33</v>
      </c>
      <c r="E387" s="201">
        <f>IFERROR(__xludf.DUMMYFUNCTION("""COMPUTED_VALUE"""),0.0)</f>
        <v>0</v>
      </c>
      <c r="F387" s="201">
        <f>IFERROR(__xludf.DUMMYFUNCTION("""COMPUTED_VALUE"""),48.0)</f>
        <v>48</v>
      </c>
      <c r="G387" s="201">
        <f>IFERROR(__xludf.DUMMYFUNCTION("""COMPUTED_VALUE"""),0.0)</f>
        <v>0</v>
      </c>
      <c r="H387" s="201">
        <f>IFERROR(__xludf.DUMMYFUNCTION("""COMPUTED_VALUE"""),61.0)</f>
        <v>61</v>
      </c>
    </row>
    <row r="388">
      <c r="A388" s="201" t="str">
        <f>IFERROR(__xludf.DUMMYFUNCTION("""COMPUTED_VALUE"""),"up 1 hour")</f>
        <v>up 1 hour</v>
      </c>
      <c r="B388" s="201" t="str">
        <f>IFERROR(__xludf.DUMMYFUNCTION("""COMPUTED_VALUE"""),"10 minutes")</f>
        <v>10 minutes</v>
      </c>
      <c r="C388" s="201" t="str">
        <f>IFERROR(__xludf.DUMMYFUNCTION("""COMPUTED_VALUE"""),"")</f>
        <v/>
      </c>
      <c r="D388" s="201" t="str">
        <f>IFERROR(__xludf.DUMMYFUNCTION("""COMPUTED_VALUE"""),"")</f>
        <v/>
      </c>
      <c r="E388" s="201" t="str">
        <f>IFERROR(__xludf.DUMMYFUNCTION("""COMPUTED_VALUE"""),"")</f>
        <v/>
      </c>
      <c r="F388" s="201" t="str">
        <f>IFERROR(__xludf.DUMMYFUNCTION("""COMPUTED_VALUE"""),"")</f>
        <v/>
      </c>
      <c r="G388" s="201" t="str">
        <f>IFERROR(__xludf.DUMMYFUNCTION("""COMPUTED_VALUE"""),"")</f>
        <v/>
      </c>
      <c r="H388" s="201" t="str">
        <f>IFERROR(__xludf.DUMMYFUNCTION("""COMPUTED_VALUE"""),"")</f>
        <v/>
      </c>
    </row>
    <row r="389">
      <c r="A389" s="201" t="str">
        <f>IFERROR(__xludf.DUMMYFUNCTION("""COMPUTED_VALUE"""),"ter set 6 20:59:36 UTC 2019")</f>
        <v>ter set 6 20:59:36 UTC 2019</v>
      </c>
      <c r="B389" s="201" t="str">
        <f>IFERROR(__xludf.DUMMYFUNCTION("""COMPUTED_VALUE"""),"")</f>
        <v/>
      </c>
      <c r="C389" s="201" t="str">
        <f>IFERROR(__xludf.DUMMYFUNCTION("""COMPUTED_VALUE"""),"")</f>
        <v/>
      </c>
      <c r="D389" s="201" t="str">
        <f>IFERROR(__xludf.DUMMYFUNCTION("""COMPUTED_VALUE"""),"")</f>
        <v/>
      </c>
      <c r="E389" s="201" t="str">
        <f>IFERROR(__xludf.DUMMYFUNCTION("""COMPUTED_VALUE"""),"")</f>
        <v/>
      </c>
      <c r="F389" s="201" t="str">
        <f>IFERROR(__xludf.DUMMYFUNCTION("""COMPUTED_VALUE"""),"")</f>
        <v/>
      </c>
      <c r="G389" s="201" t="str">
        <f>IFERROR(__xludf.DUMMYFUNCTION("""COMPUTED_VALUE"""),"")</f>
        <v/>
      </c>
      <c r="H389" s="201" t="str">
        <f>IFERROR(__xludf.DUMMYFUNCTION("""COMPUTED_VALUE"""),"")</f>
        <v/>
      </c>
    </row>
    <row r="390">
      <c r="A390" s="201" t="str">
        <f>IFERROR(__xludf.DUMMYFUNCTION("""COMPUTED_VALUE"""),"")</f>
        <v/>
      </c>
      <c r="B390" s="201" t="str">
        <f>IFERROR(__xludf.DUMMYFUNCTION("""COMPUTED_VALUE"""),"")</f>
        <v/>
      </c>
      <c r="C390" s="201" t="str">
        <f>IFERROR(__xludf.DUMMYFUNCTION("""COMPUTED_VALUE"""),"")</f>
        <v/>
      </c>
      <c r="D390" s="201" t="str">
        <f>IFERROR(__xludf.DUMMYFUNCTION("""COMPUTED_VALUE"""),"")</f>
        <v/>
      </c>
      <c r="E390" s="201" t="str">
        <f>IFERROR(__xludf.DUMMYFUNCTION("""COMPUTED_VALUE"""),"")</f>
        <v/>
      </c>
      <c r="F390" s="201" t="str">
        <f>IFERROR(__xludf.DUMMYFUNCTION("""COMPUTED_VALUE"""),"")</f>
        <v/>
      </c>
      <c r="G390" s="201" t="str">
        <f>IFERROR(__xludf.DUMMYFUNCTION("""COMPUTED_VALUE"""),"")</f>
        <v/>
      </c>
      <c r="H390" s="201" t="str">
        <f>IFERROR(__xludf.DUMMYFUNCTION("""COMPUTED_VALUE"""),"")</f>
        <v/>
      </c>
    </row>
    <row r="391">
      <c r="A391" s="201" t="str">
        <f>IFERROR(__xludf.DUMMYFUNCTION("""COMPUTED_VALUE"""),"Tarefa|")</f>
        <v>Tarefa|</v>
      </c>
      <c r="B391" s="201" t="str">
        <f>IFERROR(__xludf.DUMMYFUNCTION("""COMPUTED_VALUE"""),"")</f>
        <v/>
      </c>
      <c r="C391" s="201" t="str">
        <f>IFERROR(__xludf.DUMMYFUNCTION("""COMPUTED_VALUE"""),"")</f>
        <v/>
      </c>
      <c r="D391" s="201" t="str">
        <f>IFERROR(__xludf.DUMMYFUNCTION("""COMPUTED_VALUE"""),"")</f>
        <v/>
      </c>
      <c r="E391" s="201" t="str">
        <f>IFERROR(__xludf.DUMMYFUNCTION("""COMPUTED_VALUE"""),"")</f>
        <v/>
      </c>
      <c r="F391" s="201" t="str">
        <f>IFERROR(__xludf.DUMMYFUNCTION("""COMPUTED_VALUE"""),"")</f>
        <v/>
      </c>
      <c r="G391" s="201" t="str">
        <f>IFERROR(__xludf.DUMMYFUNCTION("""COMPUTED_VALUE"""),"")</f>
        <v/>
      </c>
      <c r="H391" s="201" t="str">
        <f>IFERROR(__xludf.DUMMYFUNCTION("""COMPUTED_VALUE"""),"")</f>
        <v/>
      </c>
    </row>
    <row r="392">
      <c r="A392" s="201" t="str">
        <f>IFERROR(__xludf.DUMMYFUNCTION("""COMPUTED_VALUE"""),"Engenharia de Requisitos|")</f>
        <v>Engenharia de Requisitos|</v>
      </c>
      <c r="B392" s="201" t="str">
        <f>IFERROR(__xludf.DUMMYFUNCTION("""COMPUTED_VALUE"""),"")</f>
        <v/>
      </c>
      <c r="C392" s="201" t="str">
        <f>IFERROR(__xludf.DUMMYFUNCTION("""COMPUTED_VALUE"""),"")</f>
        <v/>
      </c>
      <c r="D392" s="201" t="str">
        <f>IFERROR(__xludf.DUMMYFUNCTION("""COMPUTED_VALUE"""),"")</f>
        <v/>
      </c>
      <c r="E392" s="201" t="str">
        <f>IFERROR(__xludf.DUMMYFUNCTION("""COMPUTED_VALUE"""),"")</f>
        <v/>
      </c>
      <c r="F392" s="201" t="str">
        <f>IFERROR(__xludf.DUMMYFUNCTION("""COMPUTED_VALUE"""),"")</f>
        <v/>
      </c>
      <c r="G392" s="201" t="str">
        <f>IFERROR(__xludf.DUMMYFUNCTION("""COMPUTED_VALUE"""),"")</f>
        <v/>
      </c>
      <c r="H392" s="201" t="str">
        <f>IFERROR(__xludf.DUMMYFUNCTION("""COMPUTED_VALUE"""),"")</f>
        <v/>
      </c>
    </row>
    <row r="393">
      <c r="A393" s="201" t="str">
        <f>IFERROR(__xludf.DUMMYFUNCTION("""COMPUTED_VALUE"""),"10:31:45 up 59 min")</f>
        <v>10:31:45 up 59 min</v>
      </c>
      <c r="B393" s="201" t="str">
        <f>IFERROR(__xludf.DUMMYFUNCTION("""COMPUTED_VALUE"""),"1 user")</f>
        <v>1 user</v>
      </c>
      <c r="C393" s="201" t="str">
        <f>IFERROR(__xludf.DUMMYFUNCTION("""COMPUTED_VALUE"""),"load average: 0")</f>
        <v>load average: 0</v>
      </c>
      <c r="D393" s="201">
        <f>IFERROR(__xludf.DUMMYFUNCTION("""COMPUTED_VALUE"""),28.0)</f>
        <v>28</v>
      </c>
      <c r="E393" s="201">
        <f>IFERROR(__xludf.DUMMYFUNCTION("""COMPUTED_VALUE"""),0.0)</f>
        <v>0</v>
      </c>
      <c r="F393" s="201">
        <f>IFERROR(__xludf.DUMMYFUNCTION("""COMPUTED_VALUE"""),39.0)</f>
        <v>39</v>
      </c>
      <c r="G393" s="201">
        <f>IFERROR(__xludf.DUMMYFUNCTION("""COMPUTED_VALUE"""),0.0)</f>
        <v>0</v>
      </c>
      <c r="H393" s="201">
        <f>IFERROR(__xludf.DUMMYFUNCTION("""COMPUTED_VALUE"""),49.0)</f>
        <v>49</v>
      </c>
    </row>
    <row r="394">
      <c r="A394" s="201" t="str">
        <f>IFERROR(__xludf.DUMMYFUNCTION("""COMPUTED_VALUE"""),"up 0 hour")</f>
        <v>up 0 hour</v>
      </c>
      <c r="B394" s="201" t="str">
        <f>IFERROR(__xludf.DUMMYFUNCTION("""COMPUTED_VALUE"""),"59 minutes")</f>
        <v>59 minutes</v>
      </c>
      <c r="C394" s="201" t="str">
        <f>IFERROR(__xludf.DUMMYFUNCTION("""COMPUTED_VALUE"""),"")</f>
        <v/>
      </c>
      <c r="D394" s="201" t="str">
        <f>IFERROR(__xludf.DUMMYFUNCTION("""COMPUTED_VALUE"""),"")</f>
        <v/>
      </c>
      <c r="E394" s="201" t="str">
        <f>IFERROR(__xludf.DUMMYFUNCTION("""COMPUTED_VALUE"""),"")</f>
        <v/>
      </c>
      <c r="F394" s="201" t="str">
        <f>IFERROR(__xludf.DUMMYFUNCTION("""COMPUTED_VALUE"""),"")</f>
        <v/>
      </c>
      <c r="G394" s="201" t="str">
        <f>IFERROR(__xludf.DUMMYFUNCTION("""COMPUTED_VALUE"""),"")</f>
        <v/>
      </c>
      <c r="H394" s="201" t="str">
        <f>IFERROR(__xludf.DUMMYFUNCTION("""COMPUTED_VALUE"""),"")</f>
        <v/>
      </c>
    </row>
    <row r="395">
      <c r="A395" s="201" t="str">
        <f>IFERROR(__xludf.DUMMYFUNCTION("""COMPUTED_VALUE"""),"sáb set 7 13:31:45 UTC 2019")</f>
        <v>sáb set 7 13:31:45 UTC 2019</v>
      </c>
      <c r="B395" s="201" t="str">
        <f>IFERROR(__xludf.DUMMYFUNCTION("""COMPUTED_VALUE"""),"")</f>
        <v/>
      </c>
      <c r="C395" s="201" t="str">
        <f>IFERROR(__xludf.DUMMYFUNCTION("""COMPUTED_VALUE"""),"")</f>
        <v/>
      </c>
      <c r="D395" s="201" t="str">
        <f>IFERROR(__xludf.DUMMYFUNCTION("""COMPUTED_VALUE"""),"")</f>
        <v/>
      </c>
      <c r="E395" s="201" t="str">
        <f>IFERROR(__xludf.DUMMYFUNCTION("""COMPUTED_VALUE"""),"")</f>
        <v/>
      </c>
      <c r="F395" s="201" t="str">
        <f>IFERROR(__xludf.DUMMYFUNCTION("""COMPUTED_VALUE"""),"")</f>
        <v/>
      </c>
      <c r="G395" s="201" t="str">
        <f>IFERROR(__xludf.DUMMYFUNCTION("""COMPUTED_VALUE"""),"")</f>
        <v/>
      </c>
      <c r="H395" s="201" t="str">
        <f>IFERROR(__xludf.DUMMYFUNCTION("""COMPUTED_VALUE"""),"")</f>
        <v/>
      </c>
    </row>
    <row r="396">
      <c r="A396" s="201" t="str">
        <f>IFERROR(__xludf.DUMMYFUNCTION("""COMPUTED_VALUE"""),"")</f>
        <v/>
      </c>
      <c r="B396" s="201" t="str">
        <f>IFERROR(__xludf.DUMMYFUNCTION("""COMPUTED_VALUE"""),"")</f>
        <v/>
      </c>
      <c r="C396" s="201" t="str">
        <f>IFERROR(__xludf.DUMMYFUNCTION("""COMPUTED_VALUE"""),"")</f>
        <v/>
      </c>
      <c r="D396" s="201" t="str">
        <f>IFERROR(__xludf.DUMMYFUNCTION("""COMPUTED_VALUE"""),"")</f>
        <v/>
      </c>
      <c r="E396" s="201" t="str">
        <f>IFERROR(__xludf.DUMMYFUNCTION("""COMPUTED_VALUE"""),"")</f>
        <v/>
      </c>
      <c r="F396" s="201" t="str">
        <f>IFERROR(__xludf.DUMMYFUNCTION("""COMPUTED_VALUE"""),"")</f>
        <v/>
      </c>
      <c r="G396" s="201" t="str">
        <f>IFERROR(__xludf.DUMMYFUNCTION("""COMPUTED_VALUE"""),"")</f>
        <v/>
      </c>
      <c r="H396" s="201" t="str">
        <f>IFERROR(__xludf.DUMMYFUNCTION("""COMPUTED_VALUE"""),"")</f>
        <v/>
      </c>
    </row>
    <row r="397">
      <c r="A397" s="201" t="str">
        <f>IFERROR(__xludf.DUMMYFUNCTION("""COMPUTED_VALUE"""),"Tarefa|")</f>
        <v>Tarefa|</v>
      </c>
      <c r="B397" s="201" t="str">
        <f>IFERROR(__xludf.DUMMYFUNCTION("""COMPUTED_VALUE"""),"")</f>
        <v/>
      </c>
      <c r="C397" s="201" t="str">
        <f>IFERROR(__xludf.DUMMYFUNCTION("""COMPUTED_VALUE"""),"")</f>
        <v/>
      </c>
      <c r="D397" s="201" t="str">
        <f>IFERROR(__xludf.DUMMYFUNCTION("""COMPUTED_VALUE"""),"")</f>
        <v/>
      </c>
      <c r="E397" s="201" t="str">
        <f>IFERROR(__xludf.DUMMYFUNCTION("""COMPUTED_VALUE"""),"")</f>
        <v/>
      </c>
      <c r="F397" s="201" t="str">
        <f>IFERROR(__xludf.DUMMYFUNCTION("""COMPUTED_VALUE"""),"")</f>
        <v/>
      </c>
      <c r="G397" s="201" t="str">
        <f>IFERROR(__xludf.DUMMYFUNCTION("""COMPUTED_VALUE"""),"")</f>
        <v/>
      </c>
      <c r="H397" s="201" t="str">
        <f>IFERROR(__xludf.DUMMYFUNCTION("""COMPUTED_VALUE"""),"")</f>
        <v/>
      </c>
    </row>
    <row r="398">
      <c r="A398" s="201" t="str">
        <f>IFERROR(__xludf.DUMMYFUNCTION("""COMPUTED_VALUE"""),"Engenharia de Requisitos|")</f>
        <v>Engenharia de Requisitos|</v>
      </c>
      <c r="B398" s="201" t="str">
        <f>IFERROR(__xludf.DUMMYFUNCTION("""COMPUTED_VALUE"""),"")</f>
        <v/>
      </c>
      <c r="C398" s="201" t="str">
        <f>IFERROR(__xludf.DUMMYFUNCTION("""COMPUTED_VALUE"""),"")</f>
        <v/>
      </c>
      <c r="D398" s="201" t="str">
        <f>IFERROR(__xludf.DUMMYFUNCTION("""COMPUTED_VALUE"""),"")</f>
        <v/>
      </c>
      <c r="E398" s="201" t="str">
        <f>IFERROR(__xludf.DUMMYFUNCTION("""COMPUTED_VALUE"""),"")</f>
        <v/>
      </c>
      <c r="F398" s="201" t="str">
        <f>IFERROR(__xludf.DUMMYFUNCTION("""COMPUTED_VALUE"""),"")</f>
        <v/>
      </c>
      <c r="G398" s="201" t="str">
        <f>IFERROR(__xludf.DUMMYFUNCTION("""COMPUTED_VALUE"""),"")</f>
        <v/>
      </c>
      <c r="H398" s="201" t="str">
        <f>IFERROR(__xludf.DUMMYFUNCTION("""COMPUTED_VALUE"""),"")</f>
        <v/>
      </c>
    </row>
    <row r="399">
      <c r="A399" s="201" t="str">
        <f>IFERROR(__xludf.DUMMYFUNCTION("""COMPUTED_VALUE"""),"14:06:37 up 1:28")</f>
        <v>14:06:37 up 1:28</v>
      </c>
      <c r="B399" s="201" t="str">
        <f>IFERROR(__xludf.DUMMYFUNCTION("""COMPUTED_VALUE"""),"1 user")</f>
        <v>1 user</v>
      </c>
      <c r="C399" s="201" t="str">
        <f>IFERROR(__xludf.DUMMYFUNCTION("""COMPUTED_VALUE"""),"load average: 0")</f>
        <v>load average: 0</v>
      </c>
      <c r="D399" s="201">
        <f>IFERROR(__xludf.DUMMYFUNCTION("""COMPUTED_VALUE"""),30.0)</f>
        <v>30</v>
      </c>
      <c r="E399" s="201">
        <f>IFERROR(__xludf.DUMMYFUNCTION("""COMPUTED_VALUE"""),0.0)</f>
        <v>0</v>
      </c>
      <c r="F399" s="201">
        <f>IFERROR(__xludf.DUMMYFUNCTION("""COMPUTED_VALUE"""),85.0)</f>
        <v>85</v>
      </c>
      <c r="G399" s="201">
        <f>IFERROR(__xludf.DUMMYFUNCTION("""COMPUTED_VALUE"""),0.0)</f>
        <v>0</v>
      </c>
      <c r="H399" s="201">
        <f>IFERROR(__xludf.DUMMYFUNCTION("""COMPUTED_VALUE"""),90.0)</f>
        <v>90</v>
      </c>
    </row>
    <row r="400">
      <c r="A400" s="201" t="str">
        <f>IFERROR(__xludf.DUMMYFUNCTION("""COMPUTED_VALUE"""),"up 1 hour")</f>
        <v>up 1 hour</v>
      </c>
      <c r="B400" s="201" t="str">
        <f>IFERROR(__xludf.DUMMYFUNCTION("""COMPUTED_VALUE"""),"28 minutes")</f>
        <v>28 minutes</v>
      </c>
      <c r="C400" s="201" t="str">
        <f>IFERROR(__xludf.DUMMYFUNCTION("""COMPUTED_VALUE"""),"")</f>
        <v/>
      </c>
      <c r="D400" s="201" t="str">
        <f>IFERROR(__xludf.DUMMYFUNCTION("""COMPUTED_VALUE"""),"")</f>
        <v/>
      </c>
      <c r="E400" s="201" t="str">
        <f>IFERROR(__xludf.DUMMYFUNCTION("""COMPUTED_VALUE"""),"")</f>
        <v/>
      </c>
      <c r="F400" s="201" t="str">
        <f>IFERROR(__xludf.DUMMYFUNCTION("""COMPUTED_VALUE"""),"")</f>
        <v/>
      </c>
      <c r="G400" s="201" t="str">
        <f>IFERROR(__xludf.DUMMYFUNCTION("""COMPUTED_VALUE"""),"")</f>
        <v/>
      </c>
      <c r="H400" s="201" t="str">
        <f>IFERROR(__xludf.DUMMYFUNCTION("""COMPUTED_VALUE"""),"")</f>
        <v/>
      </c>
    </row>
    <row r="401">
      <c r="A401" s="201" t="str">
        <f>IFERROR(__xludf.DUMMYFUNCTION("""COMPUTED_VALUE"""),"sáb set 7 17:06:37 UTC 2019")</f>
        <v>sáb set 7 17:06:37 UTC 2019</v>
      </c>
      <c r="B401" s="201" t="str">
        <f>IFERROR(__xludf.DUMMYFUNCTION("""COMPUTED_VALUE"""),"")</f>
        <v/>
      </c>
      <c r="C401" s="201" t="str">
        <f>IFERROR(__xludf.DUMMYFUNCTION("""COMPUTED_VALUE"""),"")</f>
        <v/>
      </c>
      <c r="D401" s="201" t="str">
        <f>IFERROR(__xludf.DUMMYFUNCTION("""COMPUTED_VALUE"""),"")</f>
        <v/>
      </c>
      <c r="E401" s="201" t="str">
        <f>IFERROR(__xludf.DUMMYFUNCTION("""COMPUTED_VALUE"""),"")</f>
        <v/>
      </c>
      <c r="F401" s="201" t="str">
        <f>IFERROR(__xludf.DUMMYFUNCTION("""COMPUTED_VALUE"""),"")</f>
        <v/>
      </c>
      <c r="G401" s="201" t="str">
        <f>IFERROR(__xludf.DUMMYFUNCTION("""COMPUTED_VALUE"""),"")</f>
        <v/>
      </c>
      <c r="H401" s="201" t="str">
        <f>IFERROR(__xludf.DUMMYFUNCTION("""COMPUTED_VALUE"""),"")</f>
        <v/>
      </c>
    </row>
    <row r="402">
      <c r="A402" s="201" t="str">
        <f>IFERROR(__xludf.DUMMYFUNCTION("""COMPUTED_VALUE"""),"")</f>
        <v/>
      </c>
      <c r="B402" s="201" t="str">
        <f>IFERROR(__xludf.DUMMYFUNCTION("""COMPUTED_VALUE"""),"")</f>
        <v/>
      </c>
      <c r="C402" s="201" t="str">
        <f>IFERROR(__xludf.DUMMYFUNCTION("""COMPUTED_VALUE"""),"")</f>
        <v/>
      </c>
      <c r="D402" s="201" t="str">
        <f>IFERROR(__xludf.DUMMYFUNCTION("""COMPUTED_VALUE"""),"")</f>
        <v/>
      </c>
      <c r="E402" s="201" t="str">
        <f>IFERROR(__xludf.DUMMYFUNCTION("""COMPUTED_VALUE"""),"")</f>
        <v/>
      </c>
      <c r="F402" s="201" t="str">
        <f>IFERROR(__xludf.DUMMYFUNCTION("""COMPUTED_VALUE"""),"")</f>
        <v/>
      </c>
      <c r="G402" s="201" t="str">
        <f>IFERROR(__xludf.DUMMYFUNCTION("""COMPUTED_VALUE"""),"")</f>
        <v/>
      </c>
      <c r="H402" s="201" t="str">
        <f>IFERROR(__xludf.DUMMYFUNCTION("""COMPUTED_VALUE"""),"")</f>
        <v/>
      </c>
    </row>
    <row r="403">
      <c r="A403" s="201" t="str">
        <f>IFERROR(__xludf.DUMMYFUNCTION("""COMPUTED_VALUE"""),"Tarefa|")</f>
        <v>Tarefa|</v>
      </c>
      <c r="B403" s="201" t="str">
        <f>IFERROR(__xludf.DUMMYFUNCTION("""COMPUTED_VALUE"""),"")</f>
        <v/>
      </c>
      <c r="C403" s="201" t="str">
        <f>IFERROR(__xludf.DUMMYFUNCTION("""COMPUTED_VALUE"""),"")</f>
        <v/>
      </c>
      <c r="D403" s="201" t="str">
        <f>IFERROR(__xludf.DUMMYFUNCTION("""COMPUTED_VALUE"""),"")</f>
        <v/>
      </c>
      <c r="E403" s="201" t="str">
        <f>IFERROR(__xludf.DUMMYFUNCTION("""COMPUTED_VALUE"""),"")</f>
        <v/>
      </c>
      <c r="F403" s="201" t="str">
        <f>IFERROR(__xludf.DUMMYFUNCTION("""COMPUTED_VALUE"""),"")</f>
        <v/>
      </c>
      <c r="G403" s="201" t="str">
        <f>IFERROR(__xludf.DUMMYFUNCTION("""COMPUTED_VALUE"""),"")</f>
        <v/>
      </c>
      <c r="H403" s="201" t="str">
        <f>IFERROR(__xludf.DUMMYFUNCTION("""COMPUTED_VALUE"""),"")</f>
        <v/>
      </c>
    </row>
    <row r="404">
      <c r="A404" s="201" t="str">
        <f>IFERROR(__xludf.DUMMYFUNCTION("""COMPUTED_VALUE"""),"Orientacao a Objetos|")</f>
        <v>Orientacao a Objetos|</v>
      </c>
      <c r="B404" s="201" t="str">
        <f>IFERROR(__xludf.DUMMYFUNCTION("""COMPUTED_VALUE"""),"")</f>
        <v/>
      </c>
      <c r="C404" s="201" t="str">
        <f>IFERROR(__xludf.DUMMYFUNCTION("""COMPUTED_VALUE"""),"")</f>
        <v/>
      </c>
      <c r="D404" s="201" t="str">
        <f>IFERROR(__xludf.DUMMYFUNCTION("""COMPUTED_VALUE"""),"")</f>
        <v/>
      </c>
      <c r="E404" s="201" t="str">
        <f>IFERROR(__xludf.DUMMYFUNCTION("""COMPUTED_VALUE"""),"")</f>
        <v/>
      </c>
      <c r="F404" s="201" t="str">
        <f>IFERROR(__xludf.DUMMYFUNCTION("""COMPUTED_VALUE"""),"")</f>
        <v/>
      </c>
      <c r="G404" s="201" t="str">
        <f>IFERROR(__xludf.DUMMYFUNCTION("""COMPUTED_VALUE"""),"")</f>
        <v/>
      </c>
      <c r="H404" s="201" t="str">
        <f>IFERROR(__xludf.DUMMYFUNCTION("""COMPUTED_VALUE"""),"")</f>
        <v/>
      </c>
    </row>
    <row r="405">
      <c r="A405" s="201" t="str">
        <f>IFERROR(__xludf.DUMMYFUNCTION("""COMPUTED_VALUE"""),"17:25:58 up 2:13")</f>
        <v>17:25:58 up 2:13</v>
      </c>
      <c r="B405" s="201" t="str">
        <f>IFERROR(__xludf.DUMMYFUNCTION("""COMPUTED_VALUE"""),"1 user")</f>
        <v>1 user</v>
      </c>
      <c r="C405" s="201" t="str">
        <f>IFERROR(__xludf.DUMMYFUNCTION("""COMPUTED_VALUE"""),"load average: 0")</f>
        <v>load average: 0</v>
      </c>
      <c r="D405" s="201">
        <f>IFERROR(__xludf.DUMMYFUNCTION("""COMPUTED_VALUE"""),79.0)</f>
        <v>79</v>
      </c>
      <c r="E405" s="201">
        <f>IFERROR(__xludf.DUMMYFUNCTION("""COMPUTED_VALUE"""),0.0)</f>
        <v>0</v>
      </c>
      <c r="F405" s="201">
        <f>IFERROR(__xludf.DUMMYFUNCTION("""COMPUTED_VALUE"""),77.0)</f>
        <v>77</v>
      </c>
      <c r="G405" s="201">
        <f>IFERROR(__xludf.DUMMYFUNCTION("""COMPUTED_VALUE"""),0.0)</f>
        <v>0</v>
      </c>
      <c r="H405" s="201">
        <f>IFERROR(__xludf.DUMMYFUNCTION("""COMPUTED_VALUE"""),75.0)</f>
        <v>75</v>
      </c>
    </row>
    <row r="406">
      <c r="A406" s="201" t="str">
        <f>IFERROR(__xludf.DUMMYFUNCTION("""COMPUTED_VALUE"""),"up 2 hours")</f>
        <v>up 2 hours</v>
      </c>
      <c r="B406" s="201" t="str">
        <f>IFERROR(__xludf.DUMMYFUNCTION("""COMPUTED_VALUE"""),"13 minutes")</f>
        <v>13 minutes</v>
      </c>
      <c r="C406" s="201" t="str">
        <f>IFERROR(__xludf.DUMMYFUNCTION("""COMPUTED_VALUE"""),"")</f>
        <v/>
      </c>
      <c r="D406" s="201" t="str">
        <f>IFERROR(__xludf.DUMMYFUNCTION("""COMPUTED_VALUE"""),"")</f>
        <v/>
      </c>
      <c r="E406" s="201" t="str">
        <f>IFERROR(__xludf.DUMMYFUNCTION("""COMPUTED_VALUE"""),"")</f>
        <v/>
      </c>
      <c r="F406" s="201" t="str">
        <f>IFERROR(__xludf.DUMMYFUNCTION("""COMPUTED_VALUE"""),"")</f>
        <v/>
      </c>
      <c r="G406" s="201" t="str">
        <f>IFERROR(__xludf.DUMMYFUNCTION("""COMPUTED_VALUE"""),"")</f>
        <v/>
      </c>
      <c r="H406" s="201" t="str">
        <f>IFERROR(__xludf.DUMMYFUNCTION("""COMPUTED_VALUE"""),"")</f>
        <v/>
      </c>
    </row>
    <row r="407">
      <c r="A407" s="201" t="str">
        <f>IFERROR(__xludf.DUMMYFUNCTION("""COMPUTED_VALUE"""),"sáb set 7 20:25:58 UTC 2019")</f>
        <v>sáb set 7 20:25:58 UTC 2019</v>
      </c>
      <c r="B407" s="201" t="str">
        <f>IFERROR(__xludf.DUMMYFUNCTION("""COMPUTED_VALUE"""),"")</f>
        <v/>
      </c>
      <c r="C407" s="201" t="str">
        <f>IFERROR(__xludf.DUMMYFUNCTION("""COMPUTED_VALUE"""),"")</f>
        <v/>
      </c>
      <c r="D407" s="201" t="str">
        <f>IFERROR(__xludf.DUMMYFUNCTION("""COMPUTED_VALUE"""),"")</f>
        <v/>
      </c>
      <c r="E407" s="201" t="str">
        <f>IFERROR(__xludf.DUMMYFUNCTION("""COMPUTED_VALUE"""),"")</f>
        <v/>
      </c>
      <c r="F407" s="201" t="str">
        <f>IFERROR(__xludf.DUMMYFUNCTION("""COMPUTED_VALUE"""),"")</f>
        <v/>
      </c>
      <c r="G407" s="201" t="str">
        <f>IFERROR(__xludf.DUMMYFUNCTION("""COMPUTED_VALUE"""),"")</f>
        <v/>
      </c>
      <c r="H407" s="201" t="str">
        <f>IFERROR(__xludf.DUMMYFUNCTION("""COMPUTED_VALUE"""),"")</f>
        <v/>
      </c>
    </row>
    <row r="408">
      <c r="A408" s="201" t="str">
        <f>IFERROR(__xludf.DUMMYFUNCTION("""COMPUTED_VALUE"""),"")</f>
        <v/>
      </c>
      <c r="B408" s="201" t="str">
        <f>IFERROR(__xludf.DUMMYFUNCTION("""COMPUTED_VALUE"""),"")</f>
        <v/>
      </c>
      <c r="C408" s="201" t="str">
        <f>IFERROR(__xludf.DUMMYFUNCTION("""COMPUTED_VALUE"""),"")</f>
        <v/>
      </c>
      <c r="D408" s="201" t="str">
        <f>IFERROR(__xludf.DUMMYFUNCTION("""COMPUTED_VALUE"""),"")</f>
        <v/>
      </c>
      <c r="E408" s="201" t="str">
        <f>IFERROR(__xludf.DUMMYFUNCTION("""COMPUTED_VALUE"""),"")</f>
        <v/>
      </c>
      <c r="F408" s="201" t="str">
        <f>IFERROR(__xludf.DUMMYFUNCTION("""COMPUTED_VALUE"""),"")</f>
        <v/>
      </c>
      <c r="G408" s="201" t="str">
        <f>IFERROR(__xludf.DUMMYFUNCTION("""COMPUTED_VALUE"""),"")</f>
        <v/>
      </c>
      <c r="H408" s="201" t="str">
        <f>IFERROR(__xludf.DUMMYFUNCTION("""COMPUTED_VALUE"""),"")</f>
        <v/>
      </c>
    </row>
    <row r="409">
      <c r="A409" s="201" t="str">
        <f>IFERROR(__xludf.DUMMYFUNCTION("""COMPUTED_VALUE"""),"Tarefa|")</f>
        <v>Tarefa|</v>
      </c>
      <c r="B409" s="201" t="str">
        <f>IFERROR(__xludf.DUMMYFUNCTION("""COMPUTED_VALUE"""),"")</f>
        <v/>
      </c>
      <c r="C409" s="201" t="str">
        <f>IFERROR(__xludf.DUMMYFUNCTION("""COMPUTED_VALUE"""),"")</f>
        <v/>
      </c>
      <c r="D409" s="201" t="str">
        <f>IFERROR(__xludf.DUMMYFUNCTION("""COMPUTED_VALUE"""),"")</f>
        <v/>
      </c>
      <c r="E409" s="201" t="str">
        <f>IFERROR(__xludf.DUMMYFUNCTION("""COMPUTED_VALUE"""),"")</f>
        <v/>
      </c>
      <c r="F409" s="201" t="str">
        <f>IFERROR(__xludf.DUMMYFUNCTION("""COMPUTED_VALUE"""),"")</f>
        <v/>
      </c>
      <c r="G409" s="201" t="str">
        <f>IFERROR(__xludf.DUMMYFUNCTION("""COMPUTED_VALUE"""),"")</f>
        <v/>
      </c>
      <c r="H409" s="201" t="str">
        <f>IFERROR(__xludf.DUMMYFUNCTION("""COMPUTED_VALUE"""),"")</f>
        <v/>
      </c>
    </row>
    <row r="410">
      <c r="A410" s="201" t="str">
        <f>IFERROR(__xludf.DUMMYFUNCTION("""COMPUTED_VALUE"""),"Orientacao a Objetos|")</f>
        <v>Orientacao a Objetos|</v>
      </c>
      <c r="B410" s="201" t="str">
        <f>IFERROR(__xludf.DUMMYFUNCTION("""COMPUTED_VALUE"""),"")</f>
        <v/>
      </c>
      <c r="C410" s="201" t="str">
        <f>IFERROR(__xludf.DUMMYFUNCTION("""COMPUTED_VALUE"""),"")</f>
        <v/>
      </c>
      <c r="D410" s="201" t="str">
        <f>IFERROR(__xludf.DUMMYFUNCTION("""COMPUTED_VALUE"""),"")</f>
        <v/>
      </c>
      <c r="E410" s="201" t="str">
        <f>IFERROR(__xludf.DUMMYFUNCTION("""COMPUTED_VALUE"""),"")</f>
        <v/>
      </c>
      <c r="F410" s="201" t="str">
        <f>IFERROR(__xludf.DUMMYFUNCTION("""COMPUTED_VALUE"""),"")</f>
        <v/>
      </c>
      <c r="G410" s="201" t="str">
        <f>IFERROR(__xludf.DUMMYFUNCTION("""COMPUTED_VALUE"""),"")</f>
        <v/>
      </c>
      <c r="H410" s="201" t="str">
        <f>IFERROR(__xludf.DUMMYFUNCTION("""COMPUTED_VALUE"""),"")</f>
        <v/>
      </c>
    </row>
    <row r="411">
      <c r="A411" s="201" t="str">
        <f>IFERROR(__xludf.DUMMYFUNCTION("""COMPUTED_VALUE"""),"20:06:05 up 2:24")</f>
        <v>20:06:05 up 2:24</v>
      </c>
      <c r="B411" s="201" t="str">
        <f>IFERROR(__xludf.DUMMYFUNCTION("""COMPUTED_VALUE"""),"1 user")</f>
        <v>1 user</v>
      </c>
      <c r="C411" s="201" t="str">
        <f>IFERROR(__xludf.DUMMYFUNCTION("""COMPUTED_VALUE"""),"load average: 0")</f>
        <v>load average: 0</v>
      </c>
      <c r="D411" s="201">
        <f>IFERROR(__xludf.DUMMYFUNCTION("""COMPUTED_VALUE"""),45.0)</f>
        <v>45</v>
      </c>
      <c r="E411" s="201">
        <f>IFERROR(__xludf.DUMMYFUNCTION("""COMPUTED_VALUE"""),0.0)</f>
        <v>0</v>
      </c>
      <c r="F411" s="201">
        <f>IFERROR(__xludf.DUMMYFUNCTION("""COMPUTED_VALUE"""),48.0)</f>
        <v>48</v>
      </c>
      <c r="G411" s="201">
        <f>IFERROR(__xludf.DUMMYFUNCTION("""COMPUTED_VALUE"""),0.0)</f>
        <v>0</v>
      </c>
      <c r="H411" s="201">
        <f>IFERROR(__xludf.DUMMYFUNCTION("""COMPUTED_VALUE"""),55.0)</f>
        <v>55</v>
      </c>
    </row>
    <row r="412">
      <c r="A412" s="201" t="str">
        <f>IFERROR(__xludf.DUMMYFUNCTION("""COMPUTED_VALUE"""),"up 2 hours")</f>
        <v>up 2 hours</v>
      </c>
      <c r="B412" s="201" t="str">
        <f>IFERROR(__xludf.DUMMYFUNCTION("""COMPUTED_VALUE"""),"24 minutes")</f>
        <v>24 minutes</v>
      </c>
      <c r="C412" s="201" t="str">
        <f>IFERROR(__xludf.DUMMYFUNCTION("""COMPUTED_VALUE"""),"")</f>
        <v/>
      </c>
      <c r="D412" s="201" t="str">
        <f>IFERROR(__xludf.DUMMYFUNCTION("""COMPUTED_VALUE"""),"")</f>
        <v/>
      </c>
      <c r="E412" s="201" t="str">
        <f>IFERROR(__xludf.DUMMYFUNCTION("""COMPUTED_VALUE"""),"")</f>
        <v/>
      </c>
      <c r="F412" s="201" t="str">
        <f>IFERROR(__xludf.DUMMYFUNCTION("""COMPUTED_VALUE"""),"")</f>
        <v/>
      </c>
      <c r="G412" s="201" t="str">
        <f>IFERROR(__xludf.DUMMYFUNCTION("""COMPUTED_VALUE"""),"")</f>
        <v/>
      </c>
      <c r="H412" s="201" t="str">
        <f>IFERROR(__xludf.DUMMYFUNCTION("""COMPUTED_VALUE"""),"")</f>
        <v/>
      </c>
    </row>
    <row r="413">
      <c r="A413" s="201" t="str">
        <f>IFERROR(__xludf.DUMMYFUNCTION("""COMPUTED_VALUE"""),"sáb set 7 23:06:05 UTC 2019")</f>
        <v>sáb set 7 23:06:05 UTC 2019</v>
      </c>
      <c r="B413" s="201" t="str">
        <f>IFERROR(__xludf.DUMMYFUNCTION("""COMPUTED_VALUE"""),"")</f>
        <v/>
      </c>
      <c r="C413" s="201" t="str">
        <f>IFERROR(__xludf.DUMMYFUNCTION("""COMPUTED_VALUE"""),"")</f>
        <v/>
      </c>
      <c r="D413" s="201" t="str">
        <f>IFERROR(__xludf.DUMMYFUNCTION("""COMPUTED_VALUE"""),"")</f>
        <v/>
      </c>
      <c r="E413" s="201" t="str">
        <f>IFERROR(__xludf.DUMMYFUNCTION("""COMPUTED_VALUE"""),"")</f>
        <v/>
      </c>
      <c r="F413" s="201" t="str">
        <f>IFERROR(__xludf.DUMMYFUNCTION("""COMPUTED_VALUE"""),"")</f>
        <v/>
      </c>
      <c r="G413" s="201" t="str">
        <f>IFERROR(__xludf.DUMMYFUNCTION("""COMPUTED_VALUE"""),"")</f>
        <v/>
      </c>
      <c r="H413" s="201" t="str">
        <f>IFERROR(__xludf.DUMMYFUNCTION("""COMPUTED_VALUE"""),"")</f>
        <v/>
      </c>
    </row>
    <row r="414">
      <c r="A414" s="201" t="str">
        <f>IFERROR(__xludf.DUMMYFUNCTION("""COMPUTED_VALUE"""),"")</f>
        <v/>
      </c>
      <c r="B414" s="201" t="str">
        <f>IFERROR(__xludf.DUMMYFUNCTION("""COMPUTED_VALUE"""),"")</f>
        <v/>
      </c>
      <c r="C414" s="201" t="str">
        <f>IFERROR(__xludf.DUMMYFUNCTION("""COMPUTED_VALUE"""),"")</f>
        <v/>
      </c>
      <c r="D414" s="201" t="str">
        <f>IFERROR(__xludf.DUMMYFUNCTION("""COMPUTED_VALUE"""),"")</f>
        <v/>
      </c>
      <c r="E414" s="201" t="str">
        <f>IFERROR(__xludf.DUMMYFUNCTION("""COMPUTED_VALUE"""),"")</f>
        <v/>
      </c>
      <c r="F414" s="201" t="str">
        <f>IFERROR(__xludf.DUMMYFUNCTION("""COMPUTED_VALUE"""),"")</f>
        <v/>
      </c>
      <c r="G414" s="201" t="str">
        <f>IFERROR(__xludf.DUMMYFUNCTION("""COMPUTED_VALUE"""),"")</f>
        <v/>
      </c>
      <c r="H414" s="201" t="str">
        <f>IFERROR(__xludf.DUMMYFUNCTION("""COMPUTED_VALUE"""),"")</f>
        <v/>
      </c>
    </row>
    <row r="415">
      <c r="A415" s="201" t="str">
        <f>IFERROR(__xludf.DUMMYFUNCTION("""COMPUTED_VALUE"""),"Tarefa|")</f>
        <v>Tarefa|</v>
      </c>
      <c r="B415" s="201" t="str">
        <f>IFERROR(__xludf.DUMMYFUNCTION("""COMPUTED_VALUE"""),"")</f>
        <v/>
      </c>
      <c r="C415" s="201" t="str">
        <f>IFERROR(__xludf.DUMMYFUNCTION("""COMPUTED_VALUE"""),"")</f>
        <v/>
      </c>
      <c r="D415" s="201" t="str">
        <f>IFERROR(__xludf.DUMMYFUNCTION("""COMPUTED_VALUE"""),"")</f>
        <v/>
      </c>
      <c r="E415" s="201" t="str">
        <f>IFERROR(__xludf.DUMMYFUNCTION("""COMPUTED_VALUE"""),"")</f>
        <v/>
      </c>
      <c r="F415" s="201" t="str">
        <f>IFERROR(__xludf.DUMMYFUNCTION("""COMPUTED_VALUE"""),"")</f>
        <v/>
      </c>
      <c r="G415" s="201" t="str">
        <f>IFERROR(__xludf.DUMMYFUNCTION("""COMPUTED_VALUE"""),"")</f>
        <v/>
      </c>
      <c r="H415" s="201" t="str">
        <f>IFERROR(__xludf.DUMMYFUNCTION("""COMPUTED_VALUE"""),"")</f>
        <v/>
      </c>
    </row>
    <row r="416">
      <c r="A416" s="201" t="str">
        <f>IFERROR(__xludf.DUMMYFUNCTION("""COMPUTED_VALUE"""),"Sistemas em Computacao|")</f>
        <v>Sistemas em Computacao|</v>
      </c>
      <c r="B416" s="201" t="str">
        <f>IFERROR(__xludf.DUMMYFUNCTION("""COMPUTED_VALUE"""),"")</f>
        <v/>
      </c>
      <c r="C416" s="201" t="str">
        <f>IFERROR(__xludf.DUMMYFUNCTION("""COMPUTED_VALUE"""),"")</f>
        <v/>
      </c>
      <c r="D416" s="201" t="str">
        <f>IFERROR(__xludf.DUMMYFUNCTION("""COMPUTED_VALUE"""),"")</f>
        <v/>
      </c>
      <c r="E416" s="201" t="str">
        <f>IFERROR(__xludf.DUMMYFUNCTION("""COMPUTED_VALUE"""),"")</f>
        <v/>
      </c>
      <c r="F416" s="201" t="str">
        <f>IFERROR(__xludf.DUMMYFUNCTION("""COMPUTED_VALUE"""),"")</f>
        <v/>
      </c>
      <c r="G416" s="201" t="str">
        <f>IFERROR(__xludf.DUMMYFUNCTION("""COMPUTED_VALUE"""),"")</f>
        <v/>
      </c>
      <c r="H416" s="201" t="str">
        <f>IFERROR(__xludf.DUMMYFUNCTION("""COMPUTED_VALUE"""),"")</f>
        <v/>
      </c>
    </row>
    <row r="417">
      <c r="A417" s="201" t="str">
        <f>IFERROR(__xludf.DUMMYFUNCTION("""COMPUTED_VALUE"""),"10:56:11 up 1:57")</f>
        <v>10:56:11 up 1:57</v>
      </c>
      <c r="B417" s="201" t="str">
        <f>IFERROR(__xludf.DUMMYFUNCTION("""COMPUTED_VALUE"""),"1 user")</f>
        <v>1 user</v>
      </c>
      <c r="C417" s="201" t="str">
        <f>IFERROR(__xludf.DUMMYFUNCTION("""COMPUTED_VALUE"""),"load average: 1")</f>
        <v>load average: 1</v>
      </c>
      <c r="D417" s="201">
        <f>IFERROR(__xludf.DUMMYFUNCTION("""COMPUTED_VALUE"""),14.0)</f>
        <v>14</v>
      </c>
      <c r="E417" s="201">
        <f>IFERROR(__xludf.DUMMYFUNCTION("""COMPUTED_VALUE"""),0.0)</f>
        <v>0</v>
      </c>
      <c r="F417" s="201">
        <f>IFERROR(__xludf.DUMMYFUNCTION("""COMPUTED_VALUE"""),83.0)</f>
        <v>83</v>
      </c>
      <c r="G417" s="201">
        <f>IFERROR(__xludf.DUMMYFUNCTION("""COMPUTED_VALUE"""),0.0)</f>
        <v>0</v>
      </c>
      <c r="H417" s="201">
        <f>IFERROR(__xludf.DUMMYFUNCTION("""COMPUTED_VALUE"""),64.0)</f>
        <v>64</v>
      </c>
    </row>
    <row r="418">
      <c r="A418" s="201" t="str">
        <f>IFERROR(__xludf.DUMMYFUNCTION("""COMPUTED_VALUE"""),"up 1 hour")</f>
        <v>up 1 hour</v>
      </c>
      <c r="B418" s="201" t="str">
        <f>IFERROR(__xludf.DUMMYFUNCTION("""COMPUTED_VALUE"""),"57 minutes")</f>
        <v>57 minutes</v>
      </c>
      <c r="C418" s="201" t="str">
        <f>IFERROR(__xludf.DUMMYFUNCTION("""COMPUTED_VALUE"""),"")</f>
        <v/>
      </c>
      <c r="D418" s="201" t="str">
        <f>IFERROR(__xludf.DUMMYFUNCTION("""COMPUTED_VALUE"""),"")</f>
        <v/>
      </c>
      <c r="E418" s="201" t="str">
        <f>IFERROR(__xludf.DUMMYFUNCTION("""COMPUTED_VALUE"""),"")</f>
        <v/>
      </c>
      <c r="F418" s="201" t="str">
        <f>IFERROR(__xludf.DUMMYFUNCTION("""COMPUTED_VALUE"""),"")</f>
        <v/>
      </c>
      <c r="G418" s="201" t="str">
        <f>IFERROR(__xludf.DUMMYFUNCTION("""COMPUTED_VALUE"""),"")</f>
        <v/>
      </c>
      <c r="H418" s="201" t="str">
        <f>IFERROR(__xludf.DUMMYFUNCTION("""COMPUTED_VALUE"""),"")</f>
        <v/>
      </c>
    </row>
    <row r="419">
      <c r="A419" s="201" t="str">
        <f>IFERROR(__xludf.DUMMYFUNCTION("""COMPUTED_VALUE"""),"dom set 8 13:56:11 UTC 2019")</f>
        <v>dom set 8 13:56:11 UTC 2019</v>
      </c>
      <c r="B419" s="201" t="str">
        <f>IFERROR(__xludf.DUMMYFUNCTION("""COMPUTED_VALUE"""),"")</f>
        <v/>
      </c>
      <c r="C419" s="201" t="str">
        <f>IFERROR(__xludf.DUMMYFUNCTION("""COMPUTED_VALUE"""),"")</f>
        <v/>
      </c>
      <c r="D419" s="201" t="str">
        <f>IFERROR(__xludf.DUMMYFUNCTION("""COMPUTED_VALUE"""),"")</f>
        <v/>
      </c>
      <c r="E419" s="201" t="str">
        <f>IFERROR(__xludf.DUMMYFUNCTION("""COMPUTED_VALUE"""),"")</f>
        <v/>
      </c>
      <c r="F419" s="201" t="str">
        <f>IFERROR(__xludf.DUMMYFUNCTION("""COMPUTED_VALUE"""),"")</f>
        <v/>
      </c>
      <c r="G419" s="201" t="str">
        <f>IFERROR(__xludf.DUMMYFUNCTION("""COMPUTED_VALUE"""),"")</f>
        <v/>
      </c>
      <c r="H419" s="201" t="str">
        <f>IFERROR(__xludf.DUMMYFUNCTION("""COMPUTED_VALUE"""),"")</f>
        <v/>
      </c>
    </row>
    <row r="420">
      <c r="A420" s="201" t="str">
        <f>IFERROR(__xludf.DUMMYFUNCTION("""COMPUTED_VALUE"""),"")</f>
        <v/>
      </c>
      <c r="B420" s="201" t="str">
        <f>IFERROR(__xludf.DUMMYFUNCTION("""COMPUTED_VALUE"""),"")</f>
        <v/>
      </c>
      <c r="C420" s="201" t="str">
        <f>IFERROR(__xludf.DUMMYFUNCTION("""COMPUTED_VALUE"""),"")</f>
        <v/>
      </c>
      <c r="D420" s="201" t="str">
        <f>IFERROR(__xludf.DUMMYFUNCTION("""COMPUTED_VALUE"""),"")</f>
        <v/>
      </c>
      <c r="E420" s="201" t="str">
        <f>IFERROR(__xludf.DUMMYFUNCTION("""COMPUTED_VALUE"""),"")</f>
        <v/>
      </c>
      <c r="F420" s="201" t="str">
        <f>IFERROR(__xludf.DUMMYFUNCTION("""COMPUTED_VALUE"""),"")</f>
        <v/>
      </c>
      <c r="G420" s="201" t="str">
        <f>IFERROR(__xludf.DUMMYFUNCTION("""COMPUTED_VALUE"""),"")</f>
        <v/>
      </c>
      <c r="H420" s="201" t="str">
        <f>IFERROR(__xludf.DUMMYFUNCTION("""COMPUTED_VALUE"""),"")</f>
        <v/>
      </c>
    </row>
    <row r="421">
      <c r="A421" s="201" t="str">
        <f>IFERROR(__xludf.DUMMYFUNCTION("""COMPUTED_VALUE"""),"Tarefa|")</f>
        <v>Tarefa|</v>
      </c>
      <c r="B421" s="201" t="str">
        <f>IFERROR(__xludf.DUMMYFUNCTION("""COMPUTED_VALUE"""),"")</f>
        <v/>
      </c>
      <c r="C421" s="201" t="str">
        <f>IFERROR(__xludf.DUMMYFUNCTION("""COMPUTED_VALUE"""),"")</f>
        <v/>
      </c>
      <c r="D421" s="201" t="str">
        <f>IFERROR(__xludf.DUMMYFUNCTION("""COMPUTED_VALUE"""),"")</f>
        <v/>
      </c>
      <c r="E421" s="201" t="str">
        <f>IFERROR(__xludf.DUMMYFUNCTION("""COMPUTED_VALUE"""),"")</f>
        <v/>
      </c>
      <c r="F421" s="201" t="str">
        <f>IFERROR(__xludf.DUMMYFUNCTION("""COMPUTED_VALUE"""),"")</f>
        <v/>
      </c>
      <c r="G421" s="201" t="str">
        <f>IFERROR(__xludf.DUMMYFUNCTION("""COMPUTED_VALUE"""),"")</f>
        <v/>
      </c>
      <c r="H421" s="201" t="str">
        <f>IFERROR(__xludf.DUMMYFUNCTION("""COMPUTED_VALUE"""),"")</f>
        <v/>
      </c>
    </row>
    <row r="422">
      <c r="A422" s="201" t="str">
        <f>IFERROR(__xludf.DUMMYFUNCTION("""COMPUTED_VALUE"""),"Orientacao a Objetos|")</f>
        <v>Orientacao a Objetos|</v>
      </c>
      <c r="B422" s="201" t="str">
        <f>IFERROR(__xludf.DUMMYFUNCTION("""COMPUTED_VALUE"""),"")</f>
        <v/>
      </c>
      <c r="C422" s="201" t="str">
        <f>IFERROR(__xludf.DUMMYFUNCTION("""COMPUTED_VALUE"""),"")</f>
        <v/>
      </c>
      <c r="D422" s="201" t="str">
        <f>IFERROR(__xludf.DUMMYFUNCTION("""COMPUTED_VALUE"""),"")</f>
        <v/>
      </c>
      <c r="E422" s="201" t="str">
        <f>IFERROR(__xludf.DUMMYFUNCTION("""COMPUTED_VALUE"""),"")</f>
        <v/>
      </c>
      <c r="F422" s="201" t="str">
        <f>IFERROR(__xludf.DUMMYFUNCTION("""COMPUTED_VALUE"""),"")</f>
        <v/>
      </c>
      <c r="G422" s="201" t="str">
        <f>IFERROR(__xludf.DUMMYFUNCTION("""COMPUTED_VALUE"""),"")</f>
        <v/>
      </c>
      <c r="H422" s="201" t="str">
        <f>IFERROR(__xludf.DUMMYFUNCTION("""COMPUTED_VALUE"""),"")</f>
        <v/>
      </c>
    </row>
    <row r="423">
      <c r="A423" s="201" t="str">
        <f>IFERROR(__xludf.DUMMYFUNCTION("""COMPUTED_VALUE"""),"12:33:22 up 56 min")</f>
        <v>12:33:22 up 56 min</v>
      </c>
      <c r="B423" s="201" t="str">
        <f>IFERROR(__xludf.DUMMYFUNCTION("""COMPUTED_VALUE"""),"1 user")</f>
        <v>1 user</v>
      </c>
      <c r="C423" s="201" t="str">
        <f>IFERROR(__xludf.DUMMYFUNCTION("""COMPUTED_VALUE"""),"load average: 0")</f>
        <v>load average: 0</v>
      </c>
      <c r="D423" s="201">
        <f>IFERROR(__xludf.DUMMYFUNCTION("""COMPUTED_VALUE"""),83.0)</f>
        <v>83</v>
      </c>
      <c r="E423" s="201">
        <f>IFERROR(__xludf.DUMMYFUNCTION("""COMPUTED_VALUE"""),0.0)</f>
        <v>0</v>
      </c>
      <c r="F423" s="201">
        <f>IFERROR(__xludf.DUMMYFUNCTION("""COMPUTED_VALUE"""),72.0)</f>
        <v>72</v>
      </c>
      <c r="G423" s="201">
        <f>IFERROR(__xludf.DUMMYFUNCTION("""COMPUTED_VALUE"""),0.0)</f>
        <v>0</v>
      </c>
      <c r="H423" s="201">
        <f>IFERROR(__xludf.DUMMYFUNCTION("""COMPUTED_VALUE"""),67.0)</f>
        <v>67</v>
      </c>
    </row>
    <row r="424">
      <c r="A424" s="201" t="str">
        <f>IFERROR(__xludf.DUMMYFUNCTION("""COMPUTED_VALUE"""),"up 0 hour")</f>
        <v>up 0 hour</v>
      </c>
      <c r="B424" s="201" t="str">
        <f>IFERROR(__xludf.DUMMYFUNCTION("""COMPUTED_VALUE"""),"56 minutes")</f>
        <v>56 minutes</v>
      </c>
      <c r="C424" s="201" t="str">
        <f>IFERROR(__xludf.DUMMYFUNCTION("""COMPUTED_VALUE"""),"")</f>
        <v/>
      </c>
      <c r="D424" s="201" t="str">
        <f>IFERROR(__xludf.DUMMYFUNCTION("""COMPUTED_VALUE"""),"")</f>
        <v/>
      </c>
      <c r="E424" s="201" t="str">
        <f>IFERROR(__xludf.DUMMYFUNCTION("""COMPUTED_VALUE"""),"")</f>
        <v/>
      </c>
      <c r="F424" s="201" t="str">
        <f>IFERROR(__xludf.DUMMYFUNCTION("""COMPUTED_VALUE"""),"")</f>
        <v/>
      </c>
      <c r="G424" s="201" t="str">
        <f>IFERROR(__xludf.DUMMYFUNCTION("""COMPUTED_VALUE"""),"")</f>
        <v/>
      </c>
      <c r="H424" s="201" t="str">
        <f>IFERROR(__xludf.DUMMYFUNCTION("""COMPUTED_VALUE"""),"")</f>
        <v/>
      </c>
    </row>
    <row r="425">
      <c r="A425" s="201" t="str">
        <f>IFERROR(__xludf.DUMMYFUNCTION("""COMPUTED_VALUE"""),"dom set 8 15:33:22 UTC 2019")</f>
        <v>dom set 8 15:33:22 UTC 2019</v>
      </c>
      <c r="B425" s="201" t="str">
        <f>IFERROR(__xludf.DUMMYFUNCTION("""COMPUTED_VALUE"""),"")</f>
        <v/>
      </c>
      <c r="C425" s="201" t="str">
        <f>IFERROR(__xludf.DUMMYFUNCTION("""COMPUTED_VALUE"""),"")</f>
        <v/>
      </c>
      <c r="D425" s="201" t="str">
        <f>IFERROR(__xludf.DUMMYFUNCTION("""COMPUTED_VALUE"""),"")</f>
        <v/>
      </c>
      <c r="E425" s="201" t="str">
        <f>IFERROR(__xludf.DUMMYFUNCTION("""COMPUTED_VALUE"""),"")</f>
        <v/>
      </c>
      <c r="F425" s="201" t="str">
        <f>IFERROR(__xludf.DUMMYFUNCTION("""COMPUTED_VALUE"""),"")</f>
        <v/>
      </c>
      <c r="G425" s="201" t="str">
        <f>IFERROR(__xludf.DUMMYFUNCTION("""COMPUTED_VALUE"""),"")</f>
        <v/>
      </c>
      <c r="H425" s="201" t="str">
        <f>IFERROR(__xludf.DUMMYFUNCTION("""COMPUTED_VALUE"""),"")</f>
        <v/>
      </c>
    </row>
    <row r="426">
      <c r="A426" s="201" t="str">
        <f>IFERROR(__xludf.DUMMYFUNCTION("""COMPUTED_VALUE"""),"")</f>
        <v/>
      </c>
      <c r="B426" s="201" t="str">
        <f>IFERROR(__xludf.DUMMYFUNCTION("""COMPUTED_VALUE"""),"")</f>
        <v/>
      </c>
      <c r="C426" s="201" t="str">
        <f>IFERROR(__xludf.DUMMYFUNCTION("""COMPUTED_VALUE"""),"")</f>
        <v/>
      </c>
      <c r="D426" s="201" t="str">
        <f>IFERROR(__xludf.DUMMYFUNCTION("""COMPUTED_VALUE"""),"")</f>
        <v/>
      </c>
      <c r="E426" s="201" t="str">
        <f>IFERROR(__xludf.DUMMYFUNCTION("""COMPUTED_VALUE"""),"")</f>
        <v/>
      </c>
      <c r="F426" s="201" t="str">
        <f>IFERROR(__xludf.DUMMYFUNCTION("""COMPUTED_VALUE"""),"")</f>
        <v/>
      </c>
      <c r="G426" s="201" t="str">
        <f>IFERROR(__xludf.DUMMYFUNCTION("""COMPUTED_VALUE"""),"")</f>
        <v/>
      </c>
      <c r="H426" s="201" t="str">
        <f>IFERROR(__xludf.DUMMYFUNCTION("""COMPUTED_VALUE"""),"")</f>
        <v/>
      </c>
    </row>
    <row r="427">
      <c r="A427" s="201" t="str">
        <f>IFERROR(__xludf.DUMMYFUNCTION("""COMPUTED_VALUE"""),"Tarefa|")</f>
        <v>Tarefa|</v>
      </c>
      <c r="B427" s="201" t="str">
        <f>IFERROR(__xludf.DUMMYFUNCTION("""COMPUTED_VALUE"""),"")</f>
        <v/>
      </c>
      <c r="C427" s="201" t="str">
        <f>IFERROR(__xludf.DUMMYFUNCTION("""COMPUTED_VALUE"""),"")</f>
        <v/>
      </c>
      <c r="D427" s="201" t="str">
        <f>IFERROR(__xludf.DUMMYFUNCTION("""COMPUTED_VALUE"""),"")</f>
        <v/>
      </c>
      <c r="E427" s="201" t="str">
        <f>IFERROR(__xludf.DUMMYFUNCTION("""COMPUTED_VALUE"""),"")</f>
        <v/>
      </c>
      <c r="F427" s="201" t="str">
        <f>IFERROR(__xludf.DUMMYFUNCTION("""COMPUTED_VALUE"""),"")</f>
        <v/>
      </c>
      <c r="G427" s="201" t="str">
        <f>IFERROR(__xludf.DUMMYFUNCTION("""COMPUTED_VALUE"""),"")</f>
        <v/>
      </c>
      <c r="H427" s="201" t="str">
        <f>IFERROR(__xludf.DUMMYFUNCTION("""COMPUTED_VALUE"""),"")</f>
        <v/>
      </c>
    </row>
    <row r="428">
      <c r="A428" s="201" t="str">
        <f>IFERROR(__xludf.DUMMYFUNCTION("""COMPUTED_VALUE"""),"Sistemas em Computacao|")</f>
        <v>Sistemas em Computacao|</v>
      </c>
      <c r="B428" s="201" t="str">
        <f>IFERROR(__xludf.DUMMYFUNCTION("""COMPUTED_VALUE"""),"")</f>
        <v/>
      </c>
      <c r="C428" s="201" t="str">
        <f>IFERROR(__xludf.DUMMYFUNCTION("""COMPUTED_VALUE"""),"")</f>
        <v/>
      </c>
      <c r="D428" s="201" t="str">
        <f>IFERROR(__xludf.DUMMYFUNCTION("""COMPUTED_VALUE"""),"")</f>
        <v/>
      </c>
      <c r="E428" s="201" t="str">
        <f>IFERROR(__xludf.DUMMYFUNCTION("""COMPUTED_VALUE"""),"")</f>
        <v/>
      </c>
      <c r="F428" s="201" t="str">
        <f>IFERROR(__xludf.DUMMYFUNCTION("""COMPUTED_VALUE"""),"")</f>
        <v/>
      </c>
      <c r="G428" s="201" t="str">
        <f>IFERROR(__xludf.DUMMYFUNCTION("""COMPUTED_VALUE"""),"")</f>
        <v/>
      </c>
      <c r="H428" s="201" t="str">
        <f>IFERROR(__xludf.DUMMYFUNCTION("""COMPUTED_VALUE"""),"")</f>
        <v/>
      </c>
    </row>
    <row r="429">
      <c r="A429" s="201" t="str">
        <f>IFERROR(__xludf.DUMMYFUNCTION("""COMPUTED_VALUE"""),"16:46:03 up 57 min")</f>
        <v>16:46:03 up 57 min</v>
      </c>
      <c r="B429" s="201" t="str">
        <f>IFERROR(__xludf.DUMMYFUNCTION("""COMPUTED_VALUE"""),"1 user")</f>
        <v>1 user</v>
      </c>
      <c r="C429" s="201" t="str">
        <f>IFERROR(__xludf.DUMMYFUNCTION("""COMPUTED_VALUE"""),"load average: 0")</f>
        <v>load average: 0</v>
      </c>
      <c r="D429" s="201">
        <f>IFERROR(__xludf.DUMMYFUNCTION("""COMPUTED_VALUE"""),99.0)</f>
        <v>99</v>
      </c>
      <c r="E429" s="201">
        <f>IFERROR(__xludf.DUMMYFUNCTION("""COMPUTED_VALUE"""),0.0)</f>
        <v>0</v>
      </c>
      <c r="F429" s="201">
        <f>IFERROR(__xludf.DUMMYFUNCTION("""COMPUTED_VALUE"""),86.0)</f>
        <v>86</v>
      </c>
      <c r="G429" s="201">
        <f>IFERROR(__xludf.DUMMYFUNCTION("""COMPUTED_VALUE"""),0.0)</f>
        <v>0</v>
      </c>
      <c r="H429" s="201">
        <f>IFERROR(__xludf.DUMMYFUNCTION("""COMPUTED_VALUE"""),70.0)</f>
        <v>70</v>
      </c>
    </row>
    <row r="430">
      <c r="A430" s="201" t="str">
        <f>IFERROR(__xludf.DUMMYFUNCTION("""COMPUTED_VALUE"""),"up 0 hours")</f>
        <v>up 0 hours</v>
      </c>
      <c r="B430" s="201" t="str">
        <f>IFERROR(__xludf.DUMMYFUNCTION("""COMPUTED_VALUE"""),"57 minutes")</f>
        <v>57 minutes</v>
      </c>
      <c r="C430" s="201" t="str">
        <f>IFERROR(__xludf.DUMMYFUNCTION("""COMPUTED_VALUE"""),"")</f>
        <v/>
      </c>
      <c r="D430" s="201" t="str">
        <f>IFERROR(__xludf.DUMMYFUNCTION("""COMPUTED_VALUE"""),"")</f>
        <v/>
      </c>
      <c r="E430" s="201" t="str">
        <f>IFERROR(__xludf.DUMMYFUNCTION("""COMPUTED_VALUE"""),"")</f>
        <v/>
      </c>
      <c r="F430" s="201" t="str">
        <f>IFERROR(__xludf.DUMMYFUNCTION("""COMPUTED_VALUE"""),"")</f>
        <v/>
      </c>
      <c r="G430" s="201" t="str">
        <f>IFERROR(__xludf.DUMMYFUNCTION("""COMPUTED_VALUE"""),"")</f>
        <v/>
      </c>
      <c r="H430" s="201" t="str">
        <f>IFERROR(__xludf.DUMMYFUNCTION("""COMPUTED_VALUE"""),"")</f>
        <v/>
      </c>
    </row>
    <row r="431">
      <c r="A431" s="201" t="str">
        <f>IFERROR(__xludf.DUMMYFUNCTION("""COMPUTED_VALUE"""),"dom set 8 19:46:03 UTC 2019")</f>
        <v>dom set 8 19:46:03 UTC 2019</v>
      </c>
      <c r="B431" s="201" t="str">
        <f>IFERROR(__xludf.DUMMYFUNCTION("""COMPUTED_VALUE"""),"")</f>
        <v/>
      </c>
      <c r="C431" s="201" t="str">
        <f>IFERROR(__xludf.DUMMYFUNCTION("""COMPUTED_VALUE"""),"")</f>
        <v/>
      </c>
      <c r="D431" s="201" t="str">
        <f>IFERROR(__xludf.DUMMYFUNCTION("""COMPUTED_VALUE"""),"")</f>
        <v/>
      </c>
      <c r="E431" s="201" t="str">
        <f>IFERROR(__xludf.DUMMYFUNCTION("""COMPUTED_VALUE"""),"")</f>
        <v/>
      </c>
      <c r="F431" s="201" t="str">
        <f>IFERROR(__xludf.DUMMYFUNCTION("""COMPUTED_VALUE"""),"")</f>
        <v/>
      </c>
      <c r="G431" s="201" t="str">
        <f>IFERROR(__xludf.DUMMYFUNCTION("""COMPUTED_VALUE"""),"")</f>
        <v/>
      </c>
      <c r="H431" s="201" t="str">
        <f>IFERROR(__xludf.DUMMYFUNCTION("""COMPUTED_VALUE"""),"")</f>
        <v/>
      </c>
    </row>
    <row r="432">
      <c r="A432" s="201" t="str">
        <f>IFERROR(__xludf.DUMMYFUNCTION("""COMPUTED_VALUE"""),"")</f>
        <v/>
      </c>
      <c r="B432" s="201" t="str">
        <f>IFERROR(__xludf.DUMMYFUNCTION("""COMPUTED_VALUE"""),"")</f>
        <v/>
      </c>
      <c r="C432" s="201" t="str">
        <f>IFERROR(__xludf.DUMMYFUNCTION("""COMPUTED_VALUE"""),"")</f>
        <v/>
      </c>
      <c r="D432" s="201" t="str">
        <f>IFERROR(__xludf.DUMMYFUNCTION("""COMPUTED_VALUE"""),"")</f>
        <v/>
      </c>
      <c r="E432" s="201" t="str">
        <f>IFERROR(__xludf.DUMMYFUNCTION("""COMPUTED_VALUE"""),"")</f>
        <v/>
      </c>
      <c r="F432" s="201" t="str">
        <f>IFERROR(__xludf.DUMMYFUNCTION("""COMPUTED_VALUE"""),"")</f>
        <v/>
      </c>
      <c r="G432" s="201" t="str">
        <f>IFERROR(__xludf.DUMMYFUNCTION("""COMPUTED_VALUE"""),"")</f>
        <v/>
      </c>
      <c r="H432" s="201" t="str">
        <f>IFERROR(__xludf.DUMMYFUNCTION("""COMPUTED_VALUE"""),"")</f>
        <v/>
      </c>
    </row>
    <row r="433">
      <c r="A433" s="201" t="str">
        <f>IFERROR(__xludf.DUMMYFUNCTION("""COMPUTED_VALUE"""),"Desenvolvimento|")</f>
        <v>Desenvolvimento|</v>
      </c>
      <c r="B433" s="201" t="str">
        <f>IFERROR(__xludf.DUMMYFUNCTION("""COMPUTED_VALUE"""),"")</f>
        <v/>
      </c>
      <c r="C433" s="201" t="str">
        <f>IFERROR(__xludf.DUMMYFUNCTION("""COMPUTED_VALUE"""),"")</f>
        <v/>
      </c>
      <c r="D433" s="201" t="str">
        <f>IFERROR(__xludf.DUMMYFUNCTION("""COMPUTED_VALUE"""),"")</f>
        <v/>
      </c>
      <c r="E433" s="201" t="str">
        <f>IFERROR(__xludf.DUMMYFUNCTION("""COMPUTED_VALUE"""),"")</f>
        <v/>
      </c>
      <c r="F433" s="201" t="str">
        <f>IFERROR(__xludf.DUMMYFUNCTION("""COMPUTED_VALUE"""),"")</f>
        <v/>
      </c>
      <c r="G433" s="201" t="str">
        <f>IFERROR(__xludf.DUMMYFUNCTION("""COMPUTED_VALUE"""),"")</f>
        <v/>
      </c>
      <c r="H433" s="201" t="str">
        <f>IFERROR(__xludf.DUMMYFUNCTION("""COMPUTED_VALUE"""),"")</f>
        <v/>
      </c>
    </row>
    <row r="434">
      <c r="A434" s="201" t="str">
        <f>IFERROR(__xludf.DUMMYFUNCTION("""COMPUTED_VALUE"""),"Projeto Integrador|")</f>
        <v>Projeto Integrador|</v>
      </c>
      <c r="B434" s="201" t="str">
        <f>IFERROR(__xludf.DUMMYFUNCTION("""COMPUTED_VALUE"""),"")</f>
        <v/>
      </c>
      <c r="C434" s="201" t="str">
        <f>IFERROR(__xludf.DUMMYFUNCTION("""COMPUTED_VALUE"""),"")</f>
        <v/>
      </c>
      <c r="D434" s="201" t="str">
        <f>IFERROR(__xludf.DUMMYFUNCTION("""COMPUTED_VALUE"""),"")</f>
        <v/>
      </c>
      <c r="E434" s="201" t="str">
        <f>IFERROR(__xludf.DUMMYFUNCTION("""COMPUTED_VALUE"""),"")</f>
        <v/>
      </c>
      <c r="F434" s="201" t="str">
        <f>IFERROR(__xludf.DUMMYFUNCTION("""COMPUTED_VALUE"""),"")</f>
        <v/>
      </c>
      <c r="G434" s="201" t="str">
        <f>IFERROR(__xludf.DUMMYFUNCTION("""COMPUTED_VALUE"""),"")</f>
        <v/>
      </c>
      <c r="H434" s="201" t="str">
        <f>IFERROR(__xludf.DUMMYFUNCTION("""COMPUTED_VALUE"""),"")</f>
        <v/>
      </c>
    </row>
    <row r="435">
      <c r="A435" s="201" t="str">
        <f>IFERROR(__xludf.DUMMYFUNCTION("""COMPUTED_VALUE"""),"20:32:36 up 2:19")</f>
        <v>20:32:36 up 2:19</v>
      </c>
      <c r="B435" s="201" t="str">
        <f>IFERROR(__xludf.DUMMYFUNCTION("""COMPUTED_VALUE"""),"1 user")</f>
        <v>1 user</v>
      </c>
      <c r="C435" s="201" t="str">
        <f>IFERROR(__xludf.DUMMYFUNCTION("""COMPUTED_VALUE"""),"load average: 1")</f>
        <v>load average: 1</v>
      </c>
      <c r="D435" s="201">
        <f>IFERROR(__xludf.DUMMYFUNCTION("""COMPUTED_VALUE"""),3.0)</f>
        <v>3</v>
      </c>
      <c r="E435" s="201">
        <f>IFERROR(__xludf.DUMMYFUNCTION("""COMPUTED_VALUE"""),0.0)</f>
        <v>0</v>
      </c>
      <c r="F435" s="201">
        <f>IFERROR(__xludf.DUMMYFUNCTION("""COMPUTED_VALUE"""),84.0)</f>
        <v>84</v>
      </c>
      <c r="G435" s="201">
        <f>IFERROR(__xludf.DUMMYFUNCTION("""COMPUTED_VALUE"""),0.0)</f>
        <v>0</v>
      </c>
      <c r="H435" s="201">
        <f>IFERROR(__xludf.DUMMYFUNCTION("""COMPUTED_VALUE"""),67.0)</f>
        <v>67</v>
      </c>
    </row>
    <row r="436">
      <c r="A436" s="201" t="str">
        <f>IFERROR(__xludf.DUMMYFUNCTION("""COMPUTED_VALUE"""),"up 2 hours")</f>
        <v>up 2 hours</v>
      </c>
      <c r="B436" s="201" t="str">
        <f>IFERROR(__xludf.DUMMYFUNCTION("""COMPUTED_VALUE"""),"19 minutes")</f>
        <v>19 minutes</v>
      </c>
      <c r="C436" s="201" t="str">
        <f>IFERROR(__xludf.DUMMYFUNCTION("""COMPUTED_VALUE"""),"")</f>
        <v/>
      </c>
      <c r="D436" s="201" t="str">
        <f>IFERROR(__xludf.DUMMYFUNCTION("""COMPUTED_VALUE"""),"")</f>
        <v/>
      </c>
      <c r="E436" s="201" t="str">
        <f>IFERROR(__xludf.DUMMYFUNCTION("""COMPUTED_VALUE"""),"")</f>
        <v/>
      </c>
      <c r="F436" s="201" t="str">
        <f>IFERROR(__xludf.DUMMYFUNCTION("""COMPUTED_VALUE"""),"")</f>
        <v/>
      </c>
      <c r="G436" s="201" t="str">
        <f>IFERROR(__xludf.DUMMYFUNCTION("""COMPUTED_VALUE"""),"")</f>
        <v/>
      </c>
      <c r="H436" s="201" t="str">
        <f>IFERROR(__xludf.DUMMYFUNCTION("""COMPUTED_VALUE"""),"")</f>
        <v/>
      </c>
    </row>
    <row r="437">
      <c r="A437" s="201" t="str">
        <f>IFERROR(__xludf.DUMMYFUNCTION("""COMPUTED_VALUE"""),"dom set 8 23:32:36 UTC 2019")</f>
        <v>dom set 8 23:32:36 UTC 2019</v>
      </c>
      <c r="B437" s="201" t="str">
        <f>IFERROR(__xludf.DUMMYFUNCTION("""COMPUTED_VALUE"""),"")</f>
        <v/>
      </c>
      <c r="C437" s="201" t="str">
        <f>IFERROR(__xludf.DUMMYFUNCTION("""COMPUTED_VALUE"""),"")</f>
        <v/>
      </c>
      <c r="D437" s="201" t="str">
        <f>IFERROR(__xludf.DUMMYFUNCTION("""COMPUTED_VALUE"""),"")</f>
        <v/>
      </c>
      <c r="E437" s="201" t="str">
        <f>IFERROR(__xludf.DUMMYFUNCTION("""COMPUTED_VALUE"""),"")</f>
        <v/>
      </c>
      <c r="F437" s="201" t="str">
        <f>IFERROR(__xludf.DUMMYFUNCTION("""COMPUTED_VALUE"""),"")</f>
        <v/>
      </c>
      <c r="G437" s="201" t="str">
        <f>IFERROR(__xludf.DUMMYFUNCTION("""COMPUTED_VALUE"""),"")</f>
        <v/>
      </c>
      <c r="H437" s="201" t="str">
        <f>IFERROR(__xludf.DUMMYFUNCTION("""COMPUTED_VALUE"""),"")</f>
        <v/>
      </c>
    </row>
    <row r="438">
      <c r="A438" s="201" t="str">
        <f>IFERROR(__xludf.DUMMYFUNCTION("""COMPUTED_VALUE"""),"")</f>
        <v/>
      </c>
      <c r="B438" s="201" t="str">
        <f>IFERROR(__xludf.DUMMYFUNCTION("""COMPUTED_VALUE"""),"")</f>
        <v/>
      </c>
      <c r="C438" s="201" t="str">
        <f>IFERROR(__xludf.DUMMYFUNCTION("""COMPUTED_VALUE"""),"")</f>
        <v/>
      </c>
      <c r="D438" s="201" t="str">
        <f>IFERROR(__xludf.DUMMYFUNCTION("""COMPUTED_VALUE"""),"")</f>
        <v/>
      </c>
      <c r="E438" s="201" t="str">
        <f>IFERROR(__xludf.DUMMYFUNCTION("""COMPUTED_VALUE"""),"")</f>
        <v/>
      </c>
      <c r="F438" s="201" t="str">
        <f>IFERROR(__xludf.DUMMYFUNCTION("""COMPUTED_VALUE"""),"")</f>
        <v/>
      </c>
      <c r="G438" s="201" t="str">
        <f>IFERROR(__xludf.DUMMYFUNCTION("""COMPUTED_VALUE"""),"")</f>
        <v/>
      </c>
      <c r="H438" s="201" t="str">
        <f>IFERROR(__xludf.DUMMYFUNCTION("""COMPUTED_VALUE"""),"")</f>
        <v/>
      </c>
    </row>
    <row r="439">
      <c r="A439" s="201" t="str">
        <f>IFERROR(__xludf.DUMMYFUNCTION("""COMPUTED_VALUE"""),"Estudo|")</f>
        <v>Estudo|</v>
      </c>
      <c r="B439" s="201" t="str">
        <f>IFERROR(__xludf.DUMMYFUNCTION("""COMPUTED_VALUE"""),"")</f>
        <v/>
      </c>
      <c r="C439" s="201" t="str">
        <f>IFERROR(__xludf.DUMMYFUNCTION("""COMPUTED_VALUE"""),"")</f>
        <v/>
      </c>
      <c r="D439" s="201" t="str">
        <f>IFERROR(__xludf.DUMMYFUNCTION("""COMPUTED_VALUE"""),"")</f>
        <v/>
      </c>
      <c r="E439" s="201" t="str">
        <f>IFERROR(__xludf.DUMMYFUNCTION("""COMPUTED_VALUE"""),"")</f>
        <v/>
      </c>
      <c r="F439" s="201" t="str">
        <f>IFERROR(__xludf.DUMMYFUNCTION("""COMPUTED_VALUE"""),"")</f>
        <v/>
      </c>
      <c r="G439" s="201" t="str">
        <f>IFERROR(__xludf.DUMMYFUNCTION("""COMPUTED_VALUE"""),"")</f>
        <v/>
      </c>
      <c r="H439" s="201" t="str">
        <f>IFERROR(__xludf.DUMMYFUNCTION("""COMPUTED_VALUE"""),"")</f>
        <v/>
      </c>
    </row>
    <row r="440">
      <c r="A440" s="201" t="str">
        <f>IFERROR(__xludf.DUMMYFUNCTION("""COMPUTED_VALUE"""),"MySQL|")</f>
        <v>MySQL|</v>
      </c>
      <c r="B440" s="201" t="str">
        <f>IFERROR(__xludf.DUMMYFUNCTION("""COMPUTED_VALUE"""),"")</f>
        <v/>
      </c>
      <c r="C440" s="201" t="str">
        <f>IFERROR(__xludf.DUMMYFUNCTION("""COMPUTED_VALUE"""),"")</f>
        <v/>
      </c>
      <c r="D440" s="201" t="str">
        <f>IFERROR(__xludf.DUMMYFUNCTION("""COMPUTED_VALUE"""),"")</f>
        <v/>
      </c>
      <c r="E440" s="201" t="str">
        <f>IFERROR(__xludf.DUMMYFUNCTION("""COMPUTED_VALUE"""),"")</f>
        <v/>
      </c>
      <c r="F440" s="201" t="str">
        <f>IFERROR(__xludf.DUMMYFUNCTION("""COMPUTED_VALUE"""),"")</f>
        <v/>
      </c>
      <c r="G440" s="201" t="str">
        <f>IFERROR(__xludf.DUMMYFUNCTION("""COMPUTED_VALUE"""),"")</f>
        <v/>
      </c>
      <c r="H440" s="201" t="str">
        <f>IFERROR(__xludf.DUMMYFUNCTION("""COMPUTED_VALUE"""),"")</f>
        <v/>
      </c>
    </row>
    <row r="441">
      <c r="A441" s="201" t="str">
        <f>IFERROR(__xludf.DUMMYFUNCTION("""COMPUTED_VALUE"""),"11:59:08 up 2:48")</f>
        <v>11:59:08 up 2:48</v>
      </c>
      <c r="B441" s="201" t="str">
        <f>IFERROR(__xludf.DUMMYFUNCTION("""COMPUTED_VALUE"""),"1 user")</f>
        <v>1 user</v>
      </c>
      <c r="C441" s="201" t="str">
        <f>IFERROR(__xludf.DUMMYFUNCTION("""COMPUTED_VALUE"""),"load average: 0")</f>
        <v>load average: 0</v>
      </c>
      <c r="D441" s="201">
        <f>IFERROR(__xludf.DUMMYFUNCTION("""COMPUTED_VALUE"""),61.0)</f>
        <v>61</v>
      </c>
      <c r="E441" s="201">
        <f>IFERROR(__xludf.DUMMYFUNCTION("""COMPUTED_VALUE"""),0.0)</f>
        <v>0</v>
      </c>
      <c r="F441" s="201">
        <f>IFERROR(__xludf.DUMMYFUNCTION("""COMPUTED_VALUE"""),86.0)</f>
        <v>86</v>
      </c>
      <c r="G441" s="201">
        <f>IFERROR(__xludf.DUMMYFUNCTION("""COMPUTED_VALUE"""),1.0)</f>
        <v>1</v>
      </c>
      <c r="H441" s="201">
        <f>IFERROR(__xludf.DUMMYFUNCTION("""COMPUTED_VALUE"""),4.0)</f>
        <v>4</v>
      </c>
    </row>
    <row r="442">
      <c r="A442" s="201" t="str">
        <f>IFERROR(__xludf.DUMMYFUNCTION("""COMPUTED_VALUE"""),"up 2 hours")</f>
        <v>up 2 hours</v>
      </c>
      <c r="B442" s="201" t="str">
        <f>IFERROR(__xludf.DUMMYFUNCTION("""COMPUTED_VALUE"""),"48 minutes")</f>
        <v>48 minutes</v>
      </c>
      <c r="C442" s="201" t="str">
        <f>IFERROR(__xludf.DUMMYFUNCTION("""COMPUTED_VALUE"""),"")</f>
        <v/>
      </c>
      <c r="D442" s="201" t="str">
        <f>IFERROR(__xludf.DUMMYFUNCTION("""COMPUTED_VALUE"""),"")</f>
        <v/>
      </c>
      <c r="E442" s="201" t="str">
        <f>IFERROR(__xludf.DUMMYFUNCTION("""COMPUTED_VALUE"""),"")</f>
        <v/>
      </c>
      <c r="F442" s="201" t="str">
        <f>IFERROR(__xludf.DUMMYFUNCTION("""COMPUTED_VALUE"""),"")</f>
        <v/>
      </c>
      <c r="G442" s="201" t="str">
        <f>IFERROR(__xludf.DUMMYFUNCTION("""COMPUTED_VALUE"""),"")</f>
        <v/>
      </c>
      <c r="H442" s="201" t="str">
        <f>IFERROR(__xludf.DUMMYFUNCTION("""COMPUTED_VALUE"""),"")</f>
        <v/>
      </c>
    </row>
    <row r="443">
      <c r="A443" s="201" t="str">
        <f>IFERROR(__xludf.DUMMYFUNCTION("""COMPUTED_VALUE"""),"seg set 9 14:59:08 UTC 2019")</f>
        <v>seg set 9 14:59:08 UTC 2019</v>
      </c>
      <c r="B443" s="201" t="str">
        <f>IFERROR(__xludf.DUMMYFUNCTION("""COMPUTED_VALUE"""),"")</f>
        <v/>
      </c>
      <c r="C443" s="201" t="str">
        <f>IFERROR(__xludf.DUMMYFUNCTION("""COMPUTED_VALUE"""),"")</f>
        <v/>
      </c>
      <c r="D443" s="201" t="str">
        <f>IFERROR(__xludf.DUMMYFUNCTION("""COMPUTED_VALUE"""),"")</f>
        <v/>
      </c>
      <c r="E443" s="201" t="str">
        <f>IFERROR(__xludf.DUMMYFUNCTION("""COMPUTED_VALUE"""),"")</f>
        <v/>
      </c>
      <c r="F443" s="201" t="str">
        <f>IFERROR(__xludf.DUMMYFUNCTION("""COMPUTED_VALUE"""),"")</f>
        <v/>
      </c>
      <c r="G443" s="201" t="str">
        <f>IFERROR(__xludf.DUMMYFUNCTION("""COMPUTED_VALUE"""),"")</f>
        <v/>
      </c>
      <c r="H443" s="201" t="str">
        <f>IFERROR(__xludf.DUMMYFUNCTION("""COMPUTED_VALUE"""),"")</f>
        <v/>
      </c>
    </row>
    <row r="444">
      <c r="A444" s="201" t="str">
        <f>IFERROR(__xludf.DUMMYFUNCTION("""COMPUTED_VALUE"""),"")</f>
        <v/>
      </c>
      <c r="B444" s="201" t="str">
        <f>IFERROR(__xludf.DUMMYFUNCTION("""COMPUTED_VALUE"""),"")</f>
        <v/>
      </c>
      <c r="C444" s="201" t="str">
        <f>IFERROR(__xludf.DUMMYFUNCTION("""COMPUTED_VALUE"""),"")</f>
        <v/>
      </c>
      <c r="D444" s="201" t="str">
        <f>IFERROR(__xludf.DUMMYFUNCTION("""COMPUTED_VALUE"""),"")</f>
        <v/>
      </c>
      <c r="E444" s="201" t="str">
        <f>IFERROR(__xludf.DUMMYFUNCTION("""COMPUTED_VALUE"""),"")</f>
        <v/>
      </c>
      <c r="F444" s="201" t="str">
        <f>IFERROR(__xludf.DUMMYFUNCTION("""COMPUTED_VALUE"""),"")</f>
        <v/>
      </c>
      <c r="G444" s="201" t="str">
        <f>IFERROR(__xludf.DUMMYFUNCTION("""COMPUTED_VALUE"""),"")</f>
        <v/>
      </c>
      <c r="H444" s="201" t="str">
        <f>IFERROR(__xludf.DUMMYFUNCTION("""COMPUTED_VALUE"""),"")</f>
        <v/>
      </c>
    </row>
    <row r="445">
      <c r="A445" s="201" t="str">
        <f>IFERROR(__xludf.DUMMYFUNCTION("""COMPUTED_VALUE"""),"Estudo|")</f>
        <v>Estudo|</v>
      </c>
      <c r="B445" s="201" t="str">
        <f>IFERROR(__xludf.DUMMYFUNCTION("""COMPUTED_VALUE"""),"")</f>
        <v/>
      </c>
      <c r="C445" s="201" t="str">
        <f>IFERROR(__xludf.DUMMYFUNCTION("""COMPUTED_VALUE"""),"")</f>
        <v/>
      </c>
      <c r="D445" s="201" t="str">
        <f>IFERROR(__xludf.DUMMYFUNCTION("""COMPUTED_VALUE"""),"")</f>
        <v/>
      </c>
      <c r="E445" s="201" t="str">
        <f>IFERROR(__xludf.DUMMYFUNCTION("""COMPUTED_VALUE"""),"")</f>
        <v/>
      </c>
      <c r="F445" s="201" t="str">
        <f>IFERROR(__xludf.DUMMYFUNCTION("""COMPUTED_VALUE"""),"")</f>
        <v/>
      </c>
      <c r="G445" s="201" t="str">
        <f>IFERROR(__xludf.DUMMYFUNCTION("""COMPUTED_VALUE"""),"")</f>
        <v/>
      </c>
      <c r="H445" s="201" t="str">
        <f>IFERROR(__xludf.DUMMYFUNCTION("""COMPUTED_VALUE"""),"")</f>
        <v/>
      </c>
    </row>
    <row r="446">
      <c r="A446" s="201" t="str">
        <f>IFERROR(__xludf.DUMMYFUNCTION("""COMPUTED_VALUE"""),"C++|")</f>
        <v>C++|</v>
      </c>
      <c r="B446" s="201" t="str">
        <f>IFERROR(__xludf.DUMMYFUNCTION("""COMPUTED_VALUE"""),"")</f>
        <v/>
      </c>
      <c r="C446" s="201" t="str">
        <f>IFERROR(__xludf.DUMMYFUNCTION("""COMPUTED_VALUE"""),"")</f>
        <v/>
      </c>
      <c r="D446" s="201" t="str">
        <f>IFERROR(__xludf.DUMMYFUNCTION("""COMPUTED_VALUE"""),"")</f>
        <v/>
      </c>
      <c r="E446" s="201" t="str">
        <f>IFERROR(__xludf.DUMMYFUNCTION("""COMPUTED_VALUE"""),"")</f>
        <v/>
      </c>
      <c r="F446" s="201" t="str">
        <f>IFERROR(__xludf.DUMMYFUNCTION("""COMPUTED_VALUE"""),"")</f>
        <v/>
      </c>
      <c r="G446" s="201" t="str">
        <f>IFERROR(__xludf.DUMMYFUNCTION("""COMPUTED_VALUE"""),"")</f>
        <v/>
      </c>
      <c r="H446" s="201" t="str">
        <f>IFERROR(__xludf.DUMMYFUNCTION("""COMPUTED_VALUE"""),"")</f>
        <v/>
      </c>
    </row>
    <row r="447">
      <c r="A447" s="201" t="str">
        <f>IFERROR(__xludf.DUMMYFUNCTION("""COMPUTED_VALUE"""),"15:06:26 up 2:03")</f>
        <v>15:06:26 up 2:03</v>
      </c>
      <c r="B447" s="201" t="str">
        <f>IFERROR(__xludf.DUMMYFUNCTION("""COMPUTED_VALUE"""),"1 user")</f>
        <v>1 user</v>
      </c>
      <c r="C447" s="201" t="str">
        <f>IFERROR(__xludf.DUMMYFUNCTION("""COMPUTED_VALUE"""),"load average: 0")</f>
        <v>load average: 0</v>
      </c>
      <c r="D447" s="201">
        <f>IFERROR(__xludf.DUMMYFUNCTION("""COMPUTED_VALUE"""),59.0)</f>
        <v>59</v>
      </c>
      <c r="E447" s="201">
        <f>IFERROR(__xludf.DUMMYFUNCTION("""COMPUTED_VALUE"""),0.0)</f>
        <v>0</v>
      </c>
      <c r="F447" s="201">
        <f>IFERROR(__xludf.DUMMYFUNCTION("""COMPUTED_VALUE"""),45.0)</f>
        <v>45</v>
      </c>
      <c r="G447" s="201">
        <f>IFERROR(__xludf.DUMMYFUNCTION("""COMPUTED_VALUE"""),0.0)</f>
        <v>0</v>
      </c>
      <c r="H447" s="201">
        <f>IFERROR(__xludf.DUMMYFUNCTION("""COMPUTED_VALUE"""),41.0)</f>
        <v>41</v>
      </c>
    </row>
    <row r="448">
      <c r="A448" s="201" t="str">
        <f>IFERROR(__xludf.DUMMYFUNCTION("""COMPUTED_VALUE"""),"up 2 hours")</f>
        <v>up 2 hours</v>
      </c>
      <c r="B448" s="201" t="str">
        <f>IFERROR(__xludf.DUMMYFUNCTION("""COMPUTED_VALUE"""),"3 minutes")</f>
        <v>3 minutes</v>
      </c>
      <c r="C448" s="201" t="str">
        <f>IFERROR(__xludf.DUMMYFUNCTION("""COMPUTED_VALUE"""),"")</f>
        <v/>
      </c>
      <c r="D448" s="201" t="str">
        <f>IFERROR(__xludf.DUMMYFUNCTION("""COMPUTED_VALUE"""),"")</f>
        <v/>
      </c>
      <c r="E448" s="201" t="str">
        <f>IFERROR(__xludf.DUMMYFUNCTION("""COMPUTED_VALUE"""),"")</f>
        <v/>
      </c>
      <c r="F448" s="201" t="str">
        <f>IFERROR(__xludf.DUMMYFUNCTION("""COMPUTED_VALUE"""),"")</f>
        <v/>
      </c>
      <c r="G448" s="201" t="str">
        <f>IFERROR(__xludf.DUMMYFUNCTION("""COMPUTED_VALUE"""),"")</f>
        <v/>
      </c>
      <c r="H448" s="201" t="str">
        <f>IFERROR(__xludf.DUMMYFUNCTION("""COMPUTED_VALUE"""),"")</f>
        <v/>
      </c>
    </row>
    <row r="449">
      <c r="A449" s="201" t="str">
        <f>IFERROR(__xludf.DUMMYFUNCTION("""COMPUTED_VALUE"""),"seg set 9 18:06:26 UTC 2019")</f>
        <v>seg set 9 18:06:26 UTC 2019</v>
      </c>
      <c r="B449" s="201" t="str">
        <f>IFERROR(__xludf.DUMMYFUNCTION("""COMPUTED_VALUE"""),"")</f>
        <v/>
      </c>
      <c r="C449" s="201" t="str">
        <f>IFERROR(__xludf.DUMMYFUNCTION("""COMPUTED_VALUE"""),"")</f>
        <v/>
      </c>
      <c r="D449" s="201" t="str">
        <f>IFERROR(__xludf.DUMMYFUNCTION("""COMPUTED_VALUE"""),"")</f>
        <v/>
      </c>
      <c r="E449" s="201" t="str">
        <f>IFERROR(__xludf.DUMMYFUNCTION("""COMPUTED_VALUE"""),"")</f>
        <v/>
      </c>
      <c r="F449" s="201" t="str">
        <f>IFERROR(__xludf.DUMMYFUNCTION("""COMPUTED_VALUE"""),"")</f>
        <v/>
      </c>
      <c r="G449" s="201" t="str">
        <f>IFERROR(__xludf.DUMMYFUNCTION("""COMPUTED_VALUE"""),"")</f>
        <v/>
      </c>
      <c r="H449" s="201" t="str">
        <f>IFERROR(__xludf.DUMMYFUNCTION("""COMPUTED_VALUE"""),"")</f>
        <v/>
      </c>
    </row>
    <row r="450">
      <c r="A450" s="201" t="str">
        <f>IFERROR(__xludf.DUMMYFUNCTION("""COMPUTED_VALUE"""),"")</f>
        <v/>
      </c>
      <c r="B450" s="201" t="str">
        <f>IFERROR(__xludf.DUMMYFUNCTION("""COMPUTED_VALUE"""),"")</f>
        <v/>
      </c>
      <c r="C450" s="201" t="str">
        <f>IFERROR(__xludf.DUMMYFUNCTION("""COMPUTED_VALUE"""),"")</f>
        <v/>
      </c>
      <c r="D450" s="201" t="str">
        <f>IFERROR(__xludf.DUMMYFUNCTION("""COMPUTED_VALUE"""),"")</f>
        <v/>
      </c>
      <c r="E450" s="201" t="str">
        <f>IFERROR(__xludf.DUMMYFUNCTION("""COMPUTED_VALUE"""),"")</f>
        <v/>
      </c>
      <c r="F450" s="201" t="str">
        <f>IFERROR(__xludf.DUMMYFUNCTION("""COMPUTED_VALUE"""),"")</f>
        <v/>
      </c>
      <c r="G450" s="201" t="str">
        <f>IFERROR(__xludf.DUMMYFUNCTION("""COMPUTED_VALUE"""),"")</f>
        <v/>
      </c>
      <c r="H450" s="201" t="str">
        <f>IFERROR(__xludf.DUMMYFUNCTION("""COMPUTED_VALUE"""),"")</f>
        <v/>
      </c>
    </row>
    <row r="451">
      <c r="A451" s="201" t="str">
        <f>IFERROR(__xludf.DUMMYFUNCTION("""COMPUTED_VALUE"""),"Estudo|")</f>
        <v>Estudo|</v>
      </c>
      <c r="B451" s="201" t="str">
        <f>IFERROR(__xludf.DUMMYFUNCTION("""COMPUTED_VALUE"""),"")</f>
        <v/>
      </c>
      <c r="C451" s="201" t="str">
        <f>IFERROR(__xludf.DUMMYFUNCTION("""COMPUTED_VALUE"""),"")</f>
        <v/>
      </c>
      <c r="D451" s="201" t="str">
        <f>IFERROR(__xludf.DUMMYFUNCTION("""COMPUTED_VALUE"""),"")</f>
        <v/>
      </c>
      <c r="E451" s="201" t="str">
        <f>IFERROR(__xludf.DUMMYFUNCTION("""COMPUTED_VALUE"""),"")</f>
        <v/>
      </c>
      <c r="F451" s="201" t="str">
        <f>IFERROR(__xludf.DUMMYFUNCTION("""COMPUTED_VALUE"""),"")</f>
        <v/>
      </c>
      <c r="G451" s="201" t="str">
        <f>IFERROR(__xludf.DUMMYFUNCTION("""COMPUTED_VALUE"""),"")</f>
        <v/>
      </c>
      <c r="H451" s="201" t="str">
        <f>IFERROR(__xludf.DUMMYFUNCTION("""COMPUTED_VALUE"""),"")</f>
        <v/>
      </c>
    </row>
    <row r="452">
      <c r="A452" s="201" t="str">
        <f>IFERROR(__xludf.DUMMYFUNCTION("""COMPUTED_VALUE"""),"Java|")</f>
        <v>Java|</v>
      </c>
      <c r="B452" s="201" t="str">
        <f>IFERROR(__xludf.DUMMYFUNCTION("""COMPUTED_VALUE"""),"")</f>
        <v/>
      </c>
      <c r="C452" s="201" t="str">
        <f>IFERROR(__xludf.DUMMYFUNCTION("""COMPUTED_VALUE"""),"")</f>
        <v/>
      </c>
      <c r="D452" s="201" t="str">
        <f>IFERROR(__xludf.DUMMYFUNCTION("""COMPUTED_VALUE"""),"")</f>
        <v/>
      </c>
      <c r="E452" s="201" t="str">
        <f>IFERROR(__xludf.DUMMYFUNCTION("""COMPUTED_VALUE"""),"")</f>
        <v/>
      </c>
      <c r="F452" s="201" t="str">
        <f>IFERROR(__xludf.DUMMYFUNCTION("""COMPUTED_VALUE"""),"")</f>
        <v/>
      </c>
      <c r="G452" s="201" t="str">
        <f>IFERROR(__xludf.DUMMYFUNCTION("""COMPUTED_VALUE"""),"")</f>
        <v/>
      </c>
      <c r="H452" s="201" t="str">
        <f>IFERROR(__xludf.DUMMYFUNCTION("""COMPUTED_VALUE"""),"")</f>
        <v/>
      </c>
    </row>
    <row r="453">
      <c r="A453" s="201" t="str">
        <f>IFERROR(__xludf.DUMMYFUNCTION("""COMPUTED_VALUE"""),"12:18:19 up 1:41")</f>
        <v>12:18:19 up 1:41</v>
      </c>
      <c r="B453" s="201" t="str">
        <f>IFERROR(__xludf.DUMMYFUNCTION("""COMPUTED_VALUE"""),"1 user")</f>
        <v>1 user</v>
      </c>
      <c r="C453" s="201" t="str">
        <f>IFERROR(__xludf.DUMMYFUNCTION("""COMPUTED_VALUE"""),"load average: 0")</f>
        <v>load average: 0</v>
      </c>
      <c r="D453" s="201">
        <f>IFERROR(__xludf.DUMMYFUNCTION("""COMPUTED_VALUE"""),66.0)</f>
        <v>66</v>
      </c>
      <c r="E453" s="201">
        <f>IFERROR(__xludf.DUMMYFUNCTION("""COMPUTED_VALUE"""),0.0)</f>
        <v>0</v>
      </c>
      <c r="F453" s="201">
        <f>IFERROR(__xludf.DUMMYFUNCTION("""COMPUTED_VALUE"""),55.0)</f>
        <v>55</v>
      </c>
      <c r="G453" s="201">
        <f>IFERROR(__xludf.DUMMYFUNCTION("""COMPUTED_VALUE"""),0.0)</f>
        <v>0</v>
      </c>
      <c r="H453" s="201">
        <f>IFERROR(__xludf.DUMMYFUNCTION("""COMPUTED_VALUE"""),46.0)</f>
        <v>46</v>
      </c>
    </row>
    <row r="454">
      <c r="A454" s="201" t="str">
        <f>IFERROR(__xludf.DUMMYFUNCTION("""COMPUTED_VALUE"""),"up 1 hour")</f>
        <v>up 1 hour</v>
      </c>
      <c r="B454" s="201" t="str">
        <f>IFERROR(__xludf.DUMMYFUNCTION("""COMPUTED_VALUE"""),"41 minutes")</f>
        <v>41 minutes</v>
      </c>
      <c r="C454" s="201" t="str">
        <f>IFERROR(__xludf.DUMMYFUNCTION("""COMPUTED_VALUE"""),"")</f>
        <v/>
      </c>
      <c r="D454" s="201" t="str">
        <f>IFERROR(__xludf.DUMMYFUNCTION("""COMPUTED_VALUE"""),"")</f>
        <v/>
      </c>
      <c r="E454" s="201" t="str">
        <f>IFERROR(__xludf.DUMMYFUNCTION("""COMPUTED_VALUE"""),"")</f>
        <v/>
      </c>
      <c r="F454" s="201" t="str">
        <f>IFERROR(__xludf.DUMMYFUNCTION("""COMPUTED_VALUE"""),"")</f>
        <v/>
      </c>
      <c r="G454" s="201" t="str">
        <f>IFERROR(__xludf.DUMMYFUNCTION("""COMPUTED_VALUE"""),"")</f>
        <v/>
      </c>
      <c r="H454" s="201" t="str">
        <f>IFERROR(__xludf.DUMMYFUNCTION("""COMPUTED_VALUE"""),"")</f>
        <v/>
      </c>
    </row>
    <row r="455">
      <c r="A455" s="201" t="str">
        <f>IFERROR(__xludf.DUMMYFUNCTION("""COMPUTED_VALUE"""),"ter set 10 15:18:19 UTC 2019")</f>
        <v>ter set 10 15:18:19 UTC 2019</v>
      </c>
      <c r="B455" s="201" t="str">
        <f>IFERROR(__xludf.DUMMYFUNCTION("""COMPUTED_VALUE"""),"")</f>
        <v/>
      </c>
      <c r="C455" s="201" t="str">
        <f>IFERROR(__xludf.DUMMYFUNCTION("""COMPUTED_VALUE"""),"")</f>
        <v/>
      </c>
      <c r="D455" s="201" t="str">
        <f>IFERROR(__xludf.DUMMYFUNCTION("""COMPUTED_VALUE"""),"")</f>
        <v/>
      </c>
      <c r="E455" s="201" t="str">
        <f>IFERROR(__xludf.DUMMYFUNCTION("""COMPUTED_VALUE"""),"")</f>
        <v/>
      </c>
      <c r="F455" s="201" t="str">
        <f>IFERROR(__xludf.DUMMYFUNCTION("""COMPUTED_VALUE"""),"")</f>
        <v/>
      </c>
      <c r="G455" s="201" t="str">
        <f>IFERROR(__xludf.DUMMYFUNCTION("""COMPUTED_VALUE"""),"")</f>
        <v/>
      </c>
      <c r="H455" s="201" t="str">
        <f>IFERROR(__xludf.DUMMYFUNCTION("""COMPUTED_VALUE"""),"")</f>
        <v/>
      </c>
    </row>
    <row r="456">
      <c r="A456" s="201" t="str">
        <f>IFERROR(__xludf.DUMMYFUNCTION("""COMPUTED_VALUE"""),"")</f>
        <v/>
      </c>
      <c r="B456" s="201" t="str">
        <f>IFERROR(__xludf.DUMMYFUNCTION("""COMPUTED_VALUE"""),"")</f>
        <v/>
      </c>
      <c r="C456" s="201" t="str">
        <f>IFERROR(__xludf.DUMMYFUNCTION("""COMPUTED_VALUE"""),"")</f>
        <v/>
      </c>
      <c r="D456" s="201" t="str">
        <f>IFERROR(__xludf.DUMMYFUNCTION("""COMPUTED_VALUE"""),"")</f>
        <v/>
      </c>
      <c r="E456" s="201" t="str">
        <f>IFERROR(__xludf.DUMMYFUNCTION("""COMPUTED_VALUE"""),"")</f>
        <v/>
      </c>
      <c r="F456" s="201" t="str">
        <f>IFERROR(__xludf.DUMMYFUNCTION("""COMPUTED_VALUE"""),"")</f>
        <v/>
      </c>
      <c r="G456" s="201" t="str">
        <f>IFERROR(__xludf.DUMMYFUNCTION("""COMPUTED_VALUE"""),"")</f>
        <v/>
      </c>
      <c r="H456" s="201" t="str">
        <f>IFERROR(__xludf.DUMMYFUNCTION("""COMPUTED_VALUE"""),"")</f>
        <v/>
      </c>
    </row>
    <row r="457">
      <c r="A457" s="201" t="str">
        <f>IFERROR(__xludf.DUMMYFUNCTION("""COMPUTED_VALUE"""),"Estudo|")</f>
        <v>Estudo|</v>
      </c>
      <c r="B457" s="201" t="str">
        <f>IFERROR(__xludf.DUMMYFUNCTION("""COMPUTED_VALUE"""),"")</f>
        <v/>
      </c>
      <c r="C457" s="201" t="str">
        <f>IFERROR(__xludf.DUMMYFUNCTION("""COMPUTED_VALUE"""),"")</f>
        <v/>
      </c>
      <c r="D457" s="201" t="str">
        <f>IFERROR(__xludf.DUMMYFUNCTION("""COMPUTED_VALUE"""),"")</f>
        <v/>
      </c>
      <c r="E457" s="201" t="str">
        <f>IFERROR(__xludf.DUMMYFUNCTION("""COMPUTED_VALUE"""),"")</f>
        <v/>
      </c>
      <c r="F457" s="201" t="str">
        <f>IFERROR(__xludf.DUMMYFUNCTION("""COMPUTED_VALUE"""),"")</f>
        <v/>
      </c>
      <c r="G457" s="201" t="str">
        <f>IFERROR(__xludf.DUMMYFUNCTION("""COMPUTED_VALUE"""),"")</f>
        <v/>
      </c>
      <c r="H457" s="201" t="str">
        <f>IFERROR(__xludf.DUMMYFUNCTION("""COMPUTED_VALUE"""),"")</f>
        <v/>
      </c>
    </row>
    <row r="458">
      <c r="A458" s="201" t="str">
        <f>IFERROR(__xludf.DUMMYFUNCTION("""COMPUTED_VALUE"""),"Ruby on Rails|")</f>
        <v>Ruby on Rails|</v>
      </c>
      <c r="B458" s="201" t="str">
        <f>IFERROR(__xludf.DUMMYFUNCTION("""COMPUTED_VALUE"""),"")</f>
        <v/>
      </c>
      <c r="C458" s="201" t="str">
        <f>IFERROR(__xludf.DUMMYFUNCTION("""COMPUTED_VALUE"""),"")</f>
        <v/>
      </c>
      <c r="D458" s="201" t="str">
        <f>IFERROR(__xludf.DUMMYFUNCTION("""COMPUTED_VALUE"""),"")</f>
        <v/>
      </c>
      <c r="E458" s="201" t="str">
        <f>IFERROR(__xludf.DUMMYFUNCTION("""COMPUTED_VALUE"""),"")</f>
        <v/>
      </c>
      <c r="F458" s="201" t="str">
        <f>IFERROR(__xludf.DUMMYFUNCTION("""COMPUTED_VALUE"""),"")</f>
        <v/>
      </c>
      <c r="G458" s="201" t="str">
        <f>IFERROR(__xludf.DUMMYFUNCTION("""COMPUTED_VALUE"""),"")</f>
        <v/>
      </c>
      <c r="H458" s="201" t="str">
        <f>IFERROR(__xludf.DUMMYFUNCTION("""COMPUTED_VALUE"""),"")</f>
        <v/>
      </c>
    </row>
    <row r="459">
      <c r="A459" s="201" t="str">
        <f>IFERROR(__xludf.DUMMYFUNCTION("""COMPUTED_VALUE"""),"16:15:59 up 48 min")</f>
        <v>16:15:59 up 48 min</v>
      </c>
      <c r="B459" s="201" t="str">
        <f>IFERROR(__xludf.DUMMYFUNCTION("""COMPUTED_VALUE"""),"1 user")</f>
        <v>1 user</v>
      </c>
      <c r="C459" s="201" t="str">
        <f>IFERROR(__xludf.DUMMYFUNCTION("""COMPUTED_VALUE"""),"load average: 0")</f>
        <v>load average: 0</v>
      </c>
      <c r="D459" s="201">
        <f>IFERROR(__xludf.DUMMYFUNCTION("""COMPUTED_VALUE"""),28.0)</f>
        <v>28</v>
      </c>
      <c r="E459" s="201">
        <f>IFERROR(__xludf.DUMMYFUNCTION("""COMPUTED_VALUE"""),0.0)</f>
        <v>0</v>
      </c>
      <c r="F459" s="201">
        <f>IFERROR(__xludf.DUMMYFUNCTION("""COMPUTED_VALUE"""),43.0)</f>
        <v>43</v>
      </c>
      <c r="G459" s="201">
        <f>IFERROR(__xludf.DUMMYFUNCTION("""COMPUTED_VALUE"""),0.0)</f>
        <v>0</v>
      </c>
      <c r="H459" s="201">
        <f>IFERROR(__xludf.DUMMYFUNCTION("""COMPUTED_VALUE"""),71.0)</f>
        <v>71</v>
      </c>
    </row>
    <row r="460">
      <c r="A460" s="201" t="str">
        <f>IFERROR(__xludf.DUMMYFUNCTION("""COMPUTED_VALUE"""),"up 0 hours")</f>
        <v>up 0 hours</v>
      </c>
      <c r="B460" s="201" t="str">
        <f>IFERROR(__xludf.DUMMYFUNCTION("""COMPUTED_VALUE"""),"48 minutes")</f>
        <v>48 minutes</v>
      </c>
      <c r="C460" s="201" t="str">
        <f>IFERROR(__xludf.DUMMYFUNCTION("""COMPUTED_VALUE"""),"")</f>
        <v/>
      </c>
      <c r="D460" s="201" t="str">
        <f>IFERROR(__xludf.DUMMYFUNCTION("""COMPUTED_VALUE"""),"")</f>
        <v/>
      </c>
      <c r="E460" s="201" t="str">
        <f>IFERROR(__xludf.DUMMYFUNCTION("""COMPUTED_VALUE"""),"")</f>
        <v/>
      </c>
      <c r="F460" s="201" t="str">
        <f>IFERROR(__xludf.DUMMYFUNCTION("""COMPUTED_VALUE"""),"")</f>
        <v/>
      </c>
      <c r="G460" s="201" t="str">
        <f>IFERROR(__xludf.DUMMYFUNCTION("""COMPUTED_VALUE"""),"")</f>
        <v/>
      </c>
      <c r="H460" s="201" t="str">
        <f>IFERROR(__xludf.DUMMYFUNCTION("""COMPUTED_VALUE"""),"")</f>
        <v/>
      </c>
    </row>
    <row r="461">
      <c r="A461" s="201" t="str">
        <f>IFERROR(__xludf.DUMMYFUNCTION("""COMPUTED_VALUE"""),"ter set 10 19:15:59 UTC 2019")</f>
        <v>ter set 10 19:15:59 UTC 2019</v>
      </c>
      <c r="B461" s="201" t="str">
        <f>IFERROR(__xludf.DUMMYFUNCTION("""COMPUTED_VALUE"""),"")</f>
        <v/>
      </c>
      <c r="C461" s="201" t="str">
        <f>IFERROR(__xludf.DUMMYFUNCTION("""COMPUTED_VALUE"""),"")</f>
        <v/>
      </c>
      <c r="D461" s="201" t="str">
        <f>IFERROR(__xludf.DUMMYFUNCTION("""COMPUTED_VALUE"""),"")</f>
        <v/>
      </c>
      <c r="E461" s="201" t="str">
        <f>IFERROR(__xludf.DUMMYFUNCTION("""COMPUTED_VALUE"""),"")</f>
        <v/>
      </c>
      <c r="F461" s="201" t="str">
        <f>IFERROR(__xludf.DUMMYFUNCTION("""COMPUTED_VALUE"""),"")</f>
        <v/>
      </c>
      <c r="G461" s="201" t="str">
        <f>IFERROR(__xludf.DUMMYFUNCTION("""COMPUTED_VALUE"""),"")</f>
        <v/>
      </c>
      <c r="H461" s="201" t="str">
        <f>IFERROR(__xludf.DUMMYFUNCTION("""COMPUTED_VALUE"""),"")</f>
        <v/>
      </c>
    </row>
    <row r="462">
      <c r="A462" s="201" t="str">
        <f>IFERROR(__xludf.DUMMYFUNCTION("""COMPUTED_VALUE"""),"")</f>
        <v/>
      </c>
      <c r="B462" s="201" t="str">
        <f>IFERROR(__xludf.DUMMYFUNCTION("""COMPUTED_VALUE"""),"")</f>
        <v/>
      </c>
      <c r="C462" s="201" t="str">
        <f>IFERROR(__xludf.DUMMYFUNCTION("""COMPUTED_VALUE"""),"")</f>
        <v/>
      </c>
      <c r="D462" s="201" t="str">
        <f>IFERROR(__xludf.DUMMYFUNCTION("""COMPUTED_VALUE"""),"")</f>
        <v/>
      </c>
      <c r="E462" s="201" t="str">
        <f>IFERROR(__xludf.DUMMYFUNCTION("""COMPUTED_VALUE"""),"")</f>
        <v/>
      </c>
      <c r="F462" s="201" t="str">
        <f>IFERROR(__xludf.DUMMYFUNCTION("""COMPUTED_VALUE"""),"")</f>
        <v/>
      </c>
      <c r="G462" s="201" t="str">
        <f>IFERROR(__xludf.DUMMYFUNCTION("""COMPUTED_VALUE"""),"")</f>
        <v/>
      </c>
      <c r="H462" s="201" t="str">
        <f>IFERROR(__xludf.DUMMYFUNCTION("""COMPUTED_VALUE"""),"")</f>
        <v/>
      </c>
    </row>
    <row r="463">
      <c r="A463" s="201" t="str">
        <f>IFERROR(__xludf.DUMMYFUNCTION("""COMPUTED_VALUE"""),"Aula|")</f>
        <v>Aula|</v>
      </c>
      <c r="B463" s="201" t="str">
        <f>IFERROR(__xludf.DUMMYFUNCTION("""COMPUTED_VALUE"""),"")</f>
        <v/>
      </c>
      <c r="C463" s="201" t="str">
        <f>IFERROR(__xludf.DUMMYFUNCTION("""COMPUTED_VALUE"""),"")</f>
        <v/>
      </c>
      <c r="D463" s="201" t="str">
        <f>IFERROR(__xludf.DUMMYFUNCTION("""COMPUTED_VALUE"""),"")</f>
        <v/>
      </c>
      <c r="E463" s="201" t="str">
        <f>IFERROR(__xludf.DUMMYFUNCTION("""COMPUTED_VALUE"""),"")</f>
        <v/>
      </c>
      <c r="F463" s="201" t="str">
        <f>IFERROR(__xludf.DUMMYFUNCTION("""COMPUTED_VALUE"""),"")</f>
        <v/>
      </c>
      <c r="G463" s="201" t="str">
        <f>IFERROR(__xludf.DUMMYFUNCTION("""COMPUTED_VALUE"""),"")</f>
        <v/>
      </c>
      <c r="H463" s="201" t="str">
        <f>IFERROR(__xludf.DUMMYFUNCTION("""COMPUTED_VALUE"""),"")</f>
        <v/>
      </c>
    </row>
    <row r="464">
      <c r="A464" s="201" t="str">
        <f>IFERROR(__xludf.DUMMYFUNCTION("""COMPUTED_VALUE"""),"Ingles|")</f>
        <v>Ingles|</v>
      </c>
      <c r="B464" s="201" t="str">
        <f>IFERROR(__xludf.DUMMYFUNCTION("""COMPUTED_VALUE"""),"")</f>
        <v/>
      </c>
      <c r="C464" s="201" t="str">
        <f>IFERROR(__xludf.DUMMYFUNCTION("""COMPUTED_VALUE"""),"")</f>
        <v/>
      </c>
      <c r="D464" s="201" t="str">
        <f>IFERROR(__xludf.DUMMYFUNCTION("""COMPUTED_VALUE"""),"")</f>
        <v/>
      </c>
      <c r="E464" s="201" t="str">
        <f>IFERROR(__xludf.DUMMYFUNCTION("""COMPUTED_VALUE"""),"")</f>
        <v/>
      </c>
      <c r="F464" s="201" t="str">
        <f>IFERROR(__xludf.DUMMYFUNCTION("""COMPUTED_VALUE"""),"")</f>
        <v/>
      </c>
      <c r="G464" s="201" t="str">
        <f>IFERROR(__xludf.DUMMYFUNCTION("""COMPUTED_VALUE"""),"")</f>
        <v/>
      </c>
      <c r="H464" s="201" t="str">
        <f>IFERROR(__xludf.DUMMYFUNCTION("""COMPUTED_VALUE"""),"")</f>
        <v/>
      </c>
    </row>
    <row r="465">
      <c r="A465" s="201" t="str">
        <f>IFERROR(__xludf.DUMMYFUNCTION("""COMPUTED_VALUE"""),"17:59:36 up 1:06")</f>
        <v>17:59:36 up 1:06</v>
      </c>
      <c r="B465" s="201" t="str">
        <f>IFERROR(__xludf.DUMMYFUNCTION("""COMPUTED_VALUE"""),"1 user")</f>
        <v>1 user</v>
      </c>
      <c r="C465" s="201" t="str">
        <f>IFERROR(__xludf.DUMMYFUNCTION("""COMPUTED_VALUE"""),"load average: 0")</f>
        <v>load average: 0</v>
      </c>
      <c r="D465" s="201">
        <f>IFERROR(__xludf.DUMMYFUNCTION("""COMPUTED_VALUE"""),33.0)</f>
        <v>33</v>
      </c>
      <c r="E465" s="201">
        <f>IFERROR(__xludf.DUMMYFUNCTION("""COMPUTED_VALUE"""),0.0)</f>
        <v>0</v>
      </c>
      <c r="F465" s="201">
        <f>IFERROR(__xludf.DUMMYFUNCTION("""COMPUTED_VALUE"""),48.0)</f>
        <v>48</v>
      </c>
      <c r="G465" s="201">
        <f>IFERROR(__xludf.DUMMYFUNCTION("""COMPUTED_VALUE"""),0.0)</f>
        <v>0</v>
      </c>
      <c r="H465" s="201">
        <f>IFERROR(__xludf.DUMMYFUNCTION("""COMPUTED_VALUE"""),61.0)</f>
        <v>61</v>
      </c>
    </row>
    <row r="466">
      <c r="A466" s="201" t="str">
        <f>IFERROR(__xludf.DUMMYFUNCTION("""COMPUTED_VALUE"""),"up 1 hour")</f>
        <v>up 1 hour</v>
      </c>
      <c r="B466" s="201" t="str">
        <f>IFERROR(__xludf.DUMMYFUNCTION("""COMPUTED_VALUE"""),"6 minutes")</f>
        <v>6 minutes</v>
      </c>
      <c r="C466" s="201" t="str">
        <f>IFERROR(__xludf.DUMMYFUNCTION("""COMPUTED_VALUE"""),"")</f>
        <v/>
      </c>
      <c r="D466" s="201" t="str">
        <f>IFERROR(__xludf.DUMMYFUNCTION("""COMPUTED_VALUE"""),"")</f>
        <v/>
      </c>
      <c r="E466" s="201" t="str">
        <f>IFERROR(__xludf.DUMMYFUNCTION("""COMPUTED_VALUE"""),"")</f>
        <v/>
      </c>
      <c r="F466" s="201" t="str">
        <f>IFERROR(__xludf.DUMMYFUNCTION("""COMPUTED_VALUE"""),"")</f>
        <v/>
      </c>
      <c r="G466" s="201" t="str">
        <f>IFERROR(__xludf.DUMMYFUNCTION("""COMPUTED_VALUE"""),"")</f>
        <v/>
      </c>
      <c r="H466" s="201" t="str">
        <f>IFERROR(__xludf.DUMMYFUNCTION("""COMPUTED_VALUE"""),"")</f>
        <v/>
      </c>
    </row>
    <row r="467">
      <c r="A467" s="201" t="str">
        <f>IFERROR(__xludf.DUMMYFUNCTION("""COMPUTED_VALUE"""),"ter set 10 20:59:36 UTC 2019")</f>
        <v>ter set 10 20:59:36 UTC 2019</v>
      </c>
      <c r="B467" s="201" t="str">
        <f>IFERROR(__xludf.DUMMYFUNCTION("""COMPUTED_VALUE"""),"")</f>
        <v/>
      </c>
      <c r="C467" s="201" t="str">
        <f>IFERROR(__xludf.DUMMYFUNCTION("""COMPUTED_VALUE"""),"")</f>
        <v/>
      </c>
      <c r="D467" s="201" t="str">
        <f>IFERROR(__xludf.DUMMYFUNCTION("""COMPUTED_VALUE"""),"")</f>
        <v/>
      </c>
      <c r="E467" s="201" t="str">
        <f>IFERROR(__xludf.DUMMYFUNCTION("""COMPUTED_VALUE"""),"")</f>
        <v/>
      </c>
      <c r="F467" s="201" t="str">
        <f>IFERROR(__xludf.DUMMYFUNCTION("""COMPUTED_VALUE"""),"")</f>
        <v/>
      </c>
      <c r="G467" s="201" t="str">
        <f>IFERROR(__xludf.DUMMYFUNCTION("""COMPUTED_VALUE"""),"")</f>
        <v/>
      </c>
      <c r="H467" s="201" t="str">
        <f>IFERROR(__xludf.DUMMYFUNCTION("""COMPUTED_VALUE"""),"")</f>
        <v/>
      </c>
    </row>
    <row r="468">
      <c r="A468" s="201" t="str">
        <f>IFERROR(__xludf.DUMMYFUNCTION("""COMPUTED_VALUE"""),"")</f>
        <v/>
      </c>
      <c r="B468" s="201" t="str">
        <f>IFERROR(__xludf.DUMMYFUNCTION("""COMPUTED_VALUE"""),"")</f>
        <v/>
      </c>
      <c r="C468" s="201" t="str">
        <f>IFERROR(__xludf.DUMMYFUNCTION("""COMPUTED_VALUE"""),"")</f>
        <v/>
      </c>
      <c r="D468" s="201" t="str">
        <f>IFERROR(__xludf.DUMMYFUNCTION("""COMPUTED_VALUE"""),"")</f>
        <v/>
      </c>
      <c r="E468" s="201" t="str">
        <f>IFERROR(__xludf.DUMMYFUNCTION("""COMPUTED_VALUE"""),"")</f>
        <v/>
      </c>
      <c r="F468" s="201" t="str">
        <f>IFERROR(__xludf.DUMMYFUNCTION("""COMPUTED_VALUE"""),"")</f>
        <v/>
      </c>
      <c r="G468" s="201" t="str">
        <f>IFERROR(__xludf.DUMMYFUNCTION("""COMPUTED_VALUE"""),"")</f>
        <v/>
      </c>
      <c r="H468" s="201" t="str">
        <f>IFERROR(__xludf.DUMMYFUNCTION("""COMPUTED_VALUE"""),"")</f>
        <v/>
      </c>
    </row>
    <row r="469">
      <c r="A469" s="201" t="str">
        <f>IFERROR(__xludf.DUMMYFUNCTION("""COMPUTED_VALUE"""),"Estudo|")</f>
        <v>Estudo|</v>
      </c>
      <c r="B469" s="201" t="str">
        <f>IFERROR(__xludf.DUMMYFUNCTION("""COMPUTED_VALUE"""),"")</f>
        <v/>
      </c>
      <c r="C469" s="201" t="str">
        <f>IFERROR(__xludf.DUMMYFUNCTION("""COMPUTED_VALUE"""),"")</f>
        <v/>
      </c>
      <c r="D469" s="201" t="str">
        <f>IFERROR(__xludf.DUMMYFUNCTION("""COMPUTED_VALUE"""),"")</f>
        <v/>
      </c>
      <c r="E469" s="201" t="str">
        <f>IFERROR(__xludf.DUMMYFUNCTION("""COMPUTED_VALUE"""),"")</f>
        <v/>
      </c>
      <c r="F469" s="201" t="str">
        <f>IFERROR(__xludf.DUMMYFUNCTION("""COMPUTED_VALUE"""),"")</f>
        <v/>
      </c>
      <c r="G469" s="201" t="str">
        <f>IFERROR(__xludf.DUMMYFUNCTION("""COMPUTED_VALUE"""),"")</f>
        <v/>
      </c>
      <c r="H469" s="201" t="str">
        <f>IFERROR(__xludf.DUMMYFUNCTION("""COMPUTED_VALUE"""),"")</f>
        <v/>
      </c>
    </row>
    <row r="470">
      <c r="A470" s="201" t="str">
        <f>IFERROR(__xludf.DUMMYFUNCTION("""COMPUTED_VALUE"""),"Python|")</f>
        <v>Python|</v>
      </c>
      <c r="B470" s="201" t="str">
        <f>IFERROR(__xludf.DUMMYFUNCTION("""COMPUTED_VALUE"""),"")</f>
        <v/>
      </c>
      <c r="C470" s="201" t="str">
        <f>IFERROR(__xludf.DUMMYFUNCTION("""COMPUTED_VALUE"""),"")</f>
        <v/>
      </c>
      <c r="D470" s="201" t="str">
        <f>IFERROR(__xludf.DUMMYFUNCTION("""COMPUTED_VALUE"""),"")</f>
        <v/>
      </c>
      <c r="E470" s="201" t="str">
        <f>IFERROR(__xludf.DUMMYFUNCTION("""COMPUTED_VALUE"""),"")</f>
        <v/>
      </c>
      <c r="F470" s="201" t="str">
        <f>IFERROR(__xludf.DUMMYFUNCTION("""COMPUTED_VALUE"""),"")</f>
        <v/>
      </c>
      <c r="G470" s="201" t="str">
        <f>IFERROR(__xludf.DUMMYFUNCTION("""COMPUTED_VALUE"""),"")</f>
        <v/>
      </c>
      <c r="H470" s="201" t="str">
        <f>IFERROR(__xludf.DUMMYFUNCTION("""COMPUTED_VALUE"""),"")</f>
        <v/>
      </c>
    </row>
    <row r="471">
      <c r="A471" s="201" t="str">
        <f>IFERROR(__xludf.DUMMYFUNCTION("""COMPUTED_VALUE"""),"11:55:19 up 2:55")</f>
        <v>11:55:19 up 2:55</v>
      </c>
      <c r="B471" s="201" t="str">
        <f>IFERROR(__xludf.DUMMYFUNCTION("""COMPUTED_VALUE"""),"1 user")</f>
        <v>1 user</v>
      </c>
      <c r="C471" s="201" t="str">
        <f>IFERROR(__xludf.DUMMYFUNCTION("""COMPUTED_VALUE"""),"load average: 0")</f>
        <v>load average: 0</v>
      </c>
      <c r="D471" s="201">
        <f>IFERROR(__xludf.DUMMYFUNCTION("""COMPUTED_VALUE"""),73.0)</f>
        <v>73</v>
      </c>
      <c r="E471" s="201">
        <f>IFERROR(__xludf.DUMMYFUNCTION("""COMPUTED_VALUE"""),1.0)</f>
        <v>1</v>
      </c>
      <c r="F471" s="201">
        <f>IFERROR(__xludf.DUMMYFUNCTION("""COMPUTED_VALUE"""),44.0)</f>
        <v>44</v>
      </c>
      <c r="G471" s="201">
        <f>IFERROR(__xludf.DUMMYFUNCTION("""COMPUTED_VALUE"""),1.0)</f>
        <v>1</v>
      </c>
      <c r="H471" s="201">
        <f>IFERROR(__xludf.DUMMYFUNCTION("""COMPUTED_VALUE"""),31.0)</f>
        <v>31</v>
      </c>
    </row>
    <row r="472">
      <c r="A472" s="201" t="str">
        <f>IFERROR(__xludf.DUMMYFUNCTION("""COMPUTED_VALUE"""),"up 2 hour")</f>
        <v>up 2 hour</v>
      </c>
      <c r="B472" s="201" t="str">
        <f>IFERROR(__xludf.DUMMYFUNCTION("""COMPUTED_VALUE"""),"55 minutes")</f>
        <v>55 minutes</v>
      </c>
      <c r="C472" s="201" t="str">
        <f>IFERROR(__xludf.DUMMYFUNCTION("""COMPUTED_VALUE"""),"")</f>
        <v/>
      </c>
      <c r="D472" s="201" t="str">
        <f>IFERROR(__xludf.DUMMYFUNCTION("""COMPUTED_VALUE"""),"")</f>
        <v/>
      </c>
      <c r="E472" s="201" t="str">
        <f>IFERROR(__xludf.DUMMYFUNCTION("""COMPUTED_VALUE"""),"")</f>
        <v/>
      </c>
      <c r="F472" s="201" t="str">
        <f>IFERROR(__xludf.DUMMYFUNCTION("""COMPUTED_VALUE"""),"")</f>
        <v/>
      </c>
      <c r="G472" s="201" t="str">
        <f>IFERROR(__xludf.DUMMYFUNCTION("""COMPUTED_VALUE"""),"")</f>
        <v/>
      </c>
      <c r="H472" s="201" t="str">
        <f>IFERROR(__xludf.DUMMYFUNCTION("""COMPUTED_VALUE"""),"")</f>
        <v/>
      </c>
    </row>
    <row r="473">
      <c r="A473" s="201" t="str">
        <f>IFERROR(__xludf.DUMMYFUNCTION("""COMPUTED_VALUE"""),"qua set 11 14:55:19 UTC 2019")</f>
        <v>qua set 11 14:55:19 UTC 2019</v>
      </c>
      <c r="B473" s="201" t="str">
        <f>IFERROR(__xludf.DUMMYFUNCTION("""COMPUTED_VALUE"""),"")</f>
        <v/>
      </c>
      <c r="C473" s="201" t="str">
        <f>IFERROR(__xludf.DUMMYFUNCTION("""COMPUTED_VALUE"""),"")</f>
        <v/>
      </c>
      <c r="D473" s="201" t="str">
        <f>IFERROR(__xludf.DUMMYFUNCTION("""COMPUTED_VALUE"""),"")</f>
        <v/>
      </c>
      <c r="E473" s="201" t="str">
        <f>IFERROR(__xludf.DUMMYFUNCTION("""COMPUTED_VALUE"""),"")</f>
        <v/>
      </c>
      <c r="F473" s="201" t="str">
        <f>IFERROR(__xludf.DUMMYFUNCTION("""COMPUTED_VALUE"""),"")</f>
        <v/>
      </c>
      <c r="G473" s="201" t="str">
        <f>IFERROR(__xludf.DUMMYFUNCTION("""COMPUTED_VALUE"""),"")</f>
        <v/>
      </c>
      <c r="H473" s="201" t="str">
        <f>IFERROR(__xludf.DUMMYFUNCTION("""COMPUTED_VALUE"""),"")</f>
        <v/>
      </c>
    </row>
    <row r="474">
      <c r="A474" s="201" t="str">
        <f>IFERROR(__xludf.DUMMYFUNCTION("""COMPUTED_VALUE"""),"")</f>
        <v/>
      </c>
      <c r="B474" s="201" t="str">
        <f>IFERROR(__xludf.DUMMYFUNCTION("""COMPUTED_VALUE"""),"")</f>
        <v/>
      </c>
      <c r="C474" s="201" t="str">
        <f>IFERROR(__xludf.DUMMYFUNCTION("""COMPUTED_VALUE"""),"")</f>
        <v/>
      </c>
      <c r="D474" s="201" t="str">
        <f>IFERROR(__xludf.DUMMYFUNCTION("""COMPUTED_VALUE"""),"")</f>
        <v/>
      </c>
      <c r="E474" s="201" t="str">
        <f>IFERROR(__xludf.DUMMYFUNCTION("""COMPUTED_VALUE"""),"")</f>
        <v/>
      </c>
      <c r="F474" s="201" t="str">
        <f>IFERROR(__xludf.DUMMYFUNCTION("""COMPUTED_VALUE"""),"")</f>
        <v/>
      </c>
      <c r="G474" s="201" t="str">
        <f>IFERROR(__xludf.DUMMYFUNCTION("""COMPUTED_VALUE"""),"")</f>
        <v/>
      </c>
      <c r="H474" s="201" t="str">
        <f>IFERROR(__xludf.DUMMYFUNCTION("""COMPUTED_VALUE"""),"")</f>
        <v/>
      </c>
    </row>
    <row r="475">
      <c r="A475" s="201" t="str">
        <f>IFERROR(__xludf.DUMMYFUNCTION("""COMPUTED_VALUE"""),"Tarefa|")</f>
        <v>Tarefa|</v>
      </c>
      <c r="B475" s="201" t="str">
        <f>IFERROR(__xludf.DUMMYFUNCTION("""COMPUTED_VALUE"""),"")</f>
        <v/>
      </c>
      <c r="C475" s="201" t="str">
        <f>IFERROR(__xludf.DUMMYFUNCTION("""COMPUTED_VALUE"""),"")</f>
        <v/>
      </c>
      <c r="D475" s="201" t="str">
        <f>IFERROR(__xludf.DUMMYFUNCTION("""COMPUTED_VALUE"""),"")</f>
        <v/>
      </c>
      <c r="E475" s="201" t="str">
        <f>IFERROR(__xludf.DUMMYFUNCTION("""COMPUTED_VALUE"""),"")</f>
        <v/>
      </c>
      <c r="F475" s="201" t="str">
        <f>IFERROR(__xludf.DUMMYFUNCTION("""COMPUTED_VALUE"""),"")</f>
        <v/>
      </c>
      <c r="G475" s="201" t="str">
        <f>IFERROR(__xludf.DUMMYFUNCTION("""COMPUTED_VALUE"""),"")</f>
        <v/>
      </c>
      <c r="H475" s="201" t="str">
        <f>IFERROR(__xludf.DUMMYFUNCTION("""COMPUTED_VALUE"""),"")</f>
        <v/>
      </c>
    </row>
    <row r="476">
      <c r="A476" s="201" t="str">
        <f>IFERROR(__xludf.DUMMYFUNCTION("""COMPUTED_VALUE"""),"Estatistica|")</f>
        <v>Estatistica|</v>
      </c>
      <c r="B476" s="201" t="str">
        <f>IFERROR(__xludf.DUMMYFUNCTION("""COMPUTED_VALUE"""),"")</f>
        <v/>
      </c>
      <c r="C476" s="201" t="str">
        <f>IFERROR(__xludf.DUMMYFUNCTION("""COMPUTED_VALUE"""),"")</f>
        <v/>
      </c>
      <c r="D476" s="201" t="str">
        <f>IFERROR(__xludf.DUMMYFUNCTION("""COMPUTED_VALUE"""),"")</f>
        <v/>
      </c>
      <c r="E476" s="201" t="str">
        <f>IFERROR(__xludf.DUMMYFUNCTION("""COMPUTED_VALUE"""),"")</f>
        <v/>
      </c>
      <c r="F476" s="201" t="str">
        <f>IFERROR(__xludf.DUMMYFUNCTION("""COMPUTED_VALUE"""),"")</f>
        <v/>
      </c>
      <c r="G476" s="201" t="str">
        <f>IFERROR(__xludf.DUMMYFUNCTION("""COMPUTED_VALUE"""),"")</f>
        <v/>
      </c>
      <c r="H476" s="201" t="str">
        <f>IFERROR(__xludf.DUMMYFUNCTION("""COMPUTED_VALUE"""),"")</f>
        <v/>
      </c>
    </row>
    <row r="477">
      <c r="A477" s="201" t="str">
        <f>IFERROR(__xludf.DUMMYFUNCTION("""COMPUTED_VALUE"""),"12:24:33 up 3:14")</f>
        <v>12:24:33 up 3:14</v>
      </c>
      <c r="B477" s="201" t="str">
        <f>IFERROR(__xludf.DUMMYFUNCTION("""COMPUTED_VALUE"""),"1 user")</f>
        <v>1 user</v>
      </c>
      <c r="C477" s="201" t="str">
        <f>IFERROR(__xludf.DUMMYFUNCTION("""COMPUTED_VALUE"""),"load average: 0")</f>
        <v>load average: 0</v>
      </c>
      <c r="D477" s="201">
        <f>IFERROR(__xludf.DUMMYFUNCTION("""COMPUTED_VALUE"""),41.0)</f>
        <v>41</v>
      </c>
      <c r="E477" s="201">
        <f>IFERROR(__xludf.DUMMYFUNCTION("""COMPUTED_VALUE"""),0.0)</f>
        <v>0</v>
      </c>
      <c r="F477" s="201">
        <f>IFERROR(__xludf.DUMMYFUNCTION("""COMPUTED_VALUE"""),30.0)</f>
        <v>30</v>
      </c>
      <c r="G477" s="201">
        <f>IFERROR(__xludf.DUMMYFUNCTION("""COMPUTED_VALUE"""),0.0)</f>
        <v>0</v>
      </c>
      <c r="H477" s="201">
        <f>IFERROR(__xludf.DUMMYFUNCTION("""COMPUTED_VALUE"""),23.0)</f>
        <v>23</v>
      </c>
    </row>
    <row r="478">
      <c r="A478" s="201" t="str">
        <f>IFERROR(__xludf.DUMMYFUNCTION("""COMPUTED_VALUE"""),"up 3 hours")</f>
        <v>up 3 hours</v>
      </c>
      <c r="B478" s="201" t="str">
        <f>IFERROR(__xludf.DUMMYFUNCTION("""COMPUTED_VALUE"""),"14 minutes")</f>
        <v>14 minutes</v>
      </c>
      <c r="C478" s="201" t="str">
        <f>IFERROR(__xludf.DUMMYFUNCTION("""COMPUTED_VALUE"""),"")</f>
        <v/>
      </c>
      <c r="D478" s="201" t="str">
        <f>IFERROR(__xludf.DUMMYFUNCTION("""COMPUTED_VALUE"""),"")</f>
        <v/>
      </c>
      <c r="E478" s="201" t="str">
        <f>IFERROR(__xludf.DUMMYFUNCTION("""COMPUTED_VALUE"""),"")</f>
        <v/>
      </c>
      <c r="F478" s="201" t="str">
        <f>IFERROR(__xludf.DUMMYFUNCTION("""COMPUTED_VALUE"""),"")</f>
        <v/>
      </c>
      <c r="G478" s="201" t="str">
        <f>IFERROR(__xludf.DUMMYFUNCTION("""COMPUTED_VALUE"""),"")</f>
        <v/>
      </c>
      <c r="H478" s="201" t="str">
        <f>IFERROR(__xludf.DUMMYFUNCTION("""COMPUTED_VALUE"""),"")</f>
        <v/>
      </c>
    </row>
    <row r="479">
      <c r="A479" s="201" t="str">
        <f>IFERROR(__xludf.DUMMYFUNCTION("""COMPUTED_VALUE"""),"qui set 12 15:24:34 UTC 2019")</f>
        <v>qui set 12 15:24:34 UTC 2019</v>
      </c>
      <c r="B479" s="201" t="str">
        <f>IFERROR(__xludf.DUMMYFUNCTION("""COMPUTED_VALUE"""),"")</f>
        <v/>
      </c>
      <c r="C479" s="201" t="str">
        <f>IFERROR(__xludf.DUMMYFUNCTION("""COMPUTED_VALUE"""),"")</f>
        <v/>
      </c>
      <c r="D479" s="201" t="str">
        <f>IFERROR(__xludf.DUMMYFUNCTION("""COMPUTED_VALUE"""),"")</f>
        <v/>
      </c>
      <c r="E479" s="201" t="str">
        <f>IFERROR(__xludf.DUMMYFUNCTION("""COMPUTED_VALUE"""),"")</f>
        <v/>
      </c>
      <c r="F479" s="201" t="str">
        <f>IFERROR(__xludf.DUMMYFUNCTION("""COMPUTED_VALUE"""),"")</f>
        <v/>
      </c>
      <c r="G479" s="201" t="str">
        <f>IFERROR(__xludf.DUMMYFUNCTION("""COMPUTED_VALUE"""),"")</f>
        <v/>
      </c>
      <c r="H479" s="201" t="str">
        <f>IFERROR(__xludf.DUMMYFUNCTION("""COMPUTED_VALUE"""),"")</f>
        <v/>
      </c>
    </row>
    <row r="480">
      <c r="A480" s="201" t="str">
        <f>IFERROR(__xludf.DUMMYFUNCTION("""COMPUTED_VALUE"""),"")</f>
        <v/>
      </c>
      <c r="B480" s="201" t="str">
        <f>IFERROR(__xludf.DUMMYFUNCTION("""COMPUTED_VALUE"""),"")</f>
        <v/>
      </c>
      <c r="C480" s="201" t="str">
        <f>IFERROR(__xludf.DUMMYFUNCTION("""COMPUTED_VALUE"""),"")</f>
        <v/>
      </c>
      <c r="D480" s="201" t="str">
        <f>IFERROR(__xludf.DUMMYFUNCTION("""COMPUTED_VALUE"""),"")</f>
        <v/>
      </c>
      <c r="E480" s="201" t="str">
        <f>IFERROR(__xludf.DUMMYFUNCTION("""COMPUTED_VALUE"""),"")</f>
        <v/>
      </c>
      <c r="F480" s="201" t="str">
        <f>IFERROR(__xludf.DUMMYFUNCTION("""COMPUTED_VALUE"""),"")</f>
        <v/>
      </c>
      <c r="G480" s="201" t="str">
        <f>IFERROR(__xludf.DUMMYFUNCTION("""COMPUTED_VALUE"""),"")</f>
        <v/>
      </c>
      <c r="H480" s="201" t="str">
        <f>IFERROR(__xludf.DUMMYFUNCTION("""COMPUTED_VALUE"""),"")</f>
        <v/>
      </c>
    </row>
    <row r="481">
      <c r="A481" s="201" t="str">
        <f>IFERROR(__xludf.DUMMYFUNCTION("""COMPUTED_VALUE"""),"Tarefa|")</f>
        <v>Tarefa|</v>
      </c>
      <c r="B481" s="201" t="str">
        <f>IFERROR(__xludf.DUMMYFUNCTION("""COMPUTED_VALUE"""),"")</f>
        <v/>
      </c>
      <c r="C481" s="201" t="str">
        <f>IFERROR(__xludf.DUMMYFUNCTION("""COMPUTED_VALUE"""),"")</f>
        <v/>
      </c>
      <c r="D481" s="201" t="str">
        <f>IFERROR(__xludf.DUMMYFUNCTION("""COMPUTED_VALUE"""),"")</f>
        <v/>
      </c>
      <c r="E481" s="201" t="str">
        <f>IFERROR(__xludf.DUMMYFUNCTION("""COMPUTED_VALUE"""),"")</f>
        <v/>
      </c>
      <c r="F481" s="201" t="str">
        <f>IFERROR(__xludf.DUMMYFUNCTION("""COMPUTED_VALUE"""),"")</f>
        <v/>
      </c>
      <c r="G481" s="201" t="str">
        <f>IFERROR(__xludf.DUMMYFUNCTION("""COMPUTED_VALUE"""),"")</f>
        <v/>
      </c>
      <c r="H481" s="201" t="str">
        <f>IFERROR(__xludf.DUMMYFUNCTION("""COMPUTED_VALUE"""),"")</f>
        <v/>
      </c>
    </row>
    <row r="482">
      <c r="A482" s="201" t="str">
        <f>IFERROR(__xludf.DUMMYFUNCTION("""COMPUTED_VALUE"""),"Estatistica|")</f>
        <v>Estatistica|</v>
      </c>
      <c r="B482" s="201" t="str">
        <f>IFERROR(__xludf.DUMMYFUNCTION("""COMPUTED_VALUE"""),"")</f>
        <v/>
      </c>
      <c r="C482" s="201" t="str">
        <f>IFERROR(__xludf.DUMMYFUNCTION("""COMPUTED_VALUE"""),"")</f>
        <v/>
      </c>
      <c r="D482" s="201" t="str">
        <f>IFERROR(__xludf.DUMMYFUNCTION("""COMPUTED_VALUE"""),"")</f>
        <v/>
      </c>
      <c r="E482" s="201" t="str">
        <f>IFERROR(__xludf.DUMMYFUNCTION("""COMPUTED_VALUE"""),"")</f>
        <v/>
      </c>
      <c r="F482" s="201" t="str">
        <f>IFERROR(__xludf.DUMMYFUNCTION("""COMPUTED_VALUE"""),"")</f>
        <v/>
      </c>
      <c r="G482" s="201" t="str">
        <f>IFERROR(__xludf.DUMMYFUNCTION("""COMPUTED_VALUE"""),"")</f>
        <v/>
      </c>
      <c r="H482" s="201" t="str">
        <f>IFERROR(__xludf.DUMMYFUNCTION("""COMPUTED_VALUE"""),"")</f>
        <v/>
      </c>
    </row>
    <row r="483">
      <c r="A483" s="201" t="str">
        <f>IFERROR(__xludf.DUMMYFUNCTION("""COMPUTED_VALUE"""),"16:59:41 up 3:05")</f>
        <v>16:59:41 up 3:05</v>
      </c>
      <c r="B483" s="201" t="str">
        <f>IFERROR(__xludf.DUMMYFUNCTION("""COMPUTED_VALUE"""),"1 user")</f>
        <v>1 user</v>
      </c>
      <c r="C483" s="201" t="str">
        <f>IFERROR(__xludf.DUMMYFUNCTION("""COMPUTED_VALUE"""),"load average: 0")</f>
        <v>load average: 0</v>
      </c>
      <c r="D483" s="201">
        <f>IFERROR(__xludf.DUMMYFUNCTION("""COMPUTED_VALUE"""),48.0)</f>
        <v>48</v>
      </c>
      <c r="E483" s="201">
        <f>IFERROR(__xludf.DUMMYFUNCTION("""COMPUTED_VALUE"""),0.0)</f>
        <v>0</v>
      </c>
      <c r="F483" s="201">
        <f>IFERROR(__xludf.DUMMYFUNCTION("""COMPUTED_VALUE"""),68.0)</f>
        <v>68</v>
      </c>
      <c r="G483" s="201">
        <f>IFERROR(__xludf.DUMMYFUNCTION("""COMPUTED_VALUE"""),0.0)</f>
        <v>0</v>
      </c>
      <c r="H483" s="201">
        <f>IFERROR(__xludf.DUMMYFUNCTION("""COMPUTED_VALUE"""),73.0)</f>
        <v>73</v>
      </c>
    </row>
    <row r="484">
      <c r="A484" s="201" t="str">
        <f>IFERROR(__xludf.DUMMYFUNCTION("""COMPUTED_VALUE"""),"up 3 hours")</f>
        <v>up 3 hours</v>
      </c>
      <c r="B484" s="201" t="str">
        <f>IFERROR(__xludf.DUMMYFUNCTION("""COMPUTED_VALUE"""),"5 minutes")</f>
        <v>5 minutes</v>
      </c>
      <c r="C484" s="201" t="str">
        <f>IFERROR(__xludf.DUMMYFUNCTION("""COMPUTED_VALUE"""),"")</f>
        <v/>
      </c>
      <c r="D484" s="201" t="str">
        <f>IFERROR(__xludf.DUMMYFUNCTION("""COMPUTED_VALUE"""),"")</f>
        <v/>
      </c>
      <c r="E484" s="201" t="str">
        <f>IFERROR(__xludf.DUMMYFUNCTION("""COMPUTED_VALUE"""),"")</f>
        <v/>
      </c>
      <c r="F484" s="201" t="str">
        <f>IFERROR(__xludf.DUMMYFUNCTION("""COMPUTED_VALUE"""),"")</f>
        <v/>
      </c>
      <c r="G484" s="201" t="str">
        <f>IFERROR(__xludf.DUMMYFUNCTION("""COMPUTED_VALUE"""),"")</f>
        <v/>
      </c>
      <c r="H484" s="201" t="str">
        <f>IFERROR(__xludf.DUMMYFUNCTION("""COMPUTED_VALUE"""),"")</f>
        <v/>
      </c>
    </row>
    <row r="485">
      <c r="A485" s="201" t="str">
        <f>IFERROR(__xludf.DUMMYFUNCTION("""COMPUTED_VALUE"""),"qui set 12 19:59:41 UTC 2019")</f>
        <v>qui set 12 19:59:41 UTC 2019</v>
      </c>
      <c r="B485" s="201" t="str">
        <f>IFERROR(__xludf.DUMMYFUNCTION("""COMPUTED_VALUE"""),"")</f>
        <v/>
      </c>
      <c r="C485" s="201" t="str">
        <f>IFERROR(__xludf.DUMMYFUNCTION("""COMPUTED_VALUE"""),"")</f>
        <v/>
      </c>
      <c r="D485" s="201" t="str">
        <f>IFERROR(__xludf.DUMMYFUNCTION("""COMPUTED_VALUE"""),"")</f>
        <v/>
      </c>
      <c r="E485" s="201" t="str">
        <f>IFERROR(__xludf.DUMMYFUNCTION("""COMPUTED_VALUE"""),"")</f>
        <v/>
      </c>
      <c r="F485" s="201" t="str">
        <f>IFERROR(__xludf.DUMMYFUNCTION("""COMPUTED_VALUE"""),"")</f>
        <v/>
      </c>
      <c r="G485" s="201" t="str">
        <f>IFERROR(__xludf.DUMMYFUNCTION("""COMPUTED_VALUE"""),"")</f>
        <v/>
      </c>
      <c r="H485" s="201" t="str">
        <f>IFERROR(__xludf.DUMMYFUNCTION("""COMPUTED_VALUE"""),"")</f>
        <v/>
      </c>
    </row>
    <row r="486">
      <c r="A486" s="201" t="str">
        <f>IFERROR(__xludf.DUMMYFUNCTION("""COMPUTED_VALUE"""),"")</f>
        <v/>
      </c>
      <c r="B486" s="201" t="str">
        <f>IFERROR(__xludf.DUMMYFUNCTION("""COMPUTED_VALUE"""),"")</f>
        <v/>
      </c>
      <c r="C486" s="201" t="str">
        <f>IFERROR(__xludf.DUMMYFUNCTION("""COMPUTED_VALUE"""),"")</f>
        <v/>
      </c>
      <c r="D486" s="201" t="str">
        <f>IFERROR(__xludf.DUMMYFUNCTION("""COMPUTED_VALUE"""),"")</f>
        <v/>
      </c>
      <c r="E486" s="201" t="str">
        <f>IFERROR(__xludf.DUMMYFUNCTION("""COMPUTED_VALUE"""),"")</f>
        <v/>
      </c>
      <c r="F486" s="201" t="str">
        <f>IFERROR(__xludf.DUMMYFUNCTION("""COMPUTED_VALUE"""),"")</f>
        <v/>
      </c>
      <c r="G486" s="201" t="str">
        <f>IFERROR(__xludf.DUMMYFUNCTION("""COMPUTED_VALUE"""),"")</f>
        <v/>
      </c>
      <c r="H486" s="201" t="str">
        <f>IFERROR(__xludf.DUMMYFUNCTION("""COMPUTED_VALUE"""),"")</f>
        <v/>
      </c>
    </row>
    <row r="487">
      <c r="A487" s="201" t="str">
        <f>IFERROR(__xludf.DUMMYFUNCTION("""COMPUTED_VALUE"""),"Tarefa|")</f>
        <v>Tarefa|</v>
      </c>
      <c r="B487" s="201" t="str">
        <f>IFERROR(__xludf.DUMMYFUNCTION("""COMPUTED_VALUE"""),"")</f>
        <v/>
      </c>
      <c r="C487" s="201" t="str">
        <f>IFERROR(__xludf.DUMMYFUNCTION("""COMPUTED_VALUE"""),"")</f>
        <v/>
      </c>
      <c r="D487" s="201" t="str">
        <f>IFERROR(__xludf.DUMMYFUNCTION("""COMPUTED_VALUE"""),"")</f>
        <v/>
      </c>
      <c r="E487" s="201" t="str">
        <f>IFERROR(__xludf.DUMMYFUNCTION("""COMPUTED_VALUE"""),"")</f>
        <v/>
      </c>
      <c r="F487" s="201" t="str">
        <f>IFERROR(__xludf.DUMMYFUNCTION("""COMPUTED_VALUE"""),"")</f>
        <v/>
      </c>
      <c r="G487" s="201" t="str">
        <f>IFERROR(__xludf.DUMMYFUNCTION("""COMPUTED_VALUE"""),"")</f>
        <v/>
      </c>
      <c r="H487" s="201" t="str">
        <f>IFERROR(__xludf.DUMMYFUNCTION("""COMPUTED_VALUE"""),"")</f>
        <v/>
      </c>
    </row>
    <row r="488">
      <c r="A488" s="201" t="str">
        <f>IFERROR(__xludf.DUMMYFUNCTION("""COMPUTED_VALUE"""),"Controle de Versao|")</f>
        <v>Controle de Versao|</v>
      </c>
      <c r="B488" s="201" t="str">
        <f>IFERROR(__xludf.DUMMYFUNCTION("""COMPUTED_VALUE"""),"")</f>
        <v/>
      </c>
      <c r="C488" s="201" t="str">
        <f>IFERROR(__xludf.DUMMYFUNCTION("""COMPUTED_VALUE"""),"")</f>
        <v/>
      </c>
      <c r="D488" s="201" t="str">
        <f>IFERROR(__xludf.DUMMYFUNCTION("""COMPUTED_VALUE"""),"")</f>
        <v/>
      </c>
      <c r="E488" s="201" t="str">
        <f>IFERROR(__xludf.DUMMYFUNCTION("""COMPUTED_VALUE"""),"")</f>
        <v/>
      </c>
      <c r="F488" s="201" t="str">
        <f>IFERROR(__xludf.DUMMYFUNCTION("""COMPUTED_VALUE"""),"")</f>
        <v/>
      </c>
      <c r="G488" s="201" t="str">
        <f>IFERROR(__xludf.DUMMYFUNCTION("""COMPUTED_VALUE"""),"")</f>
        <v/>
      </c>
      <c r="H488" s="201" t="str">
        <f>IFERROR(__xludf.DUMMYFUNCTION("""COMPUTED_VALUE"""),"")</f>
        <v/>
      </c>
    </row>
    <row r="489">
      <c r="A489" s="201" t="str">
        <f>IFERROR(__xludf.DUMMYFUNCTION("""COMPUTED_VALUE"""),"10:29:29 up 1:19")</f>
        <v>10:29:29 up 1:19</v>
      </c>
      <c r="B489" s="201" t="str">
        <f>IFERROR(__xludf.DUMMYFUNCTION("""COMPUTED_VALUE"""),"1 user")</f>
        <v>1 user</v>
      </c>
      <c r="C489" s="201" t="str">
        <f>IFERROR(__xludf.DUMMYFUNCTION("""COMPUTED_VALUE"""),"load average: 10")</f>
        <v>load average: 10</v>
      </c>
      <c r="D489" s="201">
        <f>IFERROR(__xludf.DUMMYFUNCTION("""COMPUTED_VALUE"""),27.0)</f>
        <v>27</v>
      </c>
      <c r="E489" s="201">
        <f>IFERROR(__xludf.DUMMYFUNCTION("""COMPUTED_VALUE"""),2.0)</f>
        <v>2</v>
      </c>
      <c r="F489" s="201">
        <f>IFERROR(__xludf.DUMMYFUNCTION("""COMPUTED_VALUE"""),92.0)</f>
        <v>92</v>
      </c>
      <c r="G489" s="201">
        <f>IFERROR(__xludf.DUMMYFUNCTION("""COMPUTED_VALUE"""),1.0)</f>
        <v>1</v>
      </c>
      <c r="H489" s="201">
        <f>IFERROR(__xludf.DUMMYFUNCTION("""COMPUTED_VALUE"""),33.0)</f>
        <v>33</v>
      </c>
    </row>
    <row r="490">
      <c r="A490" s="201" t="str">
        <f>IFERROR(__xludf.DUMMYFUNCTION("""COMPUTED_VALUE"""),"up 1 hour")</f>
        <v>up 1 hour</v>
      </c>
      <c r="B490" s="201" t="str">
        <f>IFERROR(__xludf.DUMMYFUNCTION("""COMPUTED_VALUE"""),"19 minutes")</f>
        <v>19 minutes</v>
      </c>
      <c r="C490" s="201" t="str">
        <f>IFERROR(__xludf.DUMMYFUNCTION("""COMPUTED_VALUE"""),"")</f>
        <v/>
      </c>
      <c r="D490" s="201" t="str">
        <f>IFERROR(__xludf.DUMMYFUNCTION("""COMPUTED_VALUE"""),"")</f>
        <v/>
      </c>
      <c r="E490" s="201" t="str">
        <f>IFERROR(__xludf.DUMMYFUNCTION("""COMPUTED_VALUE"""),"")</f>
        <v/>
      </c>
      <c r="F490" s="201" t="str">
        <f>IFERROR(__xludf.DUMMYFUNCTION("""COMPUTED_VALUE"""),"")</f>
        <v/>
      </c>
      <c r="G490" s="201" t="str">
        <f>IFERROR(__xludf.DUMMYFUNCTION("""COMPUTED_VALUE"""),"")</f>
        <v/>
      </c>
      <c r="H490" s="201" t="str">
        <f>IFERROR(__xludf.DUMMYFUNCTION("""COMPUTED_VALUE"""),"")</f>
        <v/>
      </c>
    </row>
    <row r="491">
      <c r="A491" s="201" t="str">
        <f>IFERROR(__xludf.DUMMYFUNCTION("""COMPUTED_VALUE"""),"sex set 13 13:29:29 UTC 2019")</f>
        <v>sex set 13 13:29:29 UTC 2019</v>
      </c>
      <c r="B491" s="201" t="str">
        <f>IFERROR(__xludf.DUMMYFUNCTION("""COMPUTED_VALUE"""),"")</f>
        <v/>
      </c>
      <c r="C491" s="201" t="str">
        <f>IFERROR(__xludf.DUMMYFUNCTION("""COMPUTED_VALUE"""),"")</f>
        <v/>
      </c>
      <c r="D491" s="201" t="str">
        <f>IFERROR(__xludf.DUMMYFUNCTION("""COMPUTED_VALUE"""),"")</f>
        <v/>
      </c>
      <c r="E491" s="201" t="str">
        <f>IFERROR(__xludf.DUMMYFUNCTION("""COMPUTED_VALUE"""),"")</f>
        <v/>
      </c>
      <c r="F491" s="201" t="str">
        <f>IFERROR(__xludf.DUMMYFUNCTION("""COMPUTED_VALUE"""),"")</f>
        <v/>
      </c>
      <c r="G491" s="201" t="str">
        <f>IFERROR(__xludf.DUMMYFUNCTION("""COMPUTED_VALUE"""),"")</f>
        <v/>
      </c>
      <c r="H491" s="201" t="str">
        <f>IFERROR(__xludf.DUMMYFUNCTION("""COMPUTED_VALUE"""),"")</f>
        <v/>
      </c>
    </row>
    <row r="492">
      <c r="A492" s="201" t="str">
        <f>IFERROR(__xludf.DUMMYFUNCTION("""COMPUTED_VALUE"""),"")</f>
        <v/>
      </c>
      <c r="B492" s="201" t="str">
        <f>IFERROR(__xludf.DUMMYFUNCTION("""COMPUTED_VALUE"""),"")</f>
        <v/>
      </c>
      <c r="C492" s="201" t="str">
        <f>IFERROR(__xludf.DUMMYFUNCTION("""COMPUTED_VALUE"""),"")</f>
        <v/>
      </c>
      <c r="D492" s="201" t="str">
        <f>IFERROR(__xludf.DUMMYFUNCTION("""COMPUTED_VALUE"""),"")</f>
        <v/>
      </c>
      <c r="E492" s="201" t="str">
        <f>IFERROR(__xludf.DUMMYFUNCTION("""COMPUTED_VALUE"""),"")</f>
        <v/>
      </c>
      <c r="F492" s="201" t="str">
        <f>IFERROR(__xludf.DUMMYFUNCTION("""COMPUTED_VALUE"""),"")</f>
        <v/>
      </c>
      <c r="G492" s="201" t="str">
        <f>IFERROR(__xludf.DUMMYFUNCTION("""COMPUTED_VALUE"""),"")</f>
        <v/>
      </c>
      <c r="H492" s="201" t="str">
        <f>IFERROR(__xludf.DUMMYFUNCTION("""COMPUTED_VALUE"""),"")</f>
        <v/>
      </c>
    </row>
    <row r="493">
      <c r="A493" s="201" t="str">
        <f>IFERROR(__xludf.DUMMYFUNCTION("""COMPUTED_VALUE"""),"Tarefa|")</f>
        <v>Tarefa|</v>
      </c>
      <c r="B493" s="201" t="str">
        <f>IFERROR(__xludf.DUMMYFUNCTION("""COMPUTED_VALUE"""),"")</f>
        <v/>
      </c>
      <c r="C493" s="201" t="str">
        <f>IFERROR(__xludf.DUMMYFUNCTION("""COMPUTED_VALUE"""),"")</f>
        <v/>
      </c>
      <c r="D493" s="201" t="str">
        <f>IFERROR(__xludf.DUMMYFUNCTION("""COMPUTED_VALUE"""),"")</f>
        <v/>
      </c>
      <c r="E493" s="201" t="str">
        <f>IFERROR(__xludf.DUMMYFUNCTION("""COMPUTED_VALUE"""),"")</f>
        <v/>
      </c>
      <c r="F493" s="201" t="str">
        <f>IFERROR(__xludf.DUMMYFUNCTION("""COMPUTED_VALUE"""),"")</f>
        <v/>
      </c>
      <c r="G493" s="201" t="str">
        <f>IFERROR(__xludf.DUMMYFUNCTION("""COMPUTED_VALUE"""),"")</f>
        <v/>
      </c>
      <c r="H493" s="201" t="str">
        <f>IFERROR(__xludf.DUMMYFUNCTION("""COMPUTED_VALUE"""),"")</f>
        <v/>
      </c>
    </row>
    <row r="494">
      <c r="A494" s="201" t="str">
        <f>IFERROR(__xludf.DUMMYFUNCTION("""COMPUTED_VALUE"""),"Projeto Integrador|")</f>
        <v>Projeto Integrador|</v>
      </c>
      <c r="B494" s="201" t="str">
        <f>IFERROR(__xludf.DUMMYFUNCTION("""COMPUTED_VALUE"""),"")</f>
        <v/>
      </c>
      <c r="C494" s="201" t="str">
        <f>IFERROR(__xludf.DUMMYFUNCTION("""COMPUTED_VALUE"""),"")</f>
        <v/>
      </c>
      <c r="D494" s="201" t="str">
        <f>IFERROR(__xludf.DUMMYFUNCTION("""COMPUTED_VALUE"""),"")</f>
        <v/>
      </c>
      <c r="E494" s="201" t="str">
        <f>IFERROR(__xludf.DUMMYFUNCTION("""COMPUTED_VALUE"""),"")</f>
        <v/>
      </c>
      <c r="F494" s="201" t="str">
        <f>IFERROR(__xludf.DUMMYFUNCTION("""COMPUTED_VALUE"""),"")</f>
        <v/>
      </c>
      <c r="G494" s="201" t="str">
        <f>IFERROR(__xludf.DUMMYFUNCTION("""COMPUTED_VALUE"""),"")</f>
        <v/>
      </c>
      <c r="H494" s="201" t="str">
        <f>IFERROR(__xludf.DUMMYFUNCTION("""COMPUTED_VALUE"""),"")</f>
        <v/>
      </c>
    </row>
    <row r="495">
      <c r="A495" s="201" t="str">
        <f>IFERROR(__xludf.DUMMYFUNCTION("""COMPUTED_VALUE"""),"12:22:04 up 1:04")</f>
        <v>12:22:04 up 1:04</v>
      </c>
      <c r="B495" s="201" t="str">
        <f>IFERROR(__xludf.DUMMYFUNCTION("""COMPUTED_VALUE"""),"1 user")</f>
        <v>1 user</v>
      </c>
      <c r="C495" s="201" t="str">
        <f>IFERROR(__xludf.DUMMYFUNCTION("""COMPUTED_VALUE"""),"load average: 0")</f>
        <v>load average: 0</v>
      </c>
      <c r="D495" s="201">
        <f>IFERROR(__xludf.DUMMYFUNCTION("""COMPUTED_VALUE"""),80.0)</f>
        <v>80</v>
      </c>
      <c r="E495" s="201">
        <f>IFERROR(__xludf.DUMMYFUNCTION("""COMPUTED_VALUE"""),0.0)</f>
        <v>0</v>
      </c>
      <c r="F495" s="201">
        <f>IFERROR(__xludf.DUMMYFUNCTION("""COMPUTED_VALUE"""),64.0)</f>
        <v>64</v>
      </c>
      <c r="G495" s="201">
        <f>IFERROR(__xludf.DUMMYFUNCTION("""COMPUTED_VALUE"""),0.0)</f>
        <v>0</v>
      </c>
      <c r="H495" s="201">
        <f>IFERROR(__xludf.DUMMYFUNCTION("""COMPUTED_VALUE"""),59.0)</f>
        <v>59</v>
      </c>
    </row>
    <row r="496">
      <c r="A496" s="201" t="str">
        <f>IFERROR(__xludf.DUMMYFUNCTION("""COMPUTED_VALUE"""),"up 1 hour")</f>
        <v>up 1 hour</v>
      </c>
      <c r="B496" s="201" t="str">
        <f>IFERROR(__xludf.DUMMYFUNCTION("""COMPUTED_VALUE"""),"4 minutes")</f>
        <v>4 minutes</v>
      </c>
      <c r="C496" s="201" t="str">
        <f>IFERROR(__xludf.DUMMYFUNCTION("""COMPUTED_VALUE"""),"")</f>
        <v/>
      </c>
      <c r="D496" s="201" t="str">
        <f>IFERROR(__xludf.DUMMYFUNCTION("""COMPUTED_VALUE"""),"")</f>
        <v/>
      </c>
      <c r="E496" s="201" t="str">
        <f>IFERROR(__xludf.DUMMYFUNCTION("""COMPUTED_VALUE"""),"")</f>
        <v/>
      </c>
      <c r="F496" s="201" t="str">
        <f>IFERROR(__xludf.DUMMYFUNCTION("""COMPUTED_VALUE"""),"")</f>
        <v/>
      </c>
      <c r="G496" s="201" t="str">
        <f>IFERROR(__xludf.DUMMYFUNCTION("""COMPUTED_VALUE"""),"")</f>
        <v/>
      </c>
      <c r="H496" s="201" t="str">
        <f>IFERROR(__xludf.DUMMYFUNCTION("""COMPUTED_VALUE"""),"")</f>
        <v/>
      </c>
    </row>
    <row r="497">
      <c r="A497" s="201" t="str">
        <f>IFERROR(__xludf.DUMMYFUNCTION("""COMPUTED_VALUE"""),"sex set 13 15:22:04 UTC 2019")</f>
        <v>sex set 13 15:22:04 UTC 2019</v>
      </c>
      <c r="B497" s="201" t="str">
        <f>IFERROR(__xludf.DUMMYFUNCTION("""COMPUTED_VALUE"""),"")</f>
        <v/>
      </c>
      <c r="C497" s="201" t="str">
        <f>IFERROR(__xludf.DUMMYFUNCTION("""COMPUTED_VALUE"""),"")</f>
        <v/>
      </c>
      <c r="D497" s="201" t="str">
        <f>IFERROR(__xludf.DUMMYFUNCTION("""COMPUTED_VALUE"""),"")</f>
        <v/>
      </c>
      <c r="E497" s="201" t="str">
        <f>IFERROR(__xludf.DUMMYFUNCTION("""COMPUTED_VALUE"""),"")</f>
        <v/>
      </c>
      <c r="F497" s="201" t="str">
        <f>IFERROR(__xludf.DUMMYFUNCTION("""COMPUTED_VALUE"""),"")</f>
        <v/>
      </c>
      <c r="G497" s="201" t="str">
        <f>IFERROR(__xludf.DUMMYFUNCTION("""COMPUTED_VALUE"""),"")</f>
        <v/>
      </c>
      <c r="H497" s="201" t="str">
        <f>IFERROR(__xludf.DUMMYFUNCTION("""COMPUTED_VALUE"""),"")</f>
        <v/>
      </c>
    </row>
    <row r="498">
      <c r="A498" s="201" t="str">
        <f>IFERROR(__xludf.DUMMYFUNCTION("""COMPUTED_VALUE"""),"")</f>
        <v/>
      </c>
      <c r="B498" s="201" t="str">
        <f>IFERROR(__xludf.DUMMYFUNCTION("""COMPUTED_VALUE"""),"")</f>
        <v/>
      </c>
      <c r="C498" s="201" t="str">
        <f>IFERROR(__xludf.DUMMYFUNCTION("""COMPUTED_VALUE"""),"")</f>
        <v/>
      </c>
      <c r="D498" s="201" t="str">
        <f>IFERROR(__xludf.DUMMYFUNCTION("""COMPUTED_VALUE"""),"")</f>
        <v/>
      </c>
      <c r="E498" s="201" t="str">
        <f>IFERROR(__xludf.DUMMYFUNCTION("""COMPUTED_VALUE"""),"")</f>
        <v/>
      </c>
      <c r="F498" s="201" t="str">
        <f>IFERROR(__xludf.DUMMYFUNCTION("""COMPUTED_VALUE"""),"")</f>
        <v/>
      </c>
      <c r="G498" s="201" t="str">
        <f>IFERROR(__xludf.DUMMYFUNCTION("""COMPUTED_VALUE"""),"")</f>
        <v/>
      </c>
      <c r="H498" s="201" t="str">
        <f>IFERROR(__xludf.DUMMYFUNCTION("""COMPUTED_VALUE"""),"")</f>
        <v/>
      </c>
    </row>
    <row r="499">
      <c r="A499" s="201" t="str">
        <f>IFERROR(__xludf.DUMMYFUNCTION("""COMPUTED_VALUE"""),"Tarefa|")</f>
        <v>Tarefa|</v>
      </c>
      <c r="B499" s="201" t="str">
        <f>IFERROR(__xludf.DUMMYFUNCTION("""COMPUTED_VALUE"""),"")</f>
        <v/>
      </c>
      <c r="C499" s="201" t="str">
        <f>IFERROR(__xludf.DUMMYFUNCTION("""COMPUTED_VALUE"""),"")</f>
        <v/>
      </c>
      <c r="D499" s="201" t="str">
        <f>IFERROR(__xludf.DUMMYFUNCTION("""COMPUTED_VALUE"""),"")</f>
        <v/>
      </c>
      <c r="E499" s="201" t="str">
        <f>IFERROR(__xludf.DUMMYFUNCTION("""COMPUTED_VALUE"""),"")</f>
        <v/>
      </c>
      <c r="F499" s="201" t="str">
        <f>IFERROR(__xludf.DUMMYFUNCTION("""COMPUTED_VALUE"""),"")</f>
        <v/>
      </c>
      <c r="G499" s="201" t="str">
        <f>IFERROR(__xludf.DUMMYFUNCTION("""COMPUTED_VALUE"""),"")</f>
        <v/>
      </c>
      <c r="H499" s="201" t="str">
        <f>IFERROR(__xludf.DUMMYFUNCTION("""COMPUTED_VALUE"""),"")</f>
        <v/>
      </c>
    </row>
    <row r="500">
      <c r="A500" s="201" t="str">
        <f>IFERROR(__xludf.DUMMYFUNCTION("""COMPUTED_VALUE"""),"Projeto Integrador|")</f>
        <v>Projeto Integrador|</v>
      </c>
      <c r="B500" s="201" t="str">
        <f>IFERROR(__xludf.DUMMYFUNCTION("""COMPUTED_VALUE"""),"")</f>
        <v/>
      </c>
      <c r="C500" s="201" t="str">
        <f>IFERROR(__xludf.DUMMYFUNCTION("""COMPUTED_VALUE"""),"")</f>
        <v/>
      </c>
      <c r="D500" s="201" t="str">
        <f>IFERROR(__xludf.DUMMYFUNCTION("""COMPUTED_VALUE"""),"")</f>
        <v/>
      </c>
      <c r="E500" s="201" t="str">
        <f>IFERROR(__xludf.DUMMYFUNCTION("""COMPUTED_VALUE"""),"")</f>
        <v/>
      </c>
      <c r="F500" s="201" t="str">
        <f>IFERROR(__xludf.DUMMYFUNCTION("""COMPUTED_VALUE"""),"")</f>
        <v/>
      </c>
      <c r="G500" s="201" t="str">
        <f>IFERROR(__xludf.DUMMYFUNCTION("""COMPUTED_VALUE"""),"")</f>
        <v/>
      </c>
      <c r="H500" s="201" t="str">
        <f>IFERROR(__xludf.DUMMYFUNCTION("""COMPUTED_VALUE"""),"")</f>
        <v/>
      </c>
    </row>
    <row r="501">
      <c r="A501" s="201" t="str">
        <f>IFERROR(__xludf.DUMMYFUNCTION("""COMPUTED_VALUE"""),"19:46:56 up 1:09")</f>
        <v>19:46:56 up 1:09</v>
      </c>
      <c r="B501" s="201" t="str">
        <f>IFERROR(__xludf.DUMMYFUNCTION("""COMPUTED_VALUE"""),"1 user")</f>
        <v>1 user</v>
      </c>
      <c r="C501" s="201" t="str">
        <f>IFERROR(__xludf.DUMMYFUNCTION("""COMPUTED_VALUE"""),"load average: 0")</f>
        <v>load average: 0</v>
      </c>
      <c r="D501" s="201">
        <f>IFERROR(__xludf.DUMMYFUNCTION("""COMPUTED_VALUE"""),68.0)</f>
        <v>68</v>
      </c>
      <c r="E501" s="201">
        <f>IFERROR(__xludf.DUMMYFUNCTION("""COMPUTED_VALUE"""),0.0)</f>
        <v>0</v>
      </c>
      <c r="F501" s="201">
        <f>IFERROR(__xludf.DUMMYFUNCTION("""COMPUTED_VALUE"""),73.0)</f>
        <v>73</v>
      </c>
      <c r="G501" s="201">
        <f>IFERROR(__xludf.DUMMYFUNCTION("""COMPUTED_VALUE"""),0.0)</f>
        <v>0</v>
      </c>
      <c r="H501" s="201">
        <f>IFERROR(__xludf.DUMMYFUNCTION("""COMPUTED_VALUE"""),66.0)</f>
        <v>66</v>
      </c>
    </row>
    <row r="502">
      <c r="A502" s="201" t="str">
        <f>IFERROR(__xludf.DUMMYFUNCTION("""COMPUTED_VALUE"""),"up 1 hour")</f>
        <v>up 1 hour</v>
      </c>
      <c r="B502" s="201" t="str">
        <f>IFERROR(__xludf.DUMMYFUNCTION("""COMPUTED_VALUE"""),"9 minutes")</f>
        <v>9 minutes</v>
      </c>
      <c r="C502" s="201" t="str">
        <f>IFERROR(__xludf.DUMMYFUNCTION("""COMPUTED_VALUE"""),"")</f>
        <v/>
      </c>
      <c r="D502" s="201" t="str">
        <f>IFERROR(__xludf.DUMMYFUNCTION("""COMPUTED_VALUE"""),"")</f>
        <v/>
      </c>
      <c r="E502" s="201" t="str">
        <f>IFERROR(__xludf.DUMMYFUNCTION("""COMPUTED_VALUE"""),"")</f>
        <v/>
      </c>
      <c r="F502" s="201" t="str">
        <f>IFERROR(__xludf.DUMMYFUNCTION("""COMPUTED_VALUE"""),"")</f>
        <v/>
      </c>
      <c r="G502" s="201" t="str">
        <f>IFERROR(__xludf.DUMMYFUNCTION("""COMPUTED_VALUE"""),"")</f>
        <v/>
      </c>
      <c r="H502" s="201" t="str">
        <f>IFERROR(__xludf.DUMMYFUNCTION("""COMPUTED_VALUE"""),"")</f>
        <v/>
      </c>
    </row>
    <row r="503">
      <c r="A503" s="201" t="str">
        <f>IFERROR(__xludf.DUMMYFUNCTION("""COMPUTED_VALUE"""),"sex set 13 22:46:56 UTC 2019")</f>
        <v>sex set 13 22:46:56 UTC 2019</v>
      </c>
      <c r="B503" s="201" t="str">
        <f>IFERROR(__xludf.DUMMYFUNCTION("""COMPUTED_VALUE"""),"")</f>
        <v/>
      </c>
      <c r="C503" s="201" t="str">
        <f>IFERROR(__xludf.DUMMYFUNCTION("""COMPUTED_VALUE"""),"")</f>
        <v/>
      </c>
      <c r="D503" s="201" t="str">
        <f>IFERROR(__xludf.DUMMYFUNCTION("""COMPUTED_VALUE"""),"")</f>
        <v/>
      </c>
      <c r="E503" s="201" t="str">
        <f>IFERROR(__xludf.DUMMYFUNCTION("""COMPUTED_VALUE"""),"")</f>
        <v/>
      </c>
      <c r="F503" s="201" t="str">
        <f>IFERROR(__xludf.DUMMYFUNCTION("""COMPUTED_VALUE"""),"")</f>
        <v/>
      </c>
      <c r="G503" s="201" t="str">
        <f>IFERROR(__xludf.DUMMYFUNCTION("""COMPUTED_VALUE"""),"")</f>
        <v/>
      </c>
      <c r="H503" s="201" t="str">
        <f>IFERROR(__xludf.DUMMYFUNCTION("""COMPUTED_VALUE"""),"")</f>
        <v/>
      </c>
    </row>
    <row r="504">
      <c r="A504" s="201" t="str">
        <f>IFERROR(__xludf.DUMMYFUNCTION("""COMPUTED_VALUE"""),"")</f>
        <v/>
      </c>
      <c r="B504" s="201" t="str">
        <f>IFERROR(__xludf.DUMMYFUNCTION("""COMPUTED_VALUE"""),"")</f>
        <v/>
      </c>
      <c r="C504" s="201" t="str">
        <f>IFERROR(__xludf.DUMMYFUNCTION("""COMPUTED_VALUE"""),"")</f>
        <v/>
      </c>
      <c r="D504" s="201" t="str">
        <f>IFERROR(__xludf.DUMMYFUNCTION("""COMPUTED_VALUE"""),"")</f>
        <v/>
      </c>
      <c r="E504" s="201" t="str">
        <f>IFERROR(__xludf.DUMMYFUNCTION("""COMPUTED_VALUE"""),"")</f>
        <v/>
      </c>
      <c r="F504" s="201" t="str">
        <f>IFERROR(__xludf.DUMMYFUNCTION("""COMPUTED_VALUE"""),"")</f>
        <v/>
      </c>
      <c r="G504" s="201" t="str">
        <f>IFERROR(__xludf.DUMMYFUNCTION("""COMPUTED_VALUE"""),"")</f>
        <v/>
      </c>
      <c r="H504" s="201" t="str">
        <f>IFERROR(__xludf.DUMMYFUNCTION("""COMPUTED_VALUE"""),"")</f>
        <v/>
      </c>
    </row>
    <row r="505">
      <c r="A505" s="201" t="str">
        <f>IFERROR(__xludf.DUMMYFUNCTION("""COMPUTED_VALUE"""),"Desenvolvimento|")</f>
        <v>Desenvolvimento|</v>
      </c>
      <c r="B505" s="201" t="str">
        <f>IFERROR(__xludf.DUMMYFUNCTION("""COMPUTED_VALUE"""),"")</f>
        <v/>
      </c>
      <c r="C505" s="201" t="str">
        <f>IFERROR(__xludf.DUMMYFUNCTION("""COMPUTED_VALUE"""),"")</f>
        <v/>
      </c>
      <c r="D505" s="201" t="str">
        <f>IFERROR(__xludf.DUMMYFUNCTION("""COMPUTED_VALUE"""),"")</f>
        <v/>
      </c>
      <c r="E505" s="201" t="str">
        <f>IFERROR(__xludf.DUMMYFUNCTION("""COMPUTED_VALUE"""),"")</f>
        <v/>
      </c>
      <c r="F505" s="201" t="str">
        <f>IFERROR(__xludf.DUMMYFUNCTION("""COMPUTED_VALUE"""),"")</f>
        <v/>
      </c>
      <c r="G505" s="201" t="str">
        <f>IFERROR(__xludf.DUMMYFUNCTION("""COMPUTED_VALUE"""),"")</f>
        <v/>
      </c>
      <c r="H505" s="201" t="str">
        <f>IFERROR(__xludf.DUMMYFUNCTION("""COMPUTED_VALUE"""),"")</f>
        <v/>
      </c>
    </row>
    <row r="506">
      <c r="A506" s="201" t="str">
        <f>IFERROR(__xludf.DUMMYFUNCTION("""COMPUTED_VALUE"""),"Projeto Integrador|")</f>
        <v>Projeto Integrador|</v>
      </c>
      <c r="B506" s="201" t="str">
        <f>IFERROR(__xludf.DUMMYFUNCTION("""COMPUTED_VALUE"""),"")</f>
        <v/>
      </c>
      <c r="C506" s="201" t="str">
        <f>IFERROR(__xludf.DUMMYFUNCTION("""COMPUTED_VALUE"""),"")</f>
        <v/>
      </c>
      <c r="D506" s="201" t="str">
        <f>IFERROR(__xludf.DUMMYFUNCTION("""COMPUTED_VALUE"""),"")</f>
        <v/>
      </c>
      <c r="E506" s="201" t="str">
        <f>IFERROR(__xludf.DUMMYFUNCTION("""COMPUTED_VALUE"""),"")</f>
        <v/>
      </c>
      <c r="F506" s="201" t="str">
        <f>IFERROR(__xludf.DUMMYFUNCTION("""COMPUTED_VALUE"""),"")</f>
        <v/>
      </c>
      <c r="G506" s="201" t="str">
        <f>IFERROR(__xludf.DUMMYFUNCTION("""COMPUTED_VALUE"""),"")</f>
        <v/>
      </c>
      <c r="H506" s="201" t="str">
        <f>IFERROR(__xludf.DUMMYFUNCTION("""COMPUTED_VALUE"""),"")</f>
        <v/>
      </c>
    </row>
    <row r="507">
      <c r="A507" s="201" t="str">
        <f>IFERROR(__xludf.DUMMYFUNCTION("""COMPUTED_VALUE"""),"12:32:09 up 36 min")</f>
        <v>12:32:09 up 36 min</v>
      </c>
      <c r="B507" s="201" t="str">
        <f>IFERROR(__xludf.DUMMYFUNCTION("""COMPUTED_VALUE"""),"1 user")</f>
        <v>1 user</v>
      </c>
      <c r="C507" s="201" t="str">
        <f>IFERROR(__xludf.DUMMYFUNCTION("""COMPUTED_VALUE"""),"load average: 0")</f>
        <v>load average: 0</v>
      </c>
      <c r="D507" s="201">
        <f>IFERROR(__xludf.DUMMYFUNCTION("""COMPUTED_VALUE"""),56.0)</f>
        <v>56</v>
      </c>
      <c r="E507" s="201">
        <f>IFERROR(__xludf.DUMMYFUNCTION("""COMPUTED_VALUE"""),0.0)</f>
        <v>0</v>
      </c>
      <c r="F507" s="201">
        <f>IFERROR(__xludf.DUMMYFUNCTION("""COMPUTED_VALUE"""),64.0)</f>
        <v>64</v>
      </c>
      <c r="G507" s="201">
        <f>IFERROR(__xludf.DUMMYFUNCTION("""COMPUTED_VALUE"""),0.0)</f>
        <v>0</v>
      </c>
      <c r="H507" s="201">
        <f>IFERROR(__xludf.DUMMYFUNCTION("""COMPUTED_VALUE"""),73.0)</f>
        <v>73</v>
      </c>
    </row>
    <row r="508">
      <c r="A508" s="201" t="str">
        <f>IFERROR(__xludf.DUMMYFUNCTION("""COMPUTED_VALUE"""),"up 0 hours")</f>
        <v>up 0 hours</v>
      </c>
      <c r="B508" s="201" t="str">
        <f>IFERROR(__xludf.DUMMYFUNCTION("""COMPUTED_VALUE"""),"36 minutes")</f>
        <v>36 minutes</v>
      </c>
      <c r="C508" s="201" t="str">
        <f>IFERROR(__xludf.DUMMYFUNCTION("""COMPUTED_VALUE"""),"")</f>
        <v/>
      </c>
      <c r="D508" s="201" t="str">
        <f>IFERROR(__xludf.DUMMYFUNCTION("""COMPUTED_VALUE"""),"")</f>
        <v/>
      </c>
      <c r="E508" s="201" t="str">
        <f>IFERROR(__xludf.DUMMYFUNCTION("""COMPUTED_VALUE"""),"")</f>
        <v/>
      </c>
      <c r="F508" s="201" t="str">
        <f>IFERROR(__xludf.DUMMYFUNCTION("""COMPUTED_VALUE"""),"")</f>
        <v/>
      </c>
      <c r="G508" s="201" t="str">
        <f>IFERROR(__xludf.DUMMYFUNCTION("""COMPUTED_VALUE"""),"")</f>
        <v/>
      </c>
      <c r="H508" s="201" t="str">
        <f>IFERROR(__xludf.DUMMYFUNCTION("""COMPUTED_VALUE"""),"")</f>
        <v/>
      </c>
    </row>
    <row r="509">
      <c r="A509" s="201" t="str">
        <f>IFERROR(__xludf.DUMMYFUNCTION("""COMPUTED_VALUE"""),"sáb set 14 15:32:09 UTC 2019")</f>
        <v>sáb set 14 15:32:09 UTC 2019</v>
      </c>
      <c r="B509" s="201" t="str">
        <f>IFERROR(__xludf.DUMMYFUNCTION("""COMPUTED_VALUE"""),"")</f>
        <v/>
      </c>
      <c r="C509" s="201" t="str">
        <f>IFERROR(__xludf.DUMMYFUNCTION("""COMPUTED_VALUE"""),"")</f>
        <v/>
      </c>
      <c r="D509" s="201" t="str">
        <f>IFERROR(__xludf.DUMMYFUNCTION("""COMPUTED_VALUE"""),"")</f>
        <v/>
      </c>
      <c r="E509" s="201" t="str">
        <f>IFERROR(__xludf.DUMMYFUNCTION("""COMPUTED_VALUE"""),"")</f>
        <v/>
      </c>
      <c r="F509" s="201" t="str">
        <f>IFERROR(__xludf.DUMMYFUNCTION("""COMPUTED_VALUE"""),"")</f>
        <v/>
      </c>
      <c r="G509" s="201" t="str">
        <f>IFERROR(__xludf.DUMMYFUNCTION("""COMPUTED_VALUE"""),"")</f>
        <v/>
      </c>
      <c r="H509" s="201" t="str">
        <f>IFERROR(__xludf.DUMMYFUNCTION("""COMPUTED_VALUE"""),"")</f>
        <v/>
      </c>
    </row>
    <row r="510">
      <c r="A510" s="201" t="str">
        <f>IFERROR(__xludf.DUMMYFUNCTION("""COMPUTED_VALUE"""),"")</f>
        <v/>
      </c>
      <c r="B510" s="201" t="str">
        <f>IFERROR(__xludf.DUMMYFUNCTION("""COMPUTED_VALUE"""),"")</f>
        <v/>
      </c>
      <c r="C510" s="201" t="str">
        <f>IFERROR(__xludf.DUMMYFUNCTION("""COMPUTED_VALUE"""),"")</f>
        <v/>
      </c>
      <c r="D510" s="201" t="str">
        <f>IFERROR(__xludf.DUMMYFUNCTION("""COMPUTED_VALUE"""),"")</f>
        <v/>
      </c>
      <c r="E510" s="201" t="str">
        <f>IFERROR(__xludf.DUMMYFUNCTION("""COMPUTED_VALUE"""),"")</f>
        <v/>
      </c>
      <c r="F510" s="201" t="str">
        <f>IFERROR(__xludf.DUMMYFUNCTION("""COMPUTED_VALUE"""),"")</f>
        <v/>
      </c>
      <c r="G510" s="201" t="str">
        <f>IFERROR(__xludf.DUMMYFUNCTION("""COMPUTED_VALUE"""),"")</f>
        <v/>
      </c>
      <c r="H510" s="201" t="str">
        <f>IFERROR(__xludf.DUMMYFUNCTION("""COMPUTED_VALUE"""),"")</f>
        <v/>
      </c>
    </row>
    <row r="511">
      <c r="A511" s="201" t="str">
        <f>IFERROR(__xludf.DUMMYFUNCTION("""COMPUTED_VALUE"""),"Desenvolvimento|")</f>
        <v>Desenvolvimento|</v>
      </c>
      <c r="B511" s="201" t="str">
        <f>IFERROR(__xludf.DUMMYFUNCTION("""COMPUTED_VALUE"""),"")</f>
        <v/>
      </c>
      <c r="C511" s="201" t="str">
        <f>IFERROR(__xludf.DUMMYFUNCTION("""COMPUTED_VALUE"""),"")</f>
        <v/>
      </c>
      <c r="D511" s="201" t="str">
        <f>IFERROR(__xludf.DUMMYFUNCTION("""COMPUTED_VALUE"""),"")</f>
        <v/>
      </c>
      <c r="E511" s="201" t="str">
        <f>IFERROR(__xludf.DUMMYFUNCTION("""COMPUTED_VALUE"""),"")</f>
        <v/>
      </c>
      <c r="F511" s="201" t="str">
        <f>IFERROR(__xludf.DUMMYFUNCTION("""COMPUTED_VALUE"""),"")</f>
        <v/>
      </c>
      <c r="G511" s="201" t="str">
        <f>IFERROR(__xludf.DUMMYFUNCTION("""COMPUTED_VALUE"""),"")</f>
        <v/>
      </c>
      <c r="H511" s="201" t="str">
        <f>IFERROR(__xludf.DUMMYFUNCTION("""COMPUTED_VALUE"""),"")</f>
        <v/>
      </c>
    </row>
    <row r="512">
      <c r="A512" s="201" t="str">
        <f>IFERROR(__xludf.DUMMYFUNCTION("""COMPUTED_VALUE"""),"Projeto Integrador|")</f>
        <v>Projeto Integrador|</v>
      </c>
      <c r="B512" s="201" t="str">
        <f>IFERROR(__xludf.DUMMYFUNCTION("""COMPUTED_VALUE"""),"")</f>
        <v/>
      </c>
      <c r="C512" s="201" t="str">
        <f>IFERROR(__xludf.DUMMYFUNCTION("""COMPUTED_VALUE"""),"")</f>
        <v/>
      </c>
      <c r="D512" s="201" t="str">
        <f>IFERROR(__xludf.DUMMYFUNCTION("""COMPUTED_VALUE"""),"")</f>
        <v/>
      </c>
      <c r="E512" s="201" t="str">
        <f>IFERROR(__xludf.DUMMYFUNCTION("""COMPUTED_VALUE"""),"")</f>
        <v/>
      </c>
      <c r="F512" s="201" t="str">
        <f>IFERROR(__xludf.DUMMYFUNCTION("""COMPUTED_VALUE"""),"")</f>
        <v/>
      </c>
      <c r="G512" s="201" t="str">
        <f>IFERROR(__xludf.DUMMYFUNCTION("""COMPUTED_VALUE"""),"")</f>
        <v/>
      </c>
      <c r="H512" s="201" t="str">
        <f>IFERROR(__xludf.DUMMYFUNCTION("""COMPUTED_VALUE"""),"")</f>
        <v/>
      </c>
    </row>
    <row r="513">
      <c r="A513" s="201" t="str">
        <f>IFERROR(__xludf.DUMMYFUNCTION("""COMPUTED_VALUE"""),"15:05:51 up 1:48")</f>
        <v>15:05:51 up 1:48</v>
      </c>
      <c r="B513" s="201" t="str">
        <f>IFERROR(__xludf.DUMMYFUNCTION("""COMPUTED_VALUE"""),"1 user")</f>
        <v>1 user</v>
      </c>
      <c r="C513" s="201" t="str">
        <f>IFERROR(__xludf.DUMMYFUNCTION("""COMPUTED_VALUE"""),"load average: 0")</f>
        <v>load average: 0</v>
      </c>
      <c r="D513" s="201">
        <f>IFERROR(__xludf.DUMMYFUNCTION("""COMPUTED_VALUE"""),58.0)</f>
        <v>58</v>
      </c>
      <c r="E513" s="201">
        <f>IFERROR(__xludf.DUMMYFUNCTION("""COMPUTED_VALUE"""),0.0)</f>
        <v>0</v>
      </c>
      <c r="F513" s="201">
        <f>IFERROR(__xludf.DUMMYFUNCTION("""COMPUTED_VALUE"""),52.0)</f>
        <v>52</v>
      </c>
      <c r="G513" s="201">
        <f>IFERROR(__xludf.DUMMYFUNCTION("""COMPUTED_VALUE"""),0.0)</f>
        <v>0</v>
      </c>
      <c r="H513" s="201">
        <f>IFERROR(__xludf.DUMMYFUNCTION("""COMPUTED_VALUE"""),49.0)</f>
        <v>49</v>
      </c>
    </row>
    <row r="514">
      <c r="A514" s="201" t="str">
        <f>IFERROR(__xludf.DUMMYFUNCTION("""COMPUTED_VALUE"""),"up 1 hour")</f>
        <v>up 1 hour</v>
      </c>
      <c r="B514" s="201" t="str">
        <f>IFERROR(__xludf.DUMMYFUNCTION("""COMPUTED_VALUE"""),"48 minutes")</f>
        <v>48 minutes</v>
      </c>
      <c r="C514" s="201" t="str">
        <f>IFERROR(__xludf.DUMMYFUNCTION("""COMPUTED_VALUE"""),"")</f>
        <v/>
      </c>
      <c r="D514" s="201" t="str">
        <f>IFERROR(__xludf.DUMMYFUNCTION("""COMPUTED_VALUE"""),"")</f>
        <v/>
      </c>
      <c r="E514" s="201" t="str">
        <f>IFERROR(__xludf.DUMMYFUNCTION("""COMPUTED_VALUE"""),"")</f>
        <v/>
      </c>
      <c r="F514" s="201" t="str">
        <f>IFERROR(__xludf.DUMMYFUNCTION("""COMPUTED_VALUE"""),"")</f>
        <v/>
      </c>
      <c r="G514" s="201" t="str">
        <f>IFERROR(__xludf.DUMMYFUNCTION("""COMPUTED_VALUE"""),"")</f>
        <v/>
      </c>
      <c r="H514" s="201" t="str">
        <f>IFERROR(__xludf.DUMMYFUNCTION("""COMPUTED_VALUE"""),"")</f>
        <v/>
      </c>
    </row>
    <row r="515">
      <c r="A515" s="201" t="str">
        <f>IFERROR(__xludf.DUMMYFUNCTION("""COMPUTED_VALUE"""),"sáb set 14 18:05:51 UTC 2019")</f>
        <v>sáb set 14 18:05:51 UTC 2019</v>
      </c>
      <c r="B515" s="201" t="str">
        <f>IFERROR(__xludf.DUMMYFUNCTION("""COMPUTED_VALUE"""),"")</f>
        <v/>
      </c>
      <c r="C515" s="201" t="str">
        <f>IFERROR(__xludf.DUMMYFUNCTION("""COMPUTED_VALUE"""),"")</f>
        <v/>
      </c>
      <c r="D515" s="201" t="str">
        <f>IFERROR(__xludf.DUMMYFUNCTION("""COMPUTED_VALUE"""),"")</f>
        <v/>
      </c>
      <c r="E515" s="201" t="str">
        <f>IFERROR(__xludf.DUMMYFUNCTION("""COMPUTED_VALUE"""),"")</f>
        <v/>
      </c>
      <c r="F515" s="201" t="str">
        <f>IFERROR(__xludf.DUMMYFUNCTION("""COMPUTED_VALUE"""),"")</f>
        <v/>
      </c>
      <c r="G515" s="201" t="str">
        <f>IFERROR(__xludf.DUMMYFUNCTION("""COMPUTED_VALUE"""),"")</f>
        <v/>
      </c>
      <c r="H515" s="201" t="str">
        <f>IFERROR(__xludf.DUMMYFUNCTION("""COMPUTED_VALUE"""),"")</f>
        <v/>
      </c>
    </row>
    <row r="516">
      <c r="A516" s="201" t="str">
        <f>IFERROR(__xludf.DUMMYFUNCTION("""COMPUTED_VALUE"""),"")</f>
        <v/>
      </c>
      <c r="B516" s="201" t="str">
        <f>IFERROR(__xludf.DUMMYFUNCTION("""COMPUTED_VALUE"""),"")</f>
        <v/>
      </c>
      <c r="C516" s="201" t="str">
        <f>IFERROR(__xludf.DUMMYFUNCTION("""COMPUTED_VALUE"""),"")</f>
        <v/>
      </c>
      <c r="D516" s="201" t="str">
        <f>IFERROR(__xludf.DUMMYFUNCTION("""COMPUTED_VALUE"""),"")</f>
        <v/>
      </c>
      <c r="E516" s="201" t="str">
        <f>IFERROR(__xludf.DUMMYFUNCTION("""COMPUTED_VALUE"""),"")</f>
        <v/>
      </c>
      <c r="F516" s="201" t="str">
        <f>IFERROR(__xludf.DUMMYFUNCTION("""COMPUTED_VALUE"""),"")</f>
        <v/>
      </c>
      <c r="G516" s="201" t="str">
        <f>IFERROR(__xludf.DUMMYFUNCTION("""COMPUTED_VALUE"""),"")</f>
        <v/>
      </c>
      <c r="H516" s="201" t="str">
        <f>IFERROR(__xludf.DUMMYFUNCTION("""COMPUTED_VALUE"""),"")</f>
        <v/>
      </c>
    </row>
    <row r="517">
      <c r="A517" s="201" t="str">
        <f>IFERROR(__xludf.DUMMYFUNCTION("""COMPUTED_VALUE"""),"Tarefa|")</f>
        <v>Tarefa|</v>
      </c>
      <c r="B517" s="201" t="str">
        <f>IFERROR(__xludf.DUMMYFUNCTION("""COMPUTED_VALUE"""),"")</f>
        <v/>
      </c>
      <c r="C517" s="201" t="str">
        <f>IFERROR(__xludf.DUMMYFUNCTION("""COMPUTED_VALUE"""),"")</f>
        <v/>
      </c>
      <c r="D517" s="201" t="str">
        <f>IFERROR(__xludf.DUMMYFUNCTION("""COMPUTED_VALUE"""),"")</f>
        <v/>
      </c>
      <c r="E517" s="201" t="str">
        <f>IFERROR(__xludf.DUMMYFUNCTION("""COMPUTED_VALUE"""),"")</f>
        <v/>
      </c>
      <c r="F517" s="201" t="str">
        <f>IFERROR(__xludf.DUMMYFUNCTION("""COMPUTED_VALUE"""),"")</f>
        <v/>
      </c>
      <c r="G517" s="201" t="str">
        <f>IFERROR(__xludf.DUMMYFUNCTION("""COMPUTED_VALUE"""),"")</f>
        <v/>
      </c>
      <c r="H517" s="201" t="str">
        <f>IFERROR(__xludf.DUMMYFUNCTION("""COMPUTED_VALUE"""),"")</f>
        <v/>
      </c>
    </row>
    <row r="518">
      <c r="A518" s="201" t="str">
        <f>IFERROR(__xludf.DUMMYFUNCTION("""COMPUTED_VALUE"""),"Projeto Integrador|")</f>
        <v>Projeto Integrador|</v>
      </c>
      <c r="B518" s="201" t="str">
        <f>IFERROR(__xludf.DUMMYFUNCTION("""COMPUTED_VALUE"""),"")</f>
        <v/>
      </c>
      <c r="C518" s="201" t="str">
        <f>IFERROR(__xludf.DUMMYFUNCTION("""COMPUTED_VALUE"""),"")</f>
        <v/>
      </c>
      <c r="D518" s="201" t="str">
        <f>IFERROR(__xludf.DUMMYFUNCTION("""COMPUTED_VALUE"""),"")</f>
        <v/>
      </c>
      <c r="E518" s="201" t="str">
        <f>IFERROR(__xludf.DUMMYFUNCTION("""COMPUTED_VALUE"""),"")</f>
        <v/>
      </c>
      <c r="F518" s="201" t="str">
        <f>IFERROR(__xludf.DUMMYFUNCTION("""COMPUTED_VALUE"""),"")</f>
        <v/>
      </c>
      <c r="G518" s="201" t="str">
        <f>IFERROR(__xludf.DUMMYFUNCTION("""COMPUTED_VALUE"""),"")</f>
        <v/>
      </c>
      <c r="H518" s="201" t="str">
        <f>IFERROR(__xludf.DUMMYFUNCTION("""COMPUTED_VALUE"""),"")</f>
        <v/>
      </c>
    </row>
    <row r="519">
      <c r="A519" s="201" t="str">
        <f>IFERROR(__xludf.DUMMYFUNCTION("""COMPUTED_VALUE"""),"22:23:12 up 3:58")</f>
        <v>22:23:12 up 3:58</v>
      </c>
      <c r="B519" s="201" t="str">
        <f>IFERROR(__xludf.DUMMYFUNCTION("""COMPUTED_VALUE"""),"1 user")</f>
        <v>1 user</v>
      </c>
      <c r="C519" s="201" t="str">
        <f>IFERROR(__xludf.DUMMYFUNCTION("""COMPUTED_VALUE"""),"load average: 1")</f>
        <v>load average: 1</v>
      </c>
      <c r="D519" s="201">
        <f>IFERROR(__xludf.DUMMYFUNCTION("""COMPUTED_VALUE"""),50.0)</f>
        <v>50</v>
      </c>
      <c r="E519" s="201">
        <f>IFERROR(__xludf.DUMMYFUNCTION("""COMPUTED_VALUE"""),1.0)</f>
        <v>1</v>
      </c>
      <c r="F519" s="201">
        <f>IFERROR(__xludf.DUMMYFUNCTION("""COMPUTED_VALUE"""),21.0)</f>
        <v>21</v>
      </c>
      <c r="G519" s="201">
        <f>IFERROR(__xludf.DUMMYFUNCTION("""COMPUTED_VALUE"""),0.0)</f>
        <v>0</v>
      </c>
      <c r="H519" s="201">
        <f>IFERROR(__xludf.DUMMYFUNCTION("""COMPUTED_VALUE"""),89.0)</f>
        <v>89</v>
      </c>
    </row>
    <row r="520">
      <c r="A520" s="201" t="str">
        <f>IFERROR(__xludf.DUMMYFUNCTION("""COMPUTED_VALUE"""),"up 3 hours")</f>
        <v>up 3 hours</v>
      </c>
      <c r="B520" s="201" t="str">
        <f>IFERROR(__xludf.DUMMYFUNCTION("""COMPUTED_VALUE"""),"58 minutes")</f>
        <v>58 minutes</v>
      </c>
      <c r="C520" s="201" t="str">
        <f>IFERROR(__xludf.DUMMYFUNCTION("""COMPUTED_VALUE"""),"")</f>
        <v/>
      </c>
      <c r="D520" s="201" t="str">
        <f>IFERROR(__xludf.DUMMYFUNCTION("""COMPUTED_VALUE"""),"")</f>
        <v/>
      </c>
      <c r="E520" s="201" t="str">
        <f>IFERROR(__xludf.DUMMYFUNCTION("""COMPUTED_VALUE"""),"")</f>
        <v/>
      </c>
      <c r="F520" s="201" t="str">
        <f>IFERROR(__xludf.DUMMYFUNCTION("""COMPUTED_VALUE"""),"")</f>
        <v/>
      </c>
      <c r="G520" s="201" t="str">
        <f>IFERROR(__xludf.DUMMYFUNCTION("""COMPUTED_VALUE"""),"")</f>
        <v/>
      </c>
      <c r="H520" s="201" t="str">
        <f>IFERROR(__xludf.DUMMYFUNCTION("""COMPUTED_VALUE"""),"")</f>
        <v/>
      </c>
    </row>
    <row r="521">
      <c r="A521" s="201" t="str">
        <f>IFERROR(__xludf.DUMMYFUNCTION("""COMPUTED_VALUE"""),"dom set 14 01:23:12 UTC 2019")</f>
        <v>dom set 14 01:23:12 UTC 2019</v>
      </c>
      <c r="B521" s="201" t="str">
        <f>IFERROR(__xludf.DUMMYFUNCTION("""COMPUTED_VALUE"""),"")</f>
        <v/>
      </c>
      <c r="C521" s="201" t="str">
        <f>IFERROR(__xludf.DUMMYFUNCTION("""COMPUTED_VALUE"""),"")</f>
        <v/>
      </c>
      <c r="D521" s="201" t="str">
        <f>IFERROR(__xludf.DUMMYFUNCTION("""COMPUTED_VALUE"""),"")</f>
        <v/>
      </c>
      <c r="E521" s="201" t="str">
        <f>IFERROR(__xludf.DUMMYFUNCTION("""COMPUTED_VALUE"""),"")</f>
        <v/>
      </c>
      <c r="F521" s="201" t="str">
        <f>IFERROR(__xludf.DUMMYFUNCTION("""COMPUTED_VALUE"""),"")</f>
        <v/>
      </c>
      <c r="G521" s="201" t="str">
        <f>IFERROR(__xludf.DUMMYFUNCTION("""COMPUTED_VALUE"""),"")</f>
        <v/>
      </c>
      <c r="H521" s="201" t="str">
        <f>IFERROR(__xludf.DUMMYFUNCTION("""COMPUTED_VALUE"""),"")</f>
        <v/>
      </c>
    </row>
  </sheetData>
  <hyperlinks>
    <hyperlink r:id="rId1" ref="J40"/>
  </hyperlinks>
  <drawing r:id="rId2"/>
</worksheet>
</file>