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andrem_uia_no/Documents/Obsidian Vault/Files/"/>
    </mc:Choice>
  </mc:AlternateContent>
  <xr:revisionPtr revIDLastSave="68" documentId="104_{31389881-FF53-4936-A8BB-29518C51608E}" xr6:coauthVersionLast="47" xr6:coauthVersionMax="47" xr10:uidLastSave="{6A84DB94-0C96-46C3-A23F-83A73D980363}"/>
  <bookViews>
    <workbookView xWindow="2730" yWindow="2730" windowWidth="16200" windowHeight="27915" tabRatio="825" firstSheet="2" activeTab="7" xr2:uid="{19834A74-A7D7-4823-BDCE-A1A48AB537A1}"/>
  </bookViews>
  <sheets>
    <sheet name="Oversikt" sheetId="1" r:id="rId1"/>
    <sheet name="Naturlige tall" sheetId="4" r:id="rId2"/>
    <sheet name="Rasjonale tall" sheetId="8" r:id="rId3"/>
    <sheet name="Negative tall" sheetId="9" r:id="rId4"/>
    <sheet name="Figurtall" sheetId="5" r:id="rId5"/>
    <sheet name="Kombinatorikk" sheetId="2" r:id="rId6"/>
    <sheet name="Didaktikk" sheetId="7" r:id="rId7"/>
    <sheet name="Datamateriale" sheetId="6" r:id="rId8"/>
  </sheets>
  <calcPr calcId="191029"/>
  <customWorkbookViews>
    <customWorkbookView name="U" guid="{D9CFFA56-EE16-41D9-9D60-10ABE8B30E17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8" l="1"/>
  <c r="C21" i="8"/>
  <c r="D21" i="8"/>
  <c r="B22" i="8"/>
  <c r="C22" i="8"/>
  <c r="D22" i="8"/>
  <c r="B16" i="8"/>
  <c r="C16" i="8"/>
  <c r="D16" i="8"/>
  <c r="B5" i="4" l="1"/>
  <c r="A25" i="5" a="1"/>
  <c r="C10" i="5" s="1"/>
  <c r="B103" i="1" a="1"/>
  <c r="A28" i="4" a="1"/>
  <c r="A28" i="4" s="1"/>
  <c r="D16" i="2"/>
  <c r="D14" i="2"/>
  <c r="D12" i="2"/>
  <c r="D10" i="2"/>
  <c r="D6" i="2"/>
  <c r="D4" i="2"/>
  <c r="D14" i="4"/>
  <c r="D12" i="4"/>
  <c r="D8" i="4"/>
  <c r="C16" i="2"/>
  <c r="B16" i="2"/>
  <c r="B14" i="2"/>
  <c r="B12" i="2"/>
  <c r="B10" i="2"/>
  <c r="B6" i="2"/>
  <c r="B4" i="2"/>
  <c r="B14" i="4"/>
  <c r="B12" i="4"/>
  <c r="B8" i="4"/>
  <c r="B6" i="4"/>
  <c r="A16" i="2"/>
  <c r="A14" i="2"/>
  <c r="A12" i="2"/>
  <c r="A10" i="2"/>
  <c r="A6" i="2"/>
  <c r="A4" i="2"/>
  <c r="C8" i="4"/>
  <c r="C14" i="4"/>
  <c r="C6" i="2"/>
  <c r="C12" i="2"/>
  <c r="D6" i="4"/>
  <c r="A3" i="2"/>
  <c r="A5" i="2"/>
  <c r="A7" i="2"/>
  <c r="A11" i="2"/>
  <c r="A13" i="2"/>
  <c r="A15" i="2"/>
  <c r="C7" i="4"/>
  <c r="D5" i="4"/>
  <c r="D7" i="4"/>
  <c r="D11" i="4"/>
  <c r="D3" i="2"/>
  <c r="C6" i="4"/>
  <c r="C12" i="4"/>
  <c r="C4" i="2"/>
  <c r="C10" i="2"/>
  <c r="C14" i="2"/>
  <c r="B7" i="4"/>
  <c r="B11" i="4"/>
  <c r="B13" i="4"/>
  <c r="B3" i="2"/>
  <c r="B5" i="2"/>
  <c r="B7" i="2"/>
  <c r="B11" i="2"/>
  <c r="B13" i="2"/>
  <c r="B15" i="2"/>
  <c r="C11" i="4"/>
  <c r="C13" i="4"/>
  <c r="C3" i="2"/>
  <c r="C5" i="2"/>
  <c r="C7" i="2"/>
  <c r="C11" i="2"/>
  <c r="C13" i="2"/>
  <c r="C15" i="2"/>
  <c r="C5" i="4"/>
  <c r="D13" i="4"/>
  <c r="D5" i="2"/>
  <c r="D7" i="2"/>
  <c r="D11" i="2"/>
  <c r="D13" i="2"/>
  <c r="D15" i="2"/>
  <c r="D7" i="1"/>
  <c r="O7" i="1" s="1"/>
  <c r="D8" i="1"/>
  <c r="I8" i="1" s="1"/>
  <c r="D9" i="1"/>
  <c r="H9" i="1" s="1"/>
  <c r="D10" i="1"/>
  <c r="O10" i="1" s="1"/>
  <c r="D11" i="1"/>
  <c r="O11" i="1" s="1"/>
  <c r="D12" i="1"/>
  <c r="F12" i="1" s="1"/>
  <c r="D14" i="1"/>
  <c r="L14" i="1" s="1"/>
  <c r="D15" i="1"/>
  <c r="O15" i="1" s="1"/>
  <c r="D6" i="1"/>
  <c r="E6" i="1" s="1"/>
  <c r="D5" i="1"/>
  <c r="E5" i="1" s="1"/>
  <c r="D2" i="1"/>
  <c r="M2" i="1" s="1"/>
  <c r="D3" i="1"/>
  <c r="L3" i="1" s="1"/>
  <c r="D4" i="1"/>
  <c r="K4" i="1" s="1"/>
  <c r="A5" i="4" l="1" a="1"/>
  <c r="A5" i="4" s="1"/>
  <c r="A11" i="4" a="1"/>
  <c r="A11" i="4" s="1"/>
  <c r="A4" i="5" a="1"/>
  <c r="A4" i="5" s="1"/>
  <c r="A4" i="7" a="1"/>
  <c r="A4" i="7" s="1"/>
  <c r="A25" i="7" a="1"/>
  <c r="A35" i="8" a="1"/>
  <c r="A41" i="8" a="1"/>
  <c r="A5" i="8" a="1"/>
  <c r="A5" i="8" s="1"/>
  <c r="A13" i="8" a="1"/>
  <c r="A13" i="8" s="1"/>
  <c r="A28" i="8" a="1"/>
  <c r="A35" i="4" a="1"/>
  <c r="A35" i="4" s="1"/>
  <c r="A20" i="8" a="1"/>
  <c r="A20" i="8" s="1"/>
  <c r="A25" i="5"/>
  <c r="B5" i="5"/>
  <c r="D7" i="5"/>
  <c r="C7" i="5"/>
  <c r="B10" i="5"/>
  <c r="C5" i="5"/>
  <c r="B8" i="5"/>
  <c r="D10" i="5"/>
  <c r="D5" i="5"/>
  <c r="C8" i="5"/>
  <c r="D4" i="5"/>
  <c r="B6" i="5"/>
  <c r="D8" i="5"/>
  <c r="C4" i="5"/>
  <c r="C6" i="5"/>
  <c r="B9" i="5"/>
  <c r="B4" i="5"/>
  <c r="D6" i="5"/>
  <c r="C9" i="5"/>
  <c r="B7" i="5"/>
  <c r="D9" i="5"/>
  <c r="B103" i="1"/>
  <c r="E107" i="1" a="1"/>
  <c r="E107" i="1" s="1"/>
  <c r="E110" i="1" a="1"/>
  <c r="E110" i="1" s="1"/>
  <c r="E104" i="1" a="1"/>
  <c r="E104" i="1" s="1"/>
  <c r="E111" i="1" a="1"/>
  <c r="E111" i="1" s="1"/>
  <c r="E105" i="1" a="1"/>
  <c r="E105" i="1" s="1"/>
  <c r="E108" i="1" a="1"/>
  <c r="E108" i="1" s="1"/>
  <c r="E113" i="1" a="1"/>
  <c r="E113" i="1" s="1"/>
  <c r="E109" i="1" a="1"/>
  <c r="E109" i="1" s="1"/>
  <c r="E112" i="1" a="1"/>
  <c r="E112" i="1" s="1"/>
  <c r="E106" i="1" a="1"/>
  <c r="E106" i="1" s="1"/>
  <c r="D111" i="1" a="1"/>
  <c r="D111" i="1" s="1"/>
  <c r="D110" i="1" a="1"/>
  <c r="D110" i="1" s="1"/>
  <c r="D106" i="1" a="1"/>
  <c r="D106" i="1" s="1"/>
  <c r="D107" i="1" a="1"/>
  <c r="D107" i="1" s="1"/>
  <c r="D112" i="1" a="1"/>
  <c r="D112" i="1" s="1"/>
  <c r="D113" i="1" a="1"/>
  <c r="D113" i="1" s="1"/>
  <c r="D109" i="1" a="1"/>
  <c r="D109" i="1" s="1"/>
  <c r="D108" i="1" a="1"/>
  <c r="D108" i="1" s="1"/>
  <c r="D105" i="1" a="1"/>
  <c r="D105" i="1" s="1"/>
  <c r="D104" i="1" a="1"/>
  <c r="D104" i="1" s="1"/>
  <c r="B137" i="1" a="1"/>
  <c r="B137" i="1" s="1"/>
  <c r="B13" i="1"/>
  <c r="C13" i="1"/>
  <c r="L2" i="1"/>
  <c r="E4" i="1"/>
  <c r="J4" i="1"/>
  <c r="H5" i="1"/>
  <c r="I4" i="1"/>
  <c r="H4" i="1"/>
  <c r="I5" i="1"/>
  <c r="F10" i="1"/>
  <c r="F11" i="1"/>
  <c r="F14" i="1"/>
  <c r="F15" i="1"/>
  <c r="K3" i="1"/>
  <c r="I3" i="1"/>
  <c r="J2" i="1"/>
  <c r="E2" i="1"/>
  <c r="G5" i="1"/>
  <c r="N5" i="1"/>
  <c r="F5" i="1"/>
  <c r="G4" i="1"/>
  <c r="H3" i="1"/>
  <c r="I2" i="1"/>
  <c r="O5" i="1"/>
  <c r="J3" i="1"/>
  <c r="M5" i="1"/>
  <c r="N4" i="1"/>
  <c r="F4" i="1"/>
  <c r="G3" i="1"/>
  <c r="H2" i="1"/>
  <c r="O4" i="1"/>
  <c r="L5" i="1"/>
  <c r="M4" i="1"/>
  <c r="N3" i="1"/>
  <c r="F3" i="1"/>
  <c r="G2" i="1"/>
  <c r="O3" i="1"/>
  <c r="E3" i="1"/>
  <c r="K5" i="1"/>
  <c r="L4" i="1"/>
  <c r="M3" i="1"/>
  <c r="N2" i="1"/>
  <c r="F2" i="1"/>
  <c r="O2" i="1"/>
  <c r="K2" i="1"/>
  <c r="J5" i="1"/>
  <c r="I10" i="1"/>
  <c r="E10" i="1"/>
  <c r="M10" i="1"/>
  <c r="K10" i="1"/>
  <c r="H7" i="1"/>
  <c r="G7" i="1"/>
  <c r="N11" i="1"/>
  <c r="M11" i="1"/>
  <c r="N7" i="1"/>
  <c r="H11" i="1"/>
  <c r="L7" i="1"/>
  <c r="E11" i="1"/>
  <c r="I7" i="1"/>
  <c r="I11" i="1"/>
  <c r="K7" i="1"/>
  <c r="E7" i="1"/>
  <c r="J7" i="1"/>
  <c r="K11" i="1"/>
  <c r="K9" i="1"/>
  <c r="G9" i="1"/>
  <c r="F7" i="1"/>
  <c r="N15" i="1"/>
  <c r="L15" i="1"/>
  <c r="J15" i="1"/>
  <c r="K12" i="1"/>
  <c r="N9" i="1"/>
  <c r="F9" i="1"/>
  <c r="J14" i="1"/>
  <c r="M9" i="1"/>
  <c r="E9" i="1"/>
  <c r="M7" i="1"/>
  <c r="L12" i="1"/>
  <c r="G11" i="1"/>
  <c r="L9" i="1"/>
  <c r="O9" i="1"/>
  <c r="I9" i="1"/>
  <c r="J9" i="1"/>
  <c r="L11" i="1"/>
  <c r="I15" i="1"/>
  <c r="H10" i="1"/>
  <c r="K8" i="1"/>
  <c r="M8" i="1"/>
  <c r="H15" i="1"/>
  <c r="G10" i="1"/>
  <c r="J8" i="1"/>
  <c r="G15" i="1"/>
  <c r="N10" i="1"/>
  <c r="H8" i="1"/>
  <c r="G8" i="1"/>
  <c r="M15" i="1"/>
  <c r="E15" i="1"/>
  <c r="J11" i="1"/>
  <c r="L10" i="1"/>
  <c r="F8" i="1"/>
  <c r="K15" i="1"/>
  <c r="J10" i="1"/>
  <c r="N8" i="1"/>
  <c r="O8" i="1"/>
  <c r="E8" i="1"/>
  <c r="L8" i="1"/>
  <c r="K14" i="1"/>
  <c r="M12" i="1"/>
  <c r="E12" i="1"/>
  <c r="H14" i="1"/>
  <c r="J12" i="1"/>
  <c r="O14" i="1"/>
  <c r="G14" i="1"/>
  <c r="I12" i="1"/>
  <c r="O12" i="1"/>
  <c r="I14" i="1"/>
  <c r="N14" i="1"/>
  <c r="H12" i="1"/>
  <c r="M14" i="1"/>
  <c r="E14" i="1"/>
  <c r="G12" i="1"/>
  <c r="N12" i="1"/>
  <c r="L6" i="1"/>
  <c r="G6" i="1"/>
  <c r="N6" i="1"/>
  <c r="F6" i="1"/>
  <c r="M6" i="1"/>
  <c r="K6" i="1"/>
  <c r="J6" i="1"/>
  <c r="O6" i="1"/>
  <c r="I6" i="1"/>
  <c r="H6" i="1"/>
  <c r="A28" i="8" l="1"/>
  <c r="D6" i="8"/>
  <c r="C9" i="8"/>
  <c r="B9" i="8"/>
  <c r="B7" i="8"/>
  <c r="D9" i="8"/>
  <c r="C7" i="8"/>
  <c r="D5" i="8"/>
  <c r="C6" i="8"/>
  <c r="D7" i="8"/>
  <c r="C5" i="8"/>
  <c r="B8" i="8"/>
  <c r="B5" i="8"/>
  <c r="C8" i="8"/>
  <c r="B6" i="8"/>
  <c r="D8" i="8"/>
  <c r="A35" i="8"/>
  <c r="D15" i="8"/>
  <c r="B14" i="8"/>
  <c r="C14" i="8"/>
  <c r="D13" i="8"/>
  <c r="D14" i="8"/>
  <c r="C13" i="8"/>
  <c r="B15" i="8"/>
  <c r="B13" i="8"/>
  <c r="C15" i="8"/>
  <c r="A41" i="8"/>
  <c r="C20" i="8"/>
  <c r="B20" i="8"/>
  <c r="D20" i="8"/>
  <c r="A25" i="7"/>
  <c r="C12" i="7"/>
  <c r="D12" i="7"/>
  <c r="B13" i="7"/>
  <c r="D11" i="7"/>
  <c r="B12" i="7"/>
  <c r="C13" i="7"/>
  <c r="B11" i="7"/>
  <c r="D13" i="7"/>
  <c r="C11" i="7"/>
  <c r="B9" i="7"/>
  <c r="D9" i="7"/>
  <c r="C5" i="7"/>
  <c r="C10" i="7"/>
  <c r="B6" i="7"/>
  <c r="D8" i="7"/>
  <c r="D5" i="7"/>
  <c r="B10" i="7"/>
  <c r="B8" i="7"/>
  <c r="C4" i="7"/>
  <c r="D4" i="7"/>
  <c r="C7" i="7"/>
  <c r="B5" i="7"/>
  <c r="B7" i="7"/>
  <c r="C6" i="7"/>
  <c r="D10" i="7"/>
  <c r="D6" i="7"/>
  <c r="C9" i="7"/>
  <c r="C8" i="7"/>
  <c r="B4" i="7"/>
  <c r="D7" i="7"/>
  <c r="E103" i="1" a="1"/>
  <c r="E103" i="1" s="1"/>
  <c r="D103" i="1" a="1"/>
  <c r="D103" i="1" s="1"/>
  <c r="D13" i="1"/>
  <c r="G13" i="1" s="1"/>
  <c r="F116" i="1" l="1" a="1"/>
  <c r="N13" i="1"/>
  <c r="L13" i="1"/>
  <c r="K13" i="1"/>
  <c r="I13" i="1"/>
  <c r="F13" i="1"/>
  <c r="M13" i="1"/>
  <c r="J13" i="1"/>
  <c r="O13" i="1"/>
  <c r="E13" i="1"/>
  <c r="H13" i="1"/>
  <c r="F116" i="1" l="1"/>
  <c r="F103" i="1" s="1"/>
  <c r="M103" i="1" s="1"/>
  <c r="F106" i="1"/>
  <c r="O106" i="1" s="1"/>
  <c r="F107" i="1"/>
  <c r="H107" i="1" s="1"/>
  <c r="F108" i="1"/>
  <c r="J108" i="1" s="1"/>
  <c r="F109" i="1"/>
  <c r="Q109" i="1" s="1"/>
  <c r="F110" i="1"/>
  <c r="N110" i="1" s="1"/>
  <c r="F113" i="1"/>
  <c r="O113" i="1" s="1"/>
  <c r="F111" i="1"/>
  <c r="M111" i="1" s="1"/>
  <c r="F104" i="1"/>
  <c r="I104" i="1" s="1"/>
  <c r="F112" i="1"/>
  <c r="Q112" i="1" s="1"/>
  <c r="F105" i="1"/>
  <c r="N105" i="1" s="1"/>
  <c r="M108" i="1" l="1"/>
  <c r="R106" i="1"/>
  <c r="I106" i="1"/>
  <c r="Q103" i="1"/>
  <c r="I103" i="1"/>
  <c r="N103" i="1"/>
  <c r="K103" i="1"/>
  <c r="L103" i="1"/>
  <c r="O109" i="1"/>
  <c r="Q108" i="1"/>
  <c r="H109" i="1"/>
  <c r="P107" i="1"/>
  <c r="H105" i="1"/>
  <c r="R107" i="1"/>
  <c r="P105" i="1"/>
  <c r="N106" i="1"/>
  <c r="L107" i="1"/>
  <c r="N107" i="1"/>
  <c r="J106" i="1"/>
  <c r="O107" i="1"/>
  <c r="L105" i="1"/>
  <c r="Q106" i="1"/>
  <c r="H112" i="1"/>
  <c r="P112" i="1"/>
  <c r="O112" i="1"/>
  <c r="L112" i="1"/>
  <c r="R103" i="1"/>
  <c r="M106" i="1"/>
  <c r="R109" i="1"/>
  <c r="M112" i="1"/>
  <c r="J103" i="1"/>
  <c r="K109" i="1"/>
  <c r="J104" i="1"/>
  <c r="K112" i="1"/>
  <c r="P109" i="1"/>
  <c r="N109" i="1"/>
  <c r="I109" i="1"/>
  <c r="N112" i="1"/>
  <c r="P106" i="1"/>
  <c r="L106" i="1"/>
  <c r="O103" i="1"/>
  <c r="P103" i="1"/>
  <c r="M109" i="1"/>
  <c r="K106" i="1"/>
  <c r="J112" i="1"/>
  <c r="I112" i="1"/>
  <c r="O104" i="1"/>
  <c r="H106" i="1"/>
  <c r="J109" i="1"/>
  <c r="R110" i="1"/>
  <c r="Q110" i="1"/>
  <c r="H110" i="1"/>
  <c r="P110" i="1"/>
  <c r="M110" i="1"/>
  <c r="J110" i="1"/>
  <c r="L109" i="1"/>
  <c r="I107" i="1"/>
  <c r="O105" i="1"/>
  <c r="N104" i="1"/>
  <c r="M105" i="1"/>
  <c r="K105" i="1"/>
  <c r="J105" i="1"/>
  <c r="K107" i="1"/>
  <c r="M107" i="1"/>
  <c r="L104" i="1"/>
  <c r="R104" i="1"/>
  <c r="P104" i="1"/>
  <c r="J107" i="1"/>
  <c r="Q104" i="1"/>
  <c r="R105" i="1"/>
  <c r="Q105" i="1"/>
  <c r="Q107" i="1"/>
  <c r="M104" i="1"/>
  <c r="I105" i="1"/>
  <c r="K104" i="1"/>
  <c r="H104" i="1"/>
  <c r="R112" i="1"/>
  <c r="R113" i="1"/>
  <c r="N113" i="1"/>
  <c r="H113" i="1"/>
  <c r="O110" i="1"/>
  <c r="R108" i="1"/>
  <c r="Q113" i="1"/>
  <c r="K110" i="1"/>
  <c r="P113" i="1"/>
  <c r="L110" i="1"/>
  <c r="I113" i="1"/>
  <c r="K111" i="1"/>
  <c r="O111" i="1"/>
  <c r="L113" i="1"/>
  <c r="L111" i="1"/>
  <c r="P111" i="1"/>
  <c r="I108" i="1"/>
  <c r="J113" i="1"/>
  <c r="L108" i="1"/>
  <c r="N108" i="1"/>
  <c r="K113" i="1"/>
  <c r="I110" i="1"/>
  <c r="N111" i="1"/>
  <c r="R111" i="1"/>
  <c r="H108" i="1"/>
  <c r="H111" i="1"/>
  <c r="O108" i="1"/>
  <c r="J111" i="1"/>
  <c r="I111" i="1"/>
  <c r="K108" i="1"/>
  <c r="P108" i="1"/>
  <c r="M113" i="1"/>
  <c r="Q111" i="1"/>
  <c r="H103" i="1"/>
  <c r="V1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<sst xmlns="http://schemas.openxmlformats.org/spreadsheetml/2006/main" count="592" uniqueCount="173">
  <si>
    <t>Grunnleggende prinsipper</t>
  </si>
  <si>
    <t>Utvalg</t>
  </si>
  <si>
    <t>Basic</t>
  </si>
  <si>
    <t>Intermediate</t>
  </si>
  <si>
    <t>Advanced</t>
  </si>
  <si>
    <t>Kombinatorikk</t>
  </si>
  <si>
    <t>Maks</t>
  </si>
  <si>
    <t>Oppnådd</t>
  </si>
  <si>
    <t>Fullførelse</t>
  </si>
  <si>
    <t>Naturlige tall</t>
  </si>
  <si>
    <t>Rasjonale tall</t>
  </si>
  <si>
    <t xml:space="preserve"> </t>
  </si>
  <si>
    <t>Figurtall og generalisering</t>
  </si>
  <si>
    <t>Brøk og desimaltall</t>
  </si>
  <si>
    <t>Prosent</t>
  </si>
  <si>
    <t>Negative tall</t>
  </si>
  <si>
    <t>Potenser og posisjonssystemet</t>
  </si>
  <si>
    <t>Lineære funksjoner</t>
  </si>
  <si>
    <t>Kvadratiske funksjoner</t>
  </si>
  <si>
    <t>Funksjonsbegrepet</t>
  </si>
  <si>
    <t>Måling og beregninger</t>
  </si>
  <si>
    <t>Sannsynlighet</t>
  </si>
  <si>
    <t>Statistikk</t>
  </si>
  <si>
    <t xml:space="preserve">  </t>
  </si>
  <si>
    <t>Tilbake til oversikt</t>
  </si>
  <si>
    <t>FRA E til O er celletekst hvit for å skjule info data til formattering</t>
  </si>
  <si>
    <t>Relativ oppnåelse</t>
  </si>
  <si>
    <t>Tema</t>
  </si>
  <si>
    <t>BUFFERBAR</t>
  </si>
  <si>
    <t>Naturlige Tall</t>
  </si>
  <si>
    <t>Regnestrategier</t>
  </si>
  <si>
    <t>Didaktikk</t>
  </si>
  <si>
    <t>Brøk</t>
  </si>
  <si>
    <t>Brøk og desimalform</t>
  </si>
  <si>
    <t>Prosentbegrepet</t>
  </si>
  <si>
    <t>Undertema</t>
  </si>
  <si>
    <t>Læringsmål</t>
  </si>
  <si>
    <t>Min nivå</t>
  </si>
  <si>
    <t>Maks nivå</t>
  </si>
  <si>
    <t>Oppnådd nivå</t>
  </si>
  <si>
    <t>Læringsmåltekst</t>
  </si>
  <si>
    <t>Medium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</si>
  <si>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</si>
  <si>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</si>
  <si>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</si>
  <si>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</si>
  <si>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</si>
  <si>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</si>
  <si>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</si>
  <si>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</si>
  <si>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</si>
  <si>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</si>
  <si>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</si>
  <si>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</si>
  <si>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</si>
  <si>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</si>
  <si>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 xml:space="preserve">Kunne forklare og illustrere begrepene mengde, union og snitt </t>
  </si>
  <si>
    <t>Kunne bruke addisjonsprinsippet for å finne antall elementer i en mengde</t>
  </si>
  <si>
    <t xml:space="preserve">Kunne regne antall elementer i en mengde  ved hjelp av komplementet til . </t>
  </si>
  <si>
    <t>Kunne forklare og illustrere hvordan addisjonsprinsippet brukes når en finner antall elementer i en mengde.</t>
  </si>
  <si>
    <t>Kunne bruke multiplikasjonsprinsippet for å finne antall mulige valg i et sammensatt valg.</t>
  </si>
  <si>
    <t xml:space="preserve">Kunne forklare og illustrere den multiplikative strukturen som ligger bak addisjonsprinsippet ved hjelp av et eksempel. </t>
  </si>
  <si>
    <t>Finne antall permutasjoner i ordna utvalg med tilbakelegg</t>
  </si>
  <si>
    <t>Finne antall permutasjoner i ordna utvalg uten tilbakelegg</t>
  </si>
  <si>
    <t>Finne antall kombinasjoner i uordna utvalg uten tilbakelegg</t>
  </si>
  <si>
    <t>Finne antall kombinasjoner i uordna utvalg med tilbakelegg</t>
  </si>
  <si>
    <t>Finne antall kombinasjoner i sammensatte utvalg</t>
  </si>
  <si>
    <t>Kunne forklare og illustrere hvordan multiplikasjonsprinsippet brukes når en finner antall permutasjoner av et utvalg.</t>
  </si>
  <si>
    <t>Kunne forklare og illustrere hvordan multiplikasjonsprinsippet brukes når en finner antall kombinasjoner av et utvalg.</t>
  </si>
  <si>
    <t>Kunne forklare og gi eksempler på de ulike additive strukturene</t>
  </si>
  <si>
    <t>Kunne forklare og gi eksempler på de ulike multiplikative strukturene</t>
  </si>
  <si>
    <t>Kunne bruke kommutativ, assosiativ og distributiv egenskap for addisjon og multiplikasjon</t>
  </si>
  <si>
    <t>Forklare, illustrere og begrunne kommutativ, assosiativ og distributiv egenskap for addisjon</t>
  </si>
  <si>
    <t>Bruke ulike regnestrategier</t>
  </si>
  <si>
    <t>Forklare, illustrere og begrunne ulike regnestrategier</t>
  </si>
  <si>
    <t>Forklare og gi eksempler på målings- og delingsdivisjon</t>
  </si>
  <si>
    <t>Avgjøre om situasjoner er eksempler på målings- og delingsdivisjon</t>
  </si>
  <si>
    <t>Forklare og utlede formlene for trekanttall</t>
  </si>
  <si>
    <t>Forklare og utlede formlene for kvadrattall.</t>
  </si>
  <si>
    <t>Forklare inngående og utlede formlene for oblongtall.</t>
  </si>
  <si>
    <t>Finne eksplisitt sammenheng (formel) for figurtall på flere måter</t>
  </si>
  <si>
    <t>Finne rekursiv sammenheng (formel) for figurtall på flere måter.</t>
  </si>
  <si>
    <t>Lage figurtalloppgaver</t>
  </si>
  <si>
    <t>Reflektere over figurtalls didaktiske verdi med utgangspunkt i didaktisk litteratur og læreplanens kjerneelementer og kompetansemål. Noe vag? Klarer vi å presisere hva vi ønsker at en student får til bedre?</t>
  </si>
  <si>
    <t>Forklare de ulike tolkningene av (bruksområdene til) brøk.</t>
  </si>
  <si>
    <t>Sammenlign bruksområdene til brøk med tilsvarende bruksområder for naturlige tall.</t>
  </si>
  <si>
    <t>Utføre beregninger med rasjonale tall på brøkform som utvidelser av beregninger med naturlige tall.</t>
  </si>
  <si>
    <t>Begrunne, illustrere og utføre beregninger med rasjonale tall på brøkfor.</t>
  </si>
  <si>
    <t>Planlegge og reflektere over brøkundervisning på bakgrunn av læreplanen og didaktisk litteratur. Denne bør også tenkes gjennom og gjøres mer gjennomsiktig</t>
  </si>
  <si>
    <t>Gjøre om mellom tall på brøk- og desimalform</t>
  </si>
  <si>
    <t>Forklare begrepene endelig og periodisk desimaltall</t>
  </si>
  <si>
    <t>Avgjøre om en desimalutvikling vil være periodisk eller endelig</t>
  </si>
  <si>
    <t>Kjenne til og kunne forebygge noen misoppfatninger knyttet til desimaltall</t>
  </si>
  <si>
    <t xml:space="preserve">Forklare prosentbegrepet </t>
  </si>
  <si>
    <t>Utføre beregninger med prosent basert på dette</t>
  </si>
  <si>
    <t>Eksemplifisere relasjonell forståelse og sammenheng (kunnskapskvartetten) ved hjelp av prosentbegrepet</t>
  </si>
  <si>
    <t xml:space="preserve">Forklare begrepene naturlig, helt, rasjonalt, irrasjonalt og reelt tall. </t>
  </si>
  <si>
    <t>Argumentere for og lage undervisningsaktiviteter knyttet til hvordan regneoperasjonene virker på negative tall</t>
  </si>
  <si>
    <t>Eksemplifisere relasjonell forståelse og sammenheng (kunnskapskvartetten) ved hjelp av negative tall</t>
  </si>
  <si>
    <t>Potenser og posisjonssystemer</t>
  </si>
  <si>
    <t>Bruke potensreglene for heltallige eksponenter</t>
  </si>
  <si>
    <t>Begrunne potensreglene for heltallige eksponenter</t>
  </si>
  <si>
    <t>Skal det komme fram noe med røtter osv?</t>
  </si>
  <si>
    <t>Forklare hvordan et posisjonssystem er bygget opp</t>
  </si>
  <si>
    <t>Forklare hvordan et posisjonssystem skiller seg fra et additivt tallsystem</t>
  </si>
  <si>
    <t>Funksjoner</t>
  </si>
  <si>
    <t>Forklare hva som menes med og gi eksempler på funksjonssammenhenger (dele opp?)</t>
  </si>
  <si>
    <t>Løse lineære likninger ved hjelp av ulike strategier</t>
  </si>
  <si>
    <t>Lage og løse lineære likningssett med to ukjente på ulike måter.</t>
  </si>
  <si>
    <t>PRESISERE MÅTENE/SPLITTE OPP I TO LÆRINGSMÅL?</t>
  </si>
  <si>
    <t>Forklare hvordan endringer i stigningstall og konstantledd påvirker grafen til en lineær funksjon</t>
  </si>
  <si>
    <t>Tolke likninger fra et funksjonsperspektiv</t>
  </si>
  <si>
    <t>Tvetydig?</t>
  </si>
  <si>
    <t>Planlegge og reflektere over undervisning knyttet til likninger</t>
  </si>
  <si>
    <t xml:space="preserve">Må utdypes og gjøres mer gjennomsiktig. </t>
  </si>
  <si>
    <t>Kunne begrunne kvadratsetningene geometrisk</t>
  </si>
  <si>
    <t>Kunne begrunne kvadratsetningene algebraisk</t>
  </si>
  <si>
    <t>Faktorisere uttrykk ved hjelp av kvadratsetningene</t>
  </si>
  <si>
    <t>Forklare fullstendige kvadraters metode</t>
  </si>
  <si>
    <t>Løse andregradslikninger ved hjelp av denne</t>
  </si>
  <si>
    <t>Forklare hva en kvadratisk funksjon (andregradsfunksjon) er</t>
  </si>
  <si>
    <t>Tolke kvadratiske likninger fra et funksjonsperspektiv(?)</t>
  </si>
  <si>
    <t>Omvendtproporsjonale</t>
  </si>
  <si>
    <t>Forklare hva som kjennetegner en omvendt proporsjonal funksjon</t>
  </si>
  <si>
    <t>Forklare og gi eksempler på hva en variabel er – og ikke er</t>
  </si>
  <si>
    <t>Gjøre om mellom de ulike representasjonsformene for funksjoner</t>
  </si>
  <si>
    <t>Undersøke egenskaper ved funksjoner i GeoGebra</t>
  </si>
  <si>
    <t>FIXME</t>
  </si>
  <si>
    <t>Kunne forklare hva en størrelse er med hensyn på måltall og måleenhet</t>
  </si>
  <si>
    <t>Kunne redegjøre for størrelsene for areal og volum</t>
  </si>
  <si>
    <t xml:space="preserve">Kunne forklare hvorfor standardmåleenhetene vi bruker for areal og volum er kvadrat- og kubikkmeter </t>
  </si>
  <si>
    <t xml:space="preserve">Kunne forklare hvorfor vi kan finne størrelsen av et rektangel ved hjelp av </t>
  </si>
  <si>
    <t xml:space="preserve"> arealenheter.</t>
  </si>
  <si>
    <t>Kunne utlede formel for areal av trekanter</t>
  </si>
  <si>
    <t>Kunne utlede formel for areal av parallellogram</t>
  </si>
  <si>
    <t>Kunne utlede formel for areal av trapes</t>
  </si>
  <si>
    <t>Kunne utlede formel for areal av sirkler</t>
  </si>
  <si>
    <t>Kunne beregne areal av sammensatte figurer.</t>
  </si>
  <si>
    <t>Grunnleggende sannsynlighet og uniform sannsynlighet</t>
  </si>
  <si>
    <t>Kunne forklare grunnleggende begreper innen statistikk ved hjelp av eksempler (tilfeldig forsøk, utfall, utfallsrom og hendelse).</t>
  </si>
  <si>
    <t>Kunne bruke venndiagram til å illustrere hendelser i utfallsrom</t>
  </si>
  <si>
    <t>Kunne avgjøre om en situasjon kan sees på som en sannsynlighetsmodell</t>
  </si>
  <si>
    <t>Kunne avgjøre om en sannsynlighetsmodell er uniform</t>
  </si>
  <si>
    <t xml:space="preserve">Kunne begrunne sannsynligheten for en hendelse er </t>
  </si>
  <si>
    <t xml:space="preserve"> i en uniform sannsynlighetsmodell</t>
  </si>
  <si>
    <t>Kunne redegjøre for store talls lov</t>
  </si>
  <si>
    <t>Kunne argumentere uformelt for produktregelen for sannsynligheten av to hendelser av to (u)avhengige trinn.</t>
  </si>
  <si>
    <t>Kunne forklare addisjonssetningen</t>
  </si>
  <si>
    <t>Kunne regne sannsynligheter ved hjelp av komplementsetningen</t>
  </si>
  <si>
    <t>Kunne forklare og illustrere komplementsetningen</t>
  </si>
  <si>
    <t>Statisitkk</t>
  </si>
  <si>
    <t>Building thinking classrooms</t>
  </si>
  <si>
    <t xml:space="preserve">Gjøre rede for undervisning etter modellen demonstrasjon – prøv selv – gjennomgang, og bruke kunnskapen i planlegging av og refleksjon over undervisning. BTC 1–16  </t>
  </si>
  <si>
    <t xml:space="preserve">Gjengi innhold fra boka med (egne) eksempler … </t>
  </si>
  <si>
    <t>Vurdere/analysere (aspekter ved) undervisning …</t>
  </si>
  <si>
    <t>Planlegge og reflektere over planlagt undervisning ved hjelp av …</t>
  </si>
  <si>
    <t>Gjøre rede for og begrunne hvilke typer oppgaver man bruker i et tenkende klasserom, og bruke kunnskapen i planlegging av og refleksjon over undervisning. BTC 18-37</t>
  </si>
  <si>
    <t xml:space="preserve">Gjøre rede for og begrunne gruppesammensetning i et tenkende klasserom, og bruke kunnskapen i planlegging av og refleksjon over undervisning. BTC 38-55 </t>
  </si>
  <si>
    <t>Gjøre rede for og begrunne hvor elevene arbeider i et tenkende klasserom, og bruke kunnskapen i planlegging av og refleksjon over undervisning. BTC 56–69</t>
  </si>
  <si>
    <t>Gjøre rede for hvordan man møblerer et tenkende klasserom, og bruke kunnskapen i planlegging av og refleksjon over undervisning. BTC 70–81</t>
  </si>
  <si>
    <t>Gjøre rede for og begrunne hvordan man svarer på spørsmål i et tenkende klasserom, og bruke kunnskapen i planlegging av og refleksjon over undervisning. BTC 82-97</t>
  </si>
  <si>
    <t>Gjøre rede for og begrunne hvordan starte aktiviteter i tenkende klasserom, og bruke kunnskapen i planlegging av og refleksjon over undervisning. BTC 98–116</t>
  </si>
  <si>
    <t>Gjøre rede for og begrunne hvordan gi lekser i et tenkende klasserom, og bruke kunnskapen i planlegging av og refleksjon over undervisning. BTC 118–131</t>
  </si>
  <si>
    <t>Gjøre rede for og begrunne elevautonomi i tenkende klasserom, og bruke kunnskapen i planlegging av og refleksjon over undervisning. BTC 132-143</t>
  </si>
  <si>
    <t>Gjøre rede for og begrunne hvordan veilede i et tenkende klasserom, og bruke kunnskapen i planlegging av og refleksjon over undervisning. BTC 144-169</t>
  </si>
  <si>
    <t xml:space="preserve">Gjøre rede for og begrunne hvordan oppsummere ei økt i et tenkende klasserom, og bruke kunnskapen i planlegging av og refleksjon over undervisning. BTC 170–185 </t>
  </si>
  <si>
    <t>Gjøre rede for og begrunne hvordan elever tar notater i et tenkende klasserom, og bruke kunnskapen i planlegging av og refleksjon over undervisning. BTC 186–207</t>
  </si>
  <si>
    <t>Gjøre rede for og begrunne hvordan vurdere i et tenkende klasserom, og bruke kunnskapen i planlegging av og refleksjon over undervisning. BTC 208-229</t>
  </si>
  <si>
    <t>Gjøre rede for og begrunne hvordan vurdere matematisk innhold i et tenkende klasserom, og bruke kunnskapen i planlegging av og refleksjon over undervisning. BTC 230-251</t>
  </si>
  <si>
    <t>Gjøre rede for og begrunne hvordan gradere i et tenkende klasserom, og bruke kunnskapen i planlegging av og refleksjon over undervisning. BTC 252-278</t>
  </si>
  <si>
    <t>Gjøre rede for og begrunne hvordan implementere et tenkende klasserom, og bruke kunnskapen i planlegging av og refleksjon over undervisning. BTC 279-299</t>
  </si>
  <si>
    <t>Mild</t>
  </si>
  <si>
    <t>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</si>
</sst>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12C36"/>
      <name val="Calibri"/>
      <family val="2"/>
      <scheme val="minor"/>
    </font>
    <font>
      <sz val="11"/>
      <color rgb="FF212C36"/>
      <name val="Calibri"/>
      <family val="2"/>
      <scheme val="minor"/>
    </font>
    <font>
      <b/>
      <sz val="11"/>
      <color rgb="FF212C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0" fontId="3" fillId="0" borderId="0" xfId="1"/>
    <xf numFmtId="0" fontId="2" fillId="0" borderId="0" xfId="0" applyFont="1" applyAlignment="1">
      <alignment wrapText="1"/>
    </xf>
    <xf numFmtId="2" fontId="0" fillId="0" borderId="1" xfId="0" applyNumberFormat="1" applyBorder="1"/>
    <xf numFmtId="2" fontId="0" fillId="0" borderId="0" xfId="0" applyNumberFormat="1"/>
    <xf numFmtId="0" fontId="0" fillId="0" borderId="2" xfId="0" applyBorder="1"/>
    <xf numFmtId="0" fontId="0" fillId="0" borderId="1" xfId="0" applyBorder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7" fillId="0" borderId="1" xfId="0" applyFont="1" applyBorder="1"/>
    <xf numFmtId="0" fontId="6" fillId="0" borderId="1" xfId="0" applyFont="1" applyBorder="1"/>
    <xf numFmtId="164" fontId="6" fillId="0" borderId="0" xfId="0" applyNumberFormat="1" applyFont="1"/>
    <xf numFmtId="164" fontId="6" fillId="0" borderId="3" xfId="0" applyNumberFormat="1" applyFont="1" applyBorder="1"/>
    <xf numFmtId="164" fontId="6" fillId="0" borderId="1" xfId="0" applyNumberFormat="1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9"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F6DD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F6DD"/>
        </patternFill>
      </fill>
    </dxf>
    <dxf>
      <fill>
        <patternFill>
          <bgColor rgb="FFF2E8D7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fgColor auto="1"/>
          <bgColor rgb="FFD6E9CA"/>
        </patternFill>
      </fill>
    </dxf>
  </dxfs>
  <tableStyles count="0" defaultTableStyle="TableStyleMedium2" defaultPivotStyle="PivotStyleLight16"/>
  <colors>
    <mruColors>
      <color rgb="FFF0F0F0"/>
      <color rgb="FFF8F8F8"/>
      <color rgb="FFF2E8D7"/>
      <color rgb="FFD6E9CA"/>
      <color rgb="FF212C36"/>
      <color rgb="FF821E1E"/>
      <color rgb="FF008206"/>
      <color rgb="FF002F06"/>
      <color rgb="FFD34A4A"/>
      <color rgb="FF7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11998E">
                    <a:alpha val="80000"/>
                  </a:srgbClr>
                </a:gs>
                <a:gs pos="100000">
                  <a:srgbClr val="2DEB83">
                    <a:alpha val="80000"/>
                  </a:srgbClr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Oversikt!$B$103:$B$113</c:f>
              <c:strCache>
                <c:ptCount val="11"/>
                <c:pt idx="0">
                  <c:v>Kombinatorikk</c:v>
                </c:pt>
                <c:pt idx="1">
                  <c:v>Naturlige tall</c:v>
                </c:pt>
                <c:pt idx="2">
                  <c:v>Figurtall og generalisering</c:v>
                </c:pt>
                <c:pt idx="3">
                  <c:v>Rasjonale tall</c:v>
                </c:pt>
                <c:pt idx="4">
                  <c:v>Negative tall</c:v>
                </c:pt>
                <c:pt idx="5">
                  <c:v>Potenser og posisjonssystemer</c:v>
                </c:pt>
                <c:pt idx="6">
                  <c:v>Funksjoner</c:v>
                </c:pt>
                <c:pt idx="7">
                  <c:v>Måling og beregninger</c:v>
                </c:pt>
                <c:pt idx="8">
                  <c:v>Sannsynlighet</c:v>
                </c:pt>
                <c:pt idx="9">
                  <c:v>Statisitkk</c:v>
                </c:pt>
                <c:pt idx="10">
                  <c:v>Didaktikk</c:v>
                </c:pt>
              </c:strCache>
            </c:strRef>
          </c:cat>
          <c:val>
            <c:numRef>
              <c:f>Oversikt!$H$103:$H$113</c:f>
              <c:numCache>
                <c:formatCode>General</c:formatCode>
                <c:ptCount val="11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D9-4124-ABE1-E84BCE30D1C7}"/>
            </c:ext>
          </c:extLst>
        </c:ser>
        <c:ser>
          <c:idx val="1"/>
          <c:order val="1"/>
          <c:spPr>
            <a:gradFill flip="none" rotWithShape="1">
              <a:gsLst>
                <a:gs pos="0">
                  <a:srgbClr val="11998E">
                    <a:alpha val="80000"/>
                  </a:srgbClr>
                </a:gs>
                <a:gs pos="100000">
                  <a:srgbClr val="19E683">
                    <a:alpha val="80000"/>
                  </a:srgbClr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Oversikt!$B$103:$B$113</c:f>
              <c:strCache>
                <c:ptCount val="11"/>
                <c:pt idx="0">
                  <c:v>Kombinatorikk</c:v>
                </c:pt>
                <c:pt idx="1">
                  <c:v>Naturlige tall</c:v>
                </c:pt>
                <c:pt idx="2">
                  <c:v>Figurtall og generalisering</c:v>
                </c:pt>
                <c:pt idx="3">
                  <c:v>Rasjonale tall</c:v>
                </c:pt>
                <c:pt idx="4">
                  <c:v>Negative tall</c:v>
                </c:pt>
                <c:pt idx="5">
                  <c:v>Potenser og posisjonssystemer</c:v>
                </c:pt>
                <c:pt idx="6">
                  <c:v>Funksjoner</c:v>
                </c:pt>
                <c:pt idx="7">
                  <c:v>Måling og beregninger</c:v>
                </c:pt>
                <c:pt idx="8">
                  <c:v>Sannsynlighet</c:v>
                </c:pt>
                <c:pt idx="9">
                  <c:v>Statisitkk</c:v>
                </c:pt>
                <c:pt idx="10">
                  <c:v>Didaktikk</c:v>
                </c:pt>
              </c:strCache>
            </c:strRef>
          </c:cat>
          <c:val>
            <c:numRef>
              <c:f>Oversikt!$I$103:$I$113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D9-4124-ABE1-E84BCE30D1C7}"/>
            </c:ext>
          </c:extLst>
        </c:ser>
        <c:ser>
          <c:idx val="2"/>
          <c:order val="2"/>
          <c:spPr>
            <a:gradFill flip="none" rotWithShape="1">
              <a:gsLst>
                <a:gs pos="69000">
                  <a:srgbClr val="19E683">
                    <a:alpha val="80000"/>
                  </a:srgbClr>
                </a:gs>
                <a:gs pos="0">
                  <a:srgbClr val="00C491">
                    <a:alpha val="80000"/>
                  </a:srgbClr>
                </a:gs>
                <a:gs pos="100000">
                  <a:srgbClr val="2DEB83">
                    <a:alpha val="80000"/>
                  </a:srgbClr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Oversikt!$B$103:$B$113</c:f>
              <c:strCache>
                <c:ptCount val="11"/>
                <c:pt idx="0">
                  <c:v>Kombinatorikk</c:v>
                </c:pt>
                <c:pt idx="1">
                  <c:v>Naturlige tall</c:v>
                </c:pt>
                <c:pt idx="2">
                  <c:v>Figurtall og generalisering</c:v>
                </c:pt>
                <c:pt idx="3">
                  <c:v>Rasjonale tall</c:v>
                </c:pt>
                <c:pt idx="4">
                  <c:v>Negative tall</c:v>
                </c:pt>
                <c:pt idx="5">
                  <c:v>Potenser og posisjonssystemer</c:v>
                </c:pt>
                <c:pt idx="6">
                  <c:v>Funksjoner</c:v>
                </c:pt>
                <c:pt idx="7">
                  <c:v>Måling og beregninger</c:v>
                </c:pt>
                <c:pt idx="8">
                  <c:v>Sannsynlighet</c:v>
                </c:pt>
                <c:pt idx="9">
                  <c:v>Statisitkk</c:v>
                </c:pt>
                <c:pt idx="10">
                  <c:v>Didaktikk</c:v>
                </c:pt>
              </c:strCache>
            </c:strRef>
          </c:cat>
          <c:val>
            <c:numRef>
              <c:f>Oversikt!$J$103:$J$113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D9-4124-ABE1-E84BCE30D1C7}"/>
            </c:ext>
          </c:extLst>
        </c:ser>
        <c:ser>
          <c:idx val="3"/>
          <c:order val="3"/>
          <c:spPr>
            <a:gradFill flip="none" rotWithShape="1">
              <a:gsLst>
                <a:gs pos="100000">
                  <a:srgbClr val="00DB84">
                    <a:alpha val="80000"/>
                  </a:srgbClr>
                </a:gs>
                <a:gs pos="0">
                  <a:srgbClr val="00C491">
                    <a:alpha val="80000"/>
                  </a:srgbClr>
                </a:gs>
              </a:gsLst>
              <a:path path="circle">
                <a:fillToRect r="100000" b="100000"/>
              </a:path>
              <a:tileRect l="-100000" t="-100000"/>
            </a:gradFill>
            <a:ln>
              <a:noFill/>
            </a:ln>
            <a:effectLst/>
          </c:spPr>
          <c:invertIfNegative val="0"/>
          <c:cat>
            <c:strRef>
              <c:f>Oversikt!$B$103:$B$113</c:f>
              <c:strCache>
                <c:ptCount val="11"/>
                <c:pt idx="0">
                  <c:v>Kombinatorikk</c:v>
                </c:pt>
                <c:pt idx="1">
                  <c:v>Naturlige tall</c:v>
                </c:pt>
                <c:pt idx="2">
                  <c:v>Figurtall og generalisering</c:v>
                </c:pt>
                <c:pt idx="3">
                  <c:v>Rasjonale tall</c:v>
                </c:pt>
                <c:pt idx="4">
                  <c:v>Negative tall</c:v>
                </c:pt>
                <c:pt idx="5">
                  <c:v>Potenser og posisjonssystemer</c:v>
                </c:pt>
                <c:pt idx="6">
                  <c:v>Funksjoner</c:v>
                </c:pt>
                <c:pt idx="7">
                  <c:v>Måling og beregninger</c:v>
                </c:pt>
                <c:pt idx="8">
                  <c:v>Sannsynlighet</c:v>
                </c:pt>
                <c:pt idx="9">
                  <c:v>Statisitkk</c:v>
                </c:pt>
                <c:pt idx="10">
                  <c:v>Didaktikk</c:v>
                </c:pt>
              </c:strCache>
            </c:strRef>
          </c:cat>
          <c:val>
            <c:numRef>
              <c:f>Oversikt!$K$103:$K$113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ED9-4124-ABE1-E84BCE30D1C7}"/>
            </c:ext>
          </c:extLst>
        </c:ser>
        <c:ser>
          <c:idx val="4"/>
          <c:order val="4"/>
          <c:spPr>
            <a:gradFill flip="none" rotWithShape="1">
              <a:gsLst>
                <a:gs pos="0">
                  <a:srgbClr val="00C491">
                    <a:alpha val="80000"/>
                  </a:srgbClr>
                </a:gs>
                <a:gs pos="100000">
                  <a:srgbClr val="21FDA5">
                    <a:alpha val="80000"/>
                  </a:srgbClr>
                </a:gs>
              </a:gsLst>
              <a:path path="circle">
                <a:fillToRect r="100000" b="100000"/>
              </a:path>
              <a:tileRect l="-100000" t="-100000"/>
            </a:gradFill>
            <a:ln>
              <a:noFill/>
            </a:ln>
            <a:effectLst/>
          </c:spPr>
          <c:invertIfNegative val="0"/>
          <c:cat>
            <c:strRef>
              <c:f>Oversikt!$B$103:$B$113</c:f>
              <c:strCache>
                <c:ptCount val="11"/>
                <c:pt idx="0">
                  <c:v>Kombinatorikk</c:v>
                </c:pt>
                <c:pt idx="1">
                  <c:v>Naturlige tall</c:v>
                </c:pt>
                <c:pt idx="2">
                  <c:v>Figurtall og generalisering</c:v>
                </c:pt>
                <c:pt idx="3">
                  <c:v>Rasjonale tall</c:v>
                </c:pt>
                <c:pt idx="4">
                  <c:v>Negative tall</c:v>
                </c:pt>
                <c:pt idx="5">
                  <c:v>Potenser og posisjonssystemer</c:v>
                </c:pt>
                <c:pt idx="6">
                  <c:v>Funksjoner</c:v>
                </c:pt>
                <c:pt idx="7">
                  <c:v>Måling og beregninger</c:v>
                </c:pt>
                <c:pt idx="8">
                  <c:v>Sannsynlighet</c:v>
                </c:pt>
                <c:pt idx="9">
                  <c:v>Statisitkk</c:v>
                </c:pt>
                <c:pt idx="10">
                  <c:v>Didaktikk</c:v>
                </c:pt>
              </c:strCache>
            </c:strRef>
          </c:cat>
          <c:val>
            <c:numRef>
              <c:f>Oversikt!$L$103:$L$113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ED9-4124-ABE1-E84BCE30D1C7}"/>
            </c:ext>
          </c:extLst>
        </c:ser>
        <c:ser>
          <c:idx val="5"/>
          <c:order val="5"/>
          <c:spPr>
            <a:gradFill flip="none" rotWithShape="1">
              <a:gsLst>
                <a:gs pos="0">
                  <a:srgbClr val="00C491">
                    <a:alpha val="80000"/>
                  </a:srgbClr>
                </a:gs>
                <a:gs pos="100000">
                  <a:srgbClr val="00DB84">
                    <a:alpha val="80000"/>
                  </a:srgbClr>
                </a:gs>
              </a:gsLst>
              <a:path path="circle">
                <a:fillToRect r="100000" b="100000"/>
              </a:path>
              <a:tileRect l="-100000" t="-100000"/>
            </a:gradFill>
            <a:ln>
              <a:noFill/>
            </a:ln>
            <a:effectLst/>
          </c:spPr>
          <c:invertIfNegative val="0"/>
          <c:cat>
            <c:strRef>
              <c:f>Oversikt!$B$103:$B$113</c:f>
              <c:strCache>
                <c:ptCount val="11"/>
                <c:pt idx="0">
                  <c:v>Kombinatorikk</c:v>
                </c:pt>
                <c:pt idx="1">
                  <c:v>Naturlige tall</c:v>
                </c:pt>
                <c:pt idx="2">
                  <c:v>Figurtall og generalisering</c:v>
                </c:pt>
                <c:pt idx="3">
                  <c:v>Rasjonale tall</c:v>
                </c:pt>
                <c:pt idx="4">
                  <c:v>Negative tall</c:v>
                </c:pt>
                <c:pt idx="5">
                  <c:v>Potenser og posisjonssystemer</c:v>
                </c:pt>
                <c:pt idx="6">
                  <c:v>Funksjoner</c:v>
                </c:pt>
                <c:pt idx="7">
                  <c:v>Måling og beregninger</c:v>
                </c:pt>
                <c:pt idx="8">
                  <c:v>Sannsynlighet</c:v>
                </c:pt>
                <c:pt idx="9">
                  <c:v>Statisitkk</c:v>
                </c:pt>
                <c:pt idx="10">
                  <c:v>Didaktikk</c:v>
                </c:pt>
              </c:strCache>
            </c:strRef>
          </c:cat>
          <c:val>
            <c:numRef>
              <c:f>Oversikt!$M$103:$M$113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ED9-4124-ABE1-E84BCE30D1C7}"/>
            </c:ext>
          </c:extLst>
        </c:ser>
        <c:ser>
          <c:idx val="6"/>
          <c:order val="6"/>
          <c:spPr>
            <a:gradFill flip="none" rotWithShape="1">
              <a:gsLst>
                <a:gs pos="0">
                  <a:srgbClr val="00C491">
                    <a:alpha val="80000"/>
                  </a:srgbClr>
                </a:gs>
                <a:gs pos="100000">
                  <a:srgbClr val="00DB84">
                    <a:alpha val="80000"/>
                  </a:srgbClr>
                </a:gs>
              </a:gsLst>
              <a:path path="circle">
                <a:fillToRect r="100000" b="100000"/>
              </a:path>
              <a:tileRect l="-100000" t="-100000"/>
            </a:gradFill>
            <a:ln>
              <a:noFill/>
            </a:ln>
            <a:effectLst/>
          </c:spPr>
          <c:invertIfNegative val="0"/>
          <c:cat>
            <c:strRef>
              <c:f>Oversikt!$B$103:$B$113</c:f>
              <c:strCache>
                <c:ptCount val="11"/>
                <c:pt idx="0">
                  <c:v>Kombinatorikk</c:v>
                </c:pt>
                <c:pt idx="1">
                  <c:v>Naturlige tall</c:v>
                </c:pt>
                <c:pt idx="2">
                  <c:v>Figurtall og generalisering</c:v>
                </c:pt>
                <c:pt idx="3">
                  <c:v>Rasjonale tall</c:v>
                </c:pt>
                <c:pt idx="4">
                  <c:v>Negative tall</c:v>
                </c:pt>
                <c:pt idx="5">
                  <c:v>Potenser og posisjonssystemer</c:v>
                </c:pt>
                <c:pt idx="6">
                  <c:v>Funksjoner</c:v>
                </c:pt>
                <c:pt idx="7">
                  <c:v>Måling og beregninger</c:v>
                </c:pt>
                <c:pt idx="8">
                  <c:v>Sannsynlighet</c:v>
                </c:pt>
                <c:pt idx="9">
                  <c:v>Statisitkk</c:v>
                </c:pt>
                <c:pt idx="10">
                  <c:v>Didaktikk</c:v>
                </c:pt>
              </c:strCache>
            </c:strRef>
          </c:cat>
          <c:val>
            <c:numRef>
              <c:f>Oversikt!$N$103:$N$113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ED9-4124-ABE1-E84BCE30D1C7}"/>
            </c:ext>
          </c:extLst>
        </c:ser>
        <c:ser>
          <c:idx val="7"/>
          <c:order val="7"/>
          <c:spPr>
            <a:gradFill flip="none" rotWithShape="1">
              <a:gsLst>
                <a:gs pos="0">
                  <a:srgbClr val="00C491">
                    <a:alpha val="80000"/>
                  </a:srgbClr>
                </a:gs>
                <a:gs pos="100000">
                  <a:srgbClr val="36E578">
                    <a:alpha val="80000"/>
                  </a:srgbClr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00C491">
                      <a:alpha val="80000"/>
                    </a:srgbClr>
                  </a:gs>
                  <a:gs pos="100000">
                    <a:srgbClr val="21FDA5">
                      <a:alpha val="80000"/>
                    </a:srgbClr>
                  </a:gs>
                </a:gsLst>
                <a:lin ang="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ED9-4124-ABE1-E84BCE30D1C7}"/>
              </c:ext>
            </c:extLst>
          </c:dPt>
          <c:cat>
            <c:strRef>
              <c:f>Oversikt!$B$103:$B$113</c:f>
              <c:strCache>
                <c:ptCount val="11"/>
                <c:pt idx="0">
                  <c:v>Kombinatorikk</c:v>
                </c:pt>
                <c:pt idx="1">
                  <c:v>Naturlige tall</c:v>
                </c:pt>
                <c:pt idx="2">
                  <c:v>Figurtall og generalisering</c:v>
                </c:pt>
                <c:pt idx="3">
                  <c:v>Rasjonale tall</c:v>
                </c:pt>
                <c:pt idx="4">
                  <c:v>Negative tall</c:v>
                </c:pt>
                <c:pt idx="5">
                  <c:v>Potenser og posisjonssystemer</c:v>
                </c:pt>
                <c:pt idx="6">
                  <c:v>Funksjoner</c:v>
                </c:pt>
                <c:pt idx="7">
                  <c:v>Måling og beregninger</c:v>
                </c:pt>
                <c:pt idx="8">
                  <c:v>Sannsynlighet</c:v>
                </c:pt>
                <c:pt idx="9">
                  <c:v>Statisitkk</c:v>
                </c:pt>
                <c:pt idx="10">
                  <c:v>Didaktikk</c:v>
                </c:pt>
              </c:strCache>
            </c:strRef>
          </c:cat>
          <c:val>
            <c:numRef>
              <c:f>Oversikt!$O$103:$O$113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ED9-4124-ABE1-E84BCE30D1C7}"/>
            </c:ext>
          </c:extLst>
        </c:ser>
        <c:ser>
          <c:idx val="8"/>
          <c:order val="8"/>
          <c:spPr>
            <a:gradFill flip="none" rotWithShape="1">
              <a:gsLst>
                <a:gs pos="0">
                  <a:srgbClr val="11998E">
                    <a:alpha val="80000"/>
                  </a:srgbClr>
                </a:gs>
                <a:gs pos="100000">
                  <a:srgbClr val="21FDA5">
                    <a:alpha val="80000"/>
                  </a:srgbClr>
                </a:gs>
              </a:gsLst>
              <a:path path="circle">
                <a:fillToRect r="100000" b="100000"/>
              </a:path>
              <a:tileRect l="-100000" t="-100000"/>
            </a:gradFill>
            <a:ln>
              <a:noFill/>
            </a:ln>
            <a:effectLst/>
          </c:spPr>
          <c:invertIfNegative val="0"/>
          <c:cat>
            <c:strRef>
              <c:f>Oversikt!$B$103:$B$113</c:f>
              <c:strCache>
                <c:ptCount val="11"/>
                <c:pt idx="0">
                  <c:v>Kombinatorikk</c:v>
                </c:pt>
                <c:pt idx="1">
                  <c:v>Naturlige tall</c:v>
                </c:pt>
                <c:pt idx="2">
                  <c:v>Figurtall og generalisering</c:v>
                </c:pt>
                <c:pt idx="3">
                  <c:v>Rasjonale tall</c:v>
                </c:pt>
                <c:pt idx="4">
                  <c:v>Negative tall</c:v>
                </c:pt>
                <c:pt idx="5">
                  <c:v>Potenser og posisjonssystemer</c:v>
                </c:pt>
                <c:pt idx="6">
                  <c:v>Funksjoner</c:v>
                </c:pt>
                <c:pt idx="7">
                  <c:v>Måling og beregninger</c:v>
                </c:pt>
                <c:pt idx="8">
                  <c:v>Sannsynlighet</c:v>
                </c:pt>
                <c:pt idx="9">
                  <c:v>Statisitkk</c:v>
                </c:pt>
                <c:pt idx="10">
                  <c:v>Didaktikk</c:v>
                </c:pt>
              </c:strCache>
            </c:strRef>
          </c:cat>
          <c:val>
            <c:numRef>
              <c:f>Oversikt!$P$103:$P$113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ED9-4124-ABE1-E84BCE30D1C7}"/>
            </c:ext>
          </c:extLst>
        </c:ser>
        <c:ser>
          <c:idx val="9"/>
          <c:order val="9"/>
          <c:spPr>
            <a:gradFill flip="none" rotWithShape="1">
              <a:gsLst>
                <a:gs pos="0">
                  <a:srgbClr val="00C491">
                    <a:alpha val="80000"/>
                  </a:srgbClr>
                </a:gs>
                <a:gs pos="100000">
                  <a:srgbClr val="21FDA5">
                    <a:alpha val="80000"/>
                  </a:srgbClr>
                </a:gs>
              </a:gsLst>
              <a:path path="circle">
                <a:fillToRect r="100000" b="100000"/>
              </a:path>
              <a:tileRect l="-100000" t="-100000"/>
            </a:gradFill>
            <a:ln>
              <a:noFill/>
            </a:ln>
            <a:effectLst/>
          </c:spPr>
          <c:invertIfNegative val="0"/>
          <c:cat>
            <c:strRef>
              <c:f>Oversikt!$B$103:$B$113</c:f>
              <c:strCache>
                <c:ptCount val="11"/>
                <c:pt idx="0">
                  <c:v>Kombinatorikk</c:v>
                </c:pt>
                <c:pt idx="1">
                  <c:v>Naturlige tall</c:v>
                </c:pt>
                <c:pt idx="2">
                  <c:v>Figurtall og generalisering</c:v>
                </c:pt>
                <c:pt idx="3">
                  <c:v>Rasjonale tall</c:v>
                </c:pt>
                <c:pt idx="4">
                  <c:v>Negative tall</c:v>
                </c:pt>
                <c:pt idx="5">
                  <c:v>Potenser og posisjonssystemer</c:v>
                </c:pt>
                <c:pt idx="6">
                  <c:v>Funksjoner</c:v>
                </c:pt>
                <c:pt idx="7">
                  <c:v>Måling og beregninger</c:v>
                </c:pt>
                <c:pt idx="8">
                  <c:v>Sannsynlighet</c:v>
                </c:pt>
                <c:pt idx="9">
                  <c:v>Statisitkk</c:v>
                </c:pt>
                <c:pt idx="10">
                  <c:v>Didaktikk</c:v>
                </c:pt>
              </c:strCache>
            </c:strRef>
          </c:cat>
          <c:val>
            <c:numRef>
              <c:f>Oversikt!$Q$103:$Q$113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ED9-4124-ABE1-E84BCE30D1C7}"/>
            </c:ext>
          </c:extLst>
        </c:ser>
        <c:ser>
          <c:idx val="10"/>
          <c:order val="10"/>
          <c:spPr>
            <a:gradFill>
              <a:gsLst>
                <a:gs pos="0">
                  <a:srgbClr val="11998E">
                    <a:alpha val="80000"/>
                  </a:srgbClr>
                </a:gs>
                <a:gs pos="100000">
                  <a:srgbClr val="2DEB83">
                    <a:alpha val="80000"/>
                  </a:srgbClr>
                </a:gs>
              </a:gsLst>
              <a:lin ang="0" scaled="1"/>
            </a:gradFill>
            <a:ln>
              <a:noFill/>
            </a:ln>
            <a:effectLst/>
          </c:spPr>
          <c:invertIfNegative val="0"/>
          <c:cat>
            <c:strRef>
              <c:f>Oversikt!$B$103:$B$113</c:f>
              <c:strCache>
                <c:ptCount val="11"/>
                <c:pt idx="0">
                  <c:v>Kombinatorikk</c:v>
                </c:pt>
                <c:pt idx="1">
                  <c:v>Naturlige tall</c:v>
                </c:pt>
                <c:pt idx="2">
                  <c:v>Figurtall og generalisering</c:v>
                </c:pt>
                <c:pt idx="3">
                  <c:v>Rasjonale tall</c:v>
                </c:pt>
                <c:pt idx="4">
                  <c:v>Negative tall</c:v>
                </c:pt>
                <c:pt idx="5">
                  <c:v>Potenser og posisjonssystemer</c:v>
                </c:pt>
                <c:pt idx="6">
                  <c:v>Funksjoner</c:v>
                </c:pt>
                <c:pt idx="7">
                  <c:v>Måling og beregninger</c:v>
                </c:pt>
                <c:pt idx="8">
                  <c:v>Sannsynlighet</c:v>
                </c:pt>
                <c:pt idx="9">
                  <c:v>Statisitkk</c:v>
                </c:pt>
                <c:pt idx="10">
                  <c:v>Didaktikk</c:v>
                </c:pt>
              </c:strCache>
            </c:strRef>
          </c:cat>
          <c:val>
            <c:numRef>
              <c:f>Oversikt!$R$103:$R$113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ED9-4124-ABE1-E84BCE30D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"/>
        <c:overlap val="100"/>
        <c:axId val="525815400"/>
        <c:axId val="525818024"/>
      </c:barChart>
      <c:catAx>
        <c:axId val="525815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Rockwell" panose="02060603020205020403" pitchFamily="18" charset="0"/>
                <a:ea typeface="+mn-ea"/>
                <a:cs typeface="+mn-cs"/>
              </a:defRPr>
            </a:pPr>
            <a:endParaRPr lang="en-US"/>
          </a:p>
        </c:txPr>
        <c:crossAx val="525818024"/>
        <c:crosses val="autoZero"/>
        <c:auto val="1"/>
        <c:lblAlgn val="ctr"/>
        <c:lblOffset val="100"/>
        <c:noMultiLvlLbl val="0"/>
      </c:catAx>
      <c:valAx>
        <c:axId val="5258180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000"/>
                  <a:alpha val="57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Rockwell" panose="02060603020205020403" pitchFamily="18" charset="0"/>
                <a:ea typeface="+mn-ea"/>
                <a:cs typeface="+mn-cs"/>
              </a:defRPr>
            </a:pPr>
            <a:endParaRPr lang="en-US"/>
          </a:p>
        </c:txPr>
        <c:crossAx val="525815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Figurtall!A1"/><Relationship Id="rId3" Type="http://schemas.microsoft.com/office/2007/relationships/hdphoto" Target="../media/hdphoto1.wdp"/><Relationship Id="rId7" Type="http://schemas.openxmlformats.org/officeDocument/2006/relationships/hyperlink" Target="#'Rasjonale tall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'Negative tall'!A1"/><Relationship Id="rId5" Type="http://schemas.openxmlformats.org/officeDocument/2006/relationships/hyperlink" Target="#Didaktikk!A1"/><Relationship Id="rId10" Type="http://schemas.openxmlformats.org/officeDocument/2006/relationships/hyperlink" Target="#'Naturlige tall'!A1"/><Relationship Id="rId4" Type="http://schemas.openxmlformats.org/officeDocument/2006/relationships/chart" Target="../charts/chart1.xml"/><Relationship Id="rId9" Type="http://schemas.openxmlformats.org/officeDocument/2006/relationships/hyperlink" Target="#Kombinatorikk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35</xdr:col>
      <xdr:colOff>285750</xdr:colOff>
      <xdr:row>83</xdr:row>
      <xdr:rowOff>0</xdr:rowOff>
    </xdr:to>
    <xdr:grpSp>
      <xdr:nvGrpSpPr>
        <xdr:cNvPr id="7" name="Bakgrunn 2">
          <a:extLst>
            <a:ext uri="{FF2B5EF4-FFF2-40B4-BE49-F238E27FC236}">
              <a16:creationId xmlns:a16="http://schemas.microsoft.com/office/drawing/2014/main" id="{89FF2A9E-D3E3-3168-DF07-2D88E3586BD8}"/>
            </a:ext>
          </a:extLst>
        </xdr:cNvPr>
        <xdr:cNvGrpSpPr/>
      </xdr:nvGrpSpPr>
      <xdr:grpSpPr>
        <a:xfrm>
          <a:off x="0" y="0"/>
          <a:ext cx="30339926" cy="15822706"/>
          <a:chOff x="0" y="0"/>
          <a:chExt cx="33211615" cy="18669000"/>
        </a:xfrm>
      </xdr:grpSpPr>
      <xdr:pic>
        <xdr:nvPicPr>
          <xdr:cNvPr id="3" name="Bakgrunn">
            <a:extLst>
              <a:ext uri="{FF2B5EF4-FFF2-40B4-BE49-F238E27FC236}">
                <a16:creationId xmlns:a16="http://schemas.microsoft.com/office/drawing/2014/main" id="{C381D63E-0F99-E4BC-97FD-77507F1646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3211615" cy="18669000"/>
          </a:xfrm>
          <a:prstGeom prst="rect">
            <a:avLst/>
          </a:prstGeom>
          <a:noFill/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B902D0F-485C-3DE4-CE14-924532E75128}"/>
              </a:ext>
            </a:extLst>
          </xdr:cNvPr>
          <xdr:cNvSpPr/>
        </xdr:nvSpPr>
        <xdr:spPr>
          <a:xfrm>
            <a:off x="1962099" y="2281184"/>
            <a:ext cx="19695720" cy="8168960"/>
          </a:xfrm>
          <a:prstGeom prst="rect">
            <a:avLst/>
          </a:prstGeom>
          <a:gradFill flip="none" rotWithShape="1">
            <a:gsLst>
              <a:gs pos="0">
                <a:schemeClr val="tx1">
                  <a:alpha val="80000"/>
                </a:schemeClr>
              </a:gs>
              <a:gs pos="52000">
                <a:schemeClr val="tx1">
                  <a:lumMod val="85000"/>
                  <a:lumOff val="15000"/>
                  <a:alpha val="80000"/>
                </a:schemeClr>
              </a:gs>
              <a:gs pos="100000">
                <a:schemeClr val="bg2">
                  <a:lumMod val="25000"/>
                  <a:alpha val="8000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>
            <a:softEdge rad="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75</xdr:col>
      <xdr:colOff>266700</xdr:colOff>
      <xdr:row>158</xdr:row>
      <xdr:rowOff>114300</xdr:rowOff>
    </xdr:to>
    <xdr:grpSp>
      <xdr:nvGrpSpPr>
        <xdr:cNvPr id="8" name="Bakgrunn" hidden="1">
          <a:extLst>
            <a:ext uri="{FF2B5EF4-FFF2-40B4-BE49-F238E27FC236}">
              <a16:creationId xmlns:a16="http://schemas.microsoft.com/office/drawing/2014/main" id="{5B143EF7-2AA4-4247-9098-D8927E2DFDE3}"/>
            </a:ext>
          </a:extLst>
        </xdr:cNvPr>
        <xdr:cNvGrpSpPr/>
      </xdr:nvGrpSpPr>
      <xdr:grpSpPr>
        <a:xfrm>
          <a:off x="0" y="0"/>
          <a:ext cx="54525582" cy="30224506"/>
          <a:chOff x="4789834" y="295275"/>
          <a:chExt cx="10095804" cy="6713982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E1B672BC-8E0E-466C-B6B1-AAF3990D67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alphaModFix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colorTemperature colorTemp="9519"/>
                    </a14:imgEffect>
                    <a14:imgEffect>
                      <a14:saturation sat="0"/>
                    </a14:imgEffect>
                    <a14:imgEffect>
                      <a14:brightnessContrast bright="-40000" contrast="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89967" y="295275"/>
            <a:ext cx="10095671" cy="6713982"/>
          </a:xfrm>
          <a:prstGeom prst="rect">
            <a:avLst/>
          </a:prstGeom>
          <a:effectLst>
            <a:innerShdw blurRad="63500" dist="50800" dir="13500000">
              <a:prstClr val="black">
                <a:alpha val="50000"/>
              </a:prstClr>
            </a:innerShdw>
          </a:effectLst>
        </xdr:spPr>
      </xdr:pic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57B693C-4902-49B6-9DE3-62CFA4CCEE99}"/>
              </a:ext>
            </a:extLst>
          </xdr:cNvPr>
          <xdr:cNvSpPr/>
        </xdr:nvSpPr>
        <xdr:spPr>
          <a:xfrm>
            <a:off x="4789834" y="295275"/>
            <a:ext cx="10076621" cy="6686550"/>
          </a:xfrm>
          <a:prstGeom prst="rect">
            <a:avLst/>
          </a:prstGeom>
          <a:gradFill flip="none" rotWithShape="1">
            <a:gsLst>
              <a:gs pos="0">
                <a:schemeClr val="tx1">
                  <a:lumMod val="95000"/>
                  <a:lumOff val="5000"/>
                  <a:alpha val="40000"/>
                </a:schemeClr>
              </a:gs>
              <a:gs pos="100000">
                <a:srgbClr val="7030A0">
                  <a:alpha val="60000"/>
                </a:srgbClr>
              </a:gs>
            </a:gsLst>
            <a:lin ang="1800000" scaled="0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0</xdr:col>
      <xdr:colOff>1912485</xdr:colOff>
      <xdr:row>13</xdr:row>
      <xdr:rowOff>156484</xdr:rowOff>
    </xdr:from>
    <xdr:to>
      <xdr:col>17</xdr:col>
      <xdr:colOff>541563</xdr:colOff>
      <xdr:row>42</xdr:row>
      <xdr:rowOff>150880</xdr:rowOff>
    </xdr:to>
    <xdr:grpSp>
      <xdr:nvGrpSpPr>
        <xdr:cNvPr id="2" name="Group 29">
          <a:extLst>
            <a:ext uri="{FF2B5EF4-FFF2-40B4-BE49-F238E27FC236}">
              <a16:creationId xmlns:a16="http://schemas.microsoft.com/office/drawing/2014/main" id="{87E97323-7700-4EF3-ABD1-B3BB28734737}"/>
            </a:ext>
          </a:extLst>
        </xdr:cNvPr>
        <xdr:cNvGrpSpPr/>
      </xdr:nvGrpSpPr>
      <xdr:grpSpPr>
        <a:xfrm>
          <a:off x="1912485" y="2632984"/>
          <a:ext cx="17791137" cy="5518896"/>
          <a:chOff x="565378" y="619127"/>
          <a:chExt cx="17869578" cy="5518896"/>
        </a:xfrm>
      </xdr:grpSpPr>
      <xdr:graphicFrame macro="">
        <xdr:nvGraphicFramePr>
          <xdr:cNvPr id="9" name="Chart 9">
            <a:extLst>
              <a:ext uri="{FF2B5EF4-FFF2-40B4-BE49-F238E27FC236}">
                <a16:creationId xmlns:a16="http://schemas.microsoft.com/office/drawing/2014/main" id="{6C98558F-0B64-49D4-B19B-837322F58E71}"/>
              </a:ext>
            </a:extLst>
          </xdr:cNvPr>
          <xdr:cNvGraphicFramePr/>
        </xdr:nvGraphicFramePr>
        <xdr:xfrm>
          <a:off x="565378" y="619127"/>
          <a:ext cx="17032019" cy="551889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1" name="Didaktikk">
            <a:hlinkClick xmlns:r="http://schemas.openxmlformats.org/officeDocument/2006/relationships" r:id="rId5" tooltip=" "/>
            <a:extLst>
              <a:ext uri="{FF2B5EF4-FFF2-40B4-BE49-F238E27FC236}">
                <a16:creationId xmlns:a16="http://schemas.microsoft.com/office/drawing/2014/main" id="{0BE02DD2-2B88-4E07-AF90-4A96830EE31A}"/>
              </a:ext>
            </a:extLst>
          </xdr:cNvPr>
          <xdr:cNvSpPr txBox="1"/>
        </xdr:nvSpPr>
        <xdr:spPr>
          <a:xfrm>
            <a:off x="619806" y="809625"/>
            <a:ext cx="17784535" cy="353785"/>
          </a:xfrm>
          <a:prstGeom prst="rect">
            <a:avLst/>
          </a:prstGeom>
          <a:solidFill>
            <a:schemeClr val="lt1">
              <a:alpha val="32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/>
          </a:p>
        </xdr:txBody>
      </xdr:sp>
      <xdr:sp macro="" textlink="">
        <xdr:nvSpPr>
          <xdr:cNvPr id="13" name="TextBox 11">
            <a:extLst>
              <a:ext uri="{FF2B5EF4-FFF2-40B4-BE49-F238E27FC236}">
                <a16:creationId xmlns:a16="http://schemas.microsoft.com/office/drawing/2014/main" id="{609A1947-6AE1-4377-92E3-30C16C839889}"/>
              </a:ext>
            </a:extLst>
          </xdr:cNvPr>
          <xdr:cNvSpPr txBox="1"/>
        </xdr:nvSpPr>
        <xdr:spPr>
          <a:xfrm>
            <a:off x="625929" y="1265459"/>
            <a:ext cx="17784535" cy="353785"/>
          </a:xfrm>
          <a:prstGeom prst="rect">
            <a:avLst/>
          </a:prstGeom>
          <a:solidFill>
            <a:schemeClr val="lt1">
              <a:alpha val="32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Tekstbokst</a:t>
            </a:r>
            <a:r>
              <a:rPr lang="en-GB" sz="1100" baseline="0"/>
              <a:t> som skal fungere osm hyperlenke, skal bli usynlig</a:t>
            </a:r>
          </a:p>
          <a:p>
            <a:endParaRPr lang="en-GB" sz="1100"/>
          </a:p>
        </xdr:txBody>
      </xdr:sp>
      <xdr:sp macro="" textlink="">
        <xdr:nvSpPr>
          <xdr:cNvPr id="14" name="TextBox 14">
            <a:extLst>
              <a:ext uri="{FF2B5EF4-FFF2-40B4-BE49-F238E27FC236}">
                <a16:creationId xmlns:a16="http://schemas.microsoft.com/office/drawing/2014/main" id="{DA0CF642-E66F-419D-9221-495279250956}"/>
              </a:ext>
            </a:extLst>
          </xdr:cNvPr>
          <xdr:cNvSpPr txBox="1"/>
        </xdr:nvSpPr>
        <xdr:spPr>
          <a:xfrm>
            <a:off x="628650" y="1744431"/>
            <a:ext cx="17784535" cy="353785"/>
          </a:xfrm>
          <a:prstGeom prst="rect">
            <a:avLst/>
          </a:prstGeom>
          <a:solidFill>
            <a:schemeClr val="lt1">
              <a:alpha val="32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Tekstbokst</a:t>
            </a:r>
            <a:r>
              <a:rPr lang="en-GB" sz="1100" baseline="0"/>
              <a:t> som skal fungere osm hyperlenke, skal bli usynlig</a:t>
            </a:r>
          </a:p>
          <a:p>
            <a:endParaRPr lang="en-GB" sz="1100"/>
          </a:p>
        </xdr:txBody>
      </xdr:sp>
      <xdr:sp macro="" textlink="">
        <xdr:nvSpPr>
          <xdr:cNvPr id="20" name="TextBox 15">
            <a:extLst>
              <a:ext uri="{FF2B5EF4-FFF2-40B4-BE49-F238E27FC236}">
                <a16:creationId xmlns:a16="http://schemas.microsoft.com/office/drawing/2014/main" id="{E1EFCA19-3E89-474C-9F76-1F6679D5A5DD}"/>
              </a:ext>
            </a:extLst>
          </xdr:cNvPr>
          <xdr:cNvSpPr txBox="1"/>
        </xdr:nvSpPr>
        <xdr:spPr>
          <a:xfrm>
            <a:off x="644979" y="2209796"/>
            <a:ext cx="17784535" cy="353785"/>
          </a:xfrm>
          <a:prstGeom prst="rect">
            <a:avLst/>
          </a:prstGeom>
          <a:solidFill>
            <a:schemeClr val="lt1">
              <a:alpha val="32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Tekstbokst</a:t>
            </a:r>
            <a:r>
              <a:rPr lang="en-GB" sz="1100" baseline="0"/>
              <a:t> som skal fungere osm hyperlenke, skal bli usynlig</a:t>
            </a:r>
          </a:p>
          <a:p>
            <a:endParaRPr lang="en-GB" sz="1100"/>
          </a:p>
        </xdr:txBody>
      </xdr:sp>
      <xdr:sp macro="" textlink="">
        <xdr:nvSpPr>
          <xdr:cNvPr id="21" name="TextBox 16">
            <a:extLst>
              <a:ext uri="{FF2B5EF4-FFF2-40B4-BE49-F238E27FC236}">
                <a16:creationId xmlns:a16="http://schemas.microsoft.com/office/drawing/2014/main" id="{DB54121E-C8CD-4D6F-BFFE-1CCD0F663600}"/>
              </a:ext>
            </a:extLst>
          </xdr:cNvPr>
          <xdr:cNvSpPr txBox="1"/>
        </xdr:nvSpPr>
        <xdr:spPr>
          <a:xfrm>
            <a:off x="628650" y="2669717"/>
            <a:ext cx="17784535" cy="353785"/>
          </a:xfrm>
          <a:prstGeom prst="rect">
            <a:avLst/>
          </a:prstGeom>
          <a:solidFill>
            <a:schemeClr val="lt1">
              <a:alpha val="32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Tekstbokst</a:t>
            </a:r>
            <a:r>
              <a:rPr lang="en-GB" sz="1100" baseline="0"/>
              <a:t> som skal fungere osm hyperlenke, skal bli usynlig</a:t>
            </a:r>
          </a:p>
          <a:p>
            <a:endParaRPr lang="en-GB" sz="1100"/>
          </a:p>
        </xdr:txBody>
      </xdr:sp>
      <xdr:sp macro="" textlink="">
        <xdr:nvSpPr>
          <xdr:cNvPr id="22" name="TextBox 17">
            <a:extLst>
              <a:ext uri="{FF2B5EF4-FFF2-40B4-BE49-F238E27FC236}">
                <a16:creationId xmlns:a16="http://schemas.microsoft.com/office/drawing/2014/main" id="{2B26AAF4-1E19-4FAD-B670-163E9CEC0B77}"/>
              </a:ext>
            </a:extLst>
          </xdr:cNvPr>
          <xdr:cNvSpPr txBox="1"/>
        </xdr:nvSpPr>
        <xdr:spPr>
          <a:xfrm>
            <a:off x="631371" y="3121475"/>
            <a:ext cx="17784535" cy="353785"/>
          </a:xfrm>
          <a:prstGeom prst="rect">
            <a:avLst/>
          </a:prstGeom>
          <a:solidFill>
            <a:schemeClr val="lt1">
              <a:alpha val="32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Tekstbokst</a:t>
            </a:r>
            <a:r>
              <a:rPr lang="en-GB" sz="1100" baseline="0"/>
              <a:t> som skal fungere osm hyperlenke, skal bli usynlig</a:t>
            </a:r>
          </a:p>
          <a:p>
            <a:endParaRPr lang="en-GB" sz="1100"/>
          </a:p>
        </xdr:txBody>
      </xdr:sp>
      <xdr:sp macro="" textlink="">
        <xdr:nvSpPr>
          <xdr:cNvPr id="27" name="Negative tall">
            <a:hlinkClick xmlns:r="http://schemas.openxmlformats.org/officeDocument/2006/relationships" r:id="rId6" tooltip=" "/>
            <a:extLst>
              <a:ext uri="{FF2B5EF4-FFF2-40B4-BE49-F238E27FC236}">
                <a16:creationId xmlns:a16="http://schemas.microsoft.com/office/drawing/2014/main" id="{2058C82D-0282-4704-9E53-A728015BBCF8}"/>
              </a:ext>
            </a:extLst>
          </xdr:cNvPr>
          <xdr:cNvSpPr txBox="1"/>
        </xdr:nvSpPr>
        <xdr:spPr>
          <a:xfrm>
            <a:off x="647700" y="3532412"/>
            <a:ext cx="17784535" cy="35378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/>
          </a:p>
        </xdr:txBody>
      </xdr:sp>
      <xdr:sp macro="" textlink="">
        <xdr:nvSpPr>
          <xdr:cNvPr id="28" name="Rasjonale tall">
            <a:hlinkClick xmlns:r="http://schemas.openxmlformats.org/officeDocument/2006/relationships" r:id="rId7" tooltip=" "/>
            <a:extLst>
              <a:ext uri="{FF2B5EF4-FFF2-40B4-BE49-F238E27FC236}">
                <a16:creationId xmlns:a16="http://schemas.microsoft.com/office/drawing/2014/main" id="{7C0D9C07-0F4C-4C6F-B4D9-8935BCDBC97F}"/>
              </a:ext>
            </a:extLst>
          </xdr:cNvPr>
          <xdr:cNvSpPr txBox="1"/>
        </xdr:nvSpPr>
        <xdr:spPr>
          <a:xfrm>
            <a:off x="604157" y="4019547"/>
            <a:ext cx="17784535" cy="35378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/>
          </a:p>
          <a:p>
            <a:endParaRPr lang="en-GB" sz="1100"/>
          </a:p>
        </xdr:txBody>
      </xdr:sp>
      <xdr:sp macro="" textlink="">
        <xdr:nvSpPr>
          <xdr:cNvPr id="31" name="Figurtall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BB6C88E5-4706-4A9E-9752-29A24B5848AC}"/>
              </a:ext>
            </a:extLst>
          </xdr:cNvPr>
          <xdr:cNvSpPr txBox="1"/>
        </xdr:nvSpPr>
        <xdr:spPr>
          <a:xfrm>
            <a:off x="620485" y="4498520"/>
            <a:ext cx="17784535" cy="35378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/>
          </a:p>
        </xdr:txBody>
      </xdr:sp>
      <xdr:sp macro="" textlink="">
        <xdr:nvSpPr>
          <xdr:cNvPr id="32" name="Kombinatorikk">
            <a:hlinkClick xmlns:r="http://schemas.openxmlformats.org/officeDocument/2006/relationships" r:id="rId9" tooltip=" "/>
            <a:extLst>
              <a:ext uri="{FF2B5EF4-FFF2-40B4-BE49-F238E27FC236}">
                <a16:creationId xmlns:a16="http://schemas.microsoft.com/office/drawing/2014/main" id="{08FEEEB6-13CF-4D45-A128-40E9ECA33414}"/>
              </a:ext>
            </a:extLst>
          </xdr:cNvPr>
          <xdr:cNvSpPr txBox="1"/>
        </xdr:nvSpPr>
        <xdr:spPr>
          <a:xfrm>
            <a:off x="650421" y="5412920"/>
            <a:ext cx="17784535" cy="35378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/>
          </a:p>
        </xdr:txBody>
      </xdr:sp>
      <xdr:sp macro="" textlink="">
        <xdr:nvSpPr>
          <xdr:cNvPr id="33" name="Naturlige tall">
            <a:hlinkClick xmlns:r="http://schemas.openxmlformats.org/officeDocument/2006/relationships" r:id="rId10" tooltip=" "/>
            <a:extLst>
              <a:ext uri="{FF2B5EF4-FFF2-40B4-BE49-F238E27FC236}">
                <a16:creationId xmlns:a16="http://schemas.microsoft.com/office/drawing/2014/main" id="{51749F98-69CA-4796-871B-D86AB6E000F0}"/>
              </a:ext>
            </a:extLst>
          </xdr:cNvPr>
          <xdr:cNvSpPr txBox="1"/>
        </xdr:nvSpPr>
        <xdr:spPr>
          <a:xfrm>
            <a:off x="606878" y="4974770"/>
            <a:ext cx="17784535" cy="35378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/>
          </a:p>
        </xdr:txBody>
      </xdr:sp>
    </xdr:grpSp>
    <xdr:clientData/>
  </xdr:twoCellAnchor>
  <xdr:twoCellAnchor>
    <xdr:from>
      <xdr:col>0</xdr:col>
      <xdr:colOff>13607</xdr:colOff>
      <xdr:row>83</xdr:row>
      <xdr:rowOff>2721</xdr:rowOff>
    </xdr:from>
    <xdr:to>
      <xdr:col>35</xdr:col>
      <xdr:colOff>299357</xdr:colOff>
      <xdr:row>166</xdr:row>
      <xdr:rowOff>16328</xdr:rowOff>
    </xdr:to>
    <xdr:pic>
      <xdr:nvPicPr>
        <xdr:cNvPr id="23" name="Bakgrunn">
          <a:extLst>
            <a:ext uri="{FF2B5EF4-FFF2-40B4-BE49-F238E27FC236}">
              <a16:creationId xmlns:a16="http://schemas.microsoft.com/office/drawing/2014/main" id="{18B42471-85CC-4D7E-8976-D794A629B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" y="15814221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35</xdr:col>
      <xdr:colOff>0</xdr:colOff>
      <xdr:row>0</xdr:row>
      <xdr:rowOff>0</xdr:rowOff>
    </xdr:from>
    <xdr:to>
      <xdr:col>86</xdr:col>
      <xdr:colOff>95250</xdr:colOff>
      <xdr:row>83</xdr:row>
      <xdr:rowOff>13607</xdr:rowOff>
    </xdr:to>
    <xdr:pic>
      <xdr:nvPicPr>
        <xdr:cNvPr id="24" name="Bakgrunn">
          <a:extLst>
            <a:ext uri="{FF2B5EF4-FFF2-40B4-BE49-F238E27FC236}">
              <a16:creationId xmlns:a16="http://schemas.microsoft.com/office/drawing/2014/main" id="{BA51FEAC-8BEE-4EDD-9D9F-F0F86FCAC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0" y="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34</xdr:col>
      <xdr:colOff>533400</xdr:colOff>
      <xdr:row>82</xdr:row>
      <xdr:rowOff>152400</xdr:rowOff>
    </xdr:from>
    <xdr:to>
      <xdr:col>86</xdr:col>
      <xdr:colOff>57150</xdr:colOff>
      <xdr:row>165</xdr:row>
      <xdr:rowOff>166007</xdr:rowOff>
    </xdr:to>
    <xdr:pic>
      <xdr:nvPicPr>
        <xdr:cNvPr id="25" name="Bakgrunn">
          <a:extLst>
            <a:ext uri="{FF2B5EF4-FFF2-40B4-BE49-F238E27FC236}">
              <a16:creationId xmlns:a16="http://schemas.microsoft.com/office/drawing/2014/main" id="{C829F1AB-BDD8-4849-89E0-1E37B48A8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7900" y="1577340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165</xdr:row>
      <xdr:rowOff>59871</xdr:rowOff>
    </xdr:from>
    <xdr:to>
      <xdr:col>35</xdr:col>
      <xdr:colOff>285750</xdr:colOff>
      <xdr:row>248</xdr:row>
      <xdr:rowOff>73478</xdr:rowOff>
    </xdr:to>
    <xdr:pic>
      <xdr:nvPicPr>
        <xdr:cNvPr id="29" name="Bakgrunn">
          <a:extLst>
            <a:ext uri="{FF2B5EF4-FFF2-40B4-BE49-F238E27FC236}">
              <a16:creationId xmlns:a16="http://schemas.microsoft.com/office/drawing/2014/main" id="{714F7A94-01CC-41D2-9991-B56AD01D7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92371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34</xdr:col>
      <xdr:colOff>519793</xdr:colOff>
      <xdr:row>165</xdr:row>
      <xdr:rowOff>19050</xdr:rowOff>
    </xdr:from>
    <xdr:to>
      <xdr:col>86</xdr:col>
      <xdr:colOff>43543</xdr:colOff>
      <xdr:row>248</xdr:row>
      <xdr:rowOff>32657</xdr:rowOff>
    </xdr:to>
    <xdr:pic>
      <xdr:nvPicPr>
        <xdr:cNvPr id="30" name="Bakgrunn">
          <a:extLst>
            <a:ext uri="{FF2B5EF4-FFF2-40B4-BE49-F238E27FC236}">
              <a16:creationId xmlns:a16="http://schemas.microsoft.com/office/drawing/2014/main" id="{FA8AAE21-1100-485A-876A-5AE53CD8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4293" y="3145155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85</xdr:col>
      <xdr:colOff>247650</xdr:colOff>
      <xdr:row>0</xdr:row>
      <xdr:rowOff>57150</xdr:rowOff>
    </xdr:from>
    <xdr:to>
      <xdr:col>136</xdr:col>
      <xdr:colOff>342900</xdr:colOff>
      <xdr:row>83</xdr:row>
      <xdr:rowOff>70757</xdr:rowOff>
    </xdr:to>
    <xdr:pic>
      <xdr:nvPicPr>
        <xdr:cNvPr id="34" name="Bakgrunn">
          <a:extLst>
            <a:ext uri="{FF2B5EF4-FFF2-40B4-BE49-F238E27FC236}">
              <a16:creationId xmlns:a16="http://schemas.microsoft.com/office/drawing/2014/main" id="{5B7E1628-4C9B-49B7-B0D3-05D6FF898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78650" y="5715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85</xdr:col>
      <xdr:colOff>209550</xdr:colOff>
      <xdr:row>83</xdr:row>
      <xdr:rowOff>19050</xdr:rowOff>
    </xdr:from>
    <xdr:to>
      <xdr:col>136</xdr:col>
      <xdr:colOff>304800</xdr:colOff>
      <xdr:row>166</xdr:row>
      <xdr:rowOff>32657</xdr:rowOff>
    </xdr:to>
    <xdr:pic>
      <xdr:nvPicPr>
        <xdr:cNvPr id="35" name="Bakgrunn">
          <a:extLst>
            <a:ext uri="{FF2B5EF4-FFF2-40B4-BE49-F238E27FC236}">
              <a16:creationId xmlns:a16="http://schemas.microsoft.com/office/drawing/2014/main" id="{E15E75C8-33A1-4B6D-BD0C-69E78A6C1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40550" y="1583055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85</xdr:col>
      <xdr:colOff>195943</xdr:colOff>
      <xdr:row>165</xdr:row>
      <xdr:rowOff>76200</xdr:rowOff>
    </xdr:from>
    <xdr:to>
      <xdr:col>136</xdr:col>
      <xdr:colOff>291193</xdr:colOff>
      <xdr:row>248</xdr:row>
      <xdr:rowOff>89807</xdr:rowOff>
    </xdr:to>
    <xdr:pic>
      <xdr:nvPicPr>
        <xdr:cNvPr id="36" name="Bakgrunn">
          <a:extLst>
            <a:ext uri="{FF2B5EF4-FFF2-40B4-BE49-F238E27FC236}">
              <a16:creationId xmlns:a16="http://schemas.microsoft.com/office/drawing/2014/main" id="{EBECB365-08E4-4C09-B8BE-2AA40C9D4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6943" y="3150870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0</xdr:col>
      <xdr:colOff>152400</xdr:colOff>
      <xdr:row>166</xdr:row>
      <xdr:rowOff>21771</xdr:rowOff>
    </xdr:from>
    <xdr:to>
      <xdr:col>35</xdr:col>
      <xdr:colOff>438150</xdr:colOff>
      <xdr:row>249</xdr:row>
      <xdr:rowOff>35378</xdr:rowOff>
    </xdr:to>
    <xdr:pic>
      <xdr:nvPicPr>
        <xdr:cNvPr id="37" name="Bakgrunn">
          <a:extLst>
            <a:ext uri="{FF2B5EF4-FFF2-40B4-BE49-F238E27FC236}">
              <a16:creationId xmlns:a16="http://schemas.microsoft.com/office/drawing/2014/main" id="{C588B51A-F8F8-4C92-86BA-1D59FACA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1644771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35</xdr:col>
      <xdr:colOff>100693</xdr:colOff>
      <xdr:row>165</xdr:row>
      <xdr:rowOff>171450</xdr:rowOff>
    </xdr:from>
    <xdr:to>
      <xdr:col>86</xdr:col>
      <xdr:colOff>195943</xdr:colOff>
      <xdr:row>248</xdr:row>
      <xdr:rowOff>185057</xdr:rowOff>
    </xdr:to>
    <xdr:pic>
      <xdr:nvPicPr>
        <xdr:cNvPr id="38" name="Bakgrunn">
          <a:extLst>
            <a:ext uri="{FF2B5EF4-FFF2-40B4-BE49-F238E27FC236}">
              <a16:creationId xmlns:a16="http://schemas.microsoft.com/office/drawing/2014/main" id="{79ACC144-FFAC-43C6-81C1-56776FD0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6693" y="3160395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85</xdr:col>
      <xdr:colOff>400050</xdr:colOff>
      <xdr:row>1</xdr:row>
      <xdr:rowOff>19050</xdr:rowOff>
    </xdr:from>
    <xdr:to>
      <xdr:col>136</xdr:col>
      <xdr:colOff>495300</xdr:colOff>
      <xdr:row>84</xdr:row>
      <xdr:rowOff>32657</xdr:rowOff>
    </xdr:to>
    <xdr:pic>
      <xdr:nvPicPr>
        <xdr:cNvPr id="39" name="Bakgrunn">
          <a:extLst>
            <a:ext uri="{FF2B5EF4-FFF2-40B4-BE49-F238E27FC236}">
              <a16:creationId xmlns:a16="http://schemas.microsoft.com/office/drawing/2014/main" id="{B24A7C02-277D-413B-9CD2-BA81A4943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31050" y="20955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85</xdr:col>
      <xdr:colOff>361950</xdr:colOff>
      <xdr:row>83</xdr:row>
      <xdr:rowOff>171450</xdr:rowOff>
    </xdr:from>
    <xdr:to>
      <xdr:col>136</xdr:col>
      <xdr:colOff>457200</xdr:colOff>
      <xdr:row>166</xdr:row>
      <xdr:rowOff>185057</xdr:rowOff>
    </xdr:to>
    <xdr:pic>
      <xdr:nvPicPr>
        <xdr:cNvPr id="40" name="Bakgrunn">
          <a:extLst>
            <a:ext uri="{FF2B5EF4-FFF2-40B4-BE49-F238E27FC236}">
              <a16:creationId xmlns:a16="http://schemas.microsoft.com/office/drawing/2014/main" id="{44B35E5A-F77E-454B-835D-C426823F9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92950" y="1598295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85</xdr:col>
      <xdr:colOff>348343</xdr:colOff>
      <xdr:row>166</xdr:row>
      <xdr:rowOff>38100</xdr:rowOff>
    </xdr:from>
    <xdr:to>
      <xdr:col>136</xdr:col>
      <xdr:colOff>443593</xdr:colOff>
      <xdr:row>249</xdr:row>
      <xdr:rowOff>51707</xdr:rowOff>
    </xdr:to>
    <xdr:pic>
      <xdr:nvPicPr>
        <xdr:cNvPr id="41" name="Bakgrunn">
          <a:extLst>
            <a:ext uri="{FF2B5EF4-FFF2-40B4-BE49-F238E27FC236}">
              <a16:creationId xmlns:a16="http://schemas.microsoft.com/office/drawing/2014/main" id="{9DE19361-16B8-4CFD-8591-DFB8D7BE3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79343" y="3166110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245</xdr:row>
      <xdr:rowOff>78921</xdr:rowOff>
    </xdr:from>
    <xdr:to>
      <xdr:col>35</xdr:col>
      <xdr:colOff>285750</xdr:colOff>
      <xdr:row>328</xdr:row>
      <xdr:rowOff>92528</xdr:rowOff>
    </xdr:to>
    <xdr:pic>
      <xdr:nvPicPr>
        <xdr:cNvPr id="52" name="Bakgrunn">
          <a:extLst>
            <a:ext uri="{FF2B5EF4-FFF2-40B4-BE49-F238E27FC236}">
              <a16:creationId xmlns:a16="http://schemas.microsoft.com/office/drawing/2014/main" id="{6AB8B5AB-C600-4BB5-A515-EE2A3DF1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51421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34</xdr:col>
      <xdr:colOff>519793</xdr:colOff>
      <xdr:row>245</xdr:row>
      <xdr:rowOff>38100</xdr:rowOff>
    </xdr:from>
    <xdr:to>
      <xdr:col>86</xdr:col>
      <xdr:colOff>43543</xdr:colOff>
      <xdr:row>328</xdr:row>
      <xdr:rowOff>51707</xdr:rowOff>
    </xdr:to>
    <xdr:pic>
      <xdr:nvPicPr>
        <xdr:cNvPr id="53" name="Bakgrunn">
          <a:extLst>
            <a:ext uri="{FF2B5EF4-FFF2-40B4-BE49-F238E27FC236}">
              <a16:creationId xmlns:a16="http://schemas.microsoft.com/office/drawing/2014/main" id="{603135CB-E250-4EA3-A851-E801EE010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4293" y="4671060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85</xdr:col>
      <xdr:colOff>195943</xdr:colOff>
      <xdr:row>245</xdr:row>
      <xdr:rowOff>95250</xdr:rowOff>
    </xdr:from>
    <xdr:to>
      <xdr:col>136</xdr:col>
      <xdr:colOff>291193</xdr:colOff>
      <xdr:row>328</xdr:row>
      <xdr:rowOff>108857</xdr:rowOff>
    </xdr:to>
    <xdr:pic>
      <xdr:nvPicPr>
        <xdr:cNvPr id="54" name="Bakgrunn">
          <a:extLst>
            <a:ext uri="{FF2B5EF4-FFF2-40B4-BE49-F238E27FC236}">
              <a16:creationId xmlns:a16="http://schemas.microsoft.com/office/drawing/2014/main" id="{15350C7A-516D-44AC-B17C-266DE620D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6943" y="4676775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136</xdr:col>
      <xdr:colOff>171450</xdr:colOff>
      <xdr:row>0</xdr:row>
      <xdr:rowOff>0</xdr:rowOff>
    </xdr:from>
    <xdr:to>
      <xdr:col>187</xdr:col>
      <xdr:colOff>266700</xdr:colOff>
      <xdr:row>83</xdr:row>
      <xdr:rowOff>13607</xdr:rowOff>
    </xdr:to>
    <xdr:pic>
      <xdr:nvPicPr>
        <xdr:cNvPr id="55" name="Bakgrunn">
          <a:extLst>
            <a:ext uri="{FF2B5EF4-FFF2-40B4-BE49-F238E27FC236}">
              <a16:creationId xmlns:a16="http://schemas.microsoft.com/office/drawing/2014/main" id="{8727C698-6A30-4C50-B6BF-B7161B8B3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48950" y="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136</xdr:col>
      <xdr:colOff>133350</xdr:colOff>
      <xdr:row>82</xdr:row>
      <xdr:rowOff>152400</xdr:rowOff>
    </xdr:from>
    <xdr:to>
      <xdr:col>187</xdr:col>
      <xdr:colOff>228600</xdr:colOff>
      <xdr:row>165</xdr:row>
      <xdr:rowOff>166007</xdr:rowOff>
    </xdr:to>
    <xdr:pic>
      <xdr:nvPicPr>
        <xdr:cNvPr id="56" name="Bakgrunn">
          <a:extLst>
            <a:ext uri="{FF2B5EF4-FFF2-40B4-BE49-F238E27FC236}">
              <a16:creationId xmlns:a16="http://schemas.microsoft.com/office/drawing/2014/main" id="{DF391655-12D1-471C-8A41-1D6D1BC78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10850" y="1577340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136</xdr:col>
      <xdr:colOff>119743</xdr:colOff>
      <xdr:row>165</xdr:row>
      <xdr:rowOff>19050</xdr:rowOff>
    </xdr:from>
    <xdr:to>
      <xdr:col>187</xdr:col>
      <xdr:colOff>214993</xdr:colOff>
      <xdr:row>248</xdr:row>
      <xdr:rowOff>32657</xdr:rowOff>
    </xdr:to>
    <xdr:pic>
      <xdr:nvPicPr>
        <xdr:cNvPr id="57" name="Bakgrunn">
          <a:extLst>
            <a:ext uri="{FF2B5EF4-FFF2-40B4-BE49-F238E27FC236}">
              <a16:creationId xmlns:a16="http://schemas.microsoft.com/office/drawing/2014/main" id="{A211E7F8-D58B-4EDA-88C7-3E662CEDC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97243" y="31451550"/>
          <a:ext cx="29241750" cy="15825107"/>
        </a:xfrm>
        <a:prstGeom prst="rect">
          <a:avLst/>
        </a:prstGeom>
        <a:noFill/>
      </xdr:spPr>
    </xdr:pic>
    <xdr:clientData/>
  </xdr:twoCellAnchor>
  <xdr:twoCellAnchor>
    <xdr:from>
      <xdr:col>135</xdr:col>
      <xdr:colOff>538843</xdr:colOff>
      <xdr:row>244</xdr:row>
      <xdr:rowOff>76200</xdr:rowOff>
    </xdr:from>
    <xdr:to>
      <xdr:col>187</xdr:col>
      <xdr:colOff>62593</xdr:colOff>
      <xdr:row>327</xdr:row>
      <xdr:rowOff>89807</xdr:rowOff>
    </xdr:to>
    <xdr:pic>
      <xdr:nvPicPr>
        <xdr:cNvPr id="58" name="Bakgrunn">
          <a:extLst>
            <a:ext uri="{FF2B5EF4-FFF2-40B4-BE49-F238E27FC236}">
              <a16:creationId xmlns:a16="http://schemas.microsoft.com/office/drawing/2014/main" id="{7116AC0B-0A6D-4BE7-B149-DA4981087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44843" y="46558200"/>
          <a:ext cx="29241750" cy="15825107"/>
        </a:xfrm>
        <a:prstGeom prst="rect">
          <a:avLst/>
        </a:prstGeom>
        <a:noFill/>
      </xdr:spPr>
    </xdr:pic>
    <xdr:clientData/>
  </xdr:twoCellAnchor>
  <xdr:oneCellAnchor>
    <xdr:from>
      <xdr:col>22</xdr:col>
      <xdr:colOff>242455</xdr:colOff>
      <xdr:row>42</xdr:row>
      <xdr:rowOff>155864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9CA518B-5865-4522-9B2D-97C871762471}"/>
            </a:ext>
          </a:extLst>
        </xdr:cNvPr>
        <xdr:cNvSpPr txBox="1"/>
      </xdr:nvSpPr>
      <xdr:spPr>
        <a:xfrm>
          <a:off x="22444364" y="81568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B70BE8EF-CC27-468C-A751-FA71C4711EA3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9F2C-32FD-4B3E-8842-E7A41F11869E}">
  <dimension ref="A1:AE1000"/>
  <sheetViews>
    <sheetView showGridLines="0" showRowColHeaders="0" topLeftCell="A13" zoomScale="85" zoomScaleNormal="85" workbookViewId="0">
      <selection activeCell="HB93" sqref="HB93"/>
    </sheetView>
  </sheetViews>
  <sheetFormatPr defaultRowHeight="15" x14ac:dyDescent="0.25"/>
  <cols>
    <col min="1" max="1" width="29" bestFit="1" customWidth="1"/>
    <col min="2" max="2" width="28.28515625" customWidth="1"/>
    <col min="3" max="3" width="51.7109375" bestFit="1" customWidth="1"/>
    <col min="6" max="6" width="60.28515625" bestFit="1" customWidth="1"/>
  </cols>
  <sheetData>
    <row r="1" spans="1:15" x14ac:dyDescent="0.25">
      <c r="B1" t="s">
        <v>6</v>
      </c>
      <c r="C1" t="s">
        <v>7</v>
      </c>
      <c r="D1" t="s">
        <v>8</v>
      </c>
      <c r="E1">
        <v>0</v>
      </c>
      <c r="F1">
        <v>0.1</v>
      </c>
      <c r="G1">
        <v>0.2</v>
      </c>
      <c r="H1">
        <v>0.3</v>
      </c>
      <c r="I1">
        <v>0.4</v>
      </c>
      <c r="J1">
        <v>0.5</v>
      </c>
      <c r="K1">
        <v>0.6</v>
      </c>
      <c r="L1">
        <v>0.7</v>
      </c>
      <c r="M1">
        <v>0.8</v>
      </c>
      <c r="N1">
        <v>0.9</v>
      </c>
      <c r="O1">
        <v>1</v>
      </c>
    </row>
    <row r="2" spans="1:15" x14ac:dyDescent="0.25">
      <c r="A2" t="s">
        <v>9</v>
      </c>
      <c r="B2">
        <v>34</v>
      </c>
      <c r="C2">
        <v>32</v>
      </c>
      <c r="D2">
        <f t="shared" ref="D2:D5" si="0">C2/B2</f>
        <v>0.94117647058823528</v>
      </c>
      <c r="E2" t="e">
        <f t="shared" ref="E2:E15" si="1">IF($D2&lt;F$1,$D2, NA())</f>
        <v>#N/A</v>
      </c>
      <c r="F2" t="e">
        <f t="shared" ref="F2:N2" si="2">IF(AND(F$1 &lt;=$D2, $D2&lt;G$1),$D2, NA())</f>
        <v>#N/A</v>
      </c>
      <c r="G2" t="e">
        <f t="shared" si="2"/>
        <v>#N/A</v>
      </c>
      <c r="H2" t="e">
        <f t="shared" si="2"/>
        <v>#N/A</v>
      </c>
      <c r="I2" t="e">
        <f t="shared" si="2"/>
        <v>#N/A</v>
      </c>
      <c r="J2" t="e">
        <f t="shared" si="2"/>
        <v>#N/A</v>
      </c>
      <c r="K2" t="e">
        <f t="shared" si="2"/>
        <v>#N/A</v>
      </c>
      <c r="L2" t="e">
        <f t="shared" si="2"/>
        <v>#N/A</v>
      </c>
      <c r="M2" t="e">
        <f t="shared" si="2"/>
        <v>#N/A</v>
      </c>
      <c r="N2">
        <f t="shared" si="2"/>
        <v>0.94117647058823528</v>
      </c>
      <c r="O2" t="e">
        <f t="shared" ref="O2:O15" si="3">IF(O$1 =$D2,$D2, NA())</f>
        <v>#N/A</v>
      </c>
    </row>
    <row r="3" spans="1:15" x14ac:dyDescent="0.25">
      <c r="A3" t="s">
        <v>12</v>
      </c>
      <c r="B3">
        <v>33</v>
      </c>
      <c r="C3">
        <v>22</v>
      </c>
      <c r="D3">
        <f t="shared" si="0"/>
        <v>0.66666666666666663</v>
      </c>
      <c r="E3" t="e">
        <f t="shared" si="1"/>
        <v>#N/A</v>
      </c>
      <c r="F3" t="e">
        <f t="shared" ref="F3:N3" si="4">IF(AND(F$1 &lt;=$D3, $D3&lt;G$1),$D3, NA())</f>
        <v>#N/A</v>
      </c>
      <c r="G3" t="e">
        <f t="shared" si="4"/>
        <v>#N/A</v>
      </c>
      <c r="H3" t="e">
        <f t="shared" si="4"/>
        <v>#N/A</v>
      </c>
      <c r="I3" t="e">
        <f t="shared" si="4"/>
        <v>#N/A</v>
      </c>
      <c r="J3" t="e">
        <f t="shared" si="4"/>
        <v>#N/A</v>
      </c>
      <c r="K3">
        <f t="shared" si="4"/>
        <v>0.66666666666666663</v>
      </c>
      <c r="L3" t="e">
        <f t="shared" si="4"/>
        <v>#N/A</v>
      </c>
      <c r="M3" t="e">
        <f t="shared" si="4"/>
        <v>#N/A</v>
      </c>
      <c r="N3" t="e">
        <f t="shared" si="4"/>
        <v>#N/A</v>
      </c>
      <c r="O3" t="e">
        <f t="shared" si="3"/>
        <v>#N/A</v>
      </c>
    </row>
    <row r="4" spans="1:15" x14ac:dyDescent="0.25">
      <c r="A4" t="s">
        <v>10</v>
      </c>
      <c r="B4">
        <v>36</v>
      </c>
      <c r="C4">
        <v>11</v>
      </c>
      <c r="D4">
        <f t="shared" si="0"/>
        <v>0.30555555555555558</v>
      </c>
      <c r="E4" t="e">
        <f t="shared" si="1"/>
        <v>#N/A</v>
      </c>
      <c r="F4" t="e">
        <f t="shared" ref="F4:N4" si="5">IF(AND(F$1 &lt;=$D4, $D4&lt;G$1),$D4, NA())</f>
        <v>#N/A</v>
      </c>
      <c r="G4" t="e">
        <f t="shared" si="5"/>
        <v>#N/A</v>
      </c>
      <c r="H4">
        <f t="shared" si="5"/>
        <v>0.30555555555555558</v>
      </c>
      <c r="I4" t="e">
        <f t="shared" si="5"/>
        <v>#N/A</v>
      </c>
      <c r="J4" t="e">
        <f t="shared" si="5"/>
        <v>#N/A</v>
      </c>
      <c r="K4" t="e">
        <f t="shared" si="5"/>
        <v>#N/A</v>
      </c>
      <c r="L4" t="e">
        <f t="shared" si="5"/>
        <v>#N/A</v>
      </c>
      <c r="M4" t="e">
        <f t="shared" si="5"/>
        <v>#N/A</v>
      </c>
      <c r="N4" t="e">
        <f t="shared" si="5"/>
        <v>#N/A</v>
      </c>
      <c r="O4" t="e">
        <f t="shared" si="3"/>
        <v>#N/A</v>
      </c>
    </row>
    <row r="5" spans="1:15" x14ac:dyDescent="0.25">
      <c r="A5" t="s">
        <v>13</v>
      </c>
      <c r="B5">
        <v>44</v>
      </c>
      <c r="C5">
        <v>44</v>
      </c>
      <c r="D5">
        <f t="shared" si="0"/>
        <v>1</v>
      </c>
      <c r="E5" t="e">
        <f t="shared" si="1"/>
        <v>#N/A</v>
      </c>
      <c r="F5" t="e">
        <f t="shared" ref="F5:N5" si="6">IF(AND(F$1 &lt;=$D5, $D5&lt;G$1),$D5, NA())</f>
        <v>#N/A</v>
      </c>
      <c r="G5" t="e">
        <f t="shared" si="6"/>
        <v>#N/A</v>
      </c>
      <c r="H5" t="e">
        <f t="shared" si="6"/>
        <v>#N/A</v>
      </c>
      <c r="I5" t="e">
        <f t="shared" si="6"/>
        <v>#N/A</v>
      </c>
      <c r="J5" t="e">
        <f t="shared" si="6"/>
        <v>#N/A</v>
      </c>
      <c r="K5" t="e">
        <f t="shared" si="6"/>
        <v>#N/A</v>
      </c>
      <c r="L5" t="e">
        <f t="shared" si="6"/>
        <v>#N/A</v>
      </c>
      <c r="M5" t="e">
        <f t="shared" si="6"/>
        <v>#N/A</v>
      </c>
      <c r="N5" t="e">
        <f t="shared" si="6"/>
        <v>#N/A</v>
      </c>
      <c r="O5">
        <f t="shared" si="3"/>
        <v>1</v>
      </c>
    </row>
    <row r="6" spans="1:15" x14ac:dyDescent="0.25">
      <c r="A6" t="s">
        <v>14</v>
      </c>
      <c r="D6">
        <f t="shared" ref="D6:D12" ca="1" si="7">RAND()</f>
        <v>0.51845086643723581</v>
      </c>
      <c r="E6" t="e">
        <f t="shared" ca="1" si="1"/>
        <v>#N/A</v>
      </c>
      <c r="F6" t="e">
        <f t="shared" ref="F6:N6" ca="1" si="8">IF(AND(F$1 &lt;=$D6, $D6&lt;G$1),$D6, NA())</f>
        <v>#N/A</v>
      </c>
      <c r="G6" t="e">
        <f t="shared" ca="1" si="8"/>
        <v>#N/A</v>
      </c>
      <c r="H6" t="e">
        <f t="shared" ca="1" si="8"/>
        <v>#N/A</v>
      </c>
      <c r="I6" t="e">
        <f t="shared" ca="1" si="8"/>
        <v>#N/A</v>
      </c>
      <c r="J6">
        <f t="shared" ca="1" si="8"/>
        <v>0.51845086643723581</v>
      </c>
      <c r="K6" t="e">
        <f t="shared" ca="1" si="8"/>
        <v>#N/A</v>
      </c>
      <c r="L6" t="e">
        <f t="shared" ca="1" si="8"/>
        <v>#N/A</v>
      </c>
      <c r="M6" t="e">
        <f t="shared" ca="1" si="8"/>
        <v>#N/A</v>
      </c>
      <c r="N6" t="e">
        <f t="shared" ca="1" si="8"/>
        <v>#N/A</v>
      </c>
      <c r="O6" t="e">
        <f t="shared" ca="1" si="3"/>
        <v>#N/A</v>
      </c>
    </row>
    <row r="7" spans="1:15" x14ac:dyDescent="0.25">
      <c r="A7" t="s">
        <v>15</v>
      </c>
      <c r="D7">
        <f t="shared" ca="1" si="7"/>
        <v>0.74172590865025156</v>
      </c>
      <c r="E7" t="e">
        <f t="shared" ca="1" si="1"/>
        <v>#N/A</v>
      </c>
      <c r="F7" t="e">
        <f t="shared" ref="F7:N7" ca="1" si="9">IF(AND(F$1 &lt;=$D7, $D7&lt;G$1),$D7, NA())</f>
        <v>#N/A</v>
      </c>
      <c r="G7" t="e">
        <f t="shared" ca="1" si="9"/>
        <v>#N/A</v>
      </c>
      <c r="H7" t="e">
        <f t="shared" ca="1" si="9"/>
        <v>#N/A</v>
      </c>
      <c r="I7" t="e">
        <f t="shared" ca="1" si="9"/>
        <v>#N/A</v>
      </c>
      <c r="J7" t="e">
        <f t="shared" ca="1" si="9"/>
        <v>#N/A</v>
      </c>
      <c r="K7" t="e">
        <f t="shared" ca="1" si="9"/>
        <v>#N/A</v>
      </c>
      <c r="L7">
        <f t="shared" ca="1" si="9"/>
        <v>0.74172590865025156</v>
      </c>
      <c r="M7" t="e">
        <f t="shared" ca="1" si="9"/>
        <v>#N/A</v>
      </c>
      <c r="N7" t="e">
        <f t="shared" ca="1" si="9"/>
        <v>#N/A</v>
      </c>
      <c r="O7" t="e">
        <f t="shared" ca="1" si="3"/>
        <v>#N/A</v>
      </c>
    </row>
    <row r="8" spans="1:15" x14ac:dyDescent="0.25">
      <c r="A8" t="s">
        <v>16</v>
      </c>
      <c r="C8" t="s">
        <v>11</v>
      </c>
      <c r="D8">
        <f t="shared" ca="1" si="7"/>
        <v>0.33703608753597636</v>
      </c>
      <c r="E8" t="e">
        <f t="shared" ca="1" si="1"/>
        <v>#N/A</v>
      </c>
      <c r="F8" t="e">
        <f t="shared" ref="F8:N8" ca="1" si="10">IF(AND(F$1 &lt;=$D8, $D8&lt;G$1),$D8, NA())</f>
        <v>#N/A</v>
      </c>
      <c r="G8" t="e">
        <f t="shared" ca="1" si="10"/>
        <v>#N/A</v>
      </c>
      <c r="H8">
        <f t="shared" ca="1" si="10"/>
        <v>0.33703608753597636</v>
      </c>
      <c r="I8" t="e">
        <f t="shared" ca="1" si="10"/>
        <v>#N/A</v>
      </c>
      <c r="J8" t="e">
        <f t="shared" ca="1" si="10"/>
        <v>#N/A</v>
      </c>
      <c r="K8" t="e">
        <f t="shared" ca="1" si="10"/>
        <v>#N/A</v>
      </c>
      <c r="L8" t="e">
        <f t="shared" ca="1" si="10"/>
        <v>#N/A</v>
      </c>
      <c r="M8" t="e">
        <f t="shared" ca="1" si="10"/>
        <v>#N/A</v>
      </c>
      <c r="N8" t="e">
        <f t="shared" ca="1" si="10"/>
        <v>#N/A</v>
      </c>
      <c r="O8" t="e">
        <f t="shared" ca="1" si="3"/>
        <v>#N/A</v>
      </c>
    </row>
    <row r="9" spans="1:15" x14ac:dyDescent="0.25">
      <c r="A9" t="s">
        <v>17</v>
      </c>
      <c r="C9" t="s">
        <v>11</v>
      </c>
      <c r="D9">
        <f t="shared" ca="1" si="7"/>
        <v>0.73763759753156299</v>
      </c>
      <c r="E9" t="e">
        <f t="shared" ca="1" si="1"/>
        <v>#N/A</v>
      </c>
      <c r="F9" t="e">
        <f t="shared" ref="F9:N9" ca="1" si="11">IF(AND(F$1 &lt;=$D9, $D9&lt;G$1),$D9, NA())</f>
        <v>#N/A</v>
      </c>
      <c r="G9" t="e">
        <f t="shared" ca="1" si="11"/>
        <v>#N/A</v>
      </c>
      <c r="H9" t="e">
        <f t="shared" ca="1" si="11"/>
        <v>#N/A</v>
      </c>
      <c r="I9" t="e">
        <f t="shared" ca="1" si="11"/>
        <v>#N/A</v>
      </c>
      <c r="J9" t="e">
        <f t="shared" ca="1" si="11"/>
        <v>#N/A</v>
      </c>
      <c r="K9" t="e">
        <f t="shared" ca="1" si="11"/>
        <v>#N/A</v>
      </c>
      <c r="L9">
        <f t="shared" ca="1" si="11"/>
        <v>0.73763759753156299</v>
      </c>
      <c r="M9" t="e">
        <f t="shared" ca="1" si="11"/>
        <v>#N/A</v>
      </c>
      <c r="N9" t="e">
        <f t="shared" ca="1" si="11"/>
        <v>#N/A</v>
      </c>
      <c r="O9" t="e">
        <f t="shared" ca="1" si="3"/>
        <v>#N/A</v>
      </c>
    </row>
    <row r="10" spans="1:15" x14ac:dyDescent="0.25">
      <c r="A10" t="s">
        <v>18</v>
      </c>
      <c r="C10" t="s">
        <v>11</v>
      </c>
      <c r="D10">
        <f t="shared" ca="1" si="7"/>
        <v>0.21389065936395679</v>
      </c>
      <c r="E10" t="e">
        <f t="shared" ca="1" si="1"/>
        <v>#N/A</v>
      </c>
      <c r="F10" t="e">
        <f t="shared" ref="F10:N10" ca="1" si="12">IF(AND(F$1 &lt;=$D10, $D10&lt;G$1),$D10, NA())</f>
        <v>#N/A</v>
      </c>
      <c r="G10">
        <f t="shared" ca="1" si="12"/>
        <v>0.21389065936395679</v>
      </c>
      <c r="H10" t="e">
        <f t="shared" ca="1" si="12"/>
        <v>#N/A</v>
      </c>
      <c r="I10" t="e">
        <f t="shared" ca="1" si="12"/>
        <v>#N/A</v>
      </c>
      <c r="J10" t="e">
        <f t="shared" ca="1" si="12"/>
        <v>#N/A</v>
      </c>
      <c r="K10" t="e">
        <f t="shared" ca="1" si="12"/>
        <v>#N/A</v>
      </c>
      <c r="L10" t="e">
        <f t="shared" ca="1" si="12"/>
        <v>#N/A</v>
      </c>
      <c r="M10" t="e">
        <f t="shared" ca="1" si="12"/>
        <v>#N/A</v>
      </c>
      <c r="N10" t="e">
        <f t="shared" ca="1" si="12"/>
        <v>#N/A</v>
      </c>
      <c r="O10" t="e">
        <f t="shared" ca="1" si="3"/>
        <v>#N/A</v>
      </c>
    </row>
    <row r="11" spans="1:15" x14ac:dyDescent="0.25">
      <c r="A11" t="s">
        <v>19</v>
      </c>
      <c r="C11" t="s">
        <v>11</v>
      </c>
      <c r="D11">
        <f t="shared" ca="1" si="7"/>
        <v>0.21282808308787549</v>
      </c>
      <c r="E11" t="e">
        <f t="shared" ca="1" si="1"/>
        <v>#N/A</v>
      </c>
      <c r="F11" t="e">
        <f t="shared" ref="F11:N11" ca="1" si="13">IF(AND(F$1 &lt;=$D11, $D11&lt;G$1),$D11, NA())</f>
        <v>#N/A</v>
      </c>
      <c r="G11">
        <f t="shared" ca="1" si="13"/>
        <v>0.21282808308787549</v>
      </c>
      <c r="H11" t="e">
        <f t="shared" ca="1" si="13"/>
        <v>#N/A</v>
      </c>
      <c r="I11" t="e">
        <f t="shared" ca="1" si="13"/>
        <v>#N/A</v>
      </c>
      <c r="J11" t="e">
        <f t="shared" ca="1" si="13"/>
        <v>#N/A</v>
      </c>
      <c r="K11" t="e">
        <f t="shared" ca="1" si="13"/>
        <v>#N/A</v>
      </c>
      <c r="L11" t="e">
        <f t="shared" ca="1" si="13"/>
        <v>#N/A</v>
      </c>
      <c r="M11" t="e">
        <f t="shared" ca="1" si="13"/>
        <v>#N/A</v>
      </c>
      <c r="N11" t="e">
        <f t="shared" ca="1" si="13"/>
        <v>#N/A</v>
      </c>
      <c r="O11" t="e">
        <f t="shared" ca="1" si="3"/>
        <v>#N/A</v>
      </c>
    </row>
    <row r="12" spans="1:15" x14ac:dyDescent="0.25">
      <c r="A12" t="s">
        <v>20</v>
      </c>
      <c r="C12" t="s">
        <v>11</v>
      </c>
      <c r="D12">
        <f t="shared" ca="1" si="7"/>
        <v>0.55497849733381655</v>
      </c>
      <c r="E12" t="e">
        <f t="shared" ca="1" si="1"/>
        <v>#N/A</v>
      </c>
      <c r="F12" t="e">
        <f t="shared" ref="F12:N12" ca="1" si="14">IF(AND(F$1 &lt;=$D12, $D12&lt;G$1),$D12, NA())</f>
        <v>#N/A</v>
      </c>
      <c r="G12" t="e">
        <f t="shared" ca="1" si="14"/>
        <v>#N/A</v>
      </c>
      <c r="H12" t="e">
        <f t="shared" ca="1" si="14"/>
        <v>#N/A</v>
      </c>
      <c r="I12" t="e">
        <f t="shared" ca="1" si="14"/>
        <v>#N/A</v>
      </c>
      <c r="J12">
        <f t="shared" ca="1" si="14"/>
        <v>0.55497849733381655</v>
      </c>
      <c r="K12" t="e">
        <f t="shared" ca="1" si="14"/>
        <v>#N/A</v>
      </c>
      <c r="L12" t="e">
        <f t="shared" ca="1" si="14"/>
        <v>#N/A</v>
      </c>
      <c r="M12" t="e">
        <f t="shared" ca="1" si="14"/>
        <v>#N/A</v>
      </c>
      <c r="N12" t="e">
        <f t="shared" ca="1" si="14"/>
        <v>#N/A</v>
      </c>
      <c r="O12" t="e">
        <f t="shared" ca="1" si="3"/>
        <v>#N/A</v>
      </c>
    </row>
    <row r="13" spans="1:15" x14ac:dyDescent="0.25">
      <c r="A13" t="s">
        <v>5</v>
      </c>
      <c r="B13">
        <f>SUMIF(Datamateriale!A:A, "Kombinatorikk",Datamateriale!E:E)</f>
        <v>37</v>
      </c>
      <c r="C13">
        <f>SUMIF(Datamateriale!A:A, "Kombinatorikk",Datamateriale!F:F)</f>
        <v>0</v>
      </c>
      <c r="D13">
        <f>C13/B13</f>
        <v>0</v>
      </c>
      <c r="E13">
        <f t="shared" si="1"/>
        <v>0</v>
      </c>
      <c r="F13" t="e">
        <f t="shared" ref="F13:N13" si="15">IF(AND(F$1 &lt;=$D13, $D13&lt;G$1),$D13, NA())</f>
        <v>#N/A</v>
      </c>
      <c r="G13" t="e">
        <f t="shared" si="15"/>
        <v>#N/A</v>
      </c>
      <c r="H13" t="e">
        <f t="shared" si="15"/>
        <v>#N/A</v>
      </c>
      <c r="I13" t="e">
        <f t="shared" si="15"/>
        <v>#N/A</v>
      </c>
      <c r="J13" t="e">
        <f t="shared" si="15"/>
        <v>#N/A</v>
      </c>
      <c r="K13" t="e">
        <f t="shared" si="15"/>
        <v>#N/A</v>
      </c>
      <c r="L13" t="e">
        <f t="shared" si="15"/>
        <v>#N/A</v>
      </c>
      <c r="M13" t="e">
        <f t="shared" si="15"/>
        <v>#N/A</v>
      </c>
      <c r="N13" t="e">
        <f t="shared" si="15"/>
        <v>#N/A</v>
      </c>
      <c r="O13" t="e">
        <f t="shared" si="3"/>
        <v>#N/A</v>
      </c>
    </row>
    <row r="14" spans="1:15" x14ac:dyDescent="0.25">
      <c r="A14" t="s">
        <v>21</v>
      </c>
      <c r="C14" t="s">
        <v>11</v>
      </c>
      <c r="D14">
        <f ca="1">RAND()</f>
        <v>7.5993244201845167E-3</v>
      </c>
      <c r="E14">
        <f t="shared" ca="1" si="1"/>
        <v>7.5993244201845167E-3</v>
      </c>
      <c r="F14" t="e">
        <f t="shared" ref="F14:N14" ca="1" si="16">IF(AND(F$1 &lt;=$D14, $D14&lt;G$1),$D14, NA())</f>
        <v>#N/A</v>
      </c>
      <c r="G14" t="e">
        <f t="shared" ca="1" si="16"/>
        <v>#N/A</v>
      </c>
      <c r="H14" t="e">
        <f t="shared" ca="1" si="16"/>
        <v>#N/A</v>
      </c>
      <c r="I14" t="e">
        <f t="shared" ca="1" si="16"/>
        <v>#N/A</v>
      </c>
      <c r="J14" t="e">
        <f t="shared" ca="1" si="16"/>
        <v>#N/A</v>
      </c>
      <c r="K14" t="e">
        <f t="shared" ca="1" si="16"/>
        <v>#N/A</v>
      </c>
      <c r="L14" t="e">
        <f t="shared" ca="1" si="16"/>
        <v>#N/A</v>
      </c>
      <c r="M14" t="e">
        <f t="shared" ca="1" si="16"/>
        <v>#N/A</v>
      </c>
      <c r="N14" t="e">
        <f t="shared" ca="1" si="16"/>
        <v>#N/A</v>
      </c>
      <c r="O14" t="e">
        <f t="shared" ca="1" si="3"/>
        <v>#N/A</v>
      </c>
    </row>
    <row r="15" spans="1:15" x14ac:dyDescent="0.25">
      <c r="A15" t="s">
        <v>22</v>
      </c>
      <c r="D15">
        <f ca="1">RAND()</f>
        <v>8.5073524112546761E-2</v>
      </c>
      <c r="E15">
        <f t="shared" ca="1" si="1"/>
        <v>8.5073524112546761E-2</v>
      </c>
      <c r="F15" t="e">
        <f t="shared" ref="F15:N15" ca="1" si="17">IF(AND(F$1 &lt;=$D15, $D15&lt;G$1),$D15, NA())</f>
        <v>#N/A</v>
      </c>
      <c r="G15" t="e">
        <f t="shared" ca="1" si="17"/>
        <v>#N/A</v>
      </c>
      <c r="H15" t="e">
        <f t="shared" ca="1" si="17"/>
        <v>#N/A</v>
      </c>
      <c r="I15" t="e">
        <f t="shared" ca="1" si="17"/>
        <v>#N/A</v>
      </c>
      <c r="J15" t="e">
        <f t="shared" ca="1" si="17"/>
        <v>#N/A</v>
      </c>
      <c r="K15" t="e">
        <f t="shared" ca="1" si="17"/>
        <v>#N/A</v>
      </c>
      <c r="L15" t="e">
        <f t="shared" ca="1" si="17"/>
        <v>#N/A</v>
      </c>
      <c r="M15" t="e">
        <f t="shared" ca="1" si="17"/>
        <v>#N/A</v>
      </c>
      <c r="N15" t="e">
        <f t="shared" ca="1" si="17"/>
        <v>#N/A</v>
      </c>
      <c r="O15" t="e">
        <f t="shared" ca="1" si="3"/>
        <v>#N/A</v>
      </c>
    </row>
    <row r="16" spans="1:15" x14ac:dyDescent="0.25">
      <c r="F16" t="s">
        <v>25</v>
      </c>
    </row>
    <row r="21" spans="1:15" x14ac:dyDescent="0.25">
      <c r="I21" t="s">
        <v>11</v>
      </c>
    </row>
    <row r="22" spans="1:15" x14ac:dyDescent="0.25">
      <c r="L22" t="s">
        <v>11</v>
      </c>
    </row>
    <row r="23" spans="1:15" x14ac:dyDescent="0.25">
      <c r="A23" t="s">
        <v>11</v>
      </c>
      <c r="I23" t="s">
        <v>11</v>
      </c>
      <c r="N23" t="s">
        <v>11</v>
      </c>
    </row>
    <row r="24" spans="1:15" x14ac:dyDescent="0.25">
      <c r="A24" t="s">
        <v>11</v>
      </c>
      <c r="L24" t="s">
        <v>11</v>
      </c>
      <c r="N24" t="s">
        <v>11</v>
      </c>
    </row>
    <row r="25" spans="1:15" x14ac:dyDescent="0.25">
      <c r="A25" t="s">
        <v>11</v>
      </c>
      <c r="L25" t="s">
        <v>11</v>
      </c>
    </row>
    <row r="26" spans="1:15" x14ac:dyDescent="0.25">
      <c r="A26" t="s">
        <v>11</v>
      </c>
      <c r="J26" t="s">
        <v>11</v>
      </c>
      <c r="L26" t="s">
        <v>11</v>
      </c>
    </row>
    <row r="27" spans="1:15" x14ac:dyDescent="0.25">
      <c r="A27" t="s">
        <v>11</v>
      </c>
      <c r="K27" t="s">
        <v>11</v>
      </c>
      <c r="L27" t="s">
        <v>11</v>
      </c>
      <c r="M27" t="s">
        <v>11</v>
      </c>
    </row>
    <row r="28" spans="1:15" x14ac:dyDescent="0.25">
      <c r="A28" t="s">
        <v>11</v>
      </c>
      <c r="K28" t="s">
        <v>23</v>
      </c>
      <c r="L28" t="s">
        <v>11</v>
      </c>
      <c r="M28" t="s">
        <v>11</v>
      </c>
    </row>
    <row r="29" spans="1:15" x14ac:dyDescent="0.25">
      <c r="A29" t="s">
        <v>11</v>
      </c>
      <c r="I29" t="s">
        <v>11</v>
      </c>
      <c r="K29" t="s">
        <v>11</v>
      </c>
      <c r="L29" t="s">
        <v>11</v>
      </c>
      <c r="N29" t="s">
        <v>11</v>
      </c>
    </row>
    <row r="30" spans="1:15" x14ac:dyDescent="0.25">
      <c r="A30" t="s">
        <v>11</v>
      </c>
      <c r="I30" t="s">
        <v>11</v>
      </c>
      <c r="K30" t="s">
        <v>11</v>
      </c>
      <c r="L30" t="s">
        <v>11</v>
      </c>
      <c r="O30" t="s">
        <v>11</v>
      </c>
    </row>
    <row r="31" spans="1:15" x14ac:dyDescent="0.25">
      <c r="A31" t="s">
        <v>11</v>
      </c>
      <c r="H31" t="s">
        <v>11</v>
      </c>
      <c r="I31" t="s">
        <v>11</v>
      </c>
      <c r="K31" t="s">
        <v>11</v>
      </c>
      <c r="L31" t="s">
        <v>11</v>
      </c>
      <c r="O31" t="s">
        <v>11</v>
      </c>
    </row>
    <row r="32" spans="1:15" x14ac:dyDescent="0.25">
      <c r="A32" t="s">
        <v>11</v>
      </c>
      <c r="K32" t="s">
        <v>11</v>
      </c>
      <c r="O32" t="s">
        <v>11</v>
      </c>
    </row>
    <row r="33" spans="1:28" x14ac:dyDescent="0.25">
      <c r="A33" t="s">
        <v>11</v>
      </c>
      <c r="K33" t="s">
        <v>11</v>
      </c>
      <c r="O33" t="s">
        <v>11</v>
      </c>
    </row>
    <row r="34" spans="1:28" x14ac:dyDescent="0.25">
      <c r="A34" t="s">
        <v>11</v>
      </c>
      <c r="K34" t="s">
        <v>11</v>
      </c>
      <c r="L34" t="s">
        <v>11</v>
      </c>
      <c r="N34" t="s">
        <v>11</v>
      </c>
      <c r="O34" t="s">
        <v>11</v>
      </c>
    </row>
    <row r="35" spans="1:28" x14ac:dyDescent="0.25">
      <c r="A35" t="s">
        <v>11</v>
      </c>
      <c r="K35" t="s">
        <v>11</v>
      </c>
      <c r="L35" t="s">
        <v>11</v>
      </c>
      <c r="O35" t="s">
        <v>11</v>
      </c>
    </row>
    <row r="36" spans="1:28" x14ac:dyDescent="0.25">
      <c r="A36" t="s">
        <v>11</v>
      </c>
      <c r="K36" t="s">
        <v>11</v>
      </c>
      <c r="O36" t="s">
        <v>11</v>
      </c>
    </row>
    <row r="37" spans="1:28" x14ac:dyDescent="0.25">
      <c r="A37" t="s">
        <v>11</v>
      </c>
      <c r="K37" t="s">
        <v>11</v>
      </c>
      <c r="O37" t="s">
        <v>11</v>
      </c>
    </row>
    <row r="38" spans="1:28" x14ac:dyDescent="0.25">
      <c r="A38" t="s">
        <v>11</v>
      </c>
      <c r="K38" t="s">
        <v>11</v>
      </c>
      <c r="O38" t="s">
        <v>11</v>
      </c>
    </row>
    <row r="39" spans="1:28" x14ac:dyDescent="0.25">
      <c r="A39" t="s">
        <v>11</v>
      </c>
      <c r="K39" t="s">
        <v>11</v>
      </c>
      <c r="O39" t="s">
        <v>11</v>
      </c>
    </row>
    <row r="40" spans="1:28" x14ac:dyDescent="0.25">
      <c r="A40" t="s">
        <v>11</v>
      </c>
      <c r="K40" t="s">
        <v>11</v>
      </c>
      <c r="O40" t="s">
        <v>11</v>
      </c>
    </row>
    <row r="41" spans="1:28" x14ac:dyDescent="0.25">
      <c r="A41" t="s">
        <v>11</v>
      </c>
      <c r="K41" t="s">
        <v>11</v>
      </c>
      <c r="O41" t="s">
        <v>11</v>
      </c>
    </row>
    <row r="42" spans="1:28" x14ac:dyDescent="0.25">
      <c r="O42" t="s">
        <v>11</v>
      </c>
    </row>
    <row r="43" spans="1:28" x14ac:dyDescent="0.25">
      <c r="O43" t="s">
        <v>11</v>
      </c>
    </row>
    <row r="44" spans="1:28" x14ac:dyDescent="0.25">
      <c r="O44" t="s">
        <v>11</v>
      </c>
      <c r="AB44" t="s">
        <v>11</v>
      </c>
    </row>
    <row r="45" spans="1:28" x14ac:dyDescent="0.25">
      <c r="O45" t="s">
        <v>11</v>
      </c>
      <c r="AB45" t="s">
        <v>11</v>
      </c>
    </row>
    <row r="46" spans="1:28" x14ac:dyDescent="0.25">
      <c r="O46" t="s">
        <v>11</v>
      </c>
      <c r="AB46" t="s">
        <v>11</v>
      </c>
    </row>
    <row r="47" spans="1:28" x14ac:dyDescent="0.25">
      <c r="O47" t="s">
        <v>11</v>
      </c>
      <c r="AB47" t="s">
        <v>11</v>
      </c>
    </row>
    <row r="48" spans="1:28" x14ac:dyDescent="0.25">
      <c r="O48" t="s">
        <v>11</v>
      </c>
      <c r="AB48" t="s">
        <v>11</v>
      </c>
    </row>
    <row r="49" spans="1:28" x14ac:dyDescent="0.25">
      <c r="O49" t="s">
        <v>11</v>
      </c>
      <c r="AB49" t="s">
        <v>11</v>
      </c>
    </row>
    <row r="50" spans="1:28" x14ac:dyDescent="0.25">
      <c r="O50" t="s">
        <v>11</v>
      </c>
      <c r="AB50" t="s">
        <v>11</v>
      </c>
    </row>
    <row r="51" spans="1:28" x14ac:dyDescent="0.25">
      <c r="O51" t="s">
        <v>23</v>
      </c>
      <c r="AB51" t="s">
        <v>11</v>
      </c>
    </row>
    <row r="52" spans="1:28" x14ac:dyDescent="0.25">
      <c r="O52" t="s">
        <v>11</v>
      </c>
      <c r="AB52" t="s">
        <v>11</v>
      </c>
    </row>
    <row r="53" spans="1:28" x14ac:dyDescent="0.25">
      <c r="O53" t="s">
        <v>11</v>
      </c>
    </row>
    <row r="54" spans="1:28" x14ac:dyDescent="0.25">
      <c r="O54" t="s">
        <v>11</v>
      </c>
    </row>
    <row r="55" spans="1:28" x14ac:dyDescent="0.25">
      <c r="O55" t="s">
        <v>11</v>
      </c>
    </row>
    <row r="56" spans="1:28" x14ac:dyDescent="0.25">
      <c r="O56" t="s">
        <v>11</v>
      </c>
    </row>
    <row r="57" spans="1:28" x14ac:dyDescent="0.25">
      <c r="O57" t="s">
        <v>11</v>
      </c>
    </row>
    <row r="58" spans="1:28" x14ac:dyDescent="0.25">
      <c r="O58" t="s">
        <v>11</v>
      </c>
    </row>
    <row r="59" spans="1:28" x14ac:dyDescent="0.25">
      <c r="O59" t="s">
        <v>11</v>
      </c>
    </row>
    <row r="60" spans="1:28" x14ac:dyDescent="0.25">
      <c r="O60" t="s">
        <v>11</v>
      </c>
    </row>
    <row r="61" spans="1:28" x14ac:dyDescent="0.25">
      <c r="A61" t="s">
        <v>5</v>
      </c>
      <c r="O61" t="s">
        <v>11</v>
      </c>
    </row>
    <row r="67" spans="2:31" x14ac:dyDescent="0.25">
      <c r="I67" t="s">
        <v>23</v>
      </c>
    </row>
    <row r="68" spans="2:31" x14ac:dyDescent="0.25">
      <c r="I68" t="s">
        <v>11</v>
      </c>
      <c r="AE68" t="s">
        <v>11</v>
      </c>
    </row>
    <row r="69" spans="2:31" x14ac:dyDescent="0.25">
      <c r="I69" t="s">
        <v>11</v>
      </c>
    </row>
    <row r="70" spans="2:31" x14ac:dyDescent="0.25">
      <c r="I70" t="s">
        <v>11</v>
      </c>
    </row>
    <row r="79" spans="2:31" ht="15.75" thickBot="1" x14ac:dyDescent="0.3"/>
    <row r="80" spans="2:31" x14ac:dyDescent="0.25">
      <c r="B80" s="8"/>
      <c r="C80" s="8"/>
    </row>
    <row r="81" spans="2:10" x14ac:dyDescent="0.25">
      <c r="B81" s="9"/>
      <c r="C81" s="9"/>
    </row>
    <row r="82" spans="2:10" x14ac:dyDescent="0.25">
      <c r="B82" s="9"/>
      <c r="C82" s="9"/>
    </row>
    <row r="83" spans="2:10" x14ac:dyDescent="0.25">
      <c r="B83" s="9"/>
      <c r="C83" s="9"/>
    </row>
    <row r="84" spans="2:10" x14ac:dyDescent="0.25">
      <c r="B84" s="9"/>
      <c r="C84" s="9"/>
    </row>
    <row r="85" spans="2:10" x14ac:dyDescent="0.25">
      <c r="B85" s="9"/>
      <c r="C85" s="9"/>
    </row>
    <row r="86" spans="2:10" x14ac:dyDescent="0.25">
      <c r="B86" s="9"/>
      <c r="C86" s="9"/>
    </row>
    <row r="87" spans="2:10" x14ac:dyDescent="0.25">
      <c r="B87" s="9"/>
      <c r="C87" s="9"/>
    </row>
    <row r="88" spans="2:10" x14ac:dyDescent="0.25">
      <c r="B88" s="9"/>
      <c r="C88" s="9"/>
    </row>
    <row r="89" spans="2:10" x14ac:dyDescent="0.25">
      <c r="B89" s="9"/>
      <c r="C89" s="9"/>
    </row>
    <row r="90" spans="2:10" x14ac:dyDescent="0.25">
      <c r="B90" s="9"/>
      <c r="C90" s="9"/>
    </row>
    <row r="91" spans="2:10" x14ac:dyDescent="0.25">
      <c r="B91" s="9"/>
      <c r="C91" s="9"/>
    </row>
    <row r="92" spans="2:10" x14ac:dyDescent="0.25">
      <c r="B92" s="9"/>
      <c r="C92" s="9"/>
    </row>
    <row r="93" spans="2:10" x14ac:dyDescent="0.25">
      <c r="B93" s="9"/>
      <c r="C93" s="9"/>
    </row>
    <row r="94" spans="2:10" x14ac:dyDescent="0.25">
      <c r="B94" s="9"/>
      <c r="C94" s="9"/>
    </row>
    <row r="95" spans="2:10" x14ac:dyDescent="0.25">
      <c r="B95" s="9"/>
      <c r="C95" s="9"/>
    </row>
    <row r="96" spans="2:10" x14ac:dyDescent="0.25">
      <c r="B96" s="9"/>
      <c r="C96" s="9"/>
      <c r="J96" t="s">
        <v>11</v>
      </c>
    </row>
    <row r="97" spans="2:28" x14ac:dyDescent="0.25">
      <c r="B97" s="9"/>
      <c r="C97" s="9"/>
    </row>
    <row r="98" spans="2:28" x14ac:dyDescent="0.25">
      <c r="B98" s="9"/>
      <c r="C98" s="9"/>
    </row>
    <row r="102" spans="2:28" x14ac:dyDescent="0.25">
      <c r="B102" t="s">
        <v>27</v>
      </c>
      <c r="D102" t="s">
        <v>6</v>
      </c>
      <c r="E102" t="s">
        <v>7</v>
      </c>
      <c r="F102" t="s">
        <v>26</v>
      </c>
      <c r="G102">
        <v>0</v>
      </c>
      <c r="H102">
        <v>0.1</v>
      </c>
      <c r="I102">
        <v>0.2</v>
      </c>
      <c r="J102">
        <v>0.3</v>
      </c>
      <c r="K102">
        <v>0.4</v>
      </c>
      <c r="L102">
        <v>0.5</v>
      </c>
      <c r="M102">
        <v>0.6</v>
      </c>
      <c r="N102">
        <v>0.7</v>
      </c>
      <c r="O102">
        <v>0.8</v>
      </c>
      <c r="P102">
        <v>0.9</v>
      </c>
      <c r="Q102">
        <v>1</v>
      </c>
      <c r="R102">
        <v>1.1000000000000001</v>
      </c>
      <c r="V102">
        <f>($F103&gt;=Q$102)*($F103&lt;R$102)</f>
        <v>0</v>
      </c>
    </row>
    <row r="103" spans="2:28" x14ac:dyDescent="0.25">
      <c r="B103" t="str" cm="1">
        <f t="array" ref="B103:B114">INDEX(_xlfn.UNIQUE(Datamateriale!A2:'Datamateriale'!A200),0,1)</f>
        <v>Kombinatorikk</v>
      </c>
      <c r="D103" cm="1">
        <f t="array" ref="D103">SUM(_xlfn._xlws.FILTER(Datamateriale!$E$2:'Datamateriale'!$E$200,(Datamateriale!$A$2:'Datamateriale'!$A$200 =$B103)))</f>
        <v>37</v>
      </c>
      <c r="E103" cm="1">
        <f t="array" ref="E103">SUM(_xlfn._xlws.FILTER(Datamateriale!F2:'Datamateriale'!F200,(Datamateriale!$A2:'Datamateriale'!$A200 =$B103)))</f>
        <v>0</v>
      </c>
      <c r="F103">
        <f>IF(F116&lt;0.02,0.02,F116)</f>
        <v>0.02</v>
      </c>
      <c r="H103">
        <f>IF(($F103&gt;=G$102)*($F103&lt;H$102),$F103,NA())</f>
        <v>0.02</v>
      </c>
      <c r="I103" t="e">
        <f t="shared" ref="I103:R103" si="18">IF(($F103&gt;=H$102)*($F103&lt;I$102),$F103,NA())</f>
        <v>#N/A</v>
      </c>
      <c r="J103" t="e">
        <f t="shared" si="18"/>
        <v>#N/A</v>
      </c>
      <c r="K103" t="e">
        <f t="shared" si="18"/>
        <v>#N/A</v>
      </c>
      <c r="L103" t="e">
        <f t="shared" si="18"/>
        <v>#N/A</v>
      </c>
      <c r="M103" t="e">
        <f t="shared" si="18"/>
        <v>#N/A</v>
      </c>
      <c r="N103" t="e">
        <f t="shared" si="18"/>
        <v>#N/A</v>
      </c>
      <c r="O103" t="e">
        <f t="shared" si="18"/>
        <v>#N/A</v>
      </c>
      <c r="P103" t="e">
        <f t="shared" si="18"/>
        <v>#N/A</v>
      </c>
      <c r="Q103" t="e">
        <f t="shared" si="18"/>
        <v>#N/A</v>
      </c>
      <c r="R103" t="e">
        <f t="shared" si="18"/>
        <v>#N/A</v>
      </c>
    </row>
    <row r="104" spans="2:28" x14ac:dyDescent="0.25">
      <c r="B104" t="str">
        <v>Naturlige tall</v>
      </c>
      <c r="D104" cm="1">
        <f t="array" ref="D104">SUM(_xlfn._xlws.FILTER(Datamateriale!$E$2:'Datamateriale'!$E$200,(Datamateriale!$A$2:'Datamateriale'!$A$200 =$B104)))</f>
        <v>19</v>
      </c>
      <c r="E104" cm="1">
        <f t="array" ref="E104">SUM(_xlfn._xlws.FILTER(Datamateriale!F3:'Datamateriale'!F201,(Datamateriale!$A3:'Datamateriale'!$A201 =$B104)))</f>
        <v>0</v>
      </c>
      <c r="F104">
        <f t="shared" ref="F104:F112" si="19">IF(F117&lt;0.02,0.02,F117)</f>
        <v>0.02</v>
      </c>
      <c r="H104">
        <f t="shared" ref="H104:R104" si="20">IF(($F104&gt;=G$102)*($F104&lt;H$102),$F104,NA())</f>
        <v>0.02</v>
      </c>
      <c r="I104" t="e">
        <f t="shared" si="20"/>
        <v>#N/A</v>
      </c>
      <c r="J104" t="e">
        <f t="shared" si="20"/>
        <v>#N/A</v>
      </c>
      <c r="K104" t="e">
        <f t="shared" si="20"/>
        <v>#N/A</v>
      </c>
      <c r="L104" t="e">
        <f t="shared" si="20"/>
        <v>#N/A</v>
      </c>
      <c r="M104" t="e">
        <f t="shared" si="20"/>
        <v>#N/A</v>
      </c>
      <c r="N104" t="e">
        <f t="shared" si="20"/>
        <v>#N/A</v>
      </c>
      <c r="O104" t="e">
        <f t="shared" si="20"/>
        <v>#N/A</v>
      </c>
      <c r="P104" t="e">
        <f t="shared" si="20"/>
        <v>#N/A</v>
      </c>
      <c r="Q104" t="e">
        <f t="shared" si="20"/>
        <v>#N/A</v>
      </c>
      <c r="R104" t="e">
        <f t="shared" si="20"/>
        <v>#N/A</v>
      </c>
    </row>
    <row r="105" spans="2:28" x14ac:dyDescent="0.25">
      <c r="B105" t="str">
        <v>Figurtall og generalisering</v>
      </c>
      <c r="D105" cm="1">
        <f t="array" ref="D105">SUM(_xlfn._xlws.FILTER(Datamateriale!$E$2:'Datamateriale'!$E$200,(Datamateriale!$A$2:'Datamateriale'!$A$200 =$B105)))</f>
        <v>21</v>
      </c>
      <c r="E105" cm="1">
        <f t="array" ref="E105">SUM(_xlfn._xlws.FILTER(Datamateriale!F4:'Datamateriale'!F202,(Datamateriale!$A4:'Datamateriale'!$A202 =$B105)))</f>
        <v>0</v>
      </c>
      <c r="F105">
        <f t="shared" si="19"/>
        <v>0.02</v>
      </c>
      <c r="H105">
        <f t="shared" ref="H105:R105" si="21">IF(($F105&gt;=G$102)*($F105&lt;H$102),$F105,NA())</f>
        <v>0.02</v>
      </c>
      <c r="I105" t="e">
        <f t="shared" si="21"/>
        <v>#N/A</v>
      </c>
      <c r="J105" t="e">
        <f t="shared" si="21"/>
        <v>#N/A</v>
      </c>
      <c r="K105" t="e">
        <f t="shared" si="21"/>
        <v>#N/A</v>
      </c>
      <c r="L105" t="e">
        <f t="shared" si="21"/>
        <v>#N/A</v>
      </c>
      <c r="M105" t="e">
        <f t="shared" si="21"/>
        <v>#N/A</v>
      </c>
      <c r="N105" t="e">
        <f t="shared" si="21"/>
        <v>#N/A</v>
      </c>
      <c r="O105" t="e">
        <f t="shared" si="21"/>
        <v>#N/A</v>
      </c>
      <c r="P105" t="e">
        <f t="shared" si="21"/>
        <v>#N/A</v>
      </c>
      <c r="Q105" t="e">
        <f t="shared" si="21"/>
        <v>#N/A</v>
      </c>
      <c r="R105" t="e">
        <f t="shared" si="21"/>
        <v>#N/A</v>
      </c>
    </row>
    <row r="106" spans="2:28" x14ac:dyDescent="0.25">
      <c r="B106" t="str">
        <v>Rasjonale tall</v>
      </c>
      <c r="D106" cm="1">
        <f t="array" ref="D106">SUM(_xlfn._xlws.FILTER(Datamateriale!$E$2:'Datamateriale'!$E$200,(Datamateriale!$A$2:'Datamateriale'!$A$200 =$B106)))</f>
        <v>36</v>
      </c>
      <c r="E106" cm="1">
        <f t="array" ref="E106">SUM(_xlfn._xlws.FILTER(Datamateriale!F5:'Datamateriale'!F203,(Datamateriale!$A5:'Datamateriale'!$A203 =$B106)))</f>
        <v>0</v>
      </c>
      <c r="F106">
        <f t="shared" si="19"/>
        <v>0.02</v>
      </c>
      <c r="H106">
        <f t="shared" ref="H106:R106" si="22">IF(($F106&gt;=G$102)*($F106&lt;H$102),$F106,NA())</f>
        <v>0.02</v>
      </c>
      <c r="I106" t="e">
        <f t="shared" si="22"/>
        <v>#N/A</v>
      </c>
      <c r="J106" t="e">
        <f t="shared" si="22"/>
        <v>#N/A</v>
      </c>
      <c r="K106" t="e">
        <f t="shared" si="22"/>
        <v>#N/A</v>
      </c>
      <c r="L106" t="e">
        <f t="shared" si="22"/>
        <v>#N/A</v>
      </c>
      <c r="M106" t="e">
        <f t="shared" si="22"/>
        <v>#N/A</v>
      </c>
      <c r="N106" t="e">
        <f t="shared" si="22"/>
        <v>#N/A</v>
      </c>
      <c r="O106" t="e">
        <f t="shared" si="22"/>
        <v>#N/A</v>
      </c>
      <c r="P106" t="e">
        <f t="shared" si="22"/>
        <v>#N/A</v>
      </c>
      <c r="Q106" t="e">
        <f t="shared" si="22"/>
        <v>#N/A</v>
      </c>
      <c r="R106" t="e">
        <f t="shared" si="22"/>
        <v>#N/A</v>
      </c>
    </row>
    <row r="107" spans="2:28" x14ac:dyDescent="0.25">
      <c r="B107" t="str">
        <v>Negative tall</v>
      </c>
      <c r="D107" cm="1">
        <f t="array" ref="D107">SUM(_xlfn._xlws.FILTER(Datamateriale!$E$2:'Datamateriale'!$E$200,(Datamateriale!$A$2:'Datamateriale'!$A$200 =$B107)))</f>
        <v>9</v>
      </c>
      <c r="E107" cm="1">
        <f t="array" ref="E107">SUM(_xlfn._xlws.FILTER(Datamateriale!F6:'Datamateriale'!F204,(Datamateriale!$A6:'Datamateriale'!$A204 =$B107)))</f>
        <v>0</v>
      </c>
      <c r="F107">
        <f t="shared" si="19"/>
        <v>0.02</v>
      </c>
      <c r="H107">
        <f t="shared" ref="H107:R107" si="23">IF(($F107&gt;=G$102)*($F107&lt;H$102),$F107,NA())</f>
        <v>0.02</v>
      </c>
      <c r="I107" t="e">
        <f t="shared" si="23"/>
        <v>#N/A</v>
      </c>
      <c r="J107" t="e">
        <f t="shared" si="23"/>
        <v>#N/A</v>
      </c>
      <c r="K107" t="e">
        <f t="shared" si="23"/>
        <v>#N/A</v>
      </c>
      <c r="L107" t="e">
        <f t="shared" si="23"/>
        <v>#N/A</v>
      </c>
      <c r="M107" t="e">
        <f t="shared" si="23"/>
        <v>#N/A</v>
      </c>
      <c r="N107" t="e">
        <f t="shared" si="23"/>
        <v>#N/A</v>
      </c>
      <c r="O107" t="e">
        <f t="shared" si="23"/>
        <v>#N/A</v>
      </c>
      <c r="P107" t="e">
        <f t="shared" si="23"/>
        <v>#N/A</v>
      </c>
      <c r="Q107" t="e">
        <f t="shared" si="23"/>
        <v>#N/A</v>
      </c>
      <c r="R107" t="e">
        <f t="shared" si="23"/>
        <v>#N/A</v>
      </c>
    </row>
    <row r="108" spans="2:28" x14ac:dyDescent="0.25">
      <c r="B108" t="str">
        <v>Potenser og posisjonssystemer</v>
      </c>
      <c r="D108" cm="1">
        <f t="array" ref="D108">SUM(_xlfn._xlws.FILTER(Datamateriale!$E$2:'Datamateriale'!$E$200,(Datamateriale!$A$2:'Datamateriale'!$A$200 =$B108)))</f>
        <v>15</v>
      </c>
      <c r="E108" cm="1">
        <f t="array" ref="E108">SUM(_xlfn._xlws.FILTER(Datamateriale!F7:'Datamateriale'!F205,(Datamateriale!$A7:'Datamateriale'!$A205 =$B108)))</f>
        <v>0</v>
      </c>
      <c r="F108">
        <f t="shared" si="19"/>
        <v>0.02</v>
      </c>
      <c r="H108">
        <f t="shared" ref="H108:R108" si="24">IF(($F108&gt;=G$102)*($F108&lt;H$102),$F108,NA())</f>
        <v>0.02</v>
      </c>
      <c r="I108" t="e">
        <f t="shared" si="24"/>
        <v>#N/A</v>
      </c>
      <c r="J108" t="e">
        <f t="shared" si="24"/>
        <v>#N/A</v>
      </c>
      <c r="K108" t="e">
        <f t="shared" si="24"/>
        <v>#N/A</v>
      </c>
      <c r="L108" t="e">
        <f t="shared" si="24"/>
        <v>#N/A</v>
      </c>
      <c r="M108" t="e">
        <f t="shared" si="24"/>
        <v>#N/A</v>
      </c>
      <c r="N108" t="e">
        <f t="shared" si="24"/>
        <v>#N/A</v>
      </c>
      <c r="O108" t="e">
        <f t="shared" si="24"/>
        <v>#N/A</v>
      </c>
      <c r="P108" t="e">
        <f t="shared" si="24"/>
        <v>#N/A</v>
      </c>
      <c r="Q108" t="e">
        <f t="shared" si="24"/>
        <v>#N/A</v>
      </c>
      <c r="R108" t="e">
        <f t="shared" si="24"/>
        <v>#N/A</v>
      </c>
    </row>
    <row r="109" spans="2:28" x14ac:dyDescent="0.25">
      <c r="B109" t="str">
        <v>Funksjoner</v>
      </c>
      <c r="D109" cm="1">
        <f t="array" ref="D109">SUM(_xlfn._xlws.FILTER(Datamateriale!$E$2:'Datamateriale'!$E$200,(Datamateriale!$A$2:'Datamateriale'!$A$200 =$B109)))</f>
        <v>63</v>
      </c>
      <c r="E109" cm="1">
        <f t="array" ref="E109">SUM(_xlfn._xlws.FILTER(Datamateriale!F8:'Datamateriale'!F206,(Datamateriale!$A8:'Datamateriale'!$A206 =$B109)))</f>
        <v>0</v>
      </c>
      <c r="F109">
        <f t="shared" si="19"/>
        <v>0.02</v>
      </c>
      <c r="H109">
        <f t="shared" ref="H109:R109" si="25">IF(($F109&gt;=G$102)*($F109&lt;H$102),$F109,NA())</f>
        <v>0.02</v>
      </c>
      <c r="I109" t="e">
        <f t="shared" si="25"/>
        <v>#N/A</v>
      </c>
      <c r="J109" t="e">
        <f t="shared" si="25"/>
        <v>#N/A</v>
      </c>
      <c r="K109" t="e">
        <f t="shared" si="25"/>
        <v>#N/A</v>
      </c>
      <c r="L109" t="e">
        <f t="shared" si="25"/>
        <v>#N/A</v>
      </c>
      <c r="M109" t="e">
        <f t="shared" si="25"/>
        <v>#N/A</v>
      </c>
      <c r="N109" t="e">
        <f t="shared" si="25"/>
        <v>#N/A</v>
      </c>
      <c r="O109" t="e">
        <f t="shared" si="25"/>
        <v>#N/A</v>
      </c>
      <c r="P109" t="e">
        <f t="shared" si="25"/>
        <v>#N/A</v>
      </c>
      <c r="Q109" t="e">
        <f t="shared" si="25"/>
        <v>#N/A</v>
      </c>
      <c r="R109" t="e">
        <f t="shared" si="25"/>
        <v>#N/A</v>
      </c>
    </row>
    <row r="110" spans="2:28" x14ac:dyDescent="0.25">
      <c r="B110" t="str">
        <v>Måling og beregninger</v>
      </c>
      <c r="D110" cm="1">
        <f t="array" ref="D110">SUM(_xlfn._xlws.FILTER(Datamateriale!$E$2:'Datamateriale'!$E$200,(Datamateriale!$A$2:'Datamateriale'!$A$200 =$B110)))</f>
        <v>33</v>
      </c>
      <c r="E110" cm="1">
        <f t="array" ref="E110">SUM(_xlfn._xlws.FILTER(Datamateriale!F9:'Datamateriale'!F207,(Datamateriale!$A9:'Datamateriale'!$A207 =$B110)))</f>
        <v>0</v>
      </c>
      <c r="F110">
        <f t="shared" si="19"/>
        <v>0.02</v>
      </c>
      <c r="H110">
        <f t="shared" ref="H110:R110" si="26">IF(($F110&gt;=G$102)*($F110&lt;H$102),$F110,NA())</f>
        <v>0.02</v>
      </c>
      <c r="I110" t="e">
        <f t="shared" si="26"/>
        <v>#N/A</v>
      </c>
      <c r="J110" t="e">
        <f t="shared" si="26"/>
        <v>#N/A</v>
      </c>
      <c r="K110" t="e">
        <f t="shared" si="26"/>
        <v>#N/A</v>
      </c>
      <c r="L110" t="e">
        <f t="shared" si="26"/>
        <v>#N/A</v>
      </c>
      <c r="M110" t="e">
        <f t="shared" si="26"/>
        <v>#N/A</v>
      </c>
      <c r="N110" t="e">
        <f t="shared" si="26"/>
        <v>#N/A</v>
      </c>
      <c r="O110" t="e">
        <f t="shared" si="26"/>
        <v>#N/A</v>
      </c>
      <c r="P110" t="e">
        <f t="shared" si="26"/>
        <v>#N/A</v>
      </c>
      <c r="Q110" t="e">
        <f t="shared" si="26"/>
        <v>#N/A</v>
      </c>
      <c r="R110" t="e">
        <f t="shared" si="26"/>
        <v>#N/A</v>
      </c>
    </row>
    <row r="111" spans="2:28" x14ac:dyDescent="0.25">
      <c r="B111" t="str">
        <v>Sannsynlighet</v>
      </c>
      <c r="D111" cm="1">
        <f t="array" ref="D111">SUM(_xlfn._xlws.FILTER(Datamateriale!$E$2:'Datamateriale'!$E$200,(Datamateriale!$A$2:'Datamateriale'!$A$200 =$B111)))</f>
        <v>33</v>
      </c>
      <c r="E111" cm="1">
        <f t="array" ref="E111">SUM(_xlfn._xlws.FILTER(Datamateriale!F10:'Datamateriale'!F208,(Datamateriale!$A10:'Datamateriale'!$A208 =$B111)))</f>
        <v>0</v>
      </c>
      <c r="F111">
        <f t="shared" si="19"/>
        <v>0.02</v>
      </c>
      <c r="H111">
        <f t="shared" ref="H111:R111" si="27">IF(($F111&gt;=G$102)*($F111&lt;H$102),$F111,NA())</f>
        <v>0.02</v>
      </c>
      <c r="I111" t="e">
        <f t="shared" si="27"/>
        <v>#N/A</v>
      </c>
      <c r="J111" t="e">
        <f t="shared" si="27"/>
        <v>#N/A</v>
      </c>
      <c r="K111" t="e">
        <f t="shared" si="27"/>
        <v>#N/A</v>
      </c>
      <c r="L111" t="e">
        <f t="shared" si="27"/>
        <v>#N/A</v>
      </c>
      <c r="M111" t="e">
        <f t="shared" si="27"/>
        <v>#N/A</v>
      </c>
      <c r="N111" t="e">
        <f t="shared" si="27"/>
        <v>#N/A</v>
      </c>
      <c r="O111" t="e">
        <f t="shared" si="27"/>
        <v>#N/A</v>
      </c>
      <c r="P111" t="e">
        <f t="shared" si="27"/>
        <v>#N/A</v>
      </c>
      <c r="Q111" t="e">
        <f t="shared" si="27"/>
        <v>#N/A</v>
      </c>
      <c r="R111" t="e">
        <f t="shared" si="27"/>
        <v>#N/A</v>
      </c>
    </row>
    <row r="112" spans="2:28" x14ac:dyDescent="0.25">
      <c r="B112" t="str">
        <v>Statisitkk</v>
      </c>
      <c r="D112" cm="1">
        <f t="array" ref="D112">SUM(_xlfn._xlws.FILTER(Datamateriale!$E$2:'Datamateriale'!$E$200,(Datamateriale!$A$2:'Datamateriale'!$A$200 =$B112)))</f>
        <v>27</v>
      </c>
      <c r="E112" cm="1">
        <f t="array" ref="E112">SUM(_xlfn._xlws.FILTER(Datamateriale!F11:'Datamateriale'!F209,(Datamateriale!$A11:'Datamateriale'!$A209 =$B112)))</f>
        <v>0</v>
      </c>
      <c r="F112">
        <f t="shared" si="19"/>
        <v>0.02</v>
      </c>
      <c r="H112">
        <f t="shared" ref="H112:R112" si="28">IF(($F112&gt;=G$102)*($F112&lt;H$102),$F112,NA())</f>
        <v>0.02</v>
      </c>
      <c r="I112" t="e">
        <f t="shared" si="28"/>
        <v>#N/A</v>
      </c>
      <c r="J112" t="e">
        <f t="shared" si="28"/>
        <v>#N/A</v>
      </c>
      <c r="K112" t="e">
        <f t="shared" si="28"/>
        <v>#N/A</v>
      </c>
      <c r="L112" t="e">
        <f t="shared" si="28"/>
        <v>#N/A</v>
      </c>
      <c r="M112" t="e">
        <f t="shared" si="28"/>
        <v>#N/A</v>
      </c>
      <c r="N112" t="e">
        <f t="shared" si="28"/>
        <v>#N/A</v>
      </c>
      <c r="O112" t="e">
        <f t="shared" si="28"/>
        <v>#N/A</v>
      </c>
      <c r="P112" t="e">
        <f t="shared" si="28"/>
        <v>#N/A</v>
      </c>
      <c r="Q112" t="e">
        <f t="shared" si="28"/>
        <v>#N/A</v>
      </c>
      <c r="R112" t="e">
        <f t="shared" si="28"/>
        <v>#N/A</v>
      </c>
      <c r="AB112" t="s">
        <v>11</v>
      </c>
    </row>
    <row r="113" spans="2:20" x14ac:dyDescent="0.25">
      <c r="B113" t="str">
        <v>Didaktikk</v>
      </c>
      <c r="D113" cm="1">
        <f t="array" ref="D113">SUM(_xlfn._xlws.FILTER(Datamateriale!$E$2:'Datamateriale'!$E$200,(Datamateriale!$A$2:'Datamateriale'!$A$200 =$B113)))</f>
        <v>48</v>
      </c>
      <c r="E113" cm="1">
        <f t="array" ref="E113">SUM(_xlfn._xlws.FILTER(Datamateriale!F12:'Datamateriale'!F210,(Datamateriale!$A12:'Datamateriale'!$A210 =$B113)))</f>
        <v>0</v>
      </c>
      <c r="F113">
        <f>IF(F126&lt;0.02,0.02,F126)</f>
        <v>0.02</v>
      </c>
      <c r="H113">
        <f t="shared" ref="H113:R113" si="29">IF(($F113&gt;=G$102)*($F113&lt;H$102),$F113,NA())</f>
        <v>0.02</v>
      </c>
      <c r="I113" t="e">
        <f t="shared" si="29"/>
        <v>#N/A</v>
      </c>
      <c r="J113" t="e">
        <f t="shared" si="29"/>
        <v>#N/A</v>
      </c>
      <c r="K113" t="e">
        <f t="shared" si="29"/>
        <v>#N/A</v>
      </c>
      <c r="L113" t="e">
        <f t="shared" si="29"/>
        <v>#N/A</v>
      </c>
      <c r="M113" t="e">
        <f t="shared" si="29"/>
        <v>#N/A</v>
      </c>
      <c r="N113" t="e">
        <f t="shared" si="29"/>
        <v>#N/A</v>
      </c>
      <c r="O113" t="e">
        <f t="shared" si="29"/>
        <v>#N/A</v>
      </c>
      <c r="P113" t="e">
        <f t="shared" si="29"/>
        <v>#N/A</v>
      </c>
      <c r="Q113" t="e">
        <f t="shared" si="29"/>
        <v>#N/A</v>
      </c>
      <c r="R113" t="e">
        <f t="shared" si="29"/>
        <v>#N/A</v>
      </c>
      <c r="T113" t="s">
        <v>11</v>
      </c>
    </row>
    <row r="114" spans="2:20" x14ac:dyDescent="0.25">
      <c r="B114">
        <v>0</v>
      </c>
      <c r="T114" t="s">
        <v>11</v>
      </c>
    </row>
    <row r="115" spans="2:20" x14ac:dyDescent="0.25">
      <c r="F115" t="s">
        <v>28</v>
      </c>
      <c r="T115" t="s">
        <v>11</v>
      </c>
    </row>
    <row r="116" spans="2:20" x14ac:dyDescent="0.25">
      <c r="F116" cm="1">
        <f t="array" ref="F116:F126">E103:E113/D103:D113</f>
        <v>0</v>
      </c>
      <c r="T116" t="s">
        <v>11</v>
      </c>
    </row>
    <row r="117" spans="2:20" x14ac:dyDescent="0.25">
      <c r="F117">
        <v>0</v>
      </c>
      <c r="T117" t="s">
        <v>11</v>
      </c>
    </row>
    <row r="118" spans="2:20" x14ac:dyDescent="0.25">
      <c r="F118">
        <v>0</v>
      </c>
    </row>
    <row r="119" spans="2:20" x14ac:dyDescent="0.25">
      <c r="F119">
        <v>0</v>
      </c>
    </row>
    <row r="120" spans="2:20" x14ac:dyDescent="0.25">
      <c r="F120">
        <v>0</v>
      </c>
    </row>
    <row r="121" spans="2:20" x14ac:dyDescent="0.25">
      <c r="F121">
        <v>0</v>
      </c>
      <c r="P121" t="s">
        <v>11</v>
      </c>
    </row>
    <row r="122" spans="2:20" x14ac:dyDescent="0.25">
      <c r="F122">
        <v>0</v>
      </c>
    </row>
    <row r="123" spans="2:20" x14ac:dyDescent="0.25">
      <c r="F123">
        <v>0</v>
      </c>
    </row>
    <row r="124" spans="2:20" x14ac:dyDescent="0.25">
      <c r="F124">
        <v>0</v>
      </c>
    </row>
    <row r="125" spans="2:20" x14ac:dyDescent="0.25">
      <c r="F125">
        <v>0</v>
      </c>
    </row>
    <row r="126" spans="2:20" x14ac:dyDescent="0.25">
      <c r="F126">
        <v>0</v>
      </c>
    </row>
    <row r="137" spans="2:2" x14ac:dyDescent="0.25">
      <c r="B137" t="str" cm="1">
        <f t="array" ref="B137:B155">INDEX(_xlfn.UNIQUE(Datamateriale!A1:'Datamateriale'!B200),0,2)</f>
        <v>Undertema</v>
      </c>
    </row>
    <row r="138" spans="2:2" x14ac:dyDescent="0.25">
      <c r="B138" t="str">
        <v>Grunnleggende prinsipper</v>
      </c>
    </row>
    <row r="139" spans="2:2" x14ac:dyDescent="0.25">
      <c r="B139" t="str">
        <v>Utvalg</v>
      </c>
    </row>
    <row r="140" spans="2:2" x14ac:dyDescent="0.25">
      <c r="B140" t="str">
        <v>Grunnleggende prinsipper</v>
      </c>
    </row>
    <row r="141" spans="2:2" x14ac:dyDescent="0.25">
      <c r="B141" t="str">
        <v>Regnestrategier</v>
      </c>
    </row>
    <row r="142" spans="2:2" x14ac:dyDescent="0.25">
      <c r="B142" t="str">
        <v>Figurtall og generalisering</v>
      </c>
    </row>
    <row r="143" spans="2:2" x14ac:dyDescent="0.25">
      <c r="B143" t="str">
        <v>Brøk</v>
      </c>
    </row>
    <row r="144" spans="2:2" x14ac:dyDescent="0.25">
      <c r="B144" t="str">
        <v>Brøk og desimalform</v>
      </c>
    </row>
    <row r="145" spans="2:2" x14ac:dyDescent="0.25">
      <c r="B145" t="str">
        <v>Prosentbegrepet</v>
      </c>
    </row>
    <row r="146" spans="2:2" x14ac:dyDescent="0.25">
      <c r="B146" t="str">
        <v>Negative tall</v>
      </c>
    </row>
    <row r="147" spans="2:2" x14ac:dyDescent="0.25">
      <c r="B147" t="str">
        <v>Potenser og posisjonssystemer</v>
      </c>
    </row>
    <row r="148" spans="2:2" x14ac:dyDescent="0.25">
      <c r="B148" t="str">
        <v>Lineære funksjoner</v>
      </c>
    </row>
    <row r="149" spans="2:2" x14ac:dyDescent="0.25">
      <c r="B149" t="str">
        <v>Kvadratiske funksjoner</v>
      </c>
    </row>
    <row r="150" spans="2:2" x14ac:dyDescent="0.25">
      <c r="B150" t="str">
        <v>Omvendtproporsjonale</v>
      </c>
    </row>
    <row r="151" spans="2:2" x14ac:dyDescent="0.25">
      <c r="B151" t="str">
        <v>FIXME</v>
      </c>
    </row>
    <row r="152" spans="2:2" x14ac:dyDescent="0.25">
      <c r="B152" t="str">
        <v>Grunnleggende sannsynlighet og uniform sannsynlighet</v>
      </c>
    </row>
    <row r="153" spans="2:2" x14ac:dyDescent="0.25">
      <c r="B153" t="str">
        <v>FIXME</v>
      </c>
    </row>
    <row r="154" spans="2:2" x14ac:dyDescent="0.25">
      <c r="B154" t="str">
        <v>Building thinking classrooms</v>
      </c>
    </row>
    <row r="155" spans="2:2" x14ac:dyDescent="0.25">
      <c r="B155">
        <v>0</v>
      </c>
    </row>
    <row r="1000" spans="24:24" x14ac:dyDescent="0.25">
      <c r="X1000">
        <v>0</v>
      </c>
    </row>
  </sheetData>
  <customSheetViews>
    <customSheetView guid="{D9CFFA56-EE16-41D9-9D60-10ABE8B30E17}" showPageBreaks="1" view="pageLayout">
      <selection activeCell="P31" sqref="P31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B1F0-E182-4110-AD6B-FEFCF91E61C7}">
  <dimension ref="A1:G38"/>
  <sheetViews>
    <sheetView workbookViewId="0"/>
  </sheetViews>
  <sheetFormatPr defaultRowHeight="15" x14ac:dyDescent="0.25"/>
  <cols>
    <col min="1" max="1" width="44.85546875" customWidth="1"/>
    <col min="2" max="2" width="13.42578125" customWidth="1"/>
    <col min="3" max="3" width="13.28515625" customWidth="1"/>
    <col min="4" max="4" width="15.85546875" customWidth="1"/>
  </cols>
  <sheetData>
    <row r="1" spans="1:4" x14ac:dyDescent="0.25">
      <c r="A1" s="4" t="s">
        <v>24</v>
      </c>
    </row>
    <row r="2" spans="1:4" x14ac:dyDescent="0.25">
      <c r="A2" s="10" t="s">
        <v>29</v>
      </c>
    </row>
    <row r="4" spans="1:4" x14ac:dyDescent="0.25">
      <c r="A4" s="5" t="s">
        <v>0</v>
      </c>
      <c r="B4" t="s">
        <v>2</v>
      </c>
      <c r="C4" t="s">
        <v>3</v>
      </c>
      <c r="D4" t="s">
        <v>4</v>
      </c>
    </row>
    <row r="5" spans="1:4" ht="30" x14ac:dyDescent="0.25">
      <c r="A5" s="1" t="str" cm="1">
        <f t="array" ref="A5:A8">_xlfn._xlws.FILTER(Datamateriale!G1:'Datamateriale'!G200, (Datamateriale!B1:'Datamateriale'!B200 = A4)*(Datamateriale!A1:'Datamateriale'!A200 = A2))</f>
        <v>Kunne forklare og gi eksempler på de ulike additive strukturene</v>
      </c>
      <c r="B5" s="6">
        <f>IF(OR(Datamateriale!$D15&gt; 1, Datamateriale!$E15 &lt; 1 ), -1, IF(Datamateriale!$F15 &gt;0, 1,0))</f>
        <v>0</v>
      </c>
      <c r="C5" s="6">
        <f>IF(OR(Datamateriale!$D15&gt; 2, Datamateriale!$E15 &lt; 2 ), -1, IF(Datamateriale!$F15 &gt;1, 1,0))</f>
        <v>0</v>
      </c>
      <c r="D5" s="6">
        <f>IF(OR(Datamateriale!$D15&gt; 3, Datamateriale!$E15 &lt; 3 ), -1, IF(Datamateriale!$F15 &gt;2, 1,0))</f>
        <v>0</v>
      </c>
    </row>
    <row r="6" spans="1:4" ht="30" x14ac:dyDescent="0.25">
      <c r="A6" s="1" t="str">
        <v>Kunne forklare og gi eksempler på de ulike multiplikative strukturene</v>
      </c>
      <c r="B6" s="6">
        <f>IF(OR(Datamateriale!$D16&gt; 1, Datamateriale!$E16 &lt; 1 ), -1, IF(Datamateriale!$F16 &gt;0, 1,0))</f>
        <v>0</v>
      </c>
      <c r="C6" s="6">
        <f>IF(OR(Datamateriale!$D16&gt; 2, Datamateriale!$E16 &lt; 2 ), -1, IF(Datamateriale!$F16 &gt;1, 1,0))</f>
        <v>0</v>
      </c>
      <c r="D6" s="6">
        <f>IF(OR(Datamateriale!$D16&gt; 3, Datamateriale!$E16 &lt; 3 ), -1, IF(Datamateriale!$F16 &gt;2, 1,0))</f>
        <v>-1</v>
      </c>
    </row>
    <row r="7" spans="1:4" x14ac:dyDescent="0.25">
      <c r="A7" s="1" t="str">
        <v>Kunne bruke kommutativ, assosiativ og distributiv egenskap for addisjon og multiplikasjon</v>
      </c>
      <c r="B7" s="6">
        <f>IF(OR(Datamateriale!$D17&gt; 1, Datamateriale!$E17 &lt; 1 ), -1, IF(Datamateriale!$F17 &gt;0, 1,0))</f>
        <v>0</v>
      </c>
      <c r="C7" s="6">
        <f>IF(OR(Datamateriale!$D17&gt; 2, Datamateriale!$E17 &lt; 2 ), -1, IF(Datamateriale!$F17 &gt;1, 1,0))</f>
        <v>-1</v>
      </c>
      <c r="D7" s="6">
        <f>IF(OR(Datamateriale!$D17&gt; 3, Datamateriale!$E17 &lt; 3 ), -1, IF(Datamateriale!$F17 &gt;2, 1,0))</f>
        <v>-1</v>
      </c>
    </row>
    <row r="8" spans="1:4" x14ac:dyDescent="0.25">
      <c r="A8" s="1" t="str">
        <v>Forklare, illustrere og begrunne kommutativ, assosiativ og distributiv egenskap for addisjon</v>
      </c>
      <c r="B8" s="6">
        <f>IF(OR(Datamateriale!$D18&gt; 1, Datamateriale!$E18 &lt; 1 ), -1, IF(Datamateriale!$F18 &gt;0, 1,0))</f>
        <v>0</v>
      </c>
      <c r="C8" s="6">
        <f>IF(OR(Datamateriale!$D18&gt; 2, Datamateriale!$E18 &lt; 2 ), -1, IF(Datamateriale!$F18 &gt;1, 1,0))</f>
        <v>0</v>
      </c>
      <c r="D8" s="6">
        <f>IF(OR(Datamateriale!$D18&gt; 3, Datamateriale!$E18 &lt; 3 ), -1, IF(Datamateriale!$F18 &gt;2, 1,0))</f>
        <v>0</v>
      </c>
    </row>
    <row r="10" spans="1:4" x14ac:dyDescent="0.25">
      <c r="A10" s="5" t="s">
        <v>30</v>
      </c>
      <c r="B10" s="7"/>
      <c r="C10" s="7"/>
      <c r="D10" s="7"/>
    </row>
    <row r="11" spans="1:4" x14ac:dyDescent="0.25">
      <c r="A11" s="1" t="str" cm="1">
        <f t="array" ref="A11:A14">_xlfn._xlws.FILTER(Datamateriale!G1:'Datamateriale'!G200, (Datamateriale!B1:'Datamateriale'!B200 = A10)*(Datamateriale!A1:'Datamateriale'!A200 = A2))</f>
        <v>Bruke ulike regnestrategier</v>
      </c>
      <c r="B11" s="6">
        <f>IF(OR(Datamateriale!$D19&gt; 1, Datamateriale!$E19 &lt; 1 ), -1, IF(Datamateriale!$F19 &gt;0, 1,0))</f>
        <v>-1</v>
      </c>
      <c r="C11" s="6">
        <f>IF(OR(Datamateriale!$D19&gt; 2, Datamateriale!$E19 &lt; 2 ), -1, IF(Datamateriale!$F19 &gt;1, 1,0))</f>
        <v>0</v>
      </c>
      <c r="D11" s="6">
        <f>IF(OR(Datamateriale!$D19&gt; 3, Datamateriale!$E19 &lt; 3 ), -1, IF(Datamateriale!$F19 &gt;2, 1,0))</f>
        <v>0</v>
      </c>
    </row>
    <row r="12" spans="1:4" x14ac:dyDescent="0.25">
      <c r="A12" s="1" t="str">
        <v>Forklare, illustrere og begrunne ulike regnestrategier</v>
      </c>
      <c r="B12" s="6">
        <f>IF(OR(Datamateriale!$D20&gt; 1, Datamateriale!$E20 &lt; 1 ), -1, IF(Datamateriale!$F20 &gt;0, 1,0))</f>
        <v>-1</v>
      </c>
      <c r="C12" s="6">
        <f>IF(OR(Datamateriale!$D20&gt; 2, Datamateriale!$E20 &lt; 2 ), -1, IF(Datamateriale!$F20 &gt;1, 1,0))</f>
        <v>-1</v>
      </c>
      <c r="D12" s="6">
        <f>IF(OR(Datamateriale!$D20&gt; 3, Datamateriale!$E20 &lt; 3 ), -1, IF(Datamateriale!$F20 &gt;2, 1,0))</f>
        <v>0</v>
      </c>
    </row>
    <row r="13" spans="1:4" ht="30" x14ac:dyDescent="0.25">
      <c r="A13" s="1" t="str">
        <v>Forklare og gi eksempler på målings- og delingsdivisjon</v>
      </c>
      <c r="B13" s="6">
        <f>IF(OR(Datamateriale!$D21&gt; 1, Datamateriale!$E21 &lt; 1 ), -1, IF(Datamateriale!$F21 &gt;0, 1,0))</f>
        <v>0</v>
      </c>
      <c r="C13" s="6">
        <f>IF(OR(Datamateriale!$D21&gt; 2, Datamateriale!$E21 &lt; 2 ), -1, IF(Datamateriale!$F21 &gt;1, 1,0))</f>
        <v>-1</v>
      </c>
      <c r="D13" s="6">
        <f>IF(OR(Datamateriale!$D21&gt; 3, Datamateriale!$E21 &lt; 3 ), -1, IF(Datamateriale!$F21 &gt;2, 1,0))</f>
        <v>-1</v>
      </c>
    </row>
    <row r="14" spans="1:4" ht="30" x14ac:dyDescent="0.25">
      <c r="A14" s="1" t="str">
        <v>Avgjøre om situasjoner er eksempler på målings- og delingsdivisjon</v>
      </c>
      <c r="B14" s="6">
        <f>IF(OR(Datamateriale!$D22&gt; 1, Datamateriale!$E22 &lt; 1 ), -1, IF(Datamateriale!$F22 &gt;0, 1,0))</f>
        <v>0</v>
      </c>
      <c r="C14" s="6">
        <f>IF(OR(Datamateriale!$D22&gt; 2, Datamateriale!$E22 &lt; 2 ), -1, IF(Datamateriale!$F22 &gt;1, 1,0))</f>
        <v>0</v>
      </c>
      <c r="D14" s="6">
        <f>IF(OR(Datamateriale!$D22&gt; 3, Datamateriale!$E22 &lt; 3 ), -1, IF(Datamateriale!$F22 &gt;2, 1,0))</f>
        <v>0</v>
      </c>
    </row>
    <row r="15" spans="1:4" x14ac:dyDescent="0.25">
      <c r="A15" s="1"/>
      <c r="B15" s="7"/>
      <c r="C15" s="7"/>
      <c r="D15" s="7"/>
    </row>
    <row r="16" spans="1:4" x14ac:dyDescent="0.25">
      <c r="A16" s="1"/>
      <c r="B16" s="7"/>
      <c r="C16" s="7"/>
      <c r="D16" s="7"/>
    </row>
    <row r="23" spans="1:7" x14ac:dyDescent="0.25">
      <c r="C23" s="2"/>
      <c r="D23" s="2"/>
      <c r="E23" s="2"/>
    </row>
    <row r="24" spans="1:7" x14ac:dyDescent="0.25">
      <c r="C24" s="2"/>
      <c r="D24" s="2"/>
      <c r="E24" s="2"/>
    </row>
    <row r="25" spans="1:7" x14ac:dyDescent="0.25">
      <c r="C25" s="2"/>
      <c r="D25" s="2"/>
      <c r="E25" s="2"/>
    </row>
    <row r="28" spans="1:7" x14ac:dyDescent="0.25">
      <c r="A28" t="str" cm="1">
        <f t="array" ref="A28:G31">_xlfn._xlws.FILTER(Datamateriale!A1:'Datamateriale'!G200, (Datamateriale!B1:'Datamateriale'!B200 = A4)*(Datamateriale!A1:'Datamateriale'!A200 = A2))</f>
        <v>Naturlige tall</v>
      </c>
      <c r="B28" t="str">
        <v>Grunnleggende prinsipper</v>
      </c>
      <c r="C28">
        <v>1</v>
      </c>
      <c r="D28">
        <v>1</v>
      </c>
      <c r="E28">
        <v>3</v>
      </c>
      <c r="F28">
        <v>0</v>
      </c>
      <c r="G28" t="str">
        <v>Kunne forklare og gi eksempler på de ulike additive strukturene</v>
      </c>
    </row>
    <row r="29" spans="1:7" x14ac:dyDescent="0.25">
      <c r="A29" t="str">
        <v>Naturlige tall</v>
      </c>
      <c r="B29" t="str">
        <v>Grunnleggende prinsipper</v>
      </c>
      <c r="C29">
        <v>2</v>
      </c>
      <c r="D29">
        <v>1</v>
      </c>
      <c r="E29">
        <v>2</v>
      </c>
      <c r="F29">
        <v>0</v>
      </c>
      <c r="G29" t="str">
        <v>Kunne forklare og gi eksempler på de ulike multiplikative strukturene</v>
      </c>
    </row>
    <row r="30" spans="1:7" x14ac:dyDescent="0.25">
      <c r="A30" t="str">
        <v>Naturlige tall</v>
      </c>
      <c r="B30" t="str">
        <v>Grunnleggende prinsipper</v>
      </c>
      <c r="C30">
        <v>3</v>
      </c>
      <c r="D30">
        <v>1</v>
      </c>
      <c r="E30">
        <v>1</v>
      </c>
      <c r="F30">
        <v>0</v>
      </c>
      <c r="G30" t="str">
        <v>Kunne bruke kommutativ, assosiativ og distributiv egenskap for addisjon og multiplikasjon</v>
      </c>
    </row>
    <row r="31" spans="1:7" x14ac:dyDescent="0.25">
      <c r="A31" t="str">
        <v>Naturlige tall</v>
      </c>
      <c r="B31" t="str">
        <v>Grunnleggende prinsipper</v>
      </c>
      <c r="C31">
        <v>4</v>
      </c>
      <c r="D31">
        <v>1</v>
      </c>
      <c r="E31">
        <v>3</v>
      </c>
      <c r="F31">
        <v>0</v>
      </c>
      <c r="G31" t="str">
        <v>Forklare, illustrere og begrunne kommutativ, assosiativ og distributiv egenskap for addisjon</v>
      </c>
    </row>
    <row r="35" spans="1:7" x14ac:dyDescent="0.25">
      <c r="A35" t="str" cm="1">
        <f t="array" ref="A35:G38">_xlfn._xlws.FILTER(Datamateriale!A1:'Datamateriale'!G200, (Datamateriale!B1:'Datamateriale'!B200 = A10)*(Datamateriale!A1:'Datamateriale'!A200 = A2))</f>
        <v>Naturlige tall</v>
      </c>
      <c r="B35" t="str">
        <v>Regnestrategier</v>
      </c>
      <c r="C35">
        <v>1</v>
      </c>
      <c r="D35">
        <v>2</v>
      </c>
      <c r="E35">
        <v>3</v>
      </c>
      <c r="F35">
        <v>0</v>
      </c>
      <c r="G35" t="str">
        <v>Bruke ulike regnestrategier</v>
      </c>
    </row>
    <row r="36" spans="1:7" x14ac:dyDescent="0.25">
      <c r="A36" t="str">
        <v>Naturlige tall</v>
      </c>
      <c r="B36" t="str">
        <v>Regnestrategier</v>
      </c>
      <c r="C36">
        <v>2</v>
      </c>
      <c r="D36">
        <v>3</v>
      </c>
      <c r="E36">
        <v>3</v>
      </c>
      <c r="F36">
        <v>0</v>
      </c>
      <c r="G36" t="str">
        <v>Forklare, illustrere og begrunne ulike regnestrategier</v>
      </c>
    </row>
    <row r="37" spans="1:7" x14ac:dyDescent="0.25">
      <c r="A37" t="str">
        <v>Naturlige tall</v>
      </c>
      <c r="B37" t="str">
        <v>Regnestrategier</v>
      </c>
      <c r="C37">
        <v>3</v>
      </c>
      <c r="D37">
        <v>1</v>
      </c>
      <c r="E37">
        <v>1</v>
      </c>
      <c r="F37">
        <v>0</v>
      </c>
      <c r="G37" t="str">
        <v>Forklare og gi eksempler på målings- og delingsdivisjon</v>
      </c>
    </row>
    <row r="38" spans="1:7" x14ac:dyDescent="0.25">
      <c r="A38" t="str">
        <v>Naturlige tall</v>
      </c>
      <c r="B38" t="str">
        <v>Regnestrategier</v>
      </c>
      <c r="C38">
        <v>4</v>
      </c>
      <c r="D38">
        <v>1</v>
      </c>
      <c r="E38">
        <v>3</v>
      </c>
      <c r="F38">
        <v>0</v>
      </c>
      <c r="G38" t="str">
        <v>Avgjøre om situasjoner er eksempler på målings- og delingsdivisjon</v>
      </c>
    </row>
  </sheetData>
  <customSheetViews>
    <customSheetView guid="{D9CFFA56-EE16-41D9-9D60-10ABE8B30E17}">
      <pageMargins left="0.7" right="0.7" top="0.75" bottom="0.75" header="0.3" footer="0.3"/>
    </customSheetView>
  </customSheetViews>
  <conditionalFormatting sqref="B5:D6">
    <cfRule type="colorScale" priority="5">
      <colorScale>
        <cfvo type="min"/>
        <cfvo type="num" val="0"/>
        <cfvo type="max"/>
        <color theme="0" tint="-4.9989318521683403E-2"/>
        <color theme="5" tint="0.79998168889431442"/>
        <color theme="9" tint="0.79998168889431442"/>
      </colorScale>
    </cfRule>
    <cfRule type="expression" priority="6">
      <formula>A1=0</formula>
    </cfRule>
  </conditionalFormatting>
  <conditionalFormatting sqref="B7:D8">
    <cfRule type="colorScale" priority="11">
      <colorScale>
        <cfvo type="min"/>
        <cfvo type="num" val="0"/>
        <cfvo type="max"/>
        <color theme="0" tint="-4.9989318521683403E-2"/>
        <color theme="5" tint="0.79998168889431442"/>
        <color theme="9" tint="0.79998168889431442"/>
      </colorScale>
    </cfRule>
    <cfRule type="expression" priority="12">
      <formula>A4=0</formula>
    </cfRule>
  </conditionalFormatting>
  <conditionalFormatting sqref="B10:D16">
    <cfRule type="colorScale" priority="13">
      <colorScale>
        <cfvo type="min"/>
        <cfvo type="num" val="0"/>
        <cfvo type="max"/>
        <color theme="0" tint="-4.9989318521683403E-2"/>
        <color theme="5" tint="0.79998168889431442"/>
        <color theme="9" tint="0.79998168889431442"/>
      </colorScale>
    </cfRule>
    <cfRule type="expression" priority="14">
      <formula>#REF!=0</formula>
    </cfRule>
  </conditionalFormatting>
  <hyperlinks>
    <hyperlink ref="A1" location="Oversikt!A1" display="Tilbake til oversikt" xr:uid="{A6870BAF-4D16-4FB1-B455-92FD8808BED1}"/>
  </hyperlinks>
  <pageMargins left="0.7" right="0.7" top="0.75" bottom="0.75" header="0.3" footer="0.3"/>
  <pageSetup paperSize="9" scale="11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A66A-765D-4F52-856B-9032772F2F51}">
  <dimension ref="A1:P44"/>
  <sheetViews>
    <sheetView showGridLines="0" showRowColHeaders="0" workbookViewId="0">
      <selection activeCell="H8" sqref="H8"/>
    </sheetView>
  </sheetViews>
  <sheetFormatPr defaultRowHeight="15" x14ac:dyDescent="0.25"/>
  <cols>
    <col min="1" max="1" width="44.85546875" customWidth="1"/>
    <col min="2" max="2" width="13.42578125" customWidth="1"/>
    <col min="3" max="3" width="13.28515625" customWidth="1"/>
    <col min="4" max="4" width="15.85546875" customWidth="1"/>
  </cols>
  <sheetData>
    <row r="1" spans="1:8" x14ac:dyDescent="0.25">
      <c r="A1" s="11" t="s">
        <v>24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10</v>
      </c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4" t="s">
        <v>32</v>
      </c>
      <c r="B4" s="19" t="s">
        <v>2</v>
      </c>
      <c r="C4" s="19" t="s">
        <v>3</v>
      </c>
      <c r="D4" s="19" t="s">
        <v>4</v>
      </c>
      <c r="E4" s="12"/>
      <c r="F4" s="12"/>
      <c r="G4" s="12"/>
      <c r="H4" s="12"/>
    </row>
    <row r="5" spans="1:8" ht="30" x14ac:dyDescent="0.25">
      <c r="A5" s="15" t="str" cm="1">
        <f t="array" ref="A5:A9">_xlfn._xlws.FILTER(Datamateriale!G1:'Datamateriale'!G200, (Datamateriale!B1:'Datamateriale'!B200 = A4)*(Datamateriale!A1:'Datamateriale'!A200 = A2))</f>
        <v>Forklare de ulike tolkningene av (bruksområdene til) brøk.</v>
      </c>
      <c r="B5" s="21">
        <f>IF(OR(D28&gt; 1, E28 &lt; 1 ), -1, IF(F28 &gt;0, 1,0))</f>
        <v>0</v>
      </c>
      <c r="C5" s="22">
        <f>IF(OR(D28&gt; 2, E28 &lt; 2 ), -1, IF(F28 &gt;1, 1,0))</f>
        <v>0</v>
      </c>
      <c r="D5" s="22">
        <f>IF(OR(D28&gt; 3, E28 &lt; 3 ), -1, IF(F28 &gt;2, 1,0))</f>
        <v>0</v>
      </c>
      <c r="E5" s="12"/>
      <c r="F5" s="12"/>
      <c r="G5" s="12"/>
      <c r="H5" s="12"/>
    </row>
    <row r="6" spans="1:8" ht="30" x14ac:dyDescent="0.25">
      <c r="A6" s="15" t="str">
        <v>Sammenlign bruksområdene til brøk med tilsvarende bruksområder for naturlige tall.</v>
      </c>
      <c r="B6" s="21">
        <f t="shared" ref="B6:B9" si="0">IF(OR(D29&gt; 1, E29 &lt; 1 ), -1, IF(F29 &gt;0, 1,0))</f>
        <v>0</v>
      </c>
      <c r="C6" s="22">
        <f t="shared" ref="C6:C9" si="1">IF(OR(D29&gt; 2, E29 &lt; 2 ), -1, IF(F29 &gt;1, 1,0))</f>
        <v>0</v>
      </c>
      <c r="D6" s="22">
        <f t="shared" ref="D6:D9" si="2">IF(OR(D29&gt; 3, E29 &lt; 3 ), -1, IF(F29 &gt;2, 1,0))</f>
        <v>0</v>
      </c>
      <c r="E6" s="12"/>
      <c r="F6" s="12"/>
      <c r="G6" s="12"/>
      <c r="H6" s="12"/>
    </row>
    <row r="7" spans="1:8" ht="45" x14ac:dyDescent="0.25">
      <c r="A7" s="15" t="str">
        <v>Utføre beregninger med rasjonale tall på brøkform som utvidelser av beregninger med naturlige tall.</v>
      </c>
      <c r="B7" s="21">
        <f t="shared" si="0"/>
        <v>0</v>
      </c>
      <c r="C7" s="22">
        <f t="shared" si="1"/>
        <v>0</v>
      </c>
      <c r="D7" s="22">
        <f t="shared" si="2"/>
        <v>0</v>
      </c>
      <c r="E7" s="12"/>
      <c r="F7" s="12"/>
      <c r="G7" s="12"/>
      <c r="H7" s="12"/>
    </row>
    <row r="8" spans="1:8" ht="30" x14ac:dyDescent="0.25">
      <c r="A8" s="15" t="str">
        <v>Begrunne, illustrere og utføre beregninger med rasjonale tall på brøkfor.</v>
      </c>
      <c r="B8" s="21">
        <f t="shared" si="0"/>
        <v>0</v>
      </c>
      <c r="C8" s="22">
        <f t="shared" si="1"/>
        <v>0</v>
      </c>
      <c r="D8" s="22">
        <f t="shared" si="2"/>
        <v>0</v>
      </c>
      <c r="E8" s="12"/>
      <c r="F8" s="12"/>
      <c r="G8" s="12"/>
      <c r="H8" s="12"/>
    </row>
    <row r="9" spans="1:8" x14ac:dyDescent="0.25">
      <c r="A9" s="16" t="str">
        <v>Planlegge og reflektere over brøkundervisning på bakgrunn av læreplanen og didaktisk litteratur. Denne bør også tenkes gjennom og gjøres mer gjennomsiktig</v>
      </c>
      <c r="B9" s="21">
        <f t="shared" si="0"/>
        <v>0</v>
      </c>
      <c r="C9" s="22">
        <f t="shared" si="1"/>
        <v>0</v>
      </c>
      <c r="D9" s="22">
        <f t="shared" si="2"/>
        <v>0</v>
      </c>
      <c r="E9" s="12"/>
      <c r="F9" s="12"/>
      <c r="G9" s="12"/>
      <c r="H9" s="12"/>
    </row>
    <row r="10" spans="1:8" x14ac:dyDescent="0.25">
      <c r="A10" s="17"/>
      <c r="B10" s="12"/>
      <c r="C10" s="12"/>
      <c r="D10" s="12"/>
      <c r="E10" s="12"/>
      <c r="F10" s="12"/>
      <c r="G10" s="12"/>
      <c r="H10" s="12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x14ac:dyDescent="0.25">
      <c r="A12" s="14" t="s">
        <v>33</v>
      </c>
      <c r="B12" s="19" t="s">
        <v>2</v>
      </c>
      <c r="C12" s="19" t="s">
        <v>3</v>
      </c>
      <c r="D12" s="19" t="s">
        <v>4</v>
      </c>
      <c r="E12" s="12"/>
      <c r="F12" s="12"/>
      <c r="G12" s="12"/>
      <c r="H12" s="12"/>
    </row>
    <row r="13" spans="1:8" x14ac:dyDescent="0.25">
      <c r="A13" s="15" t="str" cm="1">
        <f t="array" ref="A13:A16">_xlfn._xlws.FILTER(Datamateriale!G1:'Datamateriale'!G200, (Datamateriale!B1:'Datamateriale'!B200 = A12)*(Datamateriale!A1:'Datamateriale'!A200 = A2))</f>
        <v>Gjøre om mellom tall på brøk- og desimalform</v>
      </c>
      <c r="B13" s="21">
        <f t="shared" ref="B13" si="3">IF(OR(D36&gt; 1, E36 &lt; 1 ), -1, IF(F36 &gt;0, 1,0))</f>
        <v>0</v>
      </c>
      <c r="C13" s="22">
        <f t="shared" ref="C13" si="4">IF(OR(D36&gt; 2, E36 &lt; 2 ), -1, IF(F36 &gt;1, 1,0))</f>
        <v>0</v>
      </c>
      <c r="D13" s="22">
        <f t="shared" ref="D13" si="5">IF(OR(D36&gt; 3, E36 &lt; 3 ), -1, IF(F36 &gt;2, 1,0))</f>
        <v>0</v>
      </c>
      <c r="E13" s="12"/>
      <c r="F13" s="12"/>
      <c r="G13" s="12"/>
      <c r="H13" s="12"/>
    </row>
    <row r="14" spans="1:8" ht="30" x14ac:dyDescent="0.25">
      <c r="A14" s="15" t="str">
        <v>Forklare begrepene endelig og periodisk desimaltall</v>
      </c>
      <c r="B14" s="21">
        <f t="shared" ref="B14:B16" si="6">IF(OR(D37&gt; 1, E37 &lt; 1 ), -1, IF(F37 &gt;0, 1,0))</f>
        <v>0</v>
      </c>
      <c r="C14" s="22">
        <f t="shared" ref="C14:C16" si="7">IF(OR(D37&gt; 2, E37 &lt; 2 ), -1, IF(F37 &gt;1, 1,0))</f>
        <v>0</v>
      </c>
      <c r="D14" s="22">
        <f t="shared" ref="D14:D16" si="8">IF(OR(D37&gt; 3, E37 &lt; 3 ), -1, IF(F37 &gt;2, 1,0))</f>
        <v>0</v>
      </c>
      <c r="E14" s="12"/>
      <c r="F14" s="12"/>
      <c r="G14" s="12"/>
      <c r="H14" s="12"/>
    </row>
    <row r="15" spans="1:8" ht="30" x14ac:dyDescent="0.25">
      <c r="A15" s="15" t="str">
        <v>Avgjøre om en desimalutvikling vil være periodisk eller endelig</v>
      </c>
      <c r="B15" s="21">
        <f t="shared" si="6"/>
        <v>0</v>
      </c>
      <c r="C15" s="22">
        <f t="shared" si="7"/>
        <v>0</v>
      </c>
      <c r="D15" s="22">
        <f t="shared" si="8"/>
        <v>0</v>
      </c>
      <c r="E15" s="12"/>
      <c r="F15" s="12"/>
      <c r="G15" s="12"/>
      <c r="H15" s="12"/>
    </row>
    <row r="16" spans="1:8" ht="30" x14ac:dyDescent="0.25">
      <c r="A16" s="15" t="str">
        <v>Kjenne til og kunne forebygge noen misoppfatninger knyttet til desimaltall</v>
      </c>
      <c r="B16" s="21">
        <f t="shared" si="6"/>
        <v>-1</v>
      </c>
      <c r="C16" s="22">
        <f t="shared" si="7"/>
        <v>-1</v>
      </c>
      <c r="D16" s="22">
        <f t="shared" si="8"/>
        <v>-1</v>
      </c>
      <c r="E16" s="12"/>
      <c r="F16" s="12"/>
      <c r="G16" s="12"/>
      <c r="H16" s="12"/>
    </row>
    <row r="17" spans="1:16" x14ac:dyDescent="0.25">
      <c r="A17" s="12"/>
      <c r="B17" s="12"/>
      <c r="C17" s="12"/>
      <c r="D17" s="12"/>
      <c r="E17" s="12"/>
      <c r="F17" s="12"/>
      <c r="G17" s="12"/>
      <c r="H17" s="12"/>
    </row>
    <row r="18" spans="1:16" x14ac:dyDescent="0.25">
      <c r="A18" s="12"/>
      <c r="B18" s="12"/>
      <c r="C18" s="12"/>
      <c r="D18" s="12"/>
      <c r="E18" s="12"/>
      <c r="F18" s="12"/>
      <c r="G18" s="12"/>
      <c r="H18" s="12"/>
    </row>
    <row r="19" spans="1:16" x14ac:dyDescent="0.25">
      <c r="A19" s="18" t="s">
        <v>34</v>
      </c>
      <c r="B19" s="19" t="s">
        <v>2</v>
      </c>
      <c r="C19" s="19" t="s">
        <v>3</v>
      </c>
      <c r="D19" s="19" t="s">
        <v>4</v>
      </c>
      <c r="E19" s="12"/>
      <c r="F19" s="12"/>
      <c r="G19" s="12"/>
      <c r="H19" s="12"/>
    </row>
    <row r="20" spans="1:16" x14ac:dyDescent="0.25">
      <c r="A20" s="19" t="str" cm="1">
        <f t="array" ref="A20:A22">_xlfn._xlws.FILTER(Datamateriale!G1:'Datamateriale'!G200, (Datamateriale!B1:'Datamateriale'!B200 = A19)*(Datamateriale!A1:'Datamateriale'!A200 = A2))</f>
        <v xml:space="preserve">Forklare prosentbegrepet </v>
      </c>
      <c r="B20" s="21">
        <f t="shared" ref="B20" si="9">IF(OR(D43&gt; 1, E43 &lt; 1 ), -1, IF(F43 &gt;0, 1,0))</f>
        <v>0</v>
      </c>
      <c r="C20" s="22">
        <f t="shared" ref="C20" si="10">IF(OR(D43&gt; 2, E43 &lt; 2 ), -1, IF(F43 &gt;1, 1,0))</f>
        <v>0</v>
      </c>
      <c r="D20" s="22">
        <f t="shared" ref="D20" si="11">IF(OR(D43&gt; 3, E43 &lt; 3 ), -1, IF(F43 &gt;2, 1,0))</f>
        <v>0</v>
      </c>
      <c r="E20" s="12"/>
      <c r="F20" s="12"/>
      <c r="G20" s="12"/>
      <c r="H20" s="12"/>
    </row>
    <row r="21" spans="1:16" x14ac:dyDescent="0.25">
      <c r="A21" s="19" t="str">
        <v>Utføre beregninger med prosent basert på dette</v>
      </c>
      <c r="B21" s="21">
        <f t="shared" ref="B21:B22" si="12">IF(OR(D44&gt; 1, E44 &lt; 1 ), -1, IF(F44 &gt;0, 1,0))</f>
        <v>-1</v>
      </c>
      <c r="C21" s="22">
        <f t="shared" ref="C21:C22" si="13">IF(OR(D44&gt; 2, E44 &lt; 2 ), -1, IF(F44 &gt;1, 1,0))</f>
        <v>-1</v>
      </c>
      <c r="D21" s="22">
        <f t="shared" ref="D21:D22" si="14">IF(OR(D44&gt; 3, E44 &lt; 3 ), -1, IF(F44 &gt;2, 1,0))</f>
        <v>-1</v>
      </c>
      <c r="E21" s="12"/>
      <c r="F21" s="12"/>
      <c r="G21" s="12"/>
      <c r="H21" s="12"/>
    </row>
    <row r="22" spans="1:16" x14ac:dyDescent="0.25">
      <c r="A22" s="19" t="str">
        <v>Eksemplifisere relasjonell forståelse og sammenheng (kunnskapskvartetten) ved hjelp av prosentbegrepet</v>
      </c>
      <c r="B22" s="21">
        <f t="shared" si="12"/>
        <v>-1</v>
      </c>
      <c r="C22" s="22">
        <f t="shared" si="13"/>
        <v>-1</v>
      </c>
      <c r="D22" s="22">
        <f t="shared" si="14"/>
        <v>-1</v>
      </c>
      <c r="E22" s="12"/>
      <c r="F22" s="12"/>
      <c r="G22" s="12"/>
      <c r="H22" s="12"/>
    </row>
    <row r="23" spans="1:16" x14ac:dyDescent="0.25">
      <c r="A23" s="12"/>
      <c r="B23" s="12"/>
      <c r="C23" s="20"/>
      <c r="D23" s="20"/>
      <c r="E23" s="20"/>
      <c r="F23" s="12"/>
      <c r="G23" s="12"/>
      <c r="H23" s="12"/>
    </row>
    <row r="24" spans="1:16" x14ac:dyDescent="0.25">
      <c r="A24" s="12"/>
      <c r="B24" s="12"/>
      <c r="C24" s="20"/>
      <c r="D24" s="20"/>
      <c r="E24" s="20"/>
      <c r="F24" s="12"/>
      <c r="G24" s="12"/>
      <c r="H24" s="12"/>
    </row>
    <row r="25" spans="1:16" x14ac:dyDescent="0.25">
      <c r="A25" s="12"/>
      <c r="B25" s="12"/>
      <c r="C25" s="20"/>
      <c r="D25" s="20"/>
      <c r="E25" s="20"/>
      <c r="F25" s="12"/>
      <c r="G25" s="12"/>
      <c r="H25" s="12"/>
    </row>
    <row r="26" spans="1:16" x14ac:dyDescent="0.25">
      <c r="A26" s="12"/>
      <c r="B26" s="12"/>
      <c r="C26" s="12"/>
      <c r="D26" s="12"/>
      <c r="E26" s="12"/>
      <c r="F26" s="12"/>
      <c r="G26" s="12"/>
      <c r="H26" s="12"/>
    </row>
    <row r="28" spans="1:16" x14ac:dyDescent="0.25">
      <c r="A28" s="23" t="str" cm="1">
        <f t="array" ref="A28:G32">_xlfn._xlws.FILTER(Datamateriale!A1:'Datamateriale'!G200, (Datamateriale!B1:'Datamateriale'!B200 = A4)*(Datamateriale!A1:'Datamateriale'!A200 = A2))</f>
        <v>Rasjonale tall</v>
      </c>
      <c r="B28" s="23" t="str">
        <v>Brøk</v>
      </c>
      <c r="C28" s="23">
        <v>1</v>
      </c>
      <c r="D28" s="23">
        <v>1</v>
      </c>
      <c r="E28" s="23">
        <v>3</v>
      </c>
      <c r="F28" s="23">
        <v>0</v>
      </c>
      <c r="G28" s="23" t="str">
        <v>Forklare de ulike tolkningene av (bruksområdene til) brøk.</v>
      </c>
      <c r="H28" s="23"/>
      <c r="I28" s="23"/>
      <c r="J28" s="23"/>
      <c r="K28" s="23"/>
      <c r="L28" s="23"/>
      <c r="M28" s="23"/>
      <c r="N28" s="23"/>
      <c r="O28" s="23"/>
      <c r="P28" s="23"/>
    </row>
    <row r="29" spans="1:16" x14ac:dyDescent="0.25">
      <c r="A29" s="23" t="str">
        <v>Rasjonale tall</v>
      </c>
      <c r="B29" s="23" t="str">
        <v>Brøk</v>
      </c>
      <c r="C29" s="23">
        <v>2</v>
      </c>
      <c r="D29" s="23">
        <v>1</v>
      </c>
      <c r="E29" s="23">
        <v>3</v>
      </c>
      <c r="F29" s="23">
        <v>0</v>
      </c>
      <c r="G29" s="23" t="str">
        <v>Sammenlign bruksområdene til brøk med tilsvarende bruksområder for naturlige tall.</v>
      </c>
      <c r="H29" s="23"/>
      <c r="I29" s="23"/>
      <c r="J29" s="23"/>
      <c r="K29" s="23"/>
      <c r="L29" s="23"/>
      <c r="M29" s="23"/>
      <c r="N29" s="23"/>
      <c r="O29" s="23"/>
      <c r="P29" s="23"/>
    </row>
    <row r="30" spans="1:16" x14ac:dyDescent="0.25">
      <c r="A30" s="23" t="str">
        <v>Rasjonale tall</v>
      </c>
      <c r="B30" s="23" t="str">
        <v>Brøk</v>
      </c>
      <c r="C30" s="23">
        <v>3</v>
      </c>
      <c r="D30" s="23">
        <v>1</v>
      </c>
      <c r="E30" s="23">
        <v>3</v>
      </c>
      <c r="F30" s="23">
        <v>0</v>
      </c>
      <c r="G30" s="23" t="str">
        <v>Utføre beregninger med rasjonale tall på brøkform som utvidelser av beregninger med naturlige tall.</v>
      </c>
      <c r="H30" s="23"/>
      <c r="I30" s="23"/>
      <c r="J30" s="23"/>
      <c r="K30" s="23"/>
      <c r="L30" s="23"/>
      <c r="M30" s="23"/>
      <c r="N30" s="23"/>
      <c r="O30" s="23"/>
      <c r="P30" s="23"/>
    </row>
    <row r="31" spans="1:16" x14ac:dyDescent="0.25">
      <c r="A31" s="23" t="str">
        <v>Rasjonale tall</v>
      </c>
      <c r="B31" s="23" t="str">
        <v>Brøk</v>
      </c>
      <c r="C31" s="23">
        <v>4</v>
      </c>
      <c r="D31" s="23">
        <v>1</v>
      </c>
      <c r="E31" s="23">
        <v>3</v>
      </c>
      <c r="F31" s="23">
        <v>0</v>
      </c>
      <c r="G31" s="23" t="str">
        <v>Begrunne, illustrere og utføre beregninger med rasjonale tall på brøkfor.</v>
      </c>
      <c r="H31" s="23"/>
      <c r="I31" s="23"/>
      <c r="J31" s="23"/>
      <c r="K31" s="23"/>
      <c r="L31" s="23"/>
      <c r="M31" s="23"/>
      <c r="N31" s="23"/>
      <c r="O31" s="23"/>
      <c r="P31" s="23"/>
    </row>
    <row r="32" spans="1:16" x14ac:dyDescent="0.25">
      <c r="A32" s="23" t="str">
        <v>Rasjonale tall</v>
      </c>
      <c r="B32" s="23" t="str">
        <v>Brøk</v>
      </c>
      <c r="C32" s="23">
        <v>5</v>
      </c>
      <c r="D32" s="23">
        <v>1</v>
      </c>
      <c r="E32" s="23">
        <v>3</v>
      </c>
      <c r="F32" s="23">
        <v>0</v>
      </c>
      <c r="G32" s="23" t="str">
        <v>Planlegge og reflektere over brøkundervisning på bakgrunn av læreplanen og didaktisk litteratur. Denne bør også tenkes gjennom og gjøres mer gjennomsiktig</v>
      </c>
      <c r="H32" s="23"/>
      <c r="I32" s="23"/>
      <c r="J32" s="23"/>
      <c r="K32" s="23"/>
      <c r="L32" s="23"/>
      <c r="M32" s="23"/>
      <c r="N32" s="23"/>
      <c r="O32" s="23"/>
      <c r="P32" s="23"/>
    </row>
    <row r="33" spans="1:16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x14ac:dyDescent="0.25">
      <c r="A35" s="23" t="str" cm="1">
        <f t="array" ref="A35:G38">_xlfn._xlws.FILTER(Datamateriale!A1:'Datamateriale'!G200, (Datamateriale!B1:'Datamateriale'!B200 = A12)*(Datamateriale!A1:'Datamateriale'!A200 = A2))</f>
        <v>Rasjonale tall</v>
      </c>
      <c r="B35" s="23" t="str">
        <v>Brøk og desimalform</v>
      </c>
      <c r="C35" s="23">
        <v>1</v>
      </c>
      <c r="D35" s="23">
        <v>1</v>
      </c>
      <c r="E35" s="23">
        <v>3</v>
      </c>
      <c r="F35" s="23">
        <v>0</v>
      </c>
      <c r="G35" s="23" t="str">
        <v>Gjøre om mellom tall på brøk- og desimalform</v>
      </c>
      <c r="H35" s="23"/>
      <c r="I35" s="23"/>
      <c r="J35" s="23"/>
      <c r="K35" s="23"/>
      <c r="L35" s="23"/>
      <c r="M35" s="23"/>
      <c r="N35" s="23"/>
      <c r="O35" s="23"/>
      <c r="P35" s="23"/>
    </row>
    <row r="36" spans="1:16" x14ac:dyDescent="0.25">
      <c r="A36" s="23" t="str">
        <v>Rasjonale tall</v>
      </c>
      <c r="B36" s="23" t="str">
        <v>Brøk og desimalform</v>
      </c>
      <c r="C36" s="23">
        <v>2</v>
      </c>
      <c r="D36" s="23">
        <v>1</v>
      </c>
      <c r="E36" s="23">
        <v>3</v>
      </c>
      <c r="F36" s="23">
        <v>0</v>
      </c>
      <c r="G36" s="23" t="str">
        <v>Forklare begrepene endelig og periodisk desimaltall</v>
      </c>
      <c r="H36" s="23"/>
      <c r="I36" s="23"/>
      <c r="J36" s="23"/>
      <c r="K36" s="23"/>
      <c r="L36" s="23"/>
      <c r="M36" s="23"/>
      <c r="N36" s="23"/>
      <c r="O36" s="23"/>
      <c r="P36" s="23"/>
    </row>
    <row r="37" spans="1:16" x14ac:dyDescent="0.25">
      <c r="A37" s="23" t="str">
        <v>Rasjonale tall</v>
      </c>
      <c r="B37" s="23" t="str">
        <v>Brøk og desimalform</v>
      </c>
      <c r="C37" s="23">
        <v>3</v>
      </c>
      <c r="D37" s="23">
        <v>1</v>
      </c>
      <c r="E37" s="23">
        <v>3</v>
      </c>
      <c r="F37" s="23">
        <v>0</v>
      </c>
      <c r="G37" s="23" t="str">
        <v>Avgjøre om en desimalutvikling vil være periodisk eller endelig</v>
      </c>
      <c r="H37" s="23"/>
      <c r="I37" s="23"/>
      <c r="J37" s="23"/>
      <c r="K37" s="23"/>
      <c r="L37" s="23"/>
      <c r="M37" s="23"/>
      <c r="N37" s="23"/>
      <c r="O37" s="23"/>
      <c r="P37" s="23"/>
    </row>
    <row r="38" spans="1:16" x14ac:dyDescent="0.25">
      <c r="A38" s="23" t="str">
        <v>Rasjonale tall</v>
      </c>
      <c r="B38" s="23" t="str">
        <v>Brøk og desimalform</v>
      </c>
      <c r="C38" s="23">
        <v>4</v>
      </c>
      <c r="D38" s="23">
        <v>1</v>
      </c>
      <c r="E38" s="23">
        <v>3</v>
      </c>
      <c r="F38" s="23">
        <v>0</v>
      </c>
      <c r="G38" s="23" t="str">
        <v>Kjenne til og kunne forebygge noen misoppfatninger knyttet til desimaltall</v>
      </c>
      <c r="H38" s="23"/>
      <c r="I38" s="23"/>
      <c r="J38" s="23"/>
      <c r="K38" s="23"/>
      <c r="L38" s="23"/>
      <c r="M38" s="23"/>
      <c r="N38" s="23"/>
      <c r="O38" s="23"/>
      <c r="P38" s="23"/>
    </row>
    <row r="39" spans="1:16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x14ac:dyDescent="0.25">
      <c r="A41" s="23" t="str" cm="1">
        <f t="array" ref="A41:G43">_xlfn._xlws.FILTER(Datamateriale!A1:'Datamateriale'!G200, (Datamateriale!B1:'Datamateriale'!B200 = A19)*(Datamateriale!A1:'Datamateriale'!A200 = A2))</f>
        <v>Rasjonale tall</v>
      </c>
      <c r="B41" s="23" t="str">
        <v>Prosentbegrepet</v>
      </c>
      <c r="C41" s="23">
        <v>1</v>
      </c>
      <c r="D41" s="23">
        <v>1</v>
      </c>
      <c r="E41" s="23">
        <v>3</v>
      </c>
      <c r="F41" s="23">
        <v>0</v>
      </c>
      <c r="G41" s="23" t="str">
        <v xml:space="preserve">Forklare prosentbegrepet </v>
      </c>
      <c r="H41" s="23"/>
      <c r="I41" s="23"/>
      <c r="J41" s="23"/>
      <c r="K41" s="23"/>
      <c r="L41" s="23"/>
      <c r="M41" s="23"/>
      <c r="N41" s="23"/>
      <c r="O41" s="23"/>
      <c r="P41" s="23"/>
    </row>
    <row r="42" spans="1:16" x14ac:dyDescent="0.25">
      <c r="A42" s="23" t="str">
        <v>Rasjonale tall</v>
      </c>
      <c r="B42" s="23" t="str">
        <v>Prosentbegrepet</v>
      </c>
      <c r="C42" s="23">
        <v>2</v>
      </c>
      <c r="D42" s="23">
        <v>1</v>
      </c>
      <c r="E42" s="23">
        <v>3</v>
      </c>
      <c r="F42" s="23">
        <v>0</v>
      </c>
      <c r="G42" s="23" t="str">
        <v>Utføre beregninger med prosent basert på dette</v>
      </c>
      <c r="H42" s="23"/>
      <c r="I42" s="23"/>
      <c r="J42" s="23"/>
      <c r="K42" s="23"/>
      <c r="L42" s="23"/>
      <c r="M42" s="23"/>
      <c r="N42" s="23"/>
      <c r="O42" s="23"/>
      <c r="P42" s="23"/>
    </row>
    <row r="43" spans="1:16" x14ac:dyDescent="0.25">
      <c r="A43" s="23" t="str">
        <v>Rasjonale tall</v>
      </c>
      <c r="B43" s="23" t="str">
        <v>Prosentbegrepet</v>
      </c>
      <c r="C43" s="23">
        <v>3</v>
      </c>
      <c r="D43" s="23">
        <v>1</v>
      </c>
      <c r="E43" s="23">
        <v>3</v>
      </c>
      <c r="F43" s="23">
        <v>0</v>
      </c>
      <c r="G43" s="23" t="str">
        <v>Eksemplifisere relasjonell forståelse og sammenheng (kunnskapskvartetten) ved hjelp av prosentbegrepet</v>
      </c>
      <c r="H43" s="23"/>
      <c r="I43" s="23"/>
      <c r="J43" s="23"/>
      <c r="K43" s="23"/>
      <c r="L43" s="23"/>
      <c r="M43" s="23"/>
      <c r="N43" s="23"/>
      <c r="O43" s="23"/>
      <c r="P43" s="23"/>
    </row>
    <row r="44" spans="1:16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</sheetData>
  <conditionalFormatting sqref="B5:D9 B13:D16 B20:D22">
    <cfRule type="cellIs" dxfId="8" priority="1" operator="equal">
      <formula>1</formula>
    </cfRule>
    <cfRule type="cellIs" dxfId="7" priority="3" operator="equal">
      <formula>-1</formula>
    </cfRule>
    <cfRule type="cellIs" dxfId="6" priority="7" operator="equal">
      <formula>0</formula>
    </cfRule>
  </conditionalFormatting>
  <hyperlinks>
    <hyperlink ref="A1" location="Oversikt!A1" display="Tilbake til oversikt" xr:uid="{F19D94F6-F03B-49DF-9F50-0A931B94A162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2C0F-D04B-49FA-A9C3-F55C3399E2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3DBB-6A9D-4D65-A92B-143C9B0E510A}">
  <dimension ref="A1:G31"/>
  <sheetViews>
    <sheetView workbookViewId="0"/>
  </sheetViews>
  <sheetFormatPr defaultRowHeight="15" x14ac:dyDescent="0.25"/>
  <cols>
    <col min="1" max="1" width="57.85546875" customWidth="1"/>
  </cols>
  <sheetData>
    <row r="1" spans="1:4" x14ac:dyDescent="0.25">
      <c r="A1" s="4" t="s">
        <v>24</v>
      </c>
    </row>
    <row r="3" spans="1:4" x14ac:dyDescent="0.25">
      <c r="A3" s="10" t="s">
        <v>12</v>
      </c>
    </row>
    <row r="4" spans="1:4" x14ac:dyDescent="0.25">
      <c r="A4" s="1" t="str" cm="1">
        <f t="array" ref="A4:A10">_xlfn._xlws.FILTER(Datamateriale!G1:'Datamateriale'!G200, (Datamateriale!B1:'Datamateriale'!B200 = A3)*(Datamateriale!A1:'Datamateriale'!A200 = A3))</f>
        <v>Forklare og utlede formlene for trekanttall</v>
      </c>
      <c r="B4">
        <f>IF(OR(D25&gt; 1, E25 &lt; 1 ), -1, IF(F25 &gt;0, 1,0))</f>
        <v>0</v>
      </c>
      <c r="C4">
        <f>IF(OR(D25&gt; 2, E25 &lt; 2 ), -1, IF(F25 &gt;0, 1,0))</f>
        <v>0</v>
      </c>
      <c r="D4">
        <f>IF(OR(D25&gt; 2, E25 &lt; 2 ), -1, IF(F25 &gt;0, 1,0))</f>
        <v>0</v>
      </c>
    </row>
    <row r="5" spans="1:4" x14ac:dyDescent="0.25">
      <c r="A5" s="1" t="str">
        <v>Forklare og utlede formlene for kvadrattall.</v>
      </c>
      <c r="B5">
        <f t="shared" ref="B5:B10" si="0">IF(OR(D26&gt; 1, E26 &lt; 1 ), -1, IF(F26 &gt;0, 1,0))</f>
        <v>0</v>
      </c>
      <c r="C5">
        <f t="shared" ref="C5:C9" si="1">IF(OR(D26&gt; 2, E26 &lt; 2 ), -1, IF(F26 &gt;0, 1,0))</f>
        <v>0</v>
      </c>
      <c r="D5">
        <f t="shared" ref="D5:D10" si="2">IF(OR(D26&gt; 2, E26 &lt; 2 ), -1, IF(F26 &gt;0, 1,0))</f>
        <v>0</v>
      </c>
    </row>
    <row r="6" spans="1:4" x14ac:dyDescent="0.25">
      <c r="A6" s="1" t="str">
        <v>Forklare inngående og utlede formlene for oblongtall.</v>
      </c>
      <c r="B6">
        <f t="shared" si="0"/>
        <v>0</v>
      </c>
      <c r="C6">
        <f t="shared" si="1"/>
        <v>0</v>
      </c>
      <c r="D6">
        <f t="shared" si="2"/>
        <v>0</v>
      </c>
    </row>
    <row r="7" spans="1:4" ht="30" x14ac:dyDescent="0.25">
      <c r="A7" s="1" t="str">
        <v>Finne eksplisitt sammenheng (formel) for figurtall på flere måter</v>
      </c>
      <c r="B7">
        <f t="shared" si="0"/>
        <v>0</v>
      </c>
      <c r="C7">
        <f t="shared" si="1"/>
        <v>0</v>
      </c>
      <c r="D7">
        <f t="shared" si="2"/>
        <v>0</v>
      </c>
    </row>
    <row r="8" spans="1:4" ht="30" x14ac:dyDescent="0.25">
      <c r="A8" s="1" t="str">
        <v>Finne rekursiv sammenheng (formel) for figurtall på flere måter.</v>
      </c>
      <c r="B8">
        <f t="shared" si="0"/>
        <v>0</v>
      </c>
      <c r="C8">
        <f t="shared" si="1"/>
        <v>0</v>
      </c>
      <c r="D8">
        <f t="shared" si="2"/>
        <v>0</v>
      </c>
    </row>
    <row r="9" spans="1:4" x14ac:dyDescent="0.25">
      <c r="A9" s="1" t="str">
        <v>Lage figurtalloppgaver</v>
      </c>
      <c r="B9">
        <f t="shared" si="0"/>
        <v>0</v>
      </c>
      <c r="C9">
        <f t="shared" si="1"/>
        <v>0</v>
      </c>
      <c r="D9">
        <f t="shared" si="2"/>
        <v>0</v>
      </c>
    </row>
    <row r="10" spans="1:4" ht="60" x14ac:dyDescent="0.25">
      <c r="A10" s="1" t="str">
        <v>Reflektere over figurtalls didaktiske verdi med utgangspunkt i didaktisk litteratur og læreplanens kjerneelementer og kompetansemål. Noe vag? Klarer vi å presisere hva vi ønsker at en student får til bedre?</v>
      </c>
      <c r="B10">
        <f t="shared" si="0"/>
        <v>0</v>
      </c>
      <c r="C10">
        <f>IF(OR(D31&gt; 2, E31 &lt; 2 ), -1, IF(F31 &gt;0, 1,0))</f>
        <v>0</v>
      </c>
      <c r="D10">
        <f t="shared" si="2"/>
        <v>0</v>
      </c>
    </row>
    <row r="25" spans="1:7" x14ac:dyDescent="0.25">
      <c r="A25" t="str" cm="1">
        <f t="array" ref="A25:G31">_xlfn._xlws.FILTER(Datamateriale!A1:'Datamateriale'!G200, (Datamateriale!B1:'Datamateriale'!B200 = A3)*(Datamateriale!A1:'Datamateriale'!A200 = A3))</f>
        <v>Figurtall og generalisering</v>
      </c>
      <c r="B25" t="str">
        <v>Figurtall og generalisering</v>
      </c>
      <c r="C25">
        <v>1</v>
      </c>
      <c r="D25">
        <v>1</v>
      </c>
      <c r="E25">
        <v>3</v>
      </c>
      <c r="F25">
        <v>0</v>
      </c>
      <c r="G25" t="str">
        <v>Forklare og utlede formlene for trekanttall</v>
      </c>
    </row>
    <row r="26" spans="1:7" x14ac:dyDescent="0.25">
      <c r="A26" t="str">
        <v>Figurtall og generalisering</v>
      </c>
      <c r="B26" t="str">
        <v>Figurtall og generalisering</v>
      </c>
      <c r="C26">
        <v>2</v>
      </c>
      <c r="D26">
        <v>1</v>
      </c>
      <c r="E26">
        <v>3</v>
      </c>
      <c r="F26">
        <v>0</v>
      </c>
      <c r="G26" t="str">
        <v>Forklare og utlede formlene for kvadrattall.</v>
      </c>
    </row>
    <row r="27" spans="1:7" x14ac:dyDescent="0.25">
      <c r="A27" t="str">
        <v>Figurtall og generalisering</v>
      </c>
      <c r="B27" t="str">
        <v>Figurtall og generalisering</v>
      </c>
      <c r="C27">
        <v>3</v>
      </c>
      <c r="D27">
        <v>1</v>
      </c>
      <c r="E27">
        <v>3</v>
      </c>
      <c r="F27">
        <v>0</v>
      </c>
      <c r="G27" t="str">
        <v>Forklare inngående og utlede formlene for oblongtall.</v>
      </c>
    </row>
    <row r="28" spans="1:7" x14ac:dyDescent="0.25">
      <c r="A28" t="str">
        <v>Figurtall og generalisering</v>
      </c>
      <c r="B28" t="str">
        <v>Figurtall og generalisering</v>
      </c>
      <c r="C28">
        <v>4</v>
      </c>
      <c r="D28">
        <v>1</v>
      </c>
      <c r="E28">
        <v>3</v>
      </c>
      <c r="F28">
        <v>0</v>
      </c>
      <c r="G28" t="str">
        <v>Finne eksplisitt sammenheng (formel) for figurtall på flere måter</v>
      </c>
    </row>
    <row r="29" spans="1:7" x14ac:dyDescent="0.25">
      <c r="A29" t="str">
        <v>Figurtall og generalisering</v>
      </c>
      <c r="B29" t="str">
        <v>Figurtall og generalisering</v>
      </c>
      <c r="C29">
        <v>5</v>
      </c>
      <c r="D29">
        <v>1</v>
      </c>
      <c r="E29">
        <v>3</v>
      </c>
      <c r="F29">
        <v>0</v>
      </c>
      <c r="G29" t="str">
        <v>Finne rekursiv sammenheng (formel) for figurtall på flere måter.</v>
      </c>
    </row>
    <row r="30" spans="1:7" x14ac:dyDescent="0.25">
      <c r="A30" t="str">
        <v>Figurtall og generalisering</v>
      </c>
      <c r="B30" t="str">
        <v>Figurtall og generalisering</v>
      </c>
      <c r="C30">
        <v>6</v>
      </c>
      <c r="D30">
        <v>1</v>
      </c>
      <c r="E30">
        <v>3</v>
      </c>
      <c r="F30">
        <v>0</v>
      </c>
      <c r="G30" t="str">
        <v>Lage figurtalloppgaver</v>
      </c>
    </row>
    <row r="31" spans="1:7" x14ac:dyDescent="0.25">
      <c r="A31" t="str">
        <v>Figurtall og generalisering</v>
      </c>
      <c r="B31" t="str">
        <v>Figurtall og generalisering</v>
      </c>
      <c r="C31">
        <v>7</v>
      </c>
      <c r="D31">
        <v>1</v>
      </c>
      <c r="E31">
        <v>3</v>
      </c>
      <c r="F31">
        <v>0</v>
      </c>
      <c r="G31" t="str">
        <v>Reflektere over figurtalls didaktiske verdi med utgangspunkt i didaktisk litteratur og læreplanens kjerneelementer og kompetansemål. Noe vag? Klarer vi å presisere hva vi ønsker at en student får til bedre?</v>
      </c>
    </row>
  </sheetData>
  <customSheetViews>
    <customSheetView guid="{D9CFFA56-EE16-41D9-9D60-10ABE8B30E17}">
      <pageMargins left="0.7" right="0.7" top="0.75" bottom="0.75" header="0.3" footer="0.3"/>
    </customSheetView>
  </customSheetViews>
  <conditionalFormatting sqref="B4:D10">
    <cfRule type="cellIs" dxfId="5" priority="1" operator="equal">
      <formula>0</formula>
    </cfRule>
    <cfRule type="cellIs" dxfId="4" priority="2" operator="equal">
      <formula>1</formula>
    </cfRule>
    <cfRule type="cellIs" dxfId="3" priority="3" operator="equal">
      <formula>-1</formula>
    </cfRule>
  </conditionalFormatting>
  <hyperlinks>
    <hyperlink ref="A1" location="Oversikt!A1" display="Tilbake til oversikt" xr:uid="{C973A6D3-04EF-40AE-8470-D8581FD528C5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95EC-34D8-4D33-9264-4445DEFA680C}">
  <dimension ref="A1:D18"/>
  <sheetViews>
    <sheetView workbookViewId="0">
      <selection activeCell="L9" sqref="L9"/>
    </sheetView>
  </sheetViews>
  <sheetFormatPr defaultRowHeight="15" x14ac:dyDescent="0.25"/>
  <cols>
    <col min="1" max="1" width="61.5703125" customWidth="1"/>
    <col min="2" max="4" width="15.7109375" customWidth="1"/>
  </cols>
  <sheetData>
    <row r="1" spans="1:4" x14ac:dyDescent="0.25">
      <c r="A1" s="4" t="s">
        <v>24</v>
      </c>
    </row>
    <row r="2" spans="1:4" ht="30" customHeight="1" x14ac:dyDescent="0.25">
      <c r="A2" s="5" t="s">
        <v>0</v>
      </c>
      <c r="B2" t="s">
        <v>2</v>
      </c>
      <c r="C2" t="s">
        <v>3</v>
      </c>
      <c r="D2" t="s">
        <v>4</v>
      </c>
    </row>
    <row r="3" spans="1:4" x14ac:dyDescent="0.25">
      <c r="A3" s="1" t="str">
        <f>Datamateriale!G2</f>
        <v xml:space="preserve">Kunne forklare og illustrere begrepene mengde, union og snitt </v>
      </c>
      <c r="B3" s="3">
        <f>IF(OR(Datamateriale!$D2&gt; 1, Datamateriale!$E2 &lt; 1 ), -1, IF(Datamateriale!$F2 &gt;0, 1,0))</f>
        <v>-1</v>
      </c>
      <c r="C3" s="3">
        <f>IF(OR(Datamateriale!$D2&gt; 2, Datamateriale!$E2 &lt; 2 ), -1, IF(Datamateriale!$F2 &gt;1, 1,0))</f>
        <v>0</v>
      </c>
      <c r="D3" s="3">
        <f>IF(OR(Datamateriale!$D2&gt; 3, Datamateriale!$E2 &lt; 3 ), -1, IF(Datamateriale!$F2 &gt;2, 1,0))</f>
        <v>0</v>
      </c>
    </row>
    <row r="4" spans="1:4" ht="30" x14ac:dyDescent="0.25">
      <c r="A4" s="1" t="str">
        <f>Datamateriale!G3</f>
        <v>Kunne bruke addisjonsprinsippet for å finne antall elementer i en mengde</v>
      </c>
      <c r="B4" s="3">
        <f>IF(OR(Datamateriale!$D3&gt; 1, Datamateriale!$E3 &lt; 1 ), -1, IF(Datamateriale!$F3 &gt;0, 1,0))</f>
        <v>0</v>
      </c>
      <c r="C4" s="3">
        <f>IF(OR(Datamateriale!$D3&gt; 2, Datamateriale!$E3 &lt; 2 ), -1, IF(Datamateriale!$F3 &gt;1, 1,0))</f>
        <v>0</v>
      </c>
      <c r="D4" s="3">
        <f>IF(OR(Datamateriale!$D3&gt; 3, Datamateriale!$E3 &lt; 3 ), -1, IF(Datamateriale!$F3 &gt;2, 1,0))</f>
        <v>0</v>
      </c>
    </row>
    <row r="5" spans="1:4" ht="30" x14ac:dyDescent="0.25">
      <c r="A5" s="1" t="str">
        <f>Datamateriale!G4</f>
        <v xml:space="preserve">Kunne regne antall elementer i en mengde  ved hjelp av komplementet til . </v>
      </c>
      <c r="B5" s="3">
        <f>IF(OR(Datamateriale!$D4&gt; 1, Datamateriale!$E4 &lt; 1 ), -1, IF(Datamateriale!$F4 &gt;0, 1,0))</f>
        <v>0</v>
      </c>
      <c r="C5" s="3">
        <f>IF(OR(Datamateriale!$D4&gt; 2, Datamateriale!$E4 &lt; 2 ), -1, IF(Datamateriale!$F4 &gt;1, 1,0))</f>
        <v>0</v>
      </c>
      <c r="D5" s="3">
        <f>IF(OR(Datamateriale!$D4&gt; 3, Datamateriale!$E4 &lt; 3 ), -1, IF(Datamateriale!$F4 &gt;2, 1,0))</f>
        <v>0</v>
      </c>
    </row>
    <row r="6" spans="1:4" ht="30" x14ac:dyDescent="0.25">
      <c r="A6" s="1" t="str">
        <f>Datamateriale!G5</f>
        <v>Kunne forklare og illustrere hvordan addisjonsprinsippet brukes når en finner antall elementer i en mengde.</v>
      </c>
      <c r="B6" s="3">
        <f>IF(OR(Datamateriale!$D5&gt; 1, Datamateriale!$E5 &lt; 1 ), -1, IF(Datamateriale!$F5 &gt;0, 1,0))</f>
        <v>0</v>
      </c>
      <c r="C6" s="3">
        <f>IF(OR(Datamateriale!$D5&gt; 2, Datamateriale!$E5 &lt; 2 ), -1, IF(Datamateriale!$F5 &gt;1, 1,0))</f>
        <v>0</v>
      </c>
      <c r="D6" s="3">
        <f>IF(OR(Datamateriale!$D5&gt; 3, Datamateriale!$E5 &lt; 3 ), -1, IF(Datamateriale!$F5 &gt;2, 1,0))</f>
        <v>0</v>
      </c>
    </row>
    <row r="7" spans="1:4" ht="30" x14ac:dyDescent="0.25">
      <c r="A7" s="1" t="str">
        <f>Datamateriale!G6</f>
        <v>Kunne bruke multiplikasjonsprinsippet for å finne antall mulige valg i et sammensatt valg.</v>
      </c>
      <c r="B7" s="3">
        <f>IF(OR(Datamateriale!$D6&gt; 1, Datamateriale!$E6 &lt; 1 ), -1, IF(Datamateriale!$F6 &gt;0, 1,0))</f>
        <v>-1</v>
      </c>
      <c r="C7" s="3">
        <f>IF(OR(Datamateriale!$D6&gt; 2, Datamateriale!$E6 &lt; 2 ), -1, IF(Datamateriale!$F6 &gt;1, 1,0))</f>
        <v>0</v>
      </c>
      <c r="D7" s="3">
        <f>IF(OR(Datamateriale!$D6&gt; 3, Datamateriale!$E6 &lt; 3 ), -1, IF(Datamateriale!$F6 &gt;2, 1,0))</f>
        <v>0</v>
      </c>
    </row>
    <row r="9" spans="1:4" x14ac:dyDescent="0.25">
      <c r="A9" s="5" t="s">
        <v>1</v>
      </c>
      <c r="B9" s="2"/>
      <c r="C9" s="2"/>
      <c r="D9" s="2"/>
    </row>
    <row r="10" spans="1:4" ht="30" x14ac:dyDescent="0.25">
      <c r="A10" s="1" t="str">
        <f>Datamateriale!G7</f>
        <v xml:space="preserve">Kunne forklare og illustrere den multiplikative strukturen som ligger bak addisjonsprinsippet ved hjelp av et eksempel. </v>
      </c>
      <c r="B10" s="3">
        <f>IF(OR(Datamateriale!$D7&gt; 1, Datamateriale!$E7 &lt; 1 ), -1, IF(Datamateriale!$F7 &gt;0, 1,0))</f>
        <v>-1</v>
      </c>
      <c r="C10" s="3">
        <f>IF(OR(Datamateriale!$D7&gt; 2, Datamateriale!$E7 &lt; 2 ), -1, IF(Datamateriale!$F7 &gt;1, 1,0))</f>
        <v>-1</v>
      </c>
      <c r="D10" s="3">
        <f>IF(OR(Datamateriale!$D7&gt; 3, Datamateriale!$E7 &lt; 3 ), -1, IF(Datamateriale!$F7 &gt;2, 1,0))</f>
        <v>0</v>
      </c>
    </row>
    <row r="11" spans="1:4" x14ac:dyDescent="0.25">
      <c r="A11" s="1" t="str">
        <f>Datamateriale!G8</f>
        <v>Finne antall permutasjoner i ordna utvalg med tilbakelegg</v>
      </c>
      <c r="B11" s="3">
        <f>IF(OR(Datamateriale!$D8&gt; 1, Datamateriale!$E8 &lt; 1 ), -1, IF(Datamateriale!$F8 &gt;0, 1,0))</f>
        <v>0</v>
      </c>
      <c r="C11" s="3">
        <f>IF(OR(Datamateriale!$D8&gt; 2, Datamateriale!$E8 &lt; 2 ), -1, IF(Datamateriale!$F8 &gt;1, 1,0))</f>
        <v>0</v>
      </c>
      <c r="D11" s="3">
        <f>IF(OR(Datamateriale!$D8&gt; 3, Datamateriale!$E8 &lt; 3 ), -1, IF(Datamateriale!$F8 &gt;2, 1,0))</f>
        <v>-1</v>
      </c>
    </row>
    <row r="12" spans="1:4" x14ac:dyDescent="0.25">
      <c r="A12" s="1" t="str">
        <f>Datamateriale!G9</f>
        <v>Finne antall permutasjoner i ordna utvalg uten tilbakelegg</v>
      </c>
      <c r="B12" s="3">
        <f>IF(OR(Datamateriale!$D9&gt; 1, Datamateriale!$E9 &lt; 1 ), -1, IF(Datamateriale!$F9 &gt;0, 1,0))</f>
        <v>0</v>
      </c>
      <c r="C12" s="3">
        <f>IF(OR(Datamateriale!$D9&gt; 2, Datamateriale!$E9 &lt; 2 ), -1, IF(Datamateriale!$F9 &gt;1, 1,0))</f>
        <v>0</v>
      </c>
      <c r="D12" s="3">
        <f>IF(OR(Datamateriale!$D9&gt; 3, Datamateriale!$E9 &lt; 3 ), -1, IF(Datamateriale!$F9 &gt;2, 1,0))</f>
        <v>-1</v>
      </c>
    </row>
    <row r="13" spans="1:4" ht="21" customHeight="1" x14ac:dyDescent="0.25">
      <c r="A13" s="1" t="str">
        <f>Datamateriale!G10</f>
        <v>Finne antall kombinasjoner i uordna utvalg uten tilbakelegg</v>
      </c>
      <c r="B13" s="3">
        <f>IF(OR(Datamateriale!$D10&gt; 1, Datamateriale!$E10 &lt; 1 ), -1, IF(Datamateriale!$F10 &gt;0, 1,0))</f>
        <v>-1</v>
      </c>
      <c r="C13" s="3">
        <f>IF(OR(Datamateriale!$D10&gt; 2, Datamateriale!$E10 &lt; 2 ), -1, IF(Datamateriale!$F10 &gt;1, 1,0))</f>
        <v>0</v>
      </c>
      <c r="D13" s="3">
        <f>IF(OR(Datamateriale!$D10&gt; 3, Datamateriale!$E10 &lt; 3 ), -1, IF(Datamateriale!$F10 &gt;2, 1,0))</f>
        <v>0</v>
      </c>
    </row>
    <row r="14" spans="1:4" x14ac:dyDescent="0.25">
      <c r="A14" s="1" t="str">
        <f>Datamateriale!G11</f>
        <v>Finne antall kombinasjoner i uordna utvalg med tilbakelegg</v>
      </c>
      <c r="B14" s="3">
        <f>IF(OR(Datamateriale!$D11&gt; 1, Datamateriale!$E11 &lt; 1 ), -1, IF(Datamateriale!$F11 &gt;0, 1,0))</f>
        <v>-1</v>
      </c>
      <c r="C14" s="3">
        <f>IF(OR(Datamateriale!$D11&gt; 2, Datamateriale!$E11 &lt; 2 ), -1, IF(Datamateriale!$F11 &gt;1, 1,0))</f>
        <v>0</v>
      </c>
      <c r="D14" s="3">
        <f>IF(OR(Datamateriale!$D11&gt; 3, Datamateriale!$E11 &lt; 3 ), -1, IF(Datamateriale!$F11 &gt;2, 1,0))</f>
        <v>0</v>
      </c>
    </row>
    <row r="15" spans="1:4" x14ac:dyDescent="0.25">
      <c r="A15" s="1" t="str">
        <f>Datamateriale!G12</f>
        <v>Finne antall kombinasjoner i sammensatte utvalg</v>
      </c>
      <c r="B15" s="3">
        <f>IF(OR(Datamateriale!$D12&gt; 1, Datamateriale!$E12 &lt; 1 ), -1, IF(Datamateriale!$F12 &gt;0, 1,0))</f>
        <v>0</v>
      </c>
      <c r="C15" s="3">
        <f>IF(OR(Datamateriale!$D12&gt; 2, Datamateriale!$E12 &lt; 2 ), -1, IF(Datamateriale!$F12 &gt;1, 1,0))</f>
        <v>0</v>
      </c>
      <c r="D15" s="3">
        <f>IF(OR(Datamateriale!$D12&gt; 3, Datamateriale!$E12 &lt; 3 ), -1, IF(Datamateriale!$F12 &gt;2, 1,0))</f>
        <v>0</v>
      </c>
    </row>
    <row r="16" spans="1:4" ht="30" x14ac:dyDescent="0.25">
      <c r="A16" s="1" t="str">
        <f>Datamateriale!G13</f>
        <v>Kunne forklare og illustrere hvordan multiplikasjonsprinsippet brukes når en finner antall permutasjoner av et utvalg.</v>
      </c>
      <c r="B16" s="3">
        <f>IF(OR(Datamateriale!$D13&gt; 1, Datamateriale!$E13 &lt; 1 ), -1, IF(Datamateriale!$F13 &gt;0, 1,0))</f>
        <v>-1</v>
      </c>
      <c r="C16" s="3">
        <f>IF(OR(Datamateriale!$D13&gt; 2, Datamateriale!$E13 &lt; 2 ), -1, IF(Datamateriale!$F13 &gt;1, 1,0))</f>
        <v>0</v>
      </c>
      <c r="D16" s="3">
        <f>IF(OR(Datamateriale!$D13&gt; 3, Datamateriale!$E13 &lt; 3 ), -1, IF(Datamateriale!$F13 &gt;2, 1,0))</f>
        <v>0</v>
      </c>
    </row>
    <row r="18" ht="45" customHeight="1" x14ac:dyDescent="0.25"/>
  </sheetData>
  <customSheetViews>
    <customSheetView guid="{D9CFFA56-EE16-41D9-9D60-10ABE8B30E17}">
      <pageMargins left="0.7" right="0.7" top="0.75" bottom="0.75" header="0.3" footer="0.3"/>
    </customSheetView>
  </customSheetViews>
  <conditionalFormatting sqref="B9:D16 B3:D7">
    <cfRule type="colorScale" priority="4">
      <colorScale>
        <cfvo type="min"/>
        <cfvo type="num" val="0"/>
        <cfvo type="max"/>
        <color theme="3" tint="0.79998168889431442"/>
        <color rgb="FFFF7C80"/>
        <color theme="9" tint="0.59999389629810485"/>
      </colorScale>
    </cfRule>
  </conditionalFormatting>
  <hyperlinks>
    <hyperlink ref="A1" location="Oversikt!A1" display="Tilbake til oversikt" xr:uid="{85323680-5BED-4BA6-AA3C-2B8B2C94AB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F9D1-5586-416B-B7FA-3F1AEFAD7624}">
  <dimension ref="A1:G40"/>
  <sheetViews>
    <sheetView workbookViewId="0"/>
  </sheetViews>
  <sheetFormatPr defaultRowHeight="15" x14ac:dyDescent="0.25"/>
  <cols>
    <col min="1" max="1" width="57.85546875" customWidth="1"/>
  </cols>
  <sheetData>
    <row r="1" spans="1:4" x14ac:dyDescent="0.25">
      <c r="A1" s="4" t="s">
        <v>24</v>
      </c>
    </row>
    <row r="3" spans="1:4" x14ac:dyDescent="0.25">
      <c r="A3" s="10" t="s">
        <v>31</v>
      </c>
    </row>
    <row r="4" spans="1:4" ht="45" x14ac:dyDescent="0.25">
      <c r="A4" s="1" t="str" cm="1">
        <f t="array" ref="A4:A19">_xlfn._xlws.FILTER(Datamateriale!G1:'Datamateriale'!G200, (Datamateriale!A1:'Datamateriale'!A200 = A3))</f>
        <v xml:space="preserve">Gjøre rede for undervisning etter modellen demonstrasjon – prøv selv – gjennomgang, og bruke kunnskapen i planlegging av og refleksjon over undervisning. BTC 1–16  </v>
      </c>
      <c r="B4">
        <f>IF(OR(D25&gt; 1, E25 &lt; 1 ), -1, IF(F25 &gt;0, 1,0))</f>
        <v>0</v>
      </c>
      <c r="C4">
        <f>IF(OR(D25&gt; 2, E25 &lt; 2 ), -1, IF(F25 &gt;0, 1,0))</f>
        <v>0</v>
      </c>
      <c r="D4">
        <f>IF(OR(D25&gt; 2, E25 &lt; 2 ), -1, IF(F25 &gt;0, 1,0))</f>
        <v>0</v>
      </c>
    </row>
    <row r="5" spans="1:4" ht="45" x14ac:dyDescent="0.25">
      <c r="A5" s="1" t="str">
        <v>Gjøre rede for og begrunne hvilke typer oppgaver man bruker i et tenkende klasserom, og bruke kunnskapen i planlegging av og refleksjon over undervisning. BTC 18-37</v>
      </c>
      <c r="B5">
        <f t="shared" ref="B5:B10" si="0">IF(OR(D26&gt; 1, E26 &lt; 1 ), -1, IF(F26 &gt;0, 1,0))</f>
        <v>0</v>
      </c>
      <c r="C5">
        <f t="shared" ref="C5:C10" si="1">IF(OR(D26&gt; 2, E26 &lt; 2 ), -1, IF(F26 &gt;0, 1,0))</f>
        <v>0</v>
      </c>
      <c r="D5">
        <f t="shared" ref="D5:D10" si="2">IF(OR(D26&gt; 2, E26 &lt; 2 ), -1, IF(F26 &gt;0, 1,0))</f>
        <v>0</v>
      </c>
    </row>
    <row r="6" spans="1:4" ht="45" x14ac:dyDescent="0.25">
      <c r="A6" s="1" t="str">
        <v xml:space="preserve">Gjøre rede for og begrunne gruppesammensetning i et tenkende klasserom, og bruke kunnskapen i planlegging av og refleksjon over undervisning. BTC 38-55 </v>
      </c>
      <c r="B6">
        <f t="shared" si="0"/>
        <v>0</v>
      </c>
      <c r="C6">
        <f t="shared" si="1"/>
        <v>0</v>
      </c>
      <c r="D6">
        <f t="shared" si="2"/>
        <v>0</v>
      </c>
    </row>
    <row r="7" spans="1:4" ht="45" x14ac:dyDescent="0.25">
      <c r="A7" s="1" t="str">
        <v>Gjøre rede for og begrunne hvor elevene arbeider i et tenkende klasserom, og bruke kunnskapen i planlegging av og refleksjon over undervisning. BTC 56–69</v>
      </c>
      <c r="B7">
        <f t="shared" si="0"/>
        <v>0</v>
      </c>
      <c r="C7">
        <f t="shared" si="1"/>
        <v>0</v>
      </c>
      <c r="D7">
        <f t="shared" si="2"/>
        <v>0</v>
      </c>
    </row>
    <row r="8" spans="1:4" ht="45" x14ac:dyDescent="0.25">
      <c r="A8" s="1" t="str">
        <v>Gjøre rede for hvordan man møblerer et tenkende klasserom, og bruke kunnskapen i planlegging av og refleksjon over undervisning. BTC 70–81</v>
      </c>
      <c r="B8">
        <f t="shared" si="0"/>
        <v>0</v>
      </c>
      <c r="C8">
        <f t="shared" si="1"/>
        <v>0</v>
      </c>
      <c r="D8">
        <f t="shared" si="2"/>
        <v>0</v>
      </c>
    </row>
    <row r="9" spans="1:4" ht="45" x14ac:dyDescent="0.25">
      <c r="A9" s="1" t="str">
        <v>Gjøre rede for og begrunne hvordan man svarer på spørsmål i et tenkende klasserom, og bruke kunnskapen i planlegging av og refleksjon over undervisning. BTC 82-97</v>
      </c>
      <c r="B9">
        <f t="shared" si="0"/>
        <v>0</v>
      </c>
      <c r="C9">
        <f t="shared" si="1"/>
        <v>0</v>
      </c>
      <c r="D9">
        <f t="shared" si="2"/>
        <v>0</v>
      </c>
    </row>
    <row r="10" spans="1:4" ht="45" x14ac:dyDescent="0.25">
      <c r="A10" s="1" t="str">
        <v>Gjøre rede for og begrunne hvordan starte aktiviteter i tenkende klasserom, og bruke kunnskapen i planlegging av og refleksjon over undervisning. BTC 98–116</v>
      </c>
      <c r="B10">
        <f t="shared" si="0"/>
        <v>0</v>
      </c>
      <c r="C10">
        <f t="shared" si="1"/>
        <v>0</v>
      </c>
      <c r="D10">
        <f t="shared" si="2"/>
        <v>0</v>
      </c>
    </row>
    <row r="11" spans="1:4" x14ac:dyDescent="0.25">
      <c r="A11" t="str">
        <v>Gjøre rede for og begrunne hvordan gi lekser i et tenkende klasserom, og bruke kunnskapen i planlegging av og refleksjon over undervisning. BTC 118–131</v>
      </c>
      <c r="B11">
        <f t="shared" ref="B11:B13" si="3">IF(OR(D32&gt; 1, E32 &lt; 1 ), -1, IF(F32 &gt;0, 1,0))</f>
        <v>0</v>
      </c>
      <c r="C11">
        <f t="shared" ref="C11:C13" si="4">IF(OR(D32&gt; 2, E32 &lt; 2 ), -1, IF(F32 &gt;0, 1,0))</f>
        <v>0</v>
      </c>
      <c r="D11">
        <f t="shared" ref="D11:D13" si="5">IF(OR(D32&gt; 2, E32 &lt; 2 ), -1, IF(F32 &gt;0, 1,0))</f>
        <v>0</v>
      </c>
    </row>
    <row r="12" spans="1:4" x14ac:dyDescent="0.25">
      <c r="A12" t="str">
        <v>Gjøre rede for og begrunne elevautonomi i tenkende klasserom, og bruke kunnskapen i planlegging av og refleksjon over undervisning. BTC 132-143</v>
      </c>
      <c r="B12">
        <f t="shared" si="3"/>
        <v>0</v>
      </c>
      <c r="C12">
        <f t="shared" si="4"/>
        <v>0</v>
      </c>
      <c r="D12">
        <f t="shared" si="5"/>
        <v>0</v>
      </c>
    </row>
    <row r="13" spans="1:4" x14ac:dyDescent="0.25">
      <c r="A13" t="str">
        <v>Gjøre rede for og begrunne hvordan veilede i et tenkende klasserom, og bruke kunnskapen i planlegging av og refleksjon over undervisning. BTC 144-169</v>
      </c>
      <c r="B13">
        <f t="shared" si="3"/>
        <v>0</v>
      </c>
      <c r="C13">
        <f t="shared" si="4"/>
        <v>0</v>
      </c>
      <c r="D13">
        <f t="shared" si="5"/>
        <v>0</v>
      </c>
    </row>
    <row r="14" spans="1:4" x14ac:dyDescent="0.25">
      <c r="A14" t="str">
        <v xml:space="preserve">Gjøre rede for og begrunne hvordan oppsummere ei økt i et tenkende klasserom, og bruke kunnskapen i planlegging av og refleksjon over undervisning. BTC 170–185 </v>
      </c>
    </row>
    <row r="15" spans="1:4" x14ac:dyDescent="0.25">
      <c r="A15" t="str">
        <v>Gjøre rede for og begrunne hvordan elever tar notater i et tenkende klasserom, og bruke kunnskapen i planlegging av og refleksjon over undervisning. BTC 186–207</v>
      </c>
    </row>
    <row r="16" spans="1:4" x14ac:dyDescent="0.25">
      <c r="A16" t="str">
        <v>Gjøre rede for og begrunne hvordan vurdere i et tenkende klasserom, og bruke kunnskapen i planlegging av og refleksjon over undervisning. BTC 208-229</v>
      </c>
    </row>
    <row r="17" spans="1:7" x14ac:dyDescent="0.25">
      <c r="A17" t="str">
        <v>Gjøre rede for og begrunne hvordan vurdere matematisk innhold i et tenkende klasserom, og bruke kunnskapen i planlegging av og refleksjon over undervisning. BTC 230-251</v>
      </c>
    </row>
    <row r="18" spans="1:7" x14ac:dyDescent="0.25">
      <c r="A18" t="str">
        <v>Gjøre rede for og begrunne hvordan gradere i et tenkende klasserom, og bruke kunnskapen i planlegging av og refleksjon over undervisning. BTC 252-278</v>
      </c>
    </row>
    <row r="19" spans="1:7" x14ac:dyDescent="0.25">
      <c r="A19" t="str">
        <v>Gjøre rede for og begrunne hvordan implementere et tenkende klasserom, og bruke kunnskapen i planlegging av og refleksjon over undervisning. BTC 279-299</v>
      </c>
    </row>
    <row r="25" spans="1:7" x14ac:dyDescent="0.25">
      <c r="A25" t="str" cm="1">
        <f t="array" ref="A25:G40">_xlfn._xlws.FILTER(Datamateriale!A1:'Datamateriale'!G200,(Datamateriale!A1:'Datamateriale'!A200 = A3))</f>
        <v>Didaktikk</v>
      </c>
      <c r="B25" t="str">
        <v>Building thinking classrooms</v>
      </c>
      <c r="C25">
        <v>0</v>
      </c>
      <c r="D25">
        <v>1</v>
      </c>
      <c r="E25">
        <v>3</v>
      </c>
      <c r="F25">
        <v>0</v>
      </c>
      <c r="G25" t="str">
        <v xml:space="preserve">Gjøre rede for undervisning etter modellen demonstrasjon – prøv selv – gjennomgang, og bruke kunnskapen i planlegging av og refleksjon over undervisning. BTC 1–16  </v>
      </c>
    </row>
    <row r="26" spans="1:7" x14ac:dyDescent="0.25">
      <c r="A26" t="str">
        <v>Didaktikk</v>
      </c>
      <c r="B26" t="str">
        <v>Building thinking classrooms</v>
      </c>
      <c r="C26">
        <v>0</v>
      </c>
      <c r="D26">
        <v>1</v>
      </c>
      <c r="E26">
        <v>3</v>
      </c>
      <c r="F26">
        <v>0</v>
      </c>
      <c r="G26" t="str">
        <v>Gjøre rede for og begrunne hvilke typer oppgaver man bruker i et tenkende klasserom, og bruke kunnskapen i planlegging av og refleksjon over undervisning. BTC 18-37</v>
      </c>
    </row>
    <row r="27" spans="1:7" x14ac:dyDescent="0.25">
      <c r="A27" t="str">
        <v>Didaktikk</v>
      </c>
      <c r="B27" t="str">
        <v>Building thinking classrooms</v>
      </c>
      <c r="C27">
        <v>0</v>
      </c>
      <c r="D27">
        <v>1</v>
      </c>
      <c r="E27">
        <v>3</v>
      </c>
      <c r="F27">
        <v>0</v>
      </c>
      <c r="G27" t="str">
        <v xml:space="preserve">Gjøre rede for og begrunne gruppesammensetning i et tenkende klasserom, og bruke kunnskapen i planlegging av og refleksjon over undervisning. BTC 38-55 </v>
      </c>
    </row>
    <row r="28" spans="1:7" x14ac:dyDescent="0.25">
      <c r="A28" t="str">
        <v>Didaktikk</v>
      </c>
      <c r="B28" t="str">
        <v>Building thinking classrooms</v>
      </c>
      <c r="C28">
        <v>0</v>
      </c>
      <c r="D28">
        <v>1</v>
      </c>
      <c r="E28">
        <v>3</v>
      </c>
      <c r="F28">
        <v>0</v>
      </c>
      <c r="G28" t="str">
        <v>Gjøre rede for og begrunne hvor elevene arbeider i et tenkende klasserom, og bruke kunnskapen i planlegging av og refleksjon over undervisning. BTC 56–69</v>
      </c>
    </row>
    <row r="29" spans="1:7" x14ac:dyDescent="0.25">
      <c r="A29" t="str">
        <v>Didaktikk</v>
      </c>
      <c r="B29" t="str">
        <v>Building thinking classrooms</v>
      </c>
      <c r="C29">
        <v>0</v>
      </c>
      <c r="D29">
        <v>1</v>
      </c>
      <c r="E29">
        <v>3</v>
      </c>
      <c r="F29">
        <v>0</v>
      </c>
      <c r="G29" t="str">
        <v>Gjøre rede for hvordan man møblerer et tenkende klasserom, og bruke kunnskapen i planlegging av og refleksjon over undervisning. BTC 70–81</v>
      </c>
    </row>
    <row r="30" spans="1:7" x14ac:dyDescent="0.25">
      <c r="A30" t="str">
        <v>Didaktikk</v>
      </c>
      <c r="B30" t="str">
        <v>Building thinking classrooms</v>
      </c>
      <c r="C30">
        <v>0</v>
      </c>
      <c r="D30">
        <v>1</v>
      </c>
      <c r="E30">
        <v>3</v>
      </c>
      <c r="F30">
        <v>0</v>
      </c>
      <c r="G30" t="str">
        <v>Gjøre rede for og begrunne hvordan man svarer på spørsmål i et tenkende klasserom, og bruke kunnskapen i planlegging av og refleksjon over undervisning. BTC 82-97</v>
      </c>
    </row>
    <row r="31" spans="1:7" x14ac:dyDescent="0.25">
      <c r="A31" t="str">
        <v>Didaktikk</v>
      </c>
      <c r="B31" t="str">
        <v>Building thinking classrooms</v>
      </c>
      <c r="C31">
        <v>0</v>
      </c>
      <c r="D31">
        <v>1</v>
      </c>
      <c r="E31">
        <v>3</v>
      </c>
      <c r="F31">
        <v>0</v>
      </c>
      <c r="G31" t="str">
        <v>Gjøre rede for og begrunne hvordan starte aktiviteter i tenkende klasserom, og bruke kunnskapen i planlegging av og refleksjon over undervisning. BTC 98–116</v>
      </c>
    </row>
    <row r="32" spans="1:7" x14ac:dyDescent="0.25">
      <c r="A32" t="str">
        <v>Didaktikk</v>
      </c>
      <c r="B32" t="str">
        <v>Building thinking classrooms</v>
      </c>
      <c r="C32">
        <v>0</v>
      </c>
      <c r="D32">
        <v>1</v>
      </c>
      <c r="E32">
        <v>3</v>
      </c>
      <c r="F32">
        <v>0</v>
      </c>
      <c r="G32" t="str">
        <v>Gjøre rede for og begrunne hvordan gi lekser i et tenkende klasserom, og bruke kunnskapen i planlegging av og refleksjon over undervisning. BTC 118–131</v>
      </c>
    </row>
    <row r="33" spans="1:7" x14ac:dyDescent="0.25">
      <c r="A33" t="str">
        <v>Didaktikk</v>
      </c>
      <c r="B33" t="str">
        <v>Building thinking classrooms</v>
      </c>
      <c r="C33">
        <v>0</v>
      </c>
      <c r="D33">
        <v>1</v>
      </c>
      <c r="E33">
        <v>3</v>
      </c>
      <c r="F33">
        <v>0</v>
      </c>
      <c r="G33" t="str">
        <v>Gjøre rede for og begrunne elevautonomi i tenkende klasserom, og bruke kunnskapen i planlegging av og refleksjon over undervisning. BTC 132-143</v>
      </c>
    </row>
    <row r="34" spans="1:7" x14ac:dyDescent="0.25">
      <c r="A34" t="str">
        <v>Didaktikk</v>
      </c>
      <c r="B34" t="str">
        <v>Building thinking classrooms</v>
      </c>
      <c r="C34">
        <v>0</v>
      </c>
      <c r="D34">
        <v>1</v>
      </c>
      <c r="E34">
        <v>3</v>
      </c>
      <c r="F34">
        <v>0</v>
      </c>
      <c r="G34" t="str">
        <v>Gjøre rede for og begrunne hvordan veilede i et tenkende klasserom, og bruke kunnskapen i planlegging av og refleksjon over undervisning. BTC 144-169</v>
      </c>
    </row>
    <row r="35" spans="1:7" x14ac:dyDescent="0.25">
      <c r="A35" t="str">
        <v>Didaktikk</v>
      </c>
      <c r="B35" t="str">
        <v>Building thinking classrooms</v>
      </c>
      <c r="C35">
        <v>0</v>
      </c>
      <c r="D35">
        <v>1</v>
      </c>
      <c r="E35">
        <v>3</v>
      </c>
      <c r="F35">
        <v>0</v>
      </c>
      <c r="G35" t="str">
        <v xml:space="preserve">Gjøre rede for og begrunne hvordan oppsummere ei økt i et tenkende klasserom, og bruke kunnskapen i planlegging av og refleksjon over undervisning. BTC 170–185 </v>
      </c>
    </row>
    <row r="36" spans="1:7" x14ac:dyDescent="0.25">
      <c r="A36" t="str">
        <v>Didaktikk</v>
      </c>
      <c r="B36" t="str">
        <v>Building thinking classrooms</v>
      </c>
      <c r="C36">
        <v>0</v>
      </c>
      <c r="D36">
        <v>1</v>
      </c>
      <c r="E36">
        <v>3</v>
      </c>
      <c r="F36">
        <v>0</v>
      </c>
      <c r="G36" t="str">
        <v>Gjøre rede for og begrunne hvordan elever tar notater i et tenkende klasserom, og bruke kunnskapen i planlegging av og refleksjon over undervisning. BTC 186–207</v>
      </c>
    </row>
    <row r="37" spans="1:7" x14ac:dyDescent="0.25">
      <c r="A37" t="str">
        <v>Didaktikk</v>
      </c>
      <c r="B37" t="str">
        <v>Building thinking classrooms</v>
      </c>
      <c r="C37">
        <v>0</v>
      </c>
      <c r="D37">
        <v>1</v>
      </c>
      <c r="E37">
        <v>3</v>
      </c>
      <c r="F37">
        <v>0</v>
      </c>
      <c r="G37" t="str">
        <v>Gjøre rede for og begrunne hvordan vurdere i et tenkende klasserom, og bruke kunnskapen i planlegging av og refleksjon over undervisning. BTC 208-229</v>
      </c>
    </row>
    <row r="38" spans="1:7" x14ac:dyDescent="0.25">
      <c r="A38" t="str">
        <v>Didaktikk</v>
      </c>
      <c r="B38" t="str">
        <v>Building thinking classrooms</v>
      </c>
      <c r="C38">
        <v>0</v>
      </c>
      <c r="D38">
        <v>1</v>
      </c>
      <c r="E38">
        <v>3</v>
      </c>
      <c r="F38">
        <v>0</v>
      </c>
      <c r="G38" t="str">
        <v>Gjøre rede for og begrunne hvordan vurdere matematisk innhold i et tenkende klasserom, og bruke kunnskapen i planlegging av og refleksjon over undervisning. BTC 230-251</v>
      </c>
    </row>
    <row r="39" spans="1:7" x14ac:dyDescent="0.25">
      <c r="A39" t="str">
        <v>Didaktikk</v>
      </c>
      <c r="B39" t="str">
        <v>Building thinking classrooms</v>
      </c>
      <c r="C39">
        <v>0</v>
      </c>
      <c r="D39">
        <v>1</v>
      </c>
      <c r="E39">
        <v>3</v>
      </c>
      <c r="F39">
        <v>0</v>
      </c>
      <c r="G39" t="str">
        <v>Gjøre rede for og begrunne hvordan gradere i et tenkende klasserom, og bruke kunnskapen i planlegging av og refleksjon over undervisning. BTC 252-278</v>
      </c>
    </row>
    <row r="40" spans="1:7" x14ac:dyDescent="0.25">
      <c r="A40" t="str">
        <v>Didaktikk</v>
      </c>
      <c r="B40" t="str">
        <v>Building thinking classrooms</v>
      </c>
      <c r="C40">
        <v>0</v>
      </c>
      <c r="D40">
        <v>1</v>
      </c>
      <c r="E40">
        <v>3</v>
      </c>
      <c r="F40">
        <v>0</v>
      </c>
      <c r="G40" t="str">
        <v>Gjøre rede for og begrunne hvordan implementere et tenkende klasserom, og bruke kunnskapen i planlegging av og refleksjon over undervisning. BTC 279-299</v>
      </c>
    </row>
  </sheetData>
  <conditionalFormatting sqref="B4:D13">
    <cfRule type="cellIs" dxfId="2" priority="1" operator="equal">
      <formula>0</formula>
    </cfRule>
    <cfRule type="cellIs" dxfId="1" priority="2" operator="equal">
      <formula>1</formula>
    </cfRule>
    <cfRule type="cellIs" dxfId="0" priority="3" operator="equal">
      <formula>-1</formula>
    </cfRule>
  </conditionalFormatting>
  <hyperlinks>
    <hyperlink ref="A1" location="Oversikt!A1" display="Tilbake til oversikt" xr:uid="{1D96CB43-4567-4F7F-9C5D-58EF5FA79BA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3821-460E-4C5A-B4CD-5E06A753D3E7}">
  <dimension ref="A1:X117"/>
  <sheetViews>
    <sheetView tabSelected="1" workbookViewId="0">
      <selection activeCell="J1" sqref="J1"/>
    </sheetView>
  </sheetViews>
  <sheetFormatPr defaultRowHeight="15" x14ac:dyDescent="0.25"/>
  <cols>
    <col min="1" max="1" width="38.28515625" customWidth="1"/>
    <col min="2" max="2" width="27" customWidth="1"/>
    <col min="6" max="6" width="13.42578125" bestFit="1" customWidth="1"/>
    <col min="7" max="7" width="188.5703125" bestFit="1" customWidth="1"/>
  </cols>
  <sheetData>
    <row r="1" spans="1:24" x14ac:dyDescent="0.25">
      <c r="A1" t="s">
        <v>27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171</v>
      </c>
      <c r="I1" t="s">
        <v>41</v>
      </c>
      <c r="J1" t="s">
        <v>172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</row>
    <row r="2" spans="1:24" x14ac:dyDescent="0.25">
      <c r="A2" t="s">
        <v>5</v>
      </c>
      <c r="B2" t="s">
        <v>0</v>
      </c>
      <c r="C2">
        <v>1</v>
      </c>
      <c r="D2">
        <v>2</v>
      </c>
      <c r="E2">
        <v>3</v>
      </c>
      <c r="F2">
        <v>0</v>
      </c>
      <c r="G2" t="s">
        <v>56</v>
      </c>
    </row>
    <row r="3" spans="1:24" x14ac:dyDescent="0.25">
      <c r="A3" t="s">
        <v>5</v>
      </c>
      <c r="B3" t="s">
        <v>0</v>
      </c>
      <c r="C3">
        <v>2</v>
      </c>
      <c r="D3">
        <v>1</v>
      </c>
      <c r="E3">
        <v>3</v>
      </c>
      <c r="F3">
        <v>0</v>
      </c>
      <c r="G3" t="s">
        <v>57</v>
      </c>
    </row>
    <row r="4" spans="1:24" x14ac:dyDescent="0.25">
      <c r="A4" t="s">
        <v>5</v>
      </c>
      <c r="B4" t="s">
        <v>0</v>
      </c>
      <c r="C4">
        <v>3</v>
      </c>
      <c r="D4">
        <v>1</v>
      </c>
      <c r="E4">
        <v>3</v>
      </c>
      <c r="F4">
        <v>0</v>
      </c>
      <c r="G4" t="s">
        <v>58</v>
      </c>
    </row>
    <row r="5" spans="1:24" x14ac:dyDescent="0.25">
      <c r="A5" t="s">
        <v>5</v>
      </c>
      <c r="B5" t="s">
        <v>0</v>
      </c>
      <c r="C5">
        <v>4</v>
      </c>
      <c r="D5">
        <v>1</v>
      </c>
      <c r="E5">
        <v>3</v>
      </c>
      <c r="F5">
        <v>0</v>
      </c>
      <c r="G5" t="s">
        <v>59</v>
      </c>
    </row>
    <row r="6" spans="1:24" x14ac:dyDescent="0.25">
      <c r="A6" t="s">
        <v>5</v>
      </c>
      <c r="B6" t="s">
        <v>0</v>
      </c>
      <c r="C6">
        <v>5</v>
      </c>
      <c r="D6">
        <v>2</v>
      </c>
      <c r="E6">
        <v>3</v>
      </c>
      <c r="F6">
        <v>0</v>
      </c>
      <c r="G6" t="s">
        <v>60</v>
      </c>
    </row>
    <row r="7" spans="1:24" x14ac:dyDescent="0.25">
      <c r="A7" t="s">
        <v>5</v>
      </c>
      <c r="B7" t="s">
        <v>0</v>
      </c>
      <c r="C7">
        <v>6</v>
      </c>
      <c r="D7">
        <v>3</v>
      </c>
      <c r="E7">
        <v>3</v>
      </c>
      <c r="F7">
        <v>0</v>
      </c>
      <c r="G7" t="s">
        <v>61</v>
      </c>
    </row>
    <row r="8" spans="1:24" x14ac:dyDescent="0.25">
      <c r="A8" t="s">
        <v>5</v>
      </c>
      <c r="B8" t="s">
        <v>1</v>
      </c>
      <c r="C8">
        <v>1</v>
      </c>
      <c r="D8">
        <v>1</v>
      </c>
      <c r="E8">
        <v>2</v>
      </c>
      <c r="F8">
        <v>0</v>
      </c>
      <c r="G8" t="s">
        <v>62</v>
      </c>
    </row>
    <row r="9" spans="1:24" x14ac:dyDescent="0.25">
      <c r="A9" t="s">
        <v>5</v>
      </c>
      <c r="B9" t="s">
        <v>1</v>
      </c>
      <c r="C9">
        <v>2</v>
      </c>
      <c r="D9">
        <v>1</v>
      </c>
      <c r="E9">
        <v>2</v>
      </c>
      <c r="F9">
        <v>0</v>
      </c>
      <c r="G9" t="s">
        <v>63</v>
      </c>
    </row>
    <row r="10" spans="1:24" x14ac:dyDescent="0.25">
      <c r="A10" t="s">
        <v>5</v>
      </c>
      <c r="B10" t="s">
        <v>1</v>
      </c>
      <c r="C10">
        <v>3</v>
      </c>
      <c r="D10">
        <v>2</v>
      </c>
      <c r="E10">
        <v>3</v>
      </c>
      <c r="F10">
        <v>0</v>
      </c>
      <c r="G10" t="s">
        <v>64</v>
      </c>
    </row>
    <row r="11" spans="1:24" x14ac:dyDescent="0.25">
      <c r="A11" t="s">
        <v>5</v>
      </c>
      <c r="B11" t="s">
        <v>1</v>
      </c>
      <c r="C11">
        <v>4</v>
      </c>
      <c r="D11">
        <v>2</v>
      </c>
      <c r="E11">
        <v>3</v>
      </c>
      <c r="F11">
        <v>0</v>
      </c>
      <c r="G11" t="s">
        <v>65</v>
      </c>
    </row>
    <row r="12" spans="1:24" x14ac:dyDescent="0.25">
      <c r="A12" t="s">
        <v>5</v>
      </c>
      <c r="B12" t="s">
        <v>1</v>
      </c>
      <c r="C12">
        <v>5</v>
      </c>
      <c r="E12">
        <v>3</v>
      </c>
      <c r="F12">
        <v>0</v>
      </c>
      <c r="G12" t="s">
        <v>66</v>
      </c>
    </row>
    <row r="13" spans="1:24" x14ac:dyDescent="0.25">
      <c r="A13" t="s">
        <v>5</v>
      </c>
      <c r="B13" t="s">
        <v>1</v>
      </c>
      <c r="C13">
        <v>6</v>
      </c>
      <c r="D13">
        <v>2</v>
      </c>
      <c r="E13">
        <v>3</v>
      </c>
      <c r="F13">
        <v>0</v>
      </c>
      <c r="G13" t="s">
        <v>67</v>
      </c>
    </row>
    <row r="14" spans="1:24" x14ac:dyDescent="0.25">
      <c r="A14" t="s">
        <v>5</v>
      </c>
      <c r="B14" t="s">
        <v>1</v>
      </c>
      <c r="C14">
        <v>7</v>
      </c>
      <c r="D14">
        <v>2</v>
      </c>
      <c r="E14">
        <v>3</v>
      </c>
      <c r="F14">
        <v>0</v>
      </c>
      <c r="G14" t="s">
        <v>68</v>
      </c>
    </row>
    <row r="15" spans="1:24" x14ac:dyDescent="0.25">
      <c r="A15" t="s">
        <v>9</v>
      </c>
      <c r="B15" t="s">
        <v>0</v>
      </c>
      <c r="C15">
        <v>1</v>
      </c>
      <c r="D15">
        <v>1</v>
      </c>
      <c r="E15">
        <v>3</v>
      </c>
      <c r="F15">
        <v>0</v>
      </c>
      <c r="G15" t="s">
        <v>69</v>
      </c>
    </row>
    <row r="16" spans="1:24" x14ac:dyDescent="0.25">
      <c r="A16" t="s">
        <v>9</v>
      </c>
      <c r="B16" t="s">
        <v>0</v>
      </c>
      <c r="C16">
        <v>2</v>
      </c>
      <c r="D16">
        <v>1</v>
      </c>
      <c r="E16">
        <v>2</v>
      </c>
      <c r="F16">
        <v>0</v>
      </c>
      <c r="G16" t="s">
        <v>70</v>
      </c>
    </row>
    <row r="17" spans="1:7" x14ac:dyDescent="0.25">
      <c r="A17" t="s">
        <v>9</v>
      </c>
      <c r="B17" t="s">
        <v>0</v>
      </c>
      <c r="C17">
        <v>3</v>
      </c>
      <c r="D17">
        <v>1</v>
      </c>
      <c r="E17">
        <v>1</v>
      </c>
      <c r="F17">
        <v>0</v>
      </c>
      <c r="G17" t="s">
        <v>71</v>
      </c>
    </row>
    <row r="18" spans="1:7" x14ac:dyDescent="0.25">
      <c r="A18" t="s">
        <v>9</v>
      </c>
      <c r="B18" t="s">
        <v>0</v>
      </c>
      <c r="C18">
        <v>4</v>
      </c>
      <c r="D18">
        <v>1</v>
      </c>
      <c r="E18">
        <v>3</v>
      </c>
      <c r="F18">
        <v>0</v>
      </c>
      <c r="G18" t="s">
        <v>72</v>
      </c>
    </row>
    <row r="19" spans="1:7" x14ac:dyDescent="0.25">
      <c r="A19" t="s">
        <v>9</v>
      </c>
      <c r="B19" t="s">
        <v>30</v>
      </c>
      <c r="C19">
        <v>1</v>
      </c>
      <c r="D19">
        <v>2</v>
      </c>
      <c r="E19">
        <v>3</v>
      </c>
      <c r="F19">
        <v>0</v>
      </c>
      <c r="G19" t="s">
        <v>73</v>
      </c>
    </row>
    <row r="20" spans="1:7" x14ac:dyDescent="0.25">
      <c r="A20" t="s">
        <v>9</v>
      </c>
      <c r="B20" t="s">
        <v>30</v>
      </c>
      <c r="C20">
        <v>2</v>
      </c>
      <c r="D20">
        <v>3</v>
      </c>
      <c r="E20">
        <v>3</v>
      </c>
      <c r="F20">
        <v>0</v>
      </c>
      <c r="G20" t="s">
        <v>74</v>
      </c>
    </row>
    <row r="21" spans="1:7" x14ac:dyDescent="0.25">
      <c r="A21" t="s">
        <v>9</v>
      </c>
      <c r="B21" t="s">
        <v>30</v>
      </c>
      <c r="C21">
        <v>3</v>
      </c>
      <c r="D21">
        <v>1</v>
      </c>
      <c r="E21">
        <v>1</v>
      </c>
      <c r="F21">
        <v>0</v>
      </c>
      <c r="G21" t="s">
        <v>75</v>
      </c>
    </row>
    <row r="22" spans="1:7" x14ac:dyDescent="0.25">
      <c r="A22" t="s">
        <v>9</v>
      </c>
      <c r="B22" t="s">
        <v>30</v>
      </c>
      <c r="C22">
        <v>4</v>
      </c>
      <c r="D22">
        <v>1</v>
      </c>
      <c r="E22">
        <v>3</v>
      </c>
      <c r="F22">
        <v>0</v>
      </c>
      <c r="G22" t="s">
        <v>76</v>
      </c>
    </row>
    <row r="23" spans="1:7" x14ac:dyDescent="0.25">
      <c r="A23" t="s">
        <v>12</v>
      </c>
      <c r="B23" t="s">
        <v>12</v>
      </c>
      <c r="C23">
        <v>1</v>
      </c>
      <c r="D23">
        <v>1</v>
      </c>
      <c r="E23">
        <v>3</v>
      </c>
      <c r="F23">
        <v>0</v>
      </c>
      <c r="G23" t="s">
        <v>77</v>
      </c>
    </row>
    <row r="24" spans="1:7" x14ac:dyDescent="0.25">
      <c r="A24" t="s">
        <v>12</v>
      </c>
      <c r="B24" t="s">
        <v>12</v>
      </c>
      <c r="C24">
        <v>2</v>
      </c>
      <c r="D24">
        <v>1</v>
      </c>
      <c r="E24">
        <v>3</v>
      </c>
      <c r="F24">
        <v>0</v>
      </c>
      <c r="G24" t="s">
        <v>78</v>
      </c>
    </row>
    <row r="25" spans="1:7" x14ac:dyDescent="0.25">
      <c r="A25" t="s">
        <v>12</v>
      </c>
      <c r="B25" t="s">
        <v>12</v>
      </c>
      <c r="C25">
        <v>3</v>
      </c>
      <c r="D25">
        <v>1</v>
      </c>
      <c r="E25">
        <v>3</v>
      </c>
      <c r="F25">
        <v>0</v>
      </c>
      <c r="G25" t="s">
        <v>79</v>
      </c>
    </row>
    <row r="26" spans="1:7" x14ac:dyDescent="0.25">
      <c r="A26" t="s">
        <v>12</v>
      </c>
      <c r="B26" t="s">
        <v>12</v>
      </c>
      <c r="C26">
        <v>4</v>
      </c>
      <c r="D26">
        <v>1</v>
      </c>
      <c r="E26">
        <v>3</v>
      </c>
      <c r="F26">
        <v>0</v>
      </c>
      <c r="G26" t="s">
        <v>80</v>
      </c>
    </row>
    <row r="27" spans="1:7" x14ac:dyDescent="0.25">
      <c r="A27" t="s">
        <v>12</v>
      </c>
      <c r="B27" t="s">
        <v>12</v>
      </c>
      <c r="C27">
        <v>5</v>
      </c>
      <c r="D27">
        <v>1</v>
      </c>
      <c r="E27">
        <v>3</v>
      </c>
      <c r="F27">
        <v>0</v>
      </c>
      <c r="G27" t="s">
        <v>81</v>
      </c>
    </row>
    <row r="28" spans="1:7" x14ac:dyDescent="0.25">
      <c r="A28" t="s">
        <v>12</v>
      </c>
      <c r="B28" t="s">
        <v>12</v>
      </c>
      <c r="C28">
        <v>6</v>
      </c>
      <c r="D28">
        <v>1</v>
      </c>
      <c r="E28">
        <v>3</v>
      </c>
      <c r="F28">
        <v>0</v>
      </c>
      <c r="G28" t="s">
        <v>82</v>
      </c>
    </row>
    <row r="29" spans="1:7" x14ac:dyDescent="0.25">
      <c r="A29" t="s">
        <v>12</v>
      </c>
      <c r="B29" t="s">
        <v>12</v>
      </c>
      <c r="C29">
        <v>7</v>
      </c>
      <c r="D29">
        <v>1</v>
      </c>
      <c r="E29">
        <v>3</v>
      </c>
      <c r="F29">
        <v>0</v>
      </c>
      <c r="G29" t="s">
        <v>83</v>
      </c>
    </row>
    <row r="30" spans="1:7" x14ac:dyDescent="0.25">
      <c r="A30" t="s">
        <v>10</v>
      </c>
      <c r="B30" t="s">
        <v>32</v>
      </c>
      <c r="C30">
        <v>1</v>
      </c>
      <c r="D30">
        <v>1</v>
      </c>
      <c r="E30">
        <v>3</v>
      </c>
      <c r="F30">
        <v>0</v>
      </c>
      <c r="G30" t="s">
        <v>84</v>
      </c>
    </row>
    <row r="31" spans="1:7" x14ac:dyDescent="0.25">
      <c r="A31" t="s">
        <v>10</v>
      </c>
      <c r="B31" t="s">
        <v>32</v>
      </c>
      <c r="C31">
        <v>2</v>
      </c>
      <c r="D31">
        <v>1</v>
      </c>
      <c r="E31">
        <v>3</v>
      </c>
      <c r="F31">
        <v>0</v>
      </c>
      <c r="G31" t="s">
        <v>85</v>
      </c>
    </row>
    <row r="32" spans="1:7" x14ac:dyDescent="0.25">
      <c r="A32" t="s">
        <v>10</v>
      </c>
      <c r="B32" t="s">
        <v>32</v>
      </c>
      <c r="C32">
        <v>3</v>
      </c>
      <c r="D32">
        <v>1</v>
      </c>
      <c r="E32">
        <v>3</v>
      </c>
      <c r="F32">
        <v>0</v>
      </c>
      <c r="G32" t="s">
        <v>86</v>
      </c>
    </row>
    <row r="33" spans="1:7" x14ac:dyDescent="0.25">
      <c r="A33" t="s">
        <v>10</v>
      </c>
      <c r="B33" t="s">
        <v>32</v>
      </c>
      <c r="C33">
        <v>4</v>
      </c>
      <c r="D33">
        <v>1</v>
      </c>
      <c r="E33">
        <v>3</v>
      </c>
      <c r="F33">
        <v>0</v>
      </c>
      <c r="G33" t="s">
        <v>87</v>
      </c>
    </row>
    <row r="34" spans="1:7" x14ac:dyDescent="0.25">
      <c r="A34" t="s">
        <v>10</v>
      </c>
      <c r="B34" t="s">
        <v>32</v>
      </c>
      <c r="C34">
        <v>5</v>
      </c>
      <c r="D34">
        <v>1</v>
      </c>
      <c r="E34">
        <v>3</v>
      </c>
      <c r="F34">
        <v>0</v>
      </c>
      <c r="G34" t="s">
        <v>88</v>
      </c>
    </row>
    <row r="35" spans="1:7" x14ac:dyDescent="0.25">
      <c r="A35" t="s">
        <v>10</v>
      </c>
      <c r="B35" t="s">
        <v>33</v>
      </c>
      <c r="C35">
        <v>1</v>
      </c>
      <c r="D35">
        <v>1</v>
      </c>
      <c r="E35">
        <v>3</v>
      </c>
      <c r="F35">
        <v>0</v>
      </c>
      <c r="G35" t="s">
        <v>89</v>
      </c>
    </row>
    <row r="36" spans="1:7" x14ac:dyDescent="0.25">
      <c r="A36" t="s">
        <v>10</v>
      </c>
      <c r="B36" t="s">
        <v>33</v>
      </c>
      <c r="C36">
        <v>2</v>
      </c>
      <c r="D36">
        <v>1</v>
      </c>
      <c r="E36">
        <v>3</v>
      </c>
      <c r="F36">
        <v>0</v>
      </c>
      <c r="G36" t="s">
        <v>90</v>
      </c>
    </row>
    <row r="37" spans="1:7" x14ac:dyDescent="0.25">
      <c r="A37" t="s">
        <v>10</v>
      </c>
      <c r="B37" t="s">
        <v>33</v>
      </c>
      <c r="C37">
        <v>3</v>
      </c>
      <c r="D37">
        <v>1</v>
      </c>
      <c r="E37">
        <v>3</v>
      </c>
      <c r="F37">
        <v>0</v>
      </c>
      <c r="G37" t="s">
        <v>91</v>
      </c>
    </row>
    <row r="38" spans="1:7" x14ac:dyDescent="0.25">
      <c r="A38" t="s">
        <v>10</v>
      </c>
      <c r="B38" t="s">
        <v>33</v>
      </c>
      <c r="C38">
        <v>4</v>
      </c>
      <c r="D38">
        <v>1</v>
      </c>
      <c r="E38">
        <v>3</v>
      </c>
      <c r="F38">
        <v>0</v>
      </c>
      <c r="G38" t="s">
        <v>92</v>
      </c>
    </row>
    <row r="39" spans="1:7" x14ac:dyDescent="0.25">
      <c r="A39" t="s">
        <v>10</v>
      </c>
      <c r="B39" t="s">
        <v>34</v>
      </c>
      <c r="C39">
        <v>1</v>
      </c>
      <c r="D39">
        <v>1</v>
      </c>
      <c r="E39">
        <v>3</v>
      </c>
      <c r="F39">
        <v>0</v>
      </c>
      <c r="G39" t="s">
        <v>93</v>
      </c>
    </row>
    <row r="40" spans="1:7" x14ac:dyDescent="0.25">
      <c r="A40" t="s">
        <v>10</v>
      </c>
      <c r="B40" t="s">
        <v>34</v>
      </c>
      <c r="C40">
        <v>2</v>
      </c>
      <c r="D40">
        <v>1</v>
      </c>
      <c r="E40">
        <v>3</v>
      </c>
      <c r="F40">
        <v>0</v>
      </c>
      <c r="G40" t="s">
        <v>94</v>
      </c>
    </row>
    <row r="41" spans="1:7" x14ac:dyDescent="0.25">
      <c r="A41" t="s">
        <v>10</v>
      </c>
      <c r="B41" t="s">
        <v>34</v>
      </c>
      <c r="C41">
        <v>3</v>
      </c>
      <c r="D41">
        <v>1</v>
      </c>
      <c r="E41">
        <v>3</v>
      </c>
      <c r="F41">
        <v>0</v>
      </c>
      <c r="G41" t="s">
        <v>95</v>
      </c>
    </row>
    <row r="42" spans="1:7" x14ac:dyDescent="0.25">
      <c r="A42" t="s">
        <v>15</v>
      </c>
      <c r="B42" t="s">
        <v>15</v>
      </c>
      <c r="C42">
        <v>1</v>
      </c>
      <c r="D42">
        <v>1</v>
      </c>
      <c r="E42">
        <v>3</v>
      </c>
      <c r="F42">
        <v>0</v>
      </c>
      <c r="G42" t="s">
        <v>96</v>
      </c>
    </row>
    <row r="43" spans="1:7" x14ac:dyDescent="0.25">
      <c r="A43" t="s">
        <v>15</v>
      </c>
      <c r="B43" t="s">
        <v>15</v>
      </c>
      <c r="C43">
        <v>2</v>
      </c>
      <c r="D43">
        <v>1</v>
      </c>
      <c r="E43">
        <v>3</v>
      </c>
      <c r="F43">
        <v>0</v>
      </c>
      <c r="G43" t="s">
        <v>97</v>
      </c>
    </row>
    <row r="44" spans="1:7" x14ac:dyDescent="0.25">
      <c r="A44" t="s">
        <v>15</v>
      </c>
      <c r="B44" t="s">
        <v>15</v>
      </c>
      <c r="C44">
        <v>3</v>
      </c>
      <c r="D44">
        <v>1</v>
      </c>
      <c r="E44">
        <v>3</v>
      </c>
      <c r="F44">
        <v>0</v>
      </c>
      <c r="G44" t="s">
        <v>98</v>
      </c>
    </row>
    <row r="45" spans="1:7" x14ac:dyDescent="0.25">
      <c r="A45" t="s">
        <v>99</v>
      </c>
      <c r="B45" t="s">
        <v>99</v>
      </c>
      <c r="C45">
        <v>1</v>
      </c>
      <c r="D45">
        <v>1</v>
      </c>
      <c r="E45">
        <v>3</v>
      </c>
      <c r="F45">
        <v>0</v>
      </c>
      <c r="G45" t="s">
        <v>100</v>
      </c>
    </row>
    <row r="46" spans="1:7" x14ac:dyDescent="0.25">
      <c r="A46" t="s">
        <v>99</v>
      </c>
      <c r="B46" t="s">
        <v>99</v>
      </c>
      <c r="C46">
        <v>2</v>
      </c>
      <c r="D46">
        <v>1</v>
      </c>
      <c r="E46">
        <v>3</v>
      </c>
      <c r="F46">
        <v>0</v>
      </c>
      <c r="G46" t="s">
        <v>101</v>
      </c>
    </row>
    <row r="47" spans="1:7" x14ac:dyDescent="0.25">
      <c r="A47" t="s">
        <v>99</v>
      </c>
      <c r="B47" t="s">
        <v>99</v>
      </c>
      <c r="C47">
        <v>3</v>
      </c>
      <c r="D47">
        <v>1</v>
      </c>
      <c r="E47">
        <v>3</v>
      </c>
      <c r="F47">
        <v>0</v>
      </c>
      <c r="G47" t="s">
        <v>102</v>
      </c>
    </row>
    <row r="48" spans="1:7" x14ac:dyDescent="0.25">
      <c r="A48" t="s">
        <v>99</v>
      </c>
      <c r="B48" t="s">
        <v>99</v>
      </c>
      <c r="C48">
        <v>4</v>
      </c>
      <c r="D48">
        <v>1</v>
      </c>
      <c r="E48">
        <v>3</v>
      </c>
      <c r="F48">
        <v>0</v>
      </c>
      <c r="G48" t="s">
        <v>103</v>
      </c>
    </row>
    <row r="49" spans="1:7" x14ac:dyDescent="0.25">
      <c r="A49" t="s">
        <v>99</v>
      </c>
      <c r="B49" t="s">
        <v>99</v>
      </c>
      <c r="C49">
        <v>5</v>
      </c>
      <c r="D49">
        <v>1</v>
      </c>
      <c r="E49">
        <v>3</v>
      </c>
      <c r="F49">
        <v>0</v>
      </c>
      <c r="G49" t="s">
        <v>104</v>
      </c>
    </row>
    <row r="50" spans="1:7" x14ac:dyDescent="0.25">
      <c r="A50" t="s">
        <v>105</v>
      </c>
      <c r="B50" t="s">
        <v>17</v>
      </c>
      <c r="C50">
        <v>1</v>
      </c>
      <c r="D50">
        <v>1</v>
      </c>
      <c r="E50">
        <v>3</v>
      </c>
      <c r="F50">
        <v>0</v>
      </c>
      <c r="G50" t="s">
        <v>106</v>
      </c>
    </row>
    <row r="51" spans="1:7" x14ac:dyDescent="0.25">
      <c r="A51" t="s">
        <v>105</v>
      </c>
      <c r="B51" t="s">
        <v>17</v>
      </c>
      <c r="C51">
        <v>2</v>
      </c>
      <c r="D51">
        <v>1</v>
      </c>
      <c r="E51">
        <v>3</v>
      </c>
      <c r="F51">
        <v>0</v>
      </c>
      <c r="G51" t="s">
        <v>107</v>
      </c>
    </row>
    <row r="52" spans="1:7" x14ac:dyDescent="0.25">
      <c r="A52" t="s">
        <v>105</v>
      </c>
      <c r="B52" t="s">
        <v>17</v>
      </c>
      <c r="C52">
        <v>3</v>
      </c>
      <c r="D52">
        <v>1</v>
      </c>
      <c r="E52">
        <v>3</v>
      </c>
      <c r="F52">
        <v>0</v>
      </c>
      <c r="G52" t="s">
        <v>108</v>
      </c>
    </row>
    <row r="53" spans="1:7" x14ac:dyDescent="0.25">
      <c r="A53" t="s">
        <v>105</v>
      </c>
      <c r="B53" t="s">
        <v>17</v>
      </c>
      <c r="C53">
        <v>4</v>
      </c>
      <c r="D53">
        <v>1</v>
      </c>
      <c r="E53">
        <v>3</v>
      </c>
      <c r="F53">
        <v>0</v>
      </c>
      <c r="G53" t="s">
        <v>109</v>
      </c>
    </row>
    <row r="54" spans="1:7" x14ac:dyDescent="0.25">
      <c r="A54" t="s">
        <v>105</v>
      </c>
      <c r="B54" t="s">
        <v>17</v>
      </c>
      <c r="C54">
        <v>5</v>
      </c>
      <c r="D54">
        <v>1</v>
      </c>
      <c r="E54">
        <v>3</v>
      </c>
      <c r="F54">
        <v>0</v>
      </c>
      <c r="G54" t="s">
        <v>110</v>
      </c>
    </row>
    <row r="55" spans="1:7" x14ac:dyDescent="0.25">
      <c r="A55" t="s">
        <v>105</v>
      </c>
      <c r="B55" t="s">
        <v>17</v>
      </c>
      <c r="C55">
        <v>6</v>
      </c>
      <c r="D55">
        <v>1</v>
      </c>
      <c r="E55">
        <v>3</v>
      </c>
      <c r="F55">
        <v>0</v>
      </c>
      <c r="G55" t="s">
        <v>111</v>
      </c>
    </row>
    <row r="56" spans="1:7" x14ac:dyDescent="0.25">
      <c r="A56" t="s">
        <v>105</v>
      </c>
      <c r="B56" t="s">
        <v>17</v>
      </c>
      <c r="C56">
        <v>7</v>
      </c>
      <c r="D56">
        <v>1</v>
      </c>
      <c r="E56">
        <v>3</v>
      </c>
      <c r="F56">
        <v>0</v>
      </c>
      <c r="G56" t="s">
        <v>112</v>
      </c>
    </row>
    <row r="57" spans="1:7" x14ac:dyDescent="0.25">
      <c r="A57" t="s">
        <v>105</v>
      </c>
      <c r="B57" t="s">
        <v>17</v>
      </c>
      <c r="C57">
        <v>8</v>
      </c>
      <c r="D57">
        <v>1</v>
      </c>
      <c r="E57">
        <v>3</v>
      </c>
      <c r="F57">
        <v>0</v>
      </c>
      <c r="G57" t="s">
        <v>113</v>
      </c>
    </row>
    <row r="58" spans="1:7" x14ac:dyDescent="0.25">
      <c r="A58" t="s">
        <v>105</v>
      </c>
      <c r="B58" t="s">
        <v>17</v>
      </c>
      <c r="C58">
        <v>9</v>
      </c>
      <c r="D58">
        <v>1</v>
      </c>
      <c r="E58">
        <v>3</v>
      </c>
      <c r="F58">
        <v>0</v>
      </c>
      <c r="G58" t="s">
        <v>114</v>
      </c>
    </row>
    <row r="59" spans="1:7" x14ac:dyDescent="0.25">
      <c r="A59" t="s">
        <v>105</v>
      </c>
      <c r="B59" t="s">
        <v>17</v>
      </c>
      <c r="C59">
        <v>10</v>
      </c>
      <c r="D59">
        <v>1</v>
      </c>
      <c r="E59">
        <v>3</v>
      </c>
      <c r="F59">
        <v>0</v>
      </c>
      <c r="G59" t="s">
        <v>106</v>
      </c>
    </row>
    <row r="60" spans="1:7" x14ac:dyDescent="0.25">
      <c r="A60" t="s">
        <v>105</v>
      </c>
      <c r="B60" t="s">
        <v>18</v>
      </c>
      <c r="C60">
        <v>1</v>
      </c>
      <c r="D60">
        <v>1</v>
      </c>
      <c r="E60">
        <v>3</v>
      </c>
      <c r="F60">
        <v>0</v>
      </c>
      <c r="G60" t="s">
        <v>115</v>
      </c>
    </row>
    <row r="61" spans="1:7" x14ac:dyDescent="0.25">
      <c r="A61" t="s">
        <v>105</v>
      </c>
      <c r="B61" t="s">
        <v>18</v>
      </c>
      <c r="C61">
        <v>2</v>
      </c>
      <c r="D61">
        <v>1</v>
      </c>
      <c r="E61">
        <v>3</v>
      </c>
      <c r="F61">
        <v>0</v>
      </c>
      <c r="G61" t="s">
        <v>116</v>
      </c>
    </row>
    <row r="62" spans="1:7" x14ac:dyDescent="0.25">
      <c r="A62" t="s">
        <v>105</v>
      </c>
      <c r="B62" t="s">
        <v>18</v>
      </c>
      <c r="C62">
        <v>3</v>
      </c>
      <c r="D62">
        <v>1</v>
      </c>
      <c r="E62">
        <v>3</v>
      </c>
      <c r="F62">
        <v>0</v>
      </c>
      <c r="G62" t="s">
        <v>117</v>
      </c>
    </row>
    <row r="63" spans="1:7" x14ac:dyDescent="0.25">
      <c r="A63" t="s">
        <v>105</v>
      </c>
      <c r="B63" t="s">
        <v>18</v>
      </c>
      <c r="C63">
        <v>4</v>
      </c>
      <c r="D63">
        <v>1</v>
      </c>
      <c r="E63">
        <v>3</v>
      </c>
      <c r="F63">
        <v>0</v>
      </c>
      <c r="G63" t="s">
        <v>118</v>
      </c>
    </row>
    <row r="64" spans="1:7" x14ac:dyDescent="0.25">
      <c r="A64" t="s">
        <v>105</v>
      </c>
      <c r="B64" t="s">
        <v>18</v>
      </c>
      <c r="C64">
        <v>5</v>
      </c>
      <c r="D64">
        <v>1</v>
      </c>
      <c r="E64">
        <v>3</v>
      </c>
      <c r="F64">
        <v>0</v>
      </c>
      <c r="G64" t="s">
        <v>119</v>
      </c>
    </row>
    <row r="65" spans="1:7" x14ac:dyDescent="0.25">
      <c r="A65" t="s">
        <v>105</v>
      </c>
      <c r="B65" t="s">
        <v>18</v>
      </c>
      <c r="C65">
        <v>6</v>
      </c>
      <c r="D65">
        <v>1</v>
      </c>
      <c r="E65">
        <v>3</v>
      </c>
      <c r="F65">
        <v>0</v>
      </c>
      <c r="G65" t="s">
        <v>120</v>
      </c>
    </row>
    <row r="66" spans="1:7" x14ac:dyDescent="0.25">
      <c r="A66" t="s">
        <v>105</v>
      </c>
      <c r="B66" t="s">
        <v>18</v>
      </c>
      <c r="C66">
        <v>7</v>
      </c>
      <c r="D66">
        <v>1</v>
      </c>
      <c r="E66">
        <v>3</v>
      </c>
      <c r="F66">
        <v>0</v>
      </c>
      <c r="G66" t="s">
        <v>121</v>
      </c>
    </row>
    <row r="67" spans="1:7" x14ac:dyDescent="0.25">
      <c r="A67" t="s">
        <v>105</v>
      </c>
      <c r="B67" t="s">
        <v>122</v>
      </c>
      <c r="C67">
        <v>1</v>
      </c>
      <c r="D67">
        <v>1</v>
      </c>
      <c r="E67">
        <v>3</v>
      </c>
      <c r="F67">
        <v>0</v>
      </c>
      <c r="G67" t="s">
        <v>123</v>
      </c>
    </row>
    <row r="68" spans="1:7" x14ac:dyDescent="0.25">
      <c r="A68" t="s">
        <v>105</v>
      </c>
      <c r="B68" t="s">
        <v>122</v>
      </c>
      <c r="C68">
        <v>2</v>
      </c>
      <c r="D68">
        <v>1</v>
      </c>
      <c r="E68">
        <v>3</v>
      </c>
      <c r="F68">
        <v>0</v>
      </c>
      <c r="G68" t="s">
        <v>124</v>
      </c>
    </row>
    <row r="69" spans="1:7" x14ac:dyDescent="0.25">
      <c r="A69" t="s">
        <v>105</v>
      </c>
      <c r="B69" t="s">
        <v>122</v>
      </c>
      <c r="C69">
        <v>3</v>
      </c>
      <c r="D69">
        <v>1</v>
      </c>
      <c r="E69">
        <v>3</v>
      </c>
      <c r="F69">
        <v>0</v>
      </c>
      <c r="G69" t="s">
        <v>125</v>
      </c>
    </row>
    <row r="70" spans="1:7" x14ac:dyDescent="0.25">
      <c r="A70" t="s">
        <v>105</v>
      </c>
      <c r="B70" t="s">
        <v>122</v>
      </c>
      <c r="C70">
        <v>4</v>
      </c>
      <c r="D70">
        <v>1</v>
      </c>
      <c r="E70">
        <v>3</v>
      </c>
      <c r="F70">
        <v>0</v>
      </c>
      <c r="G70" t="s">
        <v>126</v>
      </c>
    </row>
    <row r="71" spans="1:7" x14ac:dyDescent="0.25">
      <c r="A71" t="s">
        <v>20</v>
      </c>
      <c r="B71" t="s">
        <v>127</v>
      </c>
      <c r="C71">
        <v>1</v>
      </c>
      <c r="D71">
        <v>1</v>
      </c>
      <c r="E71">
        <v>3</v>
      </c>
      <c r="F71">
        <v>0</v>
      </c>
      <c r="G71" t="s">
        <v>128</v>
      </c>
    </row>
    <row r="72" spans="1:7" x14ac:dyDescent="0.25">
      <c r="A72" t="s">
        <v>20</v>
      </c>
      <c r="B72" t="s">
        <v>127</v>
      </c>
      <c r="C72">
        <v>2</v>
      </c>
      <c r="D72">
        <v>1</v>
      </c>
      <c r="E72">
        <v>3</v>
      </c>
      <c r="F72">
        <v>0</v>
      </c>
      <c r="G72" t="s">
        <v>129</v>
      </c>
    </row>
    <row r="73" spans="1:7" x14ac:dyDescent="0.25">
      <c r="A73" t="s">
        <v>20</v>
      </c>
      <c r="B73" t="s">
        <v>127</v>
      </c>
      <c r="C73">
        <v>3</v>
      </c>
      <c r="D73">
        <v>1</v>
      </c>
      <c r="E73">
        <v>3</v>
      </c>
      <c r="F73">
        <v>0</v>
      </c>
      <c r="G73" t="s">
        <v>130</v>
      </c>
    </row>
    <row r="74" spans="1:7" x14ac:dyDescent="0.25">
      <c r="A74" t="s">
        <v>20</v>
      </c>
      <c r="B74" t="s">
        <v>127</v>
      </c>
      <c r="C74">
        <v>4</v>
      </c>
      <c r="D74">
        <v>1</v>
      </c>
      <c r="E74">
        <v>3</v>
      </c>
      <c r="F74">
        <v>0</v>
      </c>
      <c r="G74" t="s">
        <v>131</v>
      </c>
    </row>
    <row r="75" spans="1:7" x14ac:dyDescent="0.25">
      <c r="A75" t="s">
        <v>20</v>
      </c>
      <c r="B75" t="s">
        <v>127</v>
      </c>
      <c r="C75">
        <v>5</v>
      </c>
      <c r="D75">
        <v>1</v>
      </c>
      <c r="E75">
        <v>3</v>
      </c>
      <c r="F75">
        <v>0</v>
      </c>
      <c r="G75" t="s">
        <v>132</v>
      </c>
    </row>
    <row r="76" spans="1:7" x14ac:dyDescent="0.25">
      <c r="A76" t="s">
        <v>20</v>
      </c>
      <c r="B76" t="s">
        <v>127</v>
      </c>
      <c r="C76">
        <v>6</v>
      </c>
      <c r="D76">
        <v>1</v>
      </c>
      <c r="E76">
        <v>3</v>
      </c>
      <c r="F76">
        <v>0</v>
      </c>
      <c r="G76" t="s">
        <v>133</v>
      </c>
    </row>
    <row r="77" spans="1:7" x14ac:dyDescent="0.25">
      <c r="A77" t="s">
        <v>20</v>
      </c>
      <c r="B77" t="s">
        <v>127</v>
      </c>
      <c r="C77">
        <v>7</v>
      </c>
      <c r="D77">
        <v>1</v>
      </c>
      <c r="E77">
        <v>3</v>
      </c>
      <c r="F77">
        <v>0</v>
      </c>
    </row>
    <row r="78" spans="1:7" x14ac:dyDescent="0.25">
      <c r="A78" t="s">
        <v>20</v>
      </c>
      <c r="B78" t="s">
        <v>127</v>
      </c>
      <c r="C78">
        <v>8</v>
      </c>
      <c r="D78">
        <v>1</v>
      </c>
      <c r="E78">
        <v>3</v>
      </c>
      <c r="F78">
        <v>0</v>
      </c>
      <c r="G78" t="s">
        <v>134</v>
      </c>
    </row>
    <row r="79" spans="1:7" x14ac:dyDescent="0.25">
      <c r="A79" t="s">
        <v>20</v>
      </c>
      <c r="B79" t="s">
        <v>127</v>
      </c>
      <c r="C79">
        <v>9</v>
      </c>
      <c r="D79">
        <v>1</v>
      </c>
      <c r="E79">
        <v>3</v>
      </c>
      <c r="F79">
        <v>0</v>
      </c>
      <c r="G79" t="s">
        <v>135</v>
      </c>
    </row>
    <row r="80" spans="1:7" x14ac:dyDescent="0.25">
      <c r="A80" t="s">
        <v>20</v>
      </c>
      <c r="B80" t="s">
        <v>127</v>
      </c>
      <c r="C80">
        <v>10</v>
      </c>
      <c r="D80">
        <v>1</v>
      </c>
      <c r="E80">
        <v>3</v>
      </c>
      <c r="F80">
        <v>0</v>
      </c>
      <c r="G80" t="s">
        <v>136</v>
      </c>
    </row>
    <row r="81" spans="1:7" x14ac:dyDescent="0.25">
      <c r="A81" t="s">
        <v>20</v>
      </c>
      <c r="B81" t="s">
        <v>127</v>
      </c>
      <c r="C81">
        <v>11</v>
      </c>
      <c r="D81">
        <v>1</v>
      </c>
      <c r="E81">
        <v>3</v>
      </c>
      <c r="F81">
        <v>0</v>
      </c>
      <c r="G81" t="s">
        <v>137</v>
      </c>
    </row>
    <row r="82" spans="1:7" x14ac:dyDescent="0.25">
      <c r="A82" t="s">
        <v>21</v>
      </c>
      <c r="B82" t="s">
        <v>138</v>
      </c>
      <c r="C82">
        <v>1</v>
      </c>
      <c r="D82">
        <v>1</v>
      </c>
      <c r="E82">
        <v>3</v>
      </c>
      <c r="F82">
        <v>0</v>
      </c>
      <c r="G82" t="s">
        <v>139</v>
      </c>
    </row>
    <row r="83" spans="1:7" x14ac:dyDescent="0.25">
      <c r="A83" t="s">
        <v>21</v>
      </c>
      <c r="B83" t="s">
        <v>138</v>
      </c>
      <c r="C83">
        <v>2</v>
      </c>
      <c r="D83">
        <v>1</v>
      </c>
      <c r="E83">
        <v>3</v>
      </c>
      <c r="F83">
        <v>0</v>
      </c>
      <c r="G83" t="s">
        <v>140</v>
      </c>
    </row>
    <row r="84" spans="1:7" x14ac:dyDescent="0.25">
      <c r="A84" t="s">
        <v>21</v>
      </c>
      <c r="B84" t="s">
        <v>138</v>
      </c>
      <c r="C84">
        <v>3</v>
      </c>
      <c r="D84">
        <v>1</v>
      </c>
      <c r="E84">
        <v>3</v>
      </c>
      <c r="F84">
        <v>0</v>
      </c>
      <c r="G84" t="s">
        <v>141</v>
      </c>
    </row>
    <row r="85" spans="1:7" x14ac:dyDescent="0.25">
      <c r="A85" t="s">
        <v>21</v>
      </c>
      <c r="B85" t="s">
        <v>138</v>
      </c>
      <c r="C85">
        <v>4</v>
      </c>
      <c r="D85">
        <v>1</v>
      </c>
      <c r="E85">
        <v>3</v>
      </c>
      <c r="F85">
        <v>0</v>
      </c>
      <c r="G85" t="s">
        <v>142</v>
      </c>
    </row>
    <row r="86" spans="1:7" x14ac:dyDescent="0.25">
      <c r="A86" t="s">
        <v>21</v>
      </c>
      <c r="B86" t="s">
        <v>138</v>
      </c>
      <c r="C86">
        <v>5</v>
      </c>
      <c r="D86">
        <v>1</v>
      </c>
      <c r="E86">
        <v>3</v>
      </c>
      <c r="F86">
        <v>0</v>
      </c>
      <c r="G86" t="s">
        <v>143</v>
      </c>
    </row>
    <row r="87" spans="1:7" x14ac:dyDescent="0.25">
      <c r="A87" t="s">
        <v>21</v>
      </c>
      <c r="B87" t="s">
        <v>138</v>
      </c>
      <c r="C87">
        <v>6</v>
      </c>
      <c r="D87">
        <v>1</v>
      </c>
      <c r="E87">
        <v>3</v>
      </c>
      <c r="F87">
        <v>0</v>
      </c>
      <c r="G87" t="s">
        <v>144</v>
      </c>
    </row>
    <row r="88" spans="1:7" x14ac:dyDescent="0.25">
      <c r="A88" t="s">
        <v>21</v>
      </c>
      <c r="B88" t="s">
        <v>138</v>
      </c>
      <c r="C88">
        <v>7</v>
      </c>
      <c r="D88">
        <v>1</v>
      </c>
      <c r="E88">
        <v>3</v>
      </c>
      <c r="F88">
        <v>0</v>
      </c>
      <c r="G88" t="s">
        <v>145</v>
      </c>
    </row>
    <row r="89" spans="1:7" x14ac:dyDescent="0.25">
      <c r="A89" t="s">
        <v>21</v>
      </c>
      <c r="B89" t="s">
        <v>138</v>
      </c>
      <c r="C89">
        <v>8</v>
      </c>
      <c r="D89">
        <v>1</v>
      </c>
      <c r="E89">
        <v>3</v>
      </c>
      <c r="F89">
        <v>0</v>
      </c>
      <c r="G89" t="s">
        <v>146</v>
      </c>
    </row>
    <row r="90" spans="1:7" x14ac:dyDescent="0.25">
      <c r="A90" t="s">
        <v>21</v>
      </c>
      <c r="B90" t="s">
        <v>138</v>
      </c>
      <c r="C90">
        <v>9</v>
      </c>
      <c r="D90">
        <v>1</v>
      </c>
      <c r="E90">
        <v>3</v>
      </c>
      <c r="F90">
        <v>0</v>
      </c>
      <c r="G90" t="s">
        <v>147</v>
      </c>
    </row>
    <row r="91" spans="1:7" x14ac:dyDescent="0.25">
      <c r="A91" t="s">
        <v>21</v>
      </c>
      <c r="B91" t="s">
        <v>138</v>
      </c>
      <c r="C91">
        <v>10</v>
      </c>
      <c r="D91">
        <v>1</v>
      </c>
      <c r="E91">
        <v>3</v>
      </c>
      <c r="F91">
        <v>0</v>
      </c>
      <c r="G91" t="s">
        <v>148</v>
      </c>
    </row>
    <row r="92" spans="1:7" x14ac:dyDescent="0.25">
      <c r="A92" t="s">
        <v>21</v>
      </c>
      <c r="B92" t="s">
        <v>138</v>
      </c>
      <c r="C92">
        <v>11</v>
      </c>
      <c r="D92">
        <v>1</v>
      </c>
      <c r="E92">
        <v>3</v>
      </c>
      <c r="F92">
        <v>0</v>
      </c>
      <c r="G92" t="s">
        <v>149</v>
      </c>
    </row>
    <row r="93" spans="1:7" x14ac:dyDescent="0.25">
      <c r="A93" t="s">
        <v>150</v>
      </c>
      <c r="B93" t="s">
        <v>127</v>
      </c>
      <c r="D93">
        <v>1</v>
      </c>
      <c r="E93">
        <v>3</v>
      </c>
      <c r="F93">
        <v>0</v>
      </c>
      <c r="G93" t="s">
        <v>127</v>
      </c>
    </row>
    <row r="94" spans="1:7" x14ac:dyDescent="0.25">
      <c r="A94" t="s">
        <v>150</v>
      </c>
      <c r="B94" t="s">
        <v>127</v>
      </c>
      <c r="D94">
        <v>1</v>
      </c>
      <c r="E94">
        <v>3</v>
      </c>
      <c r="F94">
        <v>0</v>
      </c>
      <c r="G94" t="s">
        <v>127</v>
      </c>
    </row>
    <row r="95" spans="1:7" x14ac:dyDescent="0.25">
      <c r="A95" t="s">
        <v>150</v>
      </c>
      <c r="B95" t="s">
        <v>127</v>
      </c>
      <c r="D95">
        <v>1</v>
      </c>
      <c r="E95">
        <v>3</v>
      </c>
      <c r="F95">
        <v>0</v>
      </c>
      <c r="G95" t="s">
        <v>127</v>
      </c>
    </row>
    <row r="96" spans="1:7" x14ac:dyDescent="0.25">
      <c r="A96" t="s">
        <v>150</v>
      </c>
      <c r="B96" t="s">
        <v>127</v>
      </c>
      <c r="D96">
        <v>1</v>
      </c>
      <c r="E96">
        <v>3</v>
      </c>
      <c r="F96">
        <v>0</v>
      </c>
      <c r="G96" t="s">
        <v>127</v>
      </c>
    </row>
    <row r="97" spans="1:10" x14ac:dyDescent="0.25">
      <c r="A97" t="s">
        <v>150</v>
      </c>
      <c r="B97" t="s">
        <v>127</v>
      </c>
      <c r="D97">
        <v>1</v>
      </c>
      <c r="E97">
        <v>3</v>
      </c>
      <c r="F97">
        <v>0</v>
      </c>
      <c r="G97" t="s">
        <v>127</v>
      </c>
    </row>
    <row r="98" spans="1:10" x14ac:dyDescent="0.25">
      <c r="A98" t="s">
        <v>150</v>
      </c>
      <c r="B98" t="s">
        <v>127</v>
      </c>
      <c r="D98">
        <v>1</v>
      </c>
      <c r="E98">
        <v>3</v>
      </c>
      <c r="F98">
        <v>0</v>
      </c>
      <c r="G98" t="s">
        <v>127</v>
      </c>
    </row>
    <row r="99" spans="1:10" x14ac:dyDescent="0.25">
      <c r="A99" t="s">
        <v>150</v>
      </c>
      <c r="B99" t="s">
        <v>127</v>
      </c>
      <c r="D99">
        <v>1</v>
      </c>
      <c r="E99">
        <v>3</v>
      </c>
      <c r="F99">
        <v>0</v>
      </c>
      <c r="G99" t="s">
        <v>127</v>
      </c>
    </row>
    <row r="100" spans="1:10" x14ac:dyDescent="0.25">
      <c r="A100" t="s">
        <v>150</v>
      </c>
      <c r="B100" t="s">
        <v>127</v>
      </c>
      <c r="D100">
        <v>1</v>
      </c>
      <c r="E100">
        <v>3</v>
      </c>
      <c r="F100">
        <v>0</v>
      </c>
      <c r="G100" t="s">
        <v>127</v>
      </c>
    </row>
    <row r="101" spans="1:10" x14ac:dyDescent="0.25">
      <c r="A101" t="s">
        <v>150</v>
      </c>
      <c r="B101" t="s">
        <v>127</v>
      </c>
      <c r="D101">
        <v>1</v>
      </c>
      <c r="E101">
        <v>3</v>
      </c>
      <c r="F101">
        <v>0</v>
      </c>
      <c r="G101" t="s">
        <v>127</v>
      </c>
    </row>
    <row r="102" spans="1:10" x14ac:dyDescent="0.25">
      <c r="A102" t="s">
        <v>31</v>
      </c>
      <c r="B102" t="s">
        <v>151</v>
      </c>
      <c r="D102">
        <v>1</v>
      </c>
      <c r="E102">
        <v>3</v>
      </c>
      <c r="F102">
        <v>0</v>
      </c>
      <c r="G102" t="s">
        <v>152</v>
      </c>
      <c r="H102" t="s">
        <v>153</v>
      </c>
      <c r="I102" t="s">
        <v>154</v>
      </c>
      <c r="J102" t="s">
        <v>155</v>
      </c>
    </row>
    <row r="103" spans="1:10" x14ac:dyDescent="0.25">
      <c r="A103" t="s">
        <v>31</v>
      </c>
      <c r="B103" t="s">
        <v>151</v>
      </c>
      <c r="D103">
        <v>1</v>
      </c>
      <c r="E103">
        <v>3</v>
      </c>
      <c r="F103">
        <v>0</v>
      </c>
      <c r="G103" t="s">
        <v>156</v>
      </c>
      <c r="H103" t="s">
        <v>153</v>
      </c>
      <c r="I103" t="s">
        <v>154</v>
      </c>
      <c r="J103" t="s">
        <v>155</v>
      </c>
    </row>
    <row r="104" spans="1:10" x14ac:dyDescent="0.25">
      <c r="A104" t="s">
        <v>31</v>
      </c>
      <c r="B104" t="s">
        <v>151</v>
      </c>
      <c r="D104">
        <v>1</v>
      </c>
      <c r="E104">
        <v>3</v>
      </c>
      <c r="F104">
        <v>0</v>
      </c>
      <c r="G104" t="s">
        <v>157</v>
      </c>
      <c r="H104" t="s">
        <v>153</v>
      </c>
      <c r="I104" t="s">
        <v>154</v>
      </c>
      <c r="J104" t="s">
        <v>155</v>
      </c>
    </row>
    <row r="105" spans="1:10" x14ac:dyDescent="0.25">
      <c r="A105" t="s">
        <v>31</v>
      </c>
      <c r="B105" t="s">
        <v>151</v>
      </c>
      <c r="D105">
        <v>1</v>
      </c>
      <c r="E105">
        <v>3</v>
      </c>
      <c r="F105">
        <v>0</v>
      </c>
      <c r="G105" t="s">
        <v>158</v>
      </c>
      <c r="H105" t="s">
        <v>153</v>
      </c>
      <c r="I105" t="s">
        <v>154</v>
      </c>
      <c r="J105" t="s">
        <v>155</v>
      </c>
    </row>
    <row r="106" spans="1:10" x14ac:dyDescent="0.25">
      <c r="A106" t="s">
        <v>31</v>
      </c>
      <c r="B106" t="s">
        <v>151</v>
      </c>
      <c r="D106">
        <v>1</v>
      </c>
      <c r="E106">
        <v>3</v>
      </c>
      <c r="F106">
        <v>0</v>
      </c>
      <c r="G106" t="s">
        <v>159</v>
      </c>
      <c r="H106" t="s">
        <v>153</v>
      </c>
      <c r="I106" t="s">
        <v>154</v>
      </c>
      <c r="J106" t="s">
        <v>155</v>
      </c>
    </row>
    <row r="107" spans="1:10" x14ac:dyDescent="0.25">
      <c r="A107" t="s">
        <v>31</v>
      </c>
      <c r="B107" t="s">
        <v>151</v>
      </c>
      <c r="D107">
        <v>1</v>
      </c>
      <c r="E107">
        <v>3</v>
      </c>
      <c r="F107">
        <v>0</v>
      </c>
      <c r="G107" t="s">
        <v>160</v>
      </c>
      <c r="H107" t="s">
        <v>153</v>
      </c>
      <c r="I107" t="s">
        <v>154</v>
      </c>
      <c r="J107" t="s">
        <v>155</v>
      </c>
    </row>
    <row r="108" spans="1:10" x14ac:dyDescent="0.25">
      <c r="A108" t="s">
        <v>31</v>
      </c>
      <c r="B108" t="s">
        <v>151</v>
      </c>
      <c r="D108">
        <v>1</v>
      </c>
      <c r="E108">
        <v>3</v>
      </c>
      <c r="F108">
        <v>0</v>
      </c>
      <c r="G108" t="s">
        <v>161</v>
      </c>
      <c r="H108" t="s">
        <v>153</v>
      </c>
      <c r="I108" t="s">
        <v>154</v>
      </c>
      <c r="J108" t="s">
        <v>155</v>
      </c>
    </row>
    <row r="109" spans="1:10" x14ac:dyDescent="0.25">
      <c r="A109" t="s">
        <v>31</v>
      </c>
      <c r="B109" t="s">
        <v>151</v>
      </c>
      <c r="D109">
        <v>1</v>
      </c>
      <c r="E109">
        <v>3</v>
      </c>
      <c r="F109">
        <v>0</v>
      </c>
      <c r="G109" t="s">
        <v>162</v>
      </c>
      <c r="H109" t="s">
        <v>153</v>
      </c>
      <c r="I109" t="s">
        <v>154</v>
      </c>
      <c r="J109" t="s">
        <v>155</v>
      </c>
    </row>
    <row r="110" spans="1:10" x14ac:dyDescent="0.25">
      <c r="A110" t="s">
        <v>31</v>
      </c>
      <c r="B110" t="s">
        <v>151</v>
      </c>
      <c r="D110">
        <v>1</v>
      </c>
      <c r="E110">
        <v>3</v>
      </c>
      <c r="F110">
        <v>0</v>
      </c>
      <c r="G110" t="s">
        <v>163</v>
      </c>
      <c r="H110" t="s">
        <v>153</v>
      </c>
      <c r="I110" t="s">
        <v>154</v>
      </c>
      <c r="J110" t="s">
        <v>155</v>
      </c>
    </row>
    <row r="111" spans="1:10" x14ac:dyDescent="0.25">
      <c r="A111" t="s">
        <v>31</v>
      </c>
      <c r="B111" t="s">
        <v>151</v>
      </c>
      <c r="D111">
        <v>1</v>
      </c>
      <c r="E111">
        <v>3</v>
      </c>
      <c r="F111">
        <v>0</v>
      </c>
      <c r="G111" t="s">
        <v>164</v>
      </c>
      <c r="H111" t="s">
        <v>153</v>
      </c>
      <c r="I111" t="s">
        <v>154</v>
      </c>
      <c r="J111" t="s">
        <v>155</v>
      </c>
    </row>
    <row r="112" spans="1:10" x14ac:dyDescent="0.25">
      <c r="A112" t="s">
        <v>31</v>
      </c>
      <c r="B112" t="s">
        <v>151</v>
      </c>
      <c r="D112">
        <v>1</v>
      </c>
      <c r="E112">
        <v>3</v>
      </c>
      <c r="F112">
        <v>0</v>
      </c>
      <c r="G112" t="s">
        <v>165</v>
      </c>
      <c r="H112" t="s">
        <v>153</v>
      </c>
      <c r="I112" t="s">
        <v>154</v>
      </c>
      <c r="J112" t="s">
        <v>155</v>
      </c>
    </row>
    <row r="113" spans="1:10" x14ac:dyDescent="0.25">
      <c r="A113" t="s">
        <v>31</v>
      </c>
      <c r="B113" t="s">
        <v>151</v>
      </c>
      <c r="D113">
        <v>1</v>
      </c>
      <c r="E113">
        <v>3</v>
      </c>
      <c r="F113">
        <v>0</v>
      </c>
      <c r="G113" t="s">
        <v>166</v>
      </c>
      <c r="H113" t="s">
        <v>153</v>
      </c>
      <c r="I113" t="s">
        <v>154</v>
      </c>
      <c r="J113" t="s">
        <v>155</v>
      </c>
    </row>
    <row r="114" spans="1:10" x14ac:dyDescent="0.25">
      <c r="A114" t="s">
        <v>31</v>
      </c>
      <c r="B114" t="s">
        <v>151</v>
      </c>
      <c r="D114">
        <v>1</v>
      </c>
      <c r="E114">
        <v>3</v>
      </c>
      <c r="F114">
        <v>0</v>
      </c>
      <c r="G114" t="s">
        <v>167</v>
      </c>
      <c r="H114" t="s">
        <v>153</v>
      </c>
      <c r="I114" t="s">
        <v>154</v>
      </c>
      <c r="J114" t="s">
        <v>155</v>
      </c>
    </row>
    <row r="115" spans="1:10" x14ac:dyDescent="0.25">
      <c r="A115" t="s">
        <v>31</v>
      </c>
      <c r="B115" t="s">
        <v>151</v>
      </c>
      <c r="D115">
        <v>1</v>
      </c>
      <c r="E115">
        <v>3</v>
      </c>
      <c r="F115">
        <v>0</v>
      </c>
      <c r="G115" t="s">
        <v>168</v>
      </c>
      <c r="H115" t="s">
        <v>153</v>
      </c>
      <c r="I115" t="s">
        <v>154</v>
      </c>
      <c r="J115" t="s">
        <v>155</v>
      </c>
    </row>
    <row r="116" spans="1:10" x14ac:dyDescent="0.25">
      <c r="A116" t="s">
        <v>31</v>
      </c>
      <c r="B116" t="s">
        <v>151</v>
      </c>
      <c r="D116">
        <v>1</v>
      </c>
      <c r="E116">
        <v>3</v>
      </c>
      <c r="F116">
        <v>0</v>
      </c>
      <c r="G116" t="s">
        <v>169</v>
      </c>
      <c r="H116" t="s">
        <v>153</v>
      </c>
      <c r="I116" t="s">
        <v>154</v>
      </c>
      <c r="J116" t="s">
        <v>155</v>
      </c>
    </row>
    <row r="117" spans="1:10" x14ac:dyDescent="0.25">
      <c r="A117" t="s">
        <v>31</v>
      </c>
      <c r="B117" t="s">
        <v>151</v>
      </c>
      <c r="D117">
        <v>1</v>
      </c>
      <c r="E117">
        <v>3</v>
      </c>
      <c r="F117">
        <v>0</v>
      </c>
      <c r="G117" t="s">
        <v>170</v>
      </c>
      <c r="H117" t="s">
        <v>153</v>
      </c>
      <c r="I117" t="s">
        <v>154</v>
      </c>
      <c r="J11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Oversikt</vt:lpstr>
      <vt:lpstr>Naturlige tall</vt:lpstr>
      <vt:lpstr>Rasjonale tall</vt:lpstr>
      <vt:lpstr>Negative tall</vt:lpstr>
      <vt:lpstr>Figurtall</vt:lpstr>
      <vt:lpstr>Kombinatorikk</vt:lpstr>
      <vt:lpstr>Didaktikk</vt:lpstr>
      <vt:lpstr>Datamateriale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Andre'</dc:creator>
  <cp:lastModifiedBy>Andre Martiny</cp:lastModifiedBy>
  <dcterms:created xsi:type="dcterms:W3CDTF">2022-11-22T15:26:06Z</dcterms:created>
  <dcterms:modified xsi:type="dcterms:W3CDTF">2023-08-23T11:48:24Z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2022-11-22T15:33:46Z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b4c6bc8d-1a69-4c31-bc01-fee7d494ed94</vt:lpwstr>
  </property>
  <property fmtid="{D5CDD505-2E9C-101B-9397-08002B2CF9AE}" pid="8" name="MSIP_Label_b4114459-e220-4ae9-b339-4ebe6008cdd4_ContentBits">
    <vt:lpwstr>0</vt:lpwstr>
  </property>
</Properties>
</file>