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ritesh/Desktop/parvo-b19-modeling/Phase 1/"/>
    </mc:Choice>
  </mc:AlternateContent>
  <xr:revisionPtr revIDLastSave="0" documentId="8_{B3CFB3DE-DF7C-0546-9A4D-29BB4506659A}" xr6:coauthVersionLast="47" xr6:coauthVersionMax="47" xr10:uidLastSave="{00000000-0000-0000-0000-000000000000}"/>
  <bookViews>
    <workbookView xWindow="0" yWindow="500" windowWidth="38400" windowHeight="19340" activeTab="1" xr2:uid="{00000000-000D-0000-FFFF-FFFF00000000}"/>
  </bookViews>
  <sheets>
    <sheet name="About" sheetId="2" r:id="rId1"/>
    <sheet name="Base Case Estimates" sheetId="7" r:id="rId2"/>
    <sheet name="Immunity vs. Infection Rate" sheetId="9" r:id="rId3"/>
    <sheet name="Data Sources" sheetId="4" r:id="rId4"/>
    <sheet name="Limitations &amp; Strength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4" i="9" l="1"/>
  <c r="AH16" i="9"/>
  <c r="AH17" i="9"/>
  <c r="AH21" i="9"/>
  <c r="AH22" i="9"/>
  <c r="AH24" i="9"/>
  <c r="AH25" i="9"/>
  <c r="AH29" i="9"/>
  <c r="AH32" i="9"/>
  <c r="AH33" i="9"/>
  <c r="AH37" i="9"/>
  <c r="AH40" i="9"/>
  <c r="AH41" i="9"/>
  <c r="AH45" i="9"/>
  <c r="AH48" i="9"/>
  <c r="AH49" i="9"/>
  <c r="AH53" i="9"/>
  <c r="AH56" i="9"/>
  <c r="AH57" i="9"/>
  <c r="AH61" i="9"/>
  <c r="AH63" i="9"/>
  <c r="AH64" i="9"/>
  <c r="AH65" i="9"/>
  <c r="AH69" i="9"/>
  <c r="AH71" i="9"/>
  <c r="AH72" i="9"/>
  <c r="AH79" i="9"/>
  <c r="AH80" i="9"/>
  <c r="AH87" i="9"/>
  <c r="AH88" i="9"/>
  <c r="AH95" i="9"/>
  <c r="AH96" i="9"/>
  <c r="AH103" i="9"/>
  <c r="AH104" i="9"/>
  <c r="AH105" i="9"/>
  <c r="AH107" i="9"/>
  <c r="AH110" i="9"/>
  <c r="AH111" i="9"/>
  <c r="AH113" i="9"/>
  <c r="AH118" i="9"/>
  <c r="AH119" i="9"/>
  <c r="AH121" i="9"/>
  <c r="AH126" i="9"/>
  <c r="AH127" i="9"/>
  <c r="AH9" i="9"/>
  <c r="AA25" i="9"/>
  <c r="AA30" i="9"/>
  <c r="AA32" i="9"/>
  <c r="AA45" i="9"/>
  <c r="AA48" i="9"/>
  <c r="AA56" i="9"/>
  <c r="AA62" i="9"/>
  <c r="AA65" i="9"/>
  <c r="AA72" i="9"/>
  <c r="AA73" i="9"/>
  <c r="N18" i="9" s="1"/>
  <c r="AA76" i="9"/>
  <c r="AA79" i="9"/>
  <c r="AA89" i="9"/>
  <c r="AA93" i="9"/>
  <c r="AA96" i="9"/>
  <c r="AA97" i="9"/>
  <c r="AA111" i="9"/>
  <c r="AA118" i="9"/>
  <c r="AA119" i="9"/>
  <c r="AA121" i="9"/>
  <c r="AA128" i="9"/>
  <c r="AF128" i="9"/>
  <c r="AG128" i="9" s="1"/>
  <c r="AH128" i="9" s="1"/>
  <c r="Y128" i="9"/>
  <c r="Z128" i="9" s="1"/>
  <c r="AF127" i="9"/>
  <c r="AG127" i="9" s="1"/>
  <c r="Y127" i="9"/>
  <c r="Z127" i="9" s="1"/>
  <c r="AA127" i="9" s="1"/>
  <c r="AF126" i="9"/>
  <c r="AG126" i="9" s="1"/>
  <c r="Y126" i="9"/>
  <c r="Z126" i="9" s="1"/>
  <c r="AA126" i="9" s="1"/>
  <c r="AF125" i="9"/>
  <c r="AG125" i="9" s="1"/>
  <c r="AH125" i="9" s="1"/>
  <c r="Y125" i="9"/>
  <c r="Z125" i="9" s="1"/>
  <c r="AF124" i="9"/>
  <c r="AG124" i="9" s="1"/>
  <c r="AH124" i="9" s="1"/>
  <c r="Y124" i="9"/>
  <c r="Z124" i="9" s="1"/>
  <c r="AA124" i="9" s="1"/>
  <c r="AF123" i="9"/>
  <c r="AG123" i="9" s="1"/>
  <c r="Y123" i="9"/>
  <c r="Z123" i="9" s="1"/>
  <c r="AA123" i="9" s="1"/>
  <c r="AF122" i="9"/>
  <c r="AG122" i="9" s="1"/>
  <c r="Y122" i="9"/>
  <c r="Z122" i="9" s="1"/>
  <c r="AA122" i="9" s="1"/>
  <c r="AF121" i="9"/>
  <c r="AG121" i="9" s="1"/>
  <c r="Y121" i="9"/>
  <c r="Z121" i="9" s="1"/>
  <c r="AF120" i="9"/>
  <c r="AG120" i="9" s="1"/>
  <c r="Y120" i="9"/>
  <c r="Z120" i="9" s="1"/>
  <c r="AF119" i="9"/>
  <c r="AG119" i="9" s="1"/>
  <c r="Y119" i="9"/>
  <c r="Z119" i="9" s="1"/>
  <c r="AF118" i="9"/>
  <c r="AG118" i="9" s="1"/>
  <c r="Y118" i="9"/>
  <c r="Z118" i="9" s="1"/>
  <c r="AF117" i="9"/>
  <c r="AG117" i="9" s="1"/>
  <c r="AH117" i="9" s="1"/>
  <c r="Y117" i="9"/>
  <c r="Z117" i="9" s="1"/>
  <c r="AF116" i="9"/>
  <c r="AG116" i="9" s="1"/>
  <c r="AH116" i="9" s="1"/>
  <c r="Y116" i="9"/>
  <c r="Z116" i="9" s="1"/>
  <c r="AF115" i="9"/>
  <c r="AG115" i="9" s="1"/>
  <c r="Y115" i="9"/>
  <c r="Z115" i="9" s="1"/>
  <c r="AF114" i="9"/>
  <c r="AG114" i="9" s="1"/>
  <c r="Y114" i="9"/>
  <c r="Z114" i="9" s="1"/>
  <c r="AA114" i="9" s="1"/>
  <c r="R15" i="9" s="1"/>
  <c r="AF113" i="9"/>
  <c r="AG113" i="9" s="1"/>
  <c r="Y113" i="9"/>
  <c r="Z113" i="9" s="1"/>
  <c r="AA113" i="9" s="1"/>
  <c r="AF112" i="9"/>
  <c r="AG112" i="9" s="1"/>
  <c r="AH112" i="9" s="1"/>
  <c r="Y112" i="9"/>
  <c r="Z112" i="9" s="1"/>
  <c r="AA112" i="9" s="1"/>
  <c r="AF111" i="9"/>
  <c r="AG111" i="9" s="1"/>
  <c r="Y111" i="9"/>
  <c r="Z111" i="9" s="1"/>
  <c r="AF110" i="9"/>
  <c r="AG110" i="9" s="1"/>
  <c r="Y110" i="9"/>
  <c r="Z110" i="9" s="1"/>
  <c r="AA110" i="9" s="1"/>
  <c r="R11" i="9" s="1"/>
  <c r="AF109" i="9"/>
  <c r="AG109" i="9" s="1"/>
  <c r="AH109" i="9" s="1"/>
  <c r="Y109" i="9"/>
  <c r="Z109" i="9" s="1"/>
  <c r="AA109" i="9" s="1"/>
  <c r="AG108" i="9"/>
  <c r="AF108" i="9"/>
  <c r="Y108" i="9"/>
  <c r="Z108" i="9" s="1"/>
  <c r="AA108" i="9" s="1"/>
  <c r="AF107" i="9"/>
  <c r="AG107" i="9" s="1"/>
  <c r="Y107" i="9"/>
  <c r="Z107" i="9" s="1"/>
  <c r="AA107" i="9" s="1"/>
  <c r="AF106" i="9"/>
  <c r="AG106" i="9" s="1"/>
  <c r="Y106" i="9"/>
  <c r="Z106" i="9" s="1"/>
  <c r="AF105" i="9"/>
  <c r="AG105" i="9" s="1"/>
  <c r="Y105" i="9"/>
  <c r="Z105" i="9" s="1"/>
  <c r="AA105" i="9" s="1"/>
  <c r="Q17" i="9" s="1"/>
  <c r="AF104" i="9"/>
  <c r="AG104" i="9" s="1"/>
  <c r="Y104" i="9"/>
  <c r="Z104" i="9" s="1"/>
  <c r="AA104" i="9" s="1"/>
  <c r="AF103" i="9"/>
  <c r="AG103" i="9" s="1"/>
  <c r="Y103" i="9"/>
  <c r="Z103" i="9" s="1"/>
  <c r="AA103" i="9" s="1"/>
  <c r="AF102" i="9"/>
  <c r="AG102" i="9" s="1"/>
  <c r="Y102" i="9"/>
  <c r="Z102" i="9" s="1"/>
  <c r="AA102" i="9" s="1"/>
  <c r="AF101" i="9"/>
  <c r="AG101" i="9" s="1"/>
  <c r="AH101" i="9" s="1"/>
  <c r="Y101" i="9"/>
  <c r="Z101" i="9" s="1"/>
  <c r="AA101" i="9" s="1"/>
  <c r="AF100" i="9"/>
  <c r="AG100" i="9" s="1"/>
  <c r="AH100" i="9" s="1"/>
  <c r="Y100" i="9"/>
  <c r="Z100" i="9" s="1"/>
  <c r="AF99" i="9"/>
  <c r="AG99" i="9" s="1"/>
  <c r="Y99" i="9"/>
  <c r="Z99" i="9" s="1"/>
  <c r="AF98" i="9"/>
  <c r="AG98" i="9" s="1"/>
  <c r="Y98" i="9"/>
  <c r="Z98" i="9" s="1"/>
  <c r="AA98" i="9" s="1"/>
  <c r="Q10" i="9" s="1"/>
  <c r="AF97" i="9"/>
  <c r="AG97" i="9" s="1"/>
  <c r="Y97" i="9"/>
  <c r="Z97" i="9" s="1"/>
  <c r="AF96" i="9"/>
  <c r="AG96" i="9" s="1"/>
  <c r="Y96" i="9"/>
  <c r="Z96" i="9" s="1"/>
  <c r="AF95" i="9"/>
  <c r="AG95" i="9" s="1"/>
  <c r="Y95" i="9"/>
  <c r="Z95" i="9" s="1"/>
  <c r="AA95" i="9" s="1"/>
  <c r="AF94" i="9"/>
  <c r="AG94" i="9" s="1"/>
  <c r="AH94" i="9" s="1"/>
  <c r="Y94" i="9"/>
  <c r="Z94" i="9" s="1"/>
  <c r="AA94" i="9" s="1"/>
  <c r="AF93" i="9"/>
  <c r="AG93" i="9" s="1"/>
  <c r="AH93" i="9" s="1"/>
  <c r="Y93" i="9"/>
  <c r="Z93" i="9" s="1"/>
  <c r="AF92" i="9"/>
  <c r="AG92" i="9" s="1"/>
  <c r="AH92" i="9" s="1"/>
  <c r="Y92" i="9"/>
  <c r="Z92" i="9" s="1"/>
  <c r="AF91" i="9"/>
  <c r="AG91" i="9" s="1"/>
  <c r="Y91" i="9"/>
  <c r="Z91" i="9" s="1"/>
  <c r="AF90" i="9"/>
  <c r="AG90" i="9" s="1"/>
  <c r="Y90" i="9"/>
  <c r="Z90" i="9" s="1"/>
  <c r="AA90" i="9" s="1"/>
  <c r="AF89" i="9"/>
  <c r="AG89" i="9" s="1"/>
  <c r="Y89" i="9"/>
  <c r="Z89" i="9" s="1"/>
  <c r="AF88" i="9"/>
  <c r="AG88" i="9" s="1"/>
  <c r="Y88" i="9"/>
  <c r="Z88" i="9" s="1"/>
  <c r="AA88" i="9" s="1"/>
  <c r="AF87" i="9"/>
  <c r="AG87" i="9" s="1"/>
  <c r="Y87" i="9"/>
  <c r="Z87" i="9" s="1"/>
  <c r="AA87" i="9" s="1"/>
  <c r="AF86" i="9"/>
  <c r="AG86" i="9" s="1"/>
  <c r="AH86" i="9" s="1"/>
  <c r="Y86" i="9"/>
  <c r="Z86" i="9" s="1"/>
  <c r="AA86" i="9" s="1"/>
  <c r="AF85" i="9"/>
  <c r="AG85" i="9" s="1"/>
  <c r="AH85" i="9" s="1"/>
  <c r="Y85" i="9"/>
  <c r="Z85" i="9" s="1"/>
  <c r="AF84" i="9"/>
  <c r="AG84" i="9" s="1"/>
  <c r="AH84" i="9" s="1"/>
  <c r="Y84" i="9"/>
  <c r="Z84" i="9" s="1"/>
  <c r="AF83" i="9"/>
  <c r="AG83" i="9" s="1"/>
  <c r="AH83" i="9" s="1"/>
  <c r="Y83" i="9"/>
  <c r="Z83" i="9" s="1"/>
  <c r="AA83" i="9" s="1"/>
  <c r="AF82" i="9"/>
  <c r="AG82" i="9" s="1"/>
  <c r="Y82" i="9"/>
  <c r="Z82" i="9" s="1"/>
  <c r="AA82" i="9" s="1"/>
  <c r="O16" i="9" s="1"/>
  <c r="AF81" i="9"/>
  <c r="AG81" i="9" s="1"/>
  <c r="Y81" i="9"/>
  <c r="Z81" i="9" s="1"/>
  <c r="AA81" i="9" s="1"/>
  <c r="AF80" i="9"/>
  <c r="AG80" i="9" s="1"/>
  <c r="Y80" i="9"/>
  <c r="Z80" i="9" s="1"/>
  <c r="AA80" i="9" s="1"/>
  <c r="AF79" i="9"/>
  <c r="AG79" i="9" s="1"/>
  <c r="Y79" i="9"/>
  <c r="Z79" i="9" s="1"/>
  <c r="AF78" i="9"/>
  <c r="AG78" i="9" s="1"/>
  <c r="Y78" i="9"/>
  <c r="Z78" i="9" s="1"/>
  <c r="AA78" i="9" s="1"/>
  <c r="O12" i="9" s="1"/>
  <c r="AF77" i="9"/>
  <c r="AG77" i="9" s="1"/>
  <c r="Y77" i="9"/>
  <c r="Z77" i="9" s="1"/>
  <c r="AA77" i="9" s="1"/>
  <c r="AF76" i="9"/>
  <c r="AG76" i="9" s="1"/>
  <c r="AH76" i="9" s="1"/>
  <c r="Y76" i="9"/>
  <c r="Z76" i="9" s="1"/>
  <c r="AF75" i="9"/>
  <c r="AG75" i="9" s="1"/>
  <c r="Y75" i="9"/>
  <c r="Z75" i="9" s="1"/>
  <c r="AA75" i="9" s="1"/>
  <c r="O9" i="9" s="1"/>
  <c r="AF74" i="9"/>
  <c r="AG74" i="9" s="1"/>
  <c r="Y74" i="9"/>
  <c r="Z74" i="9" s="1"/>
  <c r="AF73" i="9"/>
  <c r="AG73" i="9" s="1"/>
  <c r="Y73" i="9"/>
  <c r="Z73" i="9" s="1"/>
  <c r="AF72" i="9"/>
  <c r="AG72" i="9" s="1"/>
  <c r="Y72" i="9"/>
  <c r="Z72" i="9" s="1"/>
  <c r="AF71" i="9"/>
  <c r="AG71" i="9" s="1"/>
  <c r="Y71" i="9"/>
  <c r="Z71" i="9" s="1"/>
  <c r="AA71" i="9" s="1"/>
  <c r="N16" i="9" s="1"/>
  <c r="AF70" i="9"/>
  <c r="AG70" i="9" s="1"/>
  <c r="Y70" i="9"/>
  <c r="Z70" i="9" s="1"/>
  <c r="AA70" i="9" s="1"/>
  <c r="AF69" i="9"/>
  <c r="AG69" i="9" s="1"/>
  <c r="Y69" i="9"/>
  <c r="Z69" i="9" s="1"/>
  <c r="AA69" i="9" s="1"/>
  <c r="N14" i="9" s="1"/>
  <c r="AF68" i="9"/>
  <c r="AG68" i="9" s="1"/>
  <c r="Y68" i="9"/>
  <c r="Z68" i="9" s="1"/>
  <c r="AA68" i="9" s="1"/>
  <c r="AF67" i="9"/>
  <c r="AG67" i="9" s="1"/>
  <c r="Y67" i="9"/>
  <c r="Z67" i="9" s="1"/>
  <c r="AF66" i="9"/>
  <c r="AG66" i="9" s="1"/>
  <c r="Y66" i="9"/>
  <c r="Z66" i="9" s="1"/>
  <c r="AA66" i="9" s="1"/>
  <c r="AF65" i="9"/>
  <c r="AG65" i="9" s="1"/>
  <c r="Y65" i="9"/>
  <c r="Z65" i="9" s="1"/>
  <c r="AF64" i="9"/>
  <c r="AG64" i="9" s="1"/>
  <c r="Y64" i="9"/>
  <c r="Z64" i="9" s="1"/>
  <c r="AA64" i="9" s="1"/>
  <c r="AF63" i="9"/>
  <c r="AG63" i="9" s="1"/>
  <c r="Y63" i="9"/>
  <c r="Z63" i="9" s="1"/>
  <c r="AA63" i="9" s="1"/>
  <c r="N8" i="9" s="1"/>
  <c r="AF62" i="9"/>
  <c r="AG62" i="9" s="1"/>
  <c r="Y62" i="9"/>
  <c r="Z62" i="9" s="1"/>
  <c r="AF61" i="9"/>
  <c r="AG61" i="9" s="1"/>
  <c r="Y61" i="9"/>
  <c r="Z61" i="9" s="1"/>
  <c r="AF60" i="9"/>
  <c r="AG60" i="9" s="1"/>
  <c r="AH60" i="9" s="1"/>
  <c r="Y60" i="9"/>
  <c r="Z60" i="9" s="1"/>
  <c r="AA60" i="9" s="1"/>
  <c r="M16" i="9" s="1"/>
  <c r="AF59" i="9"/>
  <c r="AG59" i="9" s="1"/>
  <c r="Y59" i="9"/>
  <c r="Z59" i="9" s="1"/>
  <c r="AF58" i="9"/>
  <c r="AG58" i="9" s="1"/>
  <c r="Y58" i="9"/>
  <c r="Z58" i="9" s="1"/>
  <c r="AF57" i="9"/>
  <c r="AG57" i="9" s="1"/>
  <c r="Y57" i="9"/>
  <c r="Z57" i="9" s="1"/>
  <c r="AA57" i="9" s="1"/>
  <c r="M13" i="9" s="1"/>
  <c r="AF56" i="9"/>
  <c r="AG56" i="9" s="1"/>
  <c r="Y56" i="9"/>
  <c r="Z56" i="9" s="1"/>
  <c r="AF55" i="9"/>
  <c r="AG55" i="9" s="1"/>
  <c r="AH55" i="9" s="1"/>
  <c r="Y55" i="9"/>
  <c r="Z55" i="9" s="1"/>
  <c r="AA55" i="9" s="1"/>
  <c r="M11" i="9" s="1"/>
  <c r="AF54" i="9"/>
  <c r="AG54" i="9" s="1"/>
  <c r="Y54" i="9"/>
  <c r="Z54" i="9" s="1"/>
  <c r="AA54" i="9" s="1"/>
  <c r="M10" i="9" s="1"/>
  <c r="AF53" i="9"/>
  <c r="AG53" i="9" s="1"/>
  <c r="Y53" i="9"/>
  <c r="Z53" i="9" s="1"/>
  <c r="AF52" i="9"/>
  <c r="AG52" i="9" s="1"/>
  <c r="AH52" i="9" s="1"/>
  <c r="Y52" i="9"/>
  <c r="Z52" i="9" s="1"/>
  <c r="AA52" i="9" s="1"/>
  <c r="AF51" i="9"/>
  <c r="AG51" i="9" s="1"/>
  <c r="Y51" i="9"/>
  <c r="Z51" i="9" s="1"/>
  <c r="AF50" i="9"/>
  <c r="AG50" i="9" s="1"/>
  <c r="Y50" i="9"/>
  <c r="Z50" i="9" s="1"/>
  <c r="AA50" i="9" s="1"/>
  <c r="AF49" i="9"/>
  <c r="AG49" i="9" s="1"/>
  <c r="Y49" i="9"/>
  <c r="Z49" i="9" s="1"/>
  <c r="AA49" i="9" s="1"/>
  <c r="L16" i="9" s="1"/>
  <c r="AF48" i="9"/>
  <c r="AG48" i="9" s="1"/>
  <c r="Y48" i="9"/>
  <c r="Z48" i="9" s="1"/>
  <c r="AF47" i="9"/>
  <c r="AG47" i="9" s="1"/>
  <c r="Y47" i="9"/>
  <c r="Z47" i="9" s="1"/>
  <c r="AA47" i="9" s="1"/>
  <c r="L14" i="9" s="1"/>
  <c r="AF46" i="9"/>
  <c r="AG46" i="9" s="1"/>
  <c r="AH46" i="9" s="1"/>
  <c r="Y46" i="9"/>
  <c r="Z46" i="9" s="1"/>
  <c r="AA46" i="9" s="1"/>
  <c r="AF45" i="9"/>
  <c r="AG45" i="9" s="1"/>
  <c r="Y45" i="9"/>
  <c r="Z45" i="9" s="1"/>
  <c r="AF44" i="9"/>
  <c r="AG44" i="9" s="1"/>
  <c r="AH44" i="9" s="1"/>
  <c r="L30" i="9" s="1"/>
  <c r="Y44" i="9"/>
  <c r="Z44" i="9" s="1"/>
  <c r="AA44" i="9" s="1"/>
  <c r="AF43" i="9"/>
  <c r="AG43" i="9" s="1"/>
  <c r="Y43" i="9"/>
  <c r="Z43" i="9" s="1"/>
  <c r="AA43" i="9" s="1"/>
  <c r="AF42" i="9"/>
  <c r="AG42" i="9" s="1"/>
  <c r="Y42" i="9"/>
  <c r="Z42" i="9" s="1"/>
  <c r="AA42" i="9" s="1"/>
  <c r="AF41" i="9"/>
  <c r="AG41" i="9" s="1"/>
  <c r="Y41" i="9"/>
  <c r="Z41" i="9" s="1"/>
  <c r="AA41" i="9" s="1"/>
  <c r="L8" i="9" s="1"/>
  <c r="AF40" i="9"/>
  <c r="AG40" i="9" s="1"/>
  <c r="Y40" i="9"/>
  <c r="Z40" i="9" s="1"/>
  <c r="AA40" i="9" s="1"/>
  <c r="AF39" i="9"/>
  <c r="AG39" i="9" s="1"/>
  <c r="Y39" i="9"/>
  <c r="Z39" i="9" s="1"/>
  <c r="AA39" i="9" s="1"/>
  <c r="AF38" i="9"/>
  <c r="AG38" i="9" s="1"/>
  <c r="Y38" i="9"/>
  <c r="Z38" i="9" s="1"/>
  <c r="AA38" i="9" s="1"/>
  <c r="AF37" i="9"/>
  <c r="AG37" i="9" s="1"/>
  <c r="Y37" i="9"/>
  <c r="Z37" i="9" s="1"/>
  <c r="AA37" i="9" s="1"/>
  <c r="K15" i="9" s="1"/>
  <c r="AF36" i="9"/>
  <c r="AG36" i="9" s="1"/>
  <c r="AH36" i="9" s="1"/>
  <c r="Y36" i="9"/>
  <c r="Z36" i="9" s="1"/>
  <c r="AA36" i="9" s="1"/>
  <c r="K14" i="9" s="1"/>
  <c r="AF35" i="9"/>
  <c r="AG35" i="9" s="1"/>
  <c r="AH35" i="9" s="1"/>
  <c r="Y35" i="9"/>
  <c r="Z35" i="9" s="1"/>
  <c r="AF34" i="9"/>
  <c r="AG34" i="9" s="1"/>
  <c r="Y34" i="9"/>
  <c r="Z34" i="9" s="1"/>
  <c r="AF33" i="9"/>
  <c r="AG33" i="9" s="1"/>
  <c r="Y33" i="9"/>
  <c r="Z33" i="9" s="1"/>
  <c r="AA33" i="9" s="1"/>
  <c r="AF32" i="9"/>
  <c r="AG32" i="9" s="1"/>
  <c r="Y32" i="9"/>
  <c r="Z32" i="9" s="1"/>
  <c r="AF31" i="9"/>
  <c r="AG31" i="9" s="1"/>
  <c r="Y31" i="9"/>
  <c r="Z31" i="9" s="1"/>
  <c r="AA31" i="9" s="1"/>
  <c r="AF30" i="9"/>
  <c r="AG30" i="9" s="1"/>
  <c r="AH30" i="9" s="1"/>
  <c r="Y30" i="9"/>
  <c r="Z30" i="9" s="1"/>
  <c r="AF29" i="9"/>
  <c r="AG29" i="9" s="1"/>
  <c r="Y29" i="9"/>
  <c r="Z29" i="9" s="1"/>
  <c r="AA29" i="9" s="1"/>
  <c r="AF28" i="9"/>
  <c r="AG28" i="9" s="1"/>
  <c r="Y28" i="9"/>
  <c r="Z28" i="9" s="1"/>
  <c r="AA28" i="9" s="1"/>
  <c r="AF27" i="9"/>
  <c r="AG27" i="9" s="1"/>
  <c r="Y27" i="9"/>
  <c r="Z27" i="9" s="1"/>
  <c r="AF26" i="9"/>
  <c r="AG26" i="9" s="1"/>
  <c r="Y26" i="9"/>
  <c r="Z26" i="9" s="1"/>
  <c r="AF25" i="9"/>
  <c r="AG25" i="9" s="1"/>
  <c r="Y25" i="9"/>
  <c r="Z25" i="9" s="1"/>
  <c r="I25" i="9"/>
  <c r="AF24" i="9"/>
  <c r="AG24" i="9" s="1"/>
  <c r="Y24" i="9"/>
  <c r="Z24" i="9" s="1"/>
  <c r="AA24" i="9" s="1"/>
  <c r="AF23" i="9"/>
  <c r="AG23" i="9" s="1"/>
  <c r="Y23" i="9"/>
  <c r="Z23" i="9" s="1"/>
  <c r="AA23" i="9" s="1"/>
  <c r="AF22" i="9"/>
  <c r="AG22" i="9" s="1"/>
  <c r="Y22" i="9"/>
  <c r="Z22" i="9" s="1"/>
  <c r="AA22" i="9" s="1"/>
  <c r="AF21" i="9"/>
  <c r="AG21" i="9" s="1"/>
  <c r="Y21" i="9"/>
  <c r="Z21" i="9" s="1"/>
  <c r="AA21" i="9" s="1"/>
  <c r="AF20" i="9"/>
  <c r="AG20" i="9" s="1"/>
  <c r="Y20" i="9"/>
  <c r="Z20" i="9" s="1"/>
  <c r="AA20" i="9" s="1"/>
  <c r="AF19" i="9"/>
  <c r="AG19" i="9" s="1"/>
  <c r="AH19" i="9" s="1"/>
  <c r="Y19" i="9"/>
  <c r="Z19" i="9" s="1"/>
  <c r="AF18" i="9"/>
  <c r="AG18" i="9" s="1"/>
  <c r="Y18" i="9"/>
  <c r="Z18" i="9" s="1"/>
  <c r="AF17" i="9"/>
  <c r="AG17" i="9" s="1"/>
  <c r="Y17" i="9"/>
  <c r="Z17" i="9" s="1"/>
  <c r="AA17" i="9" s="1"/>
  <c r="AF16" i="9"/>
  <c r="AG16" i="9" s="1"/>
  <c r="Y16" i="9"/>
  <c r="Z16" i="9" s="1"/>
  <c r="AA16" i="9" s="1"/>
  <c r="AF15" i="9"/>
  <c r="AG15" i="9" s="1"/>
  <c r="Y15" i="9"/>
  <c r="Z15" i="9" s="1"/>
  <c r="AA15" i="9" s="1"/>
  <c r="AF14" i="9"/>
  <c r="AG14" i="9" s="1"/>
  <c r="Y14" i="9"/>
  <c r="Z14" i="9" s="1"/>
  <c r="AA14" i="9" s="1"/>
  <c r="AF13" i="9"/>
  <c r="AG13" i="9" s="1"/>
  <c r="AH13" i="9" s="1"/>
  <c r="Y13" i="9"/>
  <c r="Z13" i="9" s="1"/>
  <c r="AA13" i="9" s="1"/>
  <c r="AF12" i="9"/>
  <c r="AG12" i="9" s="1"/>
  <c r="AH12" i="9" s="1"/>
  <c r="Y12" i="9"/>
  <c r="Z12" i="9" s="1"/>
  <c r="AA12" i="9" s="1"/>
  <c r="I12" i="9" s="1"/>
  <c r="AF11" i="9"/>
  <c r="AG11" i="9" s="1"/>
  <c r="Y11" i="9"/>
  <c r="Z11" i="9" s="1"/>
  <c r="AF10" i="9"/>
  <c r="AG10" i="9" s="1"/>
  <c r="Y10" i="9"/>
  <c r="Z10" i="9" s="1"/>
  <c r="AF9" i="9"/>
  <c r="AG9" i="9" s="1"/>
  <c r="Y9" i="9"/>
  <c r="Z9" i="9" s="1"/>
  <c r="AA9" i="9" s="1"/>
  <c r="AF8" i="9"/>
  <c r="AG8" i="9" s="1"/>
  <c r="Y8" i="9"/>
  <c r="Z8" i="9" s="1"/>
  <c r="I6" i="9"/>
  <c r="G49" i="7"/>
  <c r="F49" i="7"/>
  <c r="G48" i="7"/>
  <c r="F48" i="7"/>
  <c r="I8" i="7"/>
  <c r="G19" i="7"/>
  <c r="G20" i="7" s="1"/>
  <c r="G21" i="7" s="1"/>
  <c r="F19" i="7"/>
  <c r="F20" i="7" s="1"/>
  <c r="F21" i="7" s="1"/>
  <c r="E19" i="7"/>
  <c r="D19" i="7"/>
  <c r="C19" i="7"/>
  <c r="E20" i="7" s="1"/>
  <c r="C20" i="7"/>
  <c r="C21" i="7" s="1"/>
  <c r="E47" i="7" s="1"/>
  <c r="F47" i="7" l="1"/>
  <c r="G47" i="7"/>
  <c r="M33" i="9"/>
  <c r="J31" i="9"/>
  <c r="K28" i="9"/>
  <c r="L33" i="9"/>
  <c r="AH31" i="9"/>
  <c r="O28" i="9"/>
  <c r="R34" i="9"/>
  <c r="S31" i="9"/>
  <c r="AH77" i="9"/>
  <c r="O30" i="9" s="1"/>
  <c r="M29" i="9"/>
  <c r="N37" i="9"/>
  <c r="P35" i="9"/>
  <c r="R28" i="9"/>
  <c r="S29" i="9"/>
  <c r="AH73" i="9"/>
  <c r="I30" i="9"/>
  <c r="K36" i="9"/>
  <c r="P32" i="9"/>
  <c r="R29" i="9"/>
  <c r="S34" i="9"/>
  <c r="AH47" i="9"/>
  <c r="AH23" i="9"/>
  <c r="AH70" i="9"/>
  <c r="N34" i="9" s="1"/>
  <c r="I32" i="9"/>
  <c r="J29" i="9"/>
  <c r="Q30" i="9"/>
  <c r="R27" i="9"/>
  <c r="AH108" i="9"/>
  <c r="AH68" i="9"/>
  <c r="N32" i="9" s="1"/>
  <c r="AH28" i="9"/>
  <c r="J36" i="9" s="1"/>
  <c r="AH20" i="9"/>
  <c r="J28" i="9" s="1"/>
  <c r="R32" i="9"/>
  <c r="S37" i="9"/>
  <c r="AH89" i="9"/>
  <c r="P31" i="9" s="1"/>
  <c r="I34" i="9"/>
  <c r="Q32" i="9"/>
  <c r="AH120" i="9"/>
  <c r="P36" i="9"/>
  <c r="R37" i="9"/>
  <c r="AH39" i="9"/>
  <c r="AH15" i="9"/>
  <c r="I31" i="9"/>
  <c r="Q37" i="9"/>
  <c r="AH102" i="9"/>
  <c r="Q33" i="9" s="1"/>
  <c r="AH78" i="9"/>
  <c r="O31" i="9" s="1"/>
  <c r="AH62" i="9"/>
  <c r="M37" i="9" s="1"/>
  <c r="AH54" i="9"/>
  <c r="AH38" i="9"/>
  <c r="K35" i="9" s="1"/>
  <c r="K33" i="9"/>
  <c r="P33" i="9"/>
  <c r="R35" i="9"/>
  <c r="AH123" i="9"/>
  <c r="S32" i="9" s="1"/>
  <c r="AH115" i="9"/>
  <c r="AH99" i="9"/>
  <c r="AH91" i="9"/>
  <c r="AH75" i="9"/>
  <c r="AH67" i="9"/>
  <c r="N31" i="9" s="1"/>
  <c r="AH59" i="9"/>
  <c r="M34" i="9" s="1"/>
  <c r="AH51" i="9"/>
  <c r="L37" i="9" s="1"/>
  <c r="AH43" i="9"/>
  <c r="L29" i="9" s="1"/>
  <c r="AH27" i="9"/>
  <c r="J35" i="9" s="1"/>
  <c r="AH11" i="9"/>
  <c r="K27" i="9"/>
  <c r="L32" i="9"/>
  <c r="P27" i="9"/>
  <c r="R36" i="9"/>
  <c r="S33" i="9"/>
  <c r="AH97" i="9"/>
  <c r="Q28" i="9" s="1"/>
  <c r="AH81" i="9"/>
  <c r="O34" i="9" s="1"/>
  <c r="J27" i="9"/>
  <c r="K32" i="9"/>
  <c r="M30" i="9"/>
  <c r="P28" i="9"/>
  <c r="O36" i="9"/>
  <c r="I37" i="9"/>
  <c r="AH8" i="9"/>
  <c r="I27" i="9" s="1"/>
  <c r="AH122" i="9"/>
  <c r="AH114" i="9"/>
  <c r="AH106" i="9"/>
  <c r="AH98" i="9"/>
  <c r="Q29" i="9" s="1"/>
  <c r="AH90" i="9"/>
  <c r="AH82" i="9"/>
  <c r="O35" i="9" s="1"/>
  <c r="AH74" i="9"/>
  <c r="O27" i="9" s="1"/>
  <c r="AH66" i="9"/>
  <c r="N30" i="9" s="1"/>
  <c r="AH58" i="9"/>
  <c r="AH50" i="9"/>
  <c r="L36" i="9" s="1"/>
  <c r="AH42" i="9"/>
  <c r="L28" i="9" s="1"/>
  <c r="AH34" i="9"/>
  <c r="K31" i="9" s="1"/>
  <c r="AH26" i="9"/>
  <c r="J34" i="9" s="1"/>
  <c r="AH18" i="9"/>
  <c r="AH10" i="9"/>
  <c r="I29" i="9" s="1"/>
  <c r="J37" i="9"/>
  <c r="K34" i="9"/>
  <c r="L31" i="9"/>
  <c r="M28" i="9"/>
  <c r="M36" i="9"/>
  <c r="I28" i="9"/>
  <c r="N33" i="9"/>
  <c r="I35" i="9"/>
  <c r="N27" i="9"/>
  <c r="I36" i="9"/>
  <c r="K29" i="9"/>
  <c r="K37" i="9"/>
  <c r="L34" i="9"/>
  <c r="M27" i="9"/>
  <c r="M31" i="9"/>
  <c r="M35" i="9"/>
  <c r="N35" i="9"/>
  <c r="O32" i="9"/>
  <c r="P29" i="9"/>
  <c r="P37" i="9"/>
  <c r="R30" i="9"/>
  <c r="S27" i="9"/>
  <c r="S35" i="9"/>
  <c r="S30" i="9"/>
  <c r="J33" i="9"/>
  <c r="N28" i="9"/>
  <c r="Q34" i="9"/>
  <c r="Q36" i="9"/>
  <c r="J32" i="9"/>
  <c r="R33" i="9"/>
  <c r="I33" i="9"/>
  <c r="J30" i="9"/>
  <c r="K30" i="9"/>
  <c r="L27" i="9"/>
  <c r="L35" i="9"/>
  <c r="M32" i="9"/>
  <c r="N36" i="9"/>
  <c r="O29" i="9"/>
  <c r="O33" i="9"/>
  <c r="O37" i="9"/>
  <c r="P30" i="9"/>
  <c r="P34" i="9"/>
  <c r="Q27" i="9"/>
  <c r="R31" i="9"/>
  <c r="S28" i="9"/>
  <c r="S36" i="9"/>
  <c r="N29" i="9"/>
  <c r="Q31" i="9"/>
  <c r="Q35" i="9"/>
  <c r="AA125" i="9"/>
  <c r="S15" i="9" s="1"/>
  <c r="AA117" i="9"/>
  <c r="R18" i="9" s="1"/>
  <c r="AA85" i="9"/>
  <c r="P8" i="9" s="1"/>
  <c r="AA61" i="9"/>
  <c r="M17" i="9" s="1"/>
  <c r="AA53" i="9"/>
  <c r="M9" i="9" s="1"/>
  <c r="Q13" i="9"/>
  <c r="O15" i="9"/>
  <c r="Q14" i="9"/>
  <c r="J12" i="9"/>
  <c r="M18" i="9"/>
  <c r="P16" i="9"/>
  <c r="AA116" i="9"/>
  <c r="R17" i="9" s="1"/>
  <c r="AA100" i="9"/>
  <c r="Q12" i="9" s="1"/>
  <c r="AA92" i="9"/>
  <c r="P15" i="9" s="1"/>
  <c r="AA84" i="9"/>
  <c r="O18" i="9" s="1"/>
  <c r="I13" i="9"/>
  <c r="J17" i="9"/>
  <c r="S14" i="9"/>
  <c r="AA120" i="9"/>
  <c r="S10" i="9" s="1"/>
  <c r="N13" i="9"/>
  <c r="Q8" i="9"/>
  <c r="Q15" i="9"/>
  <c r="I16" i="9"/>
  <c r="K8" i="9"/>
  <c r="L12" i="9"/>
  <c r="M8" i="9"/>
  <c r="R9" i="9"/>
  <c r="AA115" i="9"/>
  <c r="R16" i="9" s="1"/>
  <c r="AA99" i="9"/>
  <c r="Q11" i="9" s="1"/>
  <c r="AA91" i="9"/>
  <c r="P14" i="9" s="1"/>
  <c r="AA67" i="9"/>
  <c r="N12" i="9" s="1"/>
  <c r="AA59" i="9"/>
  <c r="M15" i="9" s="1"/>
  <c r="AA51" i="9"/>
  <c r="L18" i="9" s="1"/>
  <c r="AA35" i="9"/>
  <c r="K13" i="9" s="1"/>
  <c r="AA27" i="9"/>
  <c r="J16" i="9" s="1"/>
  <c r="AA19" i="9"/>
  <c r="J8" i="9" s="1"/>
  <c r="AA11" i="9"/>
  <c r="I11" i="9" s="1"/>
  <c r="K16" i="9"/>
  <c r="S17" i="9"/>
  <c r="J10" i="9"/>
  <c r="O11" i="9"/>
  <c r="R10" i="9"/>
  <c r="I14" i="9"/>
  <c r="J18" i="9"/>
  <c r="L10" i="9"/>
  <c r="N9" i="9"/>
  <c r="P11" i="9"/>
  <c r="I18" i="9"/>
  <c r="L11" i="9"/>
  <c r="R8" i="9"/>
  <c r="I9" i="9"/>
  <c r="J9" i="9"/>
  <c r="O10" i="9"/>
  <c r="O17" i="9"/>
  <c r="S13" i="9"/>
  <c r="AA8" i="9"/>
  <c r="I8" i="9" s="1"/>
  <c r="AA106" i="9"/>
  <c r="Q18" i="9" s="1"/>
  <c r="AA74" i="9"/>
  <c r="O8" i="9" s="1"/>
  <c r="AA58" i="9"/>
  <c r="M14" i="9" s="1"/>
  <c r="AA34" i="9"/>
  <c r="K12" i="9" s="1"/>
  <c r="AA26" i="9"/>
  <c r="J15" i="9" s="1"/>
  <c r="AA18" i="9"/>
  <c r="AA10" i="9"/>
  <c r="I10" i="9" s="1"/>
  <c r="S18" i="9"/>
  <c r="Q9" i="9"/>
  <c r="L9" i="9"/>
  <c r="M12" i="9"/>
  <c r="N11" i="9"/>
  <c r="O13" i="9"/>
  <c r="P9" i="9"/>
  <c r="P13" i="9"/>
  <c r="Q16" i="9"/>
  <c r="I17" i="9"/>
  <c r="L15" i="9"/>
  <c r="K9" i="9"/>
  <c r="I15" i="9"/>
  <c r="J14" i="9"/>
  <c r="K10" i="9"/>
  <c r="K17" i="9"/>
  <c r="L13" i="9"/>
  <c r="P17" i="9"/>
  <c r="R12" i="9"/>
  <c r="S8" i="9"/>
  <c r="S12" i="9"/>
  <c r="R14" i="9"/>
  <c r="N10" i="9"/>
  <c r="J11" i="9"/>
  <c r="L17" i="9"/>
  <c r="N15" i="9"/>
  <c r="O14" i="9"/>
  <c r="P10" i="9"/>
  <c r="S16" i="9"/>
  <c r="J13" i="9"/>
  <c r="P12" i="9"/>
  <c r="N17" i="9"/>
  <c r="S11" i="9"/>
  <c r="K11" i="9"/>
  <c r="K18" i="9"/>
  <c r="P18" i="9"/>
  <c r="R13" i="9"/>
  <c r="S9" i="9"/>
  <c r="E48" i="7"/>
  <c r="D48" i="7" s="1"/>
  <c r="E49" i="7"/>
  <c r="C49" i="7" s="1"/>
  <c r="C47" i="7"/>
  <c r="D47" i="7"/>
  <c r="D20" i="7"/>
  <c r="D21" i="7"/>
  <c r="E21" i="7"/>
  <c r="D49" i="7" l="1"/>
  <c r="C48" i="7"/>
</calcChain>
</file>

<file path=xl/sharedStrings.xml><?xml version="1.0" encoding="utf-8"?>
<sst xmlns="http://schemas.openxmlformats.org/spreadsheetml/2006/main" count="170" uniqueCount="150">
  <si>
    <t>Number at Risk</t>
  </si>
  <si>
    <t>Number Women Infected</t>
  </si>
  <si>
    <t>Number Adverse Outcomes</t>
  </si>
  <si>
    <t>Proportion Immune</t>
  </si>
  <si>
    <t>Probability of Getting Infected</t>
  </si>
  <si>
    <t>Value</t>
  </si>
  <si>
    <t>Base Case</t>
  </si>
  <si>
    <t>Notes:</t>
  </si>
  <si>
    <t>Sources:</t>
  </si>
  <si>
    <t>Lower</t>
  </si>
  <si>
    <t>Upper</t>
  </si>
  <si>
    <t>-</t>
  </si>
  <si>
    <t>Estimated Number of Severe Fetal Outcomes Due to Parvovirus B19 Under All Disease Scenarios</t>
  </si>
  <si>
    <t>Varied from 0-10%</t>
  </si>
  <si>
    <t>Lower Bound</t>
  </si>
  <si>
    <t>Upper Bound</t>
  </si>
  <si>
    <t>One-Way Sensitivity Analysis*</t>
  </si>
  <si>
    <t>Best Case</t>
  </si>
  <si>
    <t>Worst Case</t>
  </si>
  <si>
    <t>Multi-Way Sensitivity Analysis*</t>
  </si>
  <si>
    <t>Results Summary:</t>
  </si>
  <si>
    <t>Parameters</t>
  </si>
  <si>
    <t>Table 1. Results for Immunity Ranges 50-100% and Infection Probabilities 0-10% (Figure 1 data)</t>
  </si>
  <si>
    <t>Table 2. Results for Immunity Ranges 0-100% and Infection Probabilities 0-100% (Figure 2 data)</t>
  </si>
  <si>
    <r>
      <t xml:space="preserve">1. Lamont RF, Sobel JD, Vaisbuch E, et al. Parvovirus B19 infection in human pregnancy. </t>
    </r>
    <r>
      <rPr>
        <i/>
        <sz val="11"/>
        <color theme="1"/>
        <rFont val="Calibri"/>
        <family val="2"/>
        <scheme val="minor"/>
      </rPr>
      <t>BJOG</t>
    </r>
    <r>
      <rPr>
        <sz val="11"/>
        <color theme="1"/>
        <rFont val="Calibri"/>
        <family val="2"/>
        <scheme val="minor"/>
      </rPr>
      <t>. 2011; 118(2):175-86.</t>
    </r>
  </si>
  <si>
    <r>
      <t xml:space="preserve">2. Valeur-Jensen AK, Pedersen CB, Westergaard T, et al. Risk Factors for Parvovirus B19 Infection in Pregnancy. </t>
    </r>
    <r>
      <rPr>
        <i/>
        <sz val="11"/>
        <color theme="1"/>
        <rFont val="Calibri"/>
        <family val="2"/>
        <scheme val="minor"/>
      </rPr>
      <t>JAMA.</t>
    </r>
    <r>
      <rPr>
        <sz val="11"/>
        <color theme="1"/>
        <rFont val="Calibri"/>
        <family val="2"/>
        <scheme val="minor"/>
      </rPr>
      <t xml:space="preserve"> 1999; 281(12):1099–1105.</t>
    </r>
  </si>
  <si>
    <r>
      <t xml:space="preserve">4. Russcher A, Verweij J, Maurice P, et al. Extreme upsurge of parvovirus B19 resulting in severe fetal morbidity and mortality. </t>
    </r>
    <r>
      <rPr>
        <i/>
        <sz val="11"/>
        <color theme="1"/>
        <rFont val="Calibri"/>
        <family val="2"/>
        <scheme val="minor"/>
      </rPr>
      <t>Lancet Infect Dis.</t>
    </r>
    <r>
      <rPr>
        <sz val="11"/>
        <color theme="1"/>
        <rFont val="Calibri"/>
        <family val="2"/>
        <scheme val="minor"/>
      </rPr>
      <t xml:space="preserve"> 2024;24(8):e475-e476.</t>
    </r>
  </si>
  <si>
    <r>
      <t xml:space="preserve">5. Kagan, K.O., Hoopmann, M., Geipel, A. et al. Prenatal parvovirus B19 infection. </t>
    </r>
    <r>
      <rPr>
        <i/>
        <sz val="11"/>
        <color theme="1"/>
        <rFont val="Calibri"/>
        <family val="2"/>
        <scheme val="minor"/>
      </rPr>
      <t xml:space="preserve">Arch Gynecol Obstet. 2024; </t>
    </r>
    <r>
      <rPr>
        <sz val="11"/>
        <color theme="1"/>
        <rFont val="Calibri"/>
        <family val="2"/>
        <scheme val="minor"/>
      </rPr>
      <t>310: 2363–2371.</t>
    </r>
  </si>
  <si>
    <r>
      <t xml:space="preserve">3. Pucetti C, Contoli M, Bonvicini F, et al. Parvovirus B19 in pregnancy: possible consequences of vertical transmission. </t>
    </r>
    <r>
      <rPr>
        <i/>
        <sz val="11"/>
        <color theme="1"/>
        <rFont val="Calibri"/>
        <family val="2"/>
        <scheme val="minor"/>
      </rPr>
      <t xml:space="preserve">Prenat Diagn. </t>
    </r>
    <r>
      <rPr>
        <sz val="11"/>
        <color theme="1"/>
        <rFont val="Calibri"/>
        <family val="2"/>
        <scheme val="minor"/>
      </rPr>
      <t>2012; 32(9):897-902.</t>
    </r>
  </si>
  <si>
    <r>
      <t xml:space="preserve">2. Valeur-Jensen AK, Pedersen CB, Westergaard T, et al. Risk Factors for Parvovirus B19 Infection in Pregnancy. </t>
    </r>
    <r>
      <rPr>
        <i/>
        <sz val="11"/>
        <color theme="1"/>
        <rFont val="Calibri"/>
        <family val="2"/>
        <scheme val="minor"/>
      </rPr>
      <t xml:space="preserve">JAMA. </t>
    </r>
    <r>
      <rPr>
        <sz val="11"/>
        <color theme="1"/>
        <rFont val="Calibri"/>
        <family val="2"/>
        <scheme val="minor"/>
      </rPr>
      <t>1999; 281(12):1099–1105.</t>
    </r>
  </si>
  <si>
    <r>
      <t xml:space="preserve">3. Pucetti C, Contoli M, Bonvicini F, et al. Parvovirus B19 in pregnancy: possible consequences of vertical transmission. </t>
    </r>
    <r>
      <rPr>
        <i/>
        <sz val="11"/>
        <color theme="1"/>
        <rFont val="Calibri"/>
        <family val="2"/>
        <scheme val="minor"/>
      </rPr>
      <t>Prenat Diagn.</t>
    </r>
    <r>
      <rPr>
        <sz val="11"/>
        <color theme="1"/>
        <rFont val="Calibri"/>
        <family val="2"/>
        <scheme val="minor"/>
      </rPr>
      <t xml:space="preserve"> 2012; 32(9):897-902.</t>
    </r>
  </si>
  <si>
    <r>
      <t>4. Russcher A, Verweij J, Maurice P, et al. Extreme upsurge of parvovirus B19 resulting in severe fetal morbidity and mortality.</t>
    </r>
    <r>
      <rPr>
        <i/>
        <sz val="11"/>
        <color theme="1"/>
        <rFont val="Calibri"/>
        <family val="2"/>
        <scheme val="minor"/>
      </rPr>
      <t xml:space="preserve"> Lancet Infect Dis.</t>
    </r>
    <r>
      <rPr>
        <sz val="11"/>
        <color theme="1"/>
        <rFont val="Calibri"/>
        <family val="2"/>
        <scheme val="minor"/>
      </rPr>
      <t xml:space="preserve"> 2024;24(8):e475-e476.</t>
    </r>
  </si>
  <si>
    <r>
      <t xml:space="preserve">5. Kagan, K.O., Hoopmann, M., Geipel, A. et al. Prenatal parvovirus B19 infection. </t>
    </r>
    <r>
      <rPr>
        <i/>
        <sz val="11"/>
        <color theme="1"/>
        <rFont val="Calibri"/>
        <family val="2"/>
        <scheme val="minor"/>
      </rPr>
      <t xml:space="preserve">Arch Gynecol Obstet. </t>
    </r>
    <r>
      <rPr>
        <sz val="11"/>
        <color theme="1"/>
        <rFont val="Calibri"/>
        <family val="2"/>
        <scheme val="minor"/>
      </rPr>
      <t>2024; 310: 2363–2371.</t>
    </r>
  </si>
  <si>
    <t>*One-way sensitivity analyses vary just one parameter value and keeps all other parameters at base case values.</t>
  </si>
  <si>
    <t>Parameter</t>
  </si>
  <si>
    <t>Calculations for Creating Figure 2</t>
  </si>
  <si>
    <t xml:space="preserve">In the "Best Case" analysis,  lower bounds for maternal infection, fetal infection, and severe fetal outcome probabilities were used in combination with the upper bound of population immune to PVB19 because this combination represents the best scenario (i.e., lowest possible severe fetal outcomes) given the bounds of the analysis. </t>
  </si>
  <si>
    <t xml:space="preserve">*Multi-way sensitivity analyses vary several parameters at the same time.
</t>
  </si>
  <si>
    <t>Total number of pregnancies</t>
  </si>
  <si>
    <t>Table 1. Input Values</t>
  </si>
  <si>
    <t>The "Worst Case" sensitivity analysis uses the upper bounds for maternal infection, fetal infection, and severe fetal outcome probabilities in combination with the lower bound of population immune because this represents the worst scenario (i.e., highest possible severe fetal outcomes) given the bounds of the analysis.</t>
  </si>
  <si>
    <t>One-Way Sensitivity Analyses: Impact on Number of Severe Fetal Outcomes</t>
  </si>
  <si>
    <t>Historic Estimate</t>
  </si>
  <si>
    <r>
      <rPr>
        <b/>
        <sz val="11"/>
        <color rgb="FFFF6600"/>
        <rFont val="Calibri"/>
        <family val="2"/>
        <scheme val="minor"/>
      </rPr>
      <t xml:space="preserve">Orange box </t>
    </r>
    <r>
      <rPr>
        <sz val="11"/>
        <color theme="1"/>
        <rFont val="Calibri"/>
        <family val="2"/>
        <scheme val="minor"/>
      </rPr>
      <t>indicates historic estimates of immunity and infection probability.</t>
    </r>
  </si>
  <si>
    <t>Varied from 25-75%</t>
  </si>
  <si>
    <t>Limitations:</t>
  </si>
  <si>
    <t>Strengths:</t>
  </si>
  <si>
    <t xml:space="preserve"> • Severe fetal outcomes are defined as severe fetal anemia, hydrops, or fetal death due to parvovirus B19 infection. </t>
  </si>
  <si>
    <t>• Pregnancies with multiple fetuses (twins, triplets, etc.) are not considered.</t>
  </si>
  <si>
    <t>Tool Limitations &amp; Strengths</t>
  </si>
  <si>
    <r>
      <rPr>
        <sz val="11"/>
        <color theme="1"/>
        <rFont val="Aptos Narrow"/>
        <family val="2"/>
      </rPr>
      <t>•</t>
    </r>
    <r>
      <rPr>
        <sz val="11"/>
        <color theme="1"/>
        <rFont val="Calibri"/>
        <family val="2"/>
      </rPr>
      <t xml:space="preserve"> </t>
    </r>
    <r>
      <rPr>
        <sz val="11"/>
        <color theme="1"/>
        <rFont val="Calibri"/>
        <family val="2"/>
        <scheme val="minor"/>
      </rPr>
      <t>This tool uses a common and accessible software (Microsoft Excel) to facilitate sharing and usability.</t>
    </r>
  </si>
  <si>
    <r>
      <t>Title:</t>
    </r>
    <r>
      <rPr>
        <sz val="12"/>
        <color theme="1"/>
        <rFont val="Aptos"/>
        <family val="2"/>
      </rPr>
      <t xml:space="preserve"> Parvovirus B19 Infection in Human Pregnancy</t>
    </r>
  </si>
  <si>
    <r>
      <t>Author:</t>
    </r>
    <r>
      <rPr>
        <sz val="12"/>
        <color theme="1"/>
        <rFont val="Aptos"/>
        <family val="2"/>
      </rPr>
      <t xml:space="preserve"> Robert F Lamont</t>
    </r>
  </si>
  <si>
    <r>
      <t>Year:</t>
    </r>
    <r>
      <rPr>
        <sz val="12"/>
        <color theme="1"/>
        <rFont val="Aptos"/>
        <family val="2"/>
      </rPr>
      <t xml:space="preserve"> 2011</t>
    </r>
  </si>
  <si>
    <r>
      <t>Journal:</t>
    </r>
    <r>
      <rPr>
        <sz val="12"/>
        <color theme="1"/>
        <rFont val="Aptos"/>
        <family val="2"/>
      </rPr>
      <t xml:space="preserve"> British Journal of Obstetrics and Gynaecology</t>
    </r>
  </si>
  <si>
    <t>Citation: Lamont RF, Sobel JD, Vaisbuch E, et al. Parvovirus B19 infection in human pregnancy. BJOG. 2011; 118(2):175-86. Link</t>
  </si>
  <si>
    <r>
      <t>Summary:</t>
    </r>
    <r>
      <rPr>
        <sz val="12"/>
        <color theme="1"/>
        <rFont val="Aptos"/>
        <family val="2"/>
      </rPr>
      <t xml:space="preserve"> This paper was a consolidation of different papers to provide a working rundown of Parvovirus B19 infection in pregnant individuals. It covers the natural history, epidemiology, clinical findings, progression through infection, and clinical methods for parvovirus B19.</t>
    </r>
  </si>
  <si>
    <t xml:space="preserve">Key Parameters: </t>
  </si>
  <si>
    <r>
      <t>-</t>
    </r>
    <r>
      <rPr>
        <sz val="7"/>
        <color theme="1"/>
        <rFont val="Times New Roman"/>
        <family val="1"/>
      </rPr>
      <t xml:space="preserve">          </t>
    </r>
    <r>
      <rPr>
        <sz val="12"/>
        <color theme="1"/>
        <rFont val="Aptos"/>
        <family val="2"/>
      </rPr>
      <t>Parvovirus B19 IgG seroconversion rates in susceptible pregnant women rise from 1-1.5% to 13-13.5%.</t>
    </r>
  </si>
  <si>
    <r>
      <t>-</t>
    </r>
    <r>
      <rPr>
        <sz val="7"/>
        <color theme="1"/>
        <rFont val="Times New Roman"/>
        <family val="1"/>
      </rPr>
      <t xml:space="preserve">          </t>
    </r>
    <r>
      <rPr>
        <sz val="12"/>
        <color theme="1"/>
        <rFont val="Aptos"/>
        <family val="2"/>
      </rPr>
      <t>30% chance of fetal transmission of parvovirus B19 from mother (greater risk of vertical transmission during epidemics).</t>
    </r>
  </si>
  <si>
    <r>
      <t>-</t>
    </r>
    <r>
      <rPr>
        <sz val="7"/>
        <color theme="1"/>
        <rFont val="Times New Roman"/>
        <family val="1"/>
      </rPr>
      <t xml:space="preserve">          </t>
    </r>
    <r>
      <rPr>
        <sz val="12"/>
        <color theme="1"/>
        <rFont val="Aptos"/>
        <family val="2"/>
      </rPr>
      <t>5-10% rate of fetal loss in cases of fetal infection.</t>
    </r>
  </si>
  <si>
    <r>
      <t>-</t>
    </r>
    <r>
      <rPr>
        <sz val="7"/>
        <color theme="1"/>
        <rFont val="Times New Roman"/>
        <family val="1"/>
      </rPr>
      <t xml:space="preserve">          </t>
    </r>
    <r>
      <rPr>
        <sz val="12"/>
        <color theme="1"/>
        <rFont val="Aptos"/>
        <family val="2"/>
      </rPr>
      <t>Risk of developing hydrops fetalis is between 0-12.5%</t>
    </r>
  </si>
  <si>
    <r>
      <t xml:space="preserve">Title: </t>
    </r>
    <r>
      <rPr>
        <sz val="12"/>
        <color theme="1"/>
        <rFont val="Aptos"/>
        <family val="2"/>
      </rPr>
      <t>Risk Factors for Parvovirus B19 Infection in Pregnancy</t>
    </r>
  </si>
  <si>
    <r>
      <t xml:space="preserve">Year: </t>
    </r>
    <r>
      <rPr>
        <sz val="12"/>
        <color theme="1"/>
        <rFont val="Aptos"/>
        <family val="2"/>
      </rPr>
      <t>1999</t>
    </r>
  </si>
  <si>
    <r>
      <t>Journal:</t>
    </r>
    <r>
      <rPr>
        <sz val="12"/>
        <color theme="1"/>
        <rFont val="Aptos"/>
        <family val="2"/>
      </rPr>
      <t xml:space="preserve"> Journal of the American Medical Association</t>
    </r>
  </si>
  <si>
    <t>Citation: Valeur-Jensen AK, Pedersen CB, Westergaard T, et al. Risk Factors for Parvovirus B19 Infection in Pregnancy. JAMA. 1999; 281(12):1099–1105. Link</t>
  </si>
  <si>
    <r>
      <t>Summary:</t>
    </r>
    <r>
      <rPr>
        <sz val="12"/>
        <color theme="1"/>
        <rFont val="Aptos"/>
        <family val="2"/>
      </rPr>
      <t xml:space="preserve"> The authors conducted a population-based cohort study in Denmark from the years 1992-1994. They collected serum samples from 30,946 pregnant women to estimate risk of infection with parvovirus in both endemic and epidemic settings.  They also studied risk factors for infection such as other children in the household and occupational exposure.</t>
    </r>
  </si>
  <si>
    <t>Key Parameters:</t>
  </si>
  <si>
    <r>
      <t>-</t>
    </r>
    <r>
      <rPr>
        <sz val="7"/>
        <color theme="1"/>
        <rFont val="Times New Roman"/>
        <family val="1"/>
      </rPr>
      <t xml:space="preserve">          </t>
    </r>
    <r>
      <rPr>
        <sz val="12"/>
        <color theme="1"/>
        <rFont val="Aptos"/>
        <family val="2"/>
      </rPr>
      <t>65.0% of pregnant women had evidence of a past infection and thus are considered immune.</t>
    </r>
  </si>
  <si>
    <r>
      <t>-</t>
    </r>
    <r>
      <rPr>
        <sz val="7"/>
        <color theme="1"/>
        <rFont val="Times New Roman"/>
        <family val="1"/>
      </rPr>
      <t xml:space="preserve">          </t>
    </r>
    <r>
      <rPr>
        <sz val="12"/>
        <color theme="1"/>
        <rFont val="Aptos"/>
        <family val="2"/>
      </rPr>
      <t>Annual seroconversion rates among susceptible pregnant women were 1.5% during endemic years and 13.0% during epidemic years.</t>
    </r>
  </si>
  <si>
    <r>
      <t xml:space="preserve">Title: </t>
    </r>
    <r>
      <rPr>
        <sz val="12"/>
        <color theme="1"/>
        <rFont val="Aptos"/>
        <family val="2"/>
      </rPr>
      <t>Parvovirus B19 in pregnancy: possible consequences of vertical transmission.</t>
    </r>
  </si>
  <si>
    <r>
      <t xml:space="preserve">Year: </t>
    </r>
    <r>
      <rPr>
        <sz val="12"/>
        <color theme="1"/>
        <rFont val="Aptos"/>
        <family val="2"/>
      </rPr>
      <t>2012</t>
    </r>
  </si>
  <si>
    <r>
      <t>Journal:</t>
    </r>
    <r>
      <rPr>
        <sz val="12"/>
        <color theme="1"/>
        <rFont val="Aptos"/>
        <family val="2"/>
      </rPr>
      <t xml:space="preserve"> Prenatal Diagnosis</t>
    </r>
  </si>
  <si>
    <t>Citation: Pucetti C, Contoli M, Bonvicini F, et al. Parvovirus B19 in pregnancy: possible consequences of vertical transmission. Prenat Diagn. 2012; 32(9):897-902. Link</t>
  </si>
  <si>
    <r>
      <t>Summary:</t>
    </r>
    <r>
      <rPr>
        <sz val="12"/>
        <color theme="1"/>
        <rFont val="Aptos"/>
        <family val="2"/>
      </rPr>
      <t xml:space="preserve"> The purpose of this study was to determine the outcomes of pregnancies post parvovirus B19 infection. They followed 175 women presenting to the clinic with a suspicion of parvovirus B19 infection, 63 of them with confirmed laboratory diagnosis of acute infection.</t>
    </r>
  </si>
  <si>
    <r>
      <t>-</t>
    </r>
    <r>
      <rPr>
        <sz val="7"/>
        <color theme="1"/>
        <rFont val="Times New Roman"/>
        <family val="1"/>
      </rPr>
      <t xml:space="preserve">          </t>
    </r>
    <r>
      <rPr>
        <sz val="12"/>
        <color theme="1"/>
        <rFont val="Aptos"/>
        <family val="2"/>
      </rPr>
      <t>The vertical transmission rate was 31.7% (20/63).</t>
    </r>
  </si>
  <si>
    <r>
      <t>-</t>
    </r>
    <r>
      <rPr>
        <sz val="7"/>
        <color theme="1"/>
        <rFont val="Times New Roman"/>
        <family val="1"/>
      </rPr>
      <t xml:space="preserve">          </t>
    </r>
    <r>
      <rPr>
        <sz val="12"/>
        <color theme="1"/>
        <rFont val="Aptos"/>
        <family val="2"/>
      </rPr>
      <t>8/20 infected fetuses developed hydrops, 3 were treated with a blood transfusion, and 2 died. Among the other 5 hydropic fetuses, 4 died  and 1 survived.</t>
    </r>
  </si>
  <si>
    <r>
      <t xml:space="preserve">Title: </t>
    </r>
    <r>
      <rPr>
        <sz val="12"/>
        <color theme="1"/>
        <rFont val="Aptos"/>
        <family val="2"/>
      </rPr>
      <t>Extreme upsurge of parvovirus B19 resulting in severe fetal morbidity and mortality</t>
    </r>
  </si>
  <si>
    <r>
      <t xml:space="preserve">Year: </t>
    </r>
    <r>
      <rPr>
        <sz val="12"/>
        <color theme="1"/>
        <rFont val="Aptos"/>
        <family val="2"/>
      </rPr>
      <t>2024</t>
    </r>
  </si>
  <si>
    <r>
      <t>Journal:</t>
    </r>
    <r>
      <rPr>
        <sz val="12"/>
        <color theme="1"/>
        <rFont val="Aptos"/>
        <family val="2"/>
      </rPr>
      <t xml:space="preserve"> The Lancet Infectious Diseases</t>
    </r>
  </si>
  <si>
    <t>Citation: v Russcher A, Verweij J, Maurice P, et al. Extreme upsurge of parvovirus B19 resulting in severe fetal morbidity and mortality. Lancet Infect Dis. 2024;24(8):e475-e476. Link</t>
  </si>
  <si>
    <r>
      <t>Summary:</t>
    </r>
    <r>
      <rPr>
        <sz val="12"/>
        <color theme="1"/>
        <rFont val="Aptos"/>
        <family val="2"/>
      </rPr>
      <t xml:space="preserve"> This study reported the number of intrauterine transfusions for fetal anemia due to confirmed parvovirus B19 infection in Northwestern Europe (Netherlands, Belgium, and France). The centers where these transfusions occurred account for 2/3 of all transfusions in those European countries.</t>
    </r>
  </si>
  <si>
    <r>
      <t>-</t>
    </r>
    <r>
      <rPr>
        <sz val="7"/>
        <color theme="1"/>
        <rFont val="Times New Roman"/>
        <family val="1"/>
      </rPr>
      <t xml:space="preserve">          </t>
    </r>
    <r>
      <rPr>
        <sz val="12"/>
        <color theme="1"/>
        <rFont val="Aptos"/>
        <family val="2"/>
      </rPr>
      <t>59 fetuses received an intrauterine transfusion since Jan. 1, 2023. 21 of them had adverse outcomes. 17 with confirmed terminations/deaths, and 19 with unknown outcomes.</t>
    </r>
  </si>
  <si>
    <r>
      <t>-</t>
    </r>
    <r>
      <rPr>
        <sz val="7"/>
        <color theme="1"/>
        <rFont val="Times New Roman"/>
        <family val="1"/>
      </rPr>
      <t xml:space="preserve">          </t>
    </r>
    <r>
      <rPr>
        <sz val="12"/>
        <color theme="1"/>
        <rFont val="Aptos"/>
        <family val="2"/>
      </rPr>
      <t>Intrauterine Transfusions spiked in May of 2024, jumping from 4 in April 2024 to 16.</t>
    </r>
  </si>
  <si>
    <r>
      <t>Title:</t>
    </r>
    <r>
      <rPr>
        <sz val="12"/>
        <color theme="1"/>
        <rFont val="Aptos"/>
        <family val="2"/>
      </rPr>
      <t xml:space="preserve"> Prenatal Parvovirus B19 infection</t>
    </r>
  </si>
  <si>
    <r>
      <t>Year:</t>
    </r>
    <r>
      <rPr>
        <sz val="12"/>
        <color theme="1"/>
        <rFont val="Aptos"/>
        <family val="2"/>
      </rPr>
      <t xml:space="preserve"> 2024</t>
    </r>
  </si>
  <si>
    <r>
      <t>Journal:</t>
    </r>
    <r>
      <rPr>
        <sz val="12"/>
        <color theme="1"/>
        <rFont val="Aptos"/>
        <family val="2"/>
      </rPr>
      <t xml:space="preserve"> Archives of Gynecology and Obstetrics</t>
    </r>
  </si>
  <si>
    <t>Citation: Kagan, K.O., Hoopmann, M., Geipel, A. et al. Prenatal parvovirus B19 infection. Arch Gynecol Obstet. 2024; 310: 2363–2371. Link</t>
  </si>
  <si>
    <r>
      <t>-</t>
    </r>
    <r>
      <rPr>
        <sz val="7"/>
        <color theme="1"/>
        <rFont val="Times New Roman"/>
        <family val="1"/>
      </rPr>
      <t xml:space="preserve">          </t>
    </r>
    <r>
      <rPr>
        <sz val="12"/>
        <color theme="1"/>
        <rFont val="Aptos"/>
        <family val="2"/>
      </rPr>
      <t>Incubation period of 13-18 days.</t>
    </r>
  </si>
  <si>
    <r>
      <t>-</t>
    </r>
    <r>
      <rPr>
        <sz val="7"/>
        <color theme="1"/>
        <rFont val="Times New Roman"/>
        <family val="1"/>
      </rPr>
      <t xml:space="preserve">          </t>
    </r>
    <r>
      <rPr>
        <sz val="12"/>
        <color theme="1"/>
        <rFont val="Aptos"/>
        <family val="2"/>
      </rPr>
      <t>Approximately 25% of preschool children are seropositive, with 65% seropositivity in adults, and 80% in the elderly.</t>
    </r>
  </si>
  <si>
    <r>
      <t>-</t>
    </r>
    <r>
      <rPr>
        <sz val="7"/>
        <color theme="1"/>
        <rFont val="Times New Roman"/>
        <family val="1"/>
      </rPr>
      <t xml:space="preserve">          </t>
    </r>
    <r>
      <rPr>
        <sz val="12"/>
        <color theme="1"/>
        <rFont val="Aptos"/>
        <family val="2"/>
      </rPr>
      <t>About 30% of pregnant women are not immune to parvovirus B19 at the beginning of their pregnancy.</t>
    </r>
  </si>
  <si>
    <r>
      <t>-</t>
    </r>
    <r>
      <rPr>
        <sz val="7"/>
        <color theme="1"/>
        <rFont val="Times New Roman"/>
        <family val="1"/>
      </rPr>
      <t xml:space="preserve">          </t>
    </r>
    <r>
      <rPr>
        <sz val="12"/>
        <color theme="1"/>
        <rFont val="Aptos"/>
        <family val="2"/>
      </rPr>
      <t>Seroconversion rate during pregnancy is around 1-2% but can increase up to 14% during epidemics.</t>
    </r>
  </si>
  <si>
    <r>
      <t>-</t>
    </r>
    <r>
      <rPr>
        <sz val="7"/>
        <color theme="1"/>
        <rFont val="Times New Roman"/>
        <family val="1"/>
      </rPr>
      <t xml:space="preserve">          </t>
    </r>
    <r>
      <rPr>
        <sz val="12"/>
        <color theme="1"/>
        <rFont val="Aptos"/>
        <family val="2"/>
      </rPr>
      <t>Risk of severe fetal anemia or hydrops is 3-4% and risk of fetal loss is 6-7% between 9-20 weeks’ gestation.</t>
    </r>
  </si>
  <si>
    <r>
      <t>Summary:</t>
    </r>
    <r>
      <rPr>
        <sz val="12"/>
        <color theme="1"/>
        <rFont val="Aptos"/>
        <family val="2"/>
      </rPr>
      <t xml:space="preserve"> This is a summary paper of parvovirus B19, covering the natural history, epidemiology, symptoms, fetal infection, and laboratory diagnostics/montoring of parvovirus B19.</t>
    </r>
  </si>
  <si>
    <r>
      <t>First Author:</t>
    </r>
    <r>
      <rPr>
        <sz val="12"/>
        <color theme="1"/>
        <rFont val="Aptos"/>
        <family val="2"/>
      </rPr>
      <t xml:space="preserve"> Karl Oliver Kagan</t>
    </r>
  </si>
  <si>
    <r>
      <t xml:space="preserve">First Author: </t>
    </r>
    <r>
      <rPr>
        <sz val="12"/>
        <color theme="1"/>
        <rFont val="Aptos"/>
        <family val="2"/>
      </rPr>
      <t>Anne Russcher</t>
    </r>
  </si>
  <si>
    <r>
      <t xml:space="preserve">First Author: </t>
    </r>
    <r>
      <rPr>
        <sz val="12"/>
        <color theme="1"/>
        <rFont val="Aptos"/>
        <family val="2"/>
      </rPr>
      <t>Chiara Puccetti</t>
    </r>
  </si>
  <si>
    <r>
      <t xml:space="preserve">First Author: </t>
    </r>
    <r>
      <rPr>
        <sz val="12"/>
        <color theme="1"/>
        <rFont val="Aptos"/>
        <family val="2"/>
      </rPr>
      <t>Anne Kristine Valeur-Jensen</t>
    </r>
  </si>
  <si>
    <t>Data Sources</t>
  </si>
  <si>
    <t>•  This tool uses relatively simple calculations (multiplying the probability of an event occurring by the number of people it could occur to). More advanced methods could potentially more accurate or more nuanced results that account for further complexities.</t>
  </si>
  <si>
    <r>
      <rPr>
        <sz val="11"/>
        <color theme="1"/>
        <rFont val="Aptos Narrow"/>
        <family val="2"/>
      </rPr>
      <t>•</t>
    </r>
    <r>
      <rPr>
        <sz val="11"/>
        <color theme="1"/>
        <rFont val="Calibri"/>
        <family val="2"/>
      </rPr>
      <t xml:space="preserve"> </t>
    </r>
    <r>
      <rPr>
        <sz val="11"/>
        <color theme="1"/>
        <rFont val="Calibri"/>
        <family val="2"/>
        <scheme val="minor"/>
      </rPr>
      <t xml:space="preserve">This tool provides a wide-range of sensitivity analyses, including one-way, two-way, and multi-way analyses, to illustrate the extent to which input values can impact results and to reflect the range of possible outcomes given uncertainty in input values. </t>
    </r>
  </si>
  <si>
    <t>Expected Outcome</t>
  </si>
  <si>
    <t>Table 2. Results - Expected Number of Outcomes for Base Case, One-Way, and Multi-Way Sensitivity Analyses</t>
  </si>
  <si>
    <t>• Estimates do not differentiate between severe fetal outcomes that can be successfully treated vs. those that result in fetal death.</t>
  </si>
  <si>
    <t xml:space="preserve">Directions: Enter the estimated number of pregnancies in your jurisdiction in the yellow cell. The spreadsheet will estimate expected outcomes based on available parvovirus B19 (PVB19) data. The spreadsheet also evaluates the impact of parameter values on outcomes through sensitivity analyses. The base case uses historic data for non-epidemic years. </t>
  </si>
  <si>
    <t>Estimation of Potential Burden of Parvovirus B19 Infection During Pregnancy</t>
  </si>
  <si>
    <r>
      <rPr>
        <b/>
        <sz val="16"/>
        <color theme="1"/>
        <rFont val="Calibri"/>
        <family val="2"/>
        <scheme val="minor"/>
      </rPr>
      <t xml:space="preserve">Last Updated: </t>
    </r>
    <r>
      <rPr>
        <sz val="16"/>
        <color theme="1"/>
        <rFont val="Calibri"/>
        <family val="2"/>
        <scheme val="minor"/>
      </rPr>
      <t>05/15/2025</t>
    </r>
  </si>
  <si>
    <r>
      <t>Website:</t>
    </r>
    <r>
      <rPr>
        <sz val="16"/>
        <color theme="1"/>
        <rFont val="Calibri"/>
        <family val="2"/>
        <scheme val="minor"/>
      </rPr>
      <t xml:space="preserve"> </t>
    </r>
  </si>
  <si>
    <r>
      <rPr>
        <b/>
        <sz val="16"/>
        <color theme="1"/>
        <rFont val="Calibri"/>
        <family val="2"/>
        <scheme val="minor"/>
      </rPr>
      <t>About:</t>
    </r>
    <r>
      <rPr>
        <sz val="16"/>
        <color theme="1"/>
        <rFont val="Calibri"/>
        <family val="2"/>
        <scheme val="minor"/>
      </rPr>
      <t xml:space="preserve"> This tool was developed by the Midwest Analytics &amp; Disease Modeling Center (MADMC) with funding from the U.S. Center for Disease Control and Prevention.</t>
    </r>
  </si>
  <si>
    <r>
      <rPr>
        <b/>
        <sz val="16"/>
        <color theme="1"/>
        <rFont val="Calibri"/>
        <family val="2"/>
        <scheme val="minor"/>
      </rPr>
      <t>Data Sources &amp; Limitations:</t>
    </r>
    <r>
      <rPr>
        <sz val="16"/>
        <color theme="1"/>
        <rFont val="Calibri"/>
        <family val="2"/>
        <scheme val="minor"/>
      </rPr>
      <t xml:space="preserve"> Please see these tabs for further information.</t>
    </r>
  </si>
  <si>
    <r>
      <rPr>
        <b/>
        <sz val="16"/>
        <color theme="1"/>
        <rFont val="Calibri"/>
        <family val="2"/>
        <scheme val="minor"/>
      </rPr>
      <t xml:space="preserve">Base Case Estimates: </t>
    </r>
    <r>
      <rPr>
        <sz val="16"/>
        <color theme="1"/>
        <rFont val="Calibri"/>
        <family val="2"/>
        <scheme val="minor"/>
      </rPr>
      <t>This tab estimates the number of parvovirus B19-related outcomes based on current estimates of immunity, maternal infection probability, and probability of severe fetal outcomes if a fetus is infected with B19. Users can change the number of expected pregnancies to obtain estimates that reflect their local population. 
This tab also conducts sensitivity analyses to examine the impact of uncertainty in parameter values on outcomes. Each parameter (or probability) has a base case (or historic estimate), lower bound, and upper bound based on published literature. One-way sensitivity analyses assess the impact of changing one parameter value, while keep all others at base case values. 
Multi-way sensitivity analyses assess the impact of changing multiple parameters at once; in this spreadsheet, best case and worst case scenario analyses are performed.</t>
    </r>
  </si>
  <si>
    <r>
      <rPr>
        <b/>
        <sz val="16"/>
        <color theme="1"/>
        <rFont val="Calibri"/>
        <family val="2"/>
        <scheme val="minor"/>
      </rPr>
      <t xml:space="preserve">Methods: </t>
    </r>
    <r>
      <rPr>
        <sz val="16"/>
        <color theme="1"/>
        <rFont val="Calibri"/>
        <family val="2"/>
        <scheme val="minor"/>
      </rPr>
      <t xml:space="preserve">The tool estimates the number of outcomes based on a starting population (total number of pregnancies), which is then multiplied by a series of probabilities to estimate the population numbers impacted in each stage along the pathway to developing severe fetal outcomes due to B19. See figure below. Probabilities are estimated from published literature and are varied in sensitivity analyses. Results are deterministic (do not incorporate randomness), meaning outcomes will always be the same when input values are held constant. Stochasticity (randomness that can naturally occur) is not considered. </t>
    </r>
  </si>
  <si>
    <r>
      <rPr>
        <sz val="16"/>
        <color theme="1"/>
        <rFont val="Aptos Narrow"/>
        <family val="2"/>
      </rPr>
      <t>•</t>
    </r>
    <r>
      <rPr>
        <sz val="16"/>
        <color theme="1"/>
        <rFont val="Calibri"/>
        <family val="2"/>
      </rPr>
      <t xml:space="preserve"> </t>
    </r>
    <r>
      <rPr>
        <sz val="16"/>
        <color theme="1"/>
        <rFont val="Calibri"/>
        <family val="2"/>
        <scheme val="minor"/>
      </rPr>
      <t>To notify local health officials of the number of B19 cases they might expect to see in their local jurisdiction</t>
    </r>
  </si>
  <si>
    <r>
      <rPr>
        <sz val="16"/>
        <color theme="1"/>
        <rFont val="Aptos Narrow"/>
        <family val="2"/>
      </rPr>
      <t>•</t>
    </r>
    <r>
      <rPr>
        <sz val="16"/>
        <color theme="1"/>
        <rFont val="Calibri"/>
        <family val="2"/>
      </rPr>
      <t xml:space="preserve"> </t>
    </r>
    <r>
      <rPr>
        <sz val="16"/>
        <color theme="1"/>
        <rFont val="Calibri"/>
        <family val="2"/>
        <scheme val="minor"/>
      </rPr>
      <t>To estimate the potential number of fetal blood transfusions that may be needed to treat severe fetal outcomes at health systems</t>
    </r>
  </si>
  <si>
    <r>
      <rPr>
        <sz val="16"/>
        <color theme="1"/>
        <rFont val="Aptos Narrow"/>
        <family val="2"/>
      </rPr>
      <t>•</t>
    </r>
    <r>
      <rPr>
        <sz val="16"/>
        <color theme="1"/>
        <rFont val="Calibri"/>
        <family val="2"/>
      </rPr>
      <t xml:space="preserve"> </t>
    </r>
    <r>
      <rPr>
        <sz val="16"/>
        <color theme="1"/>
        <rFont val="Calibri"/>
        <family val="2"/>
        <scheme val="minor"/>
      </rPr>
      <t>To better understand how B19 outcomes may differ under different disease scenarios</t>
    </r>
  </si>
  <si>
    <r>
      <rPr>
        <b/>
        <sz val="16"/>
        <color theme="1"/>
        <rFont val="Calibri"/>
        <family val="2"/>
        <scheme val="minor"/>
      </rPr>
      <t>Potential Use Cases:</t>
    </r>
    <r>
      <rPr>
        <sz val="16"/>
        <color theme="1"/>
        <rFont val="Calibri"/>
        <family val="2"/>
        <scheme val="minor"/>
      </rPr>
      <t xml:space="preserve"> Users can use the tool in any way that is helpful to them. This may include:</t>
    </r>
  </si>
  <si>
    <r>
      <rPr>
        <b/>
        <sz val="16"/>
        <color theme="1"/>
        <rFont val="Calibri"/>
        <family val="2"/>
        <scheme val="minor"/>
      </rPr>
      <t xml:space="preserve">Background: </t>
    </r>
    <r>
      <rPr>
        <sz val="16"/>
        <color theme="1"/>
        <rFont val="Calibri"/>
        <family val="2"/>
        <scheme val="minor"/>
      </rPr>
      <t>Parvovirus B19 (B19) can lead to rare but severe outcomes among fetuses when mothers are infected in the first 20-22 weeks of pregnancy. B19 cases have recently surged in the United States (https://emergency.cdc.gov/han/2024/han00514.asp) and downstream severe fetal outcomes have been observed.</t>
    </r>
  </si>
  <si>
    <r>
      <rPr>
        <b/>
        <sz val="16"/>
        <color theme="1"/>
        <rFont val="Calibri"/>
        <family val="2"/>
        <scheme val="minor"/>
      </rPr>
      <t>Purpose:</t>
    </r>
    <r>
      <rPr>
        <sz val="16"/>
        <color theme="1"/>
        <rFont val="Calibri"/>
        <family val="2"/>
        <scheme val="minor"/>
      </rPr>
      <t xml:space="preserve"> The purpose of this tool is to provide estimates on the potential number of severe fetal outcomes that may occur due to parvovirus B19 infection during pregnancy in a population size of your interest.</t>
    </r>
  </si>
  <si>
    <t>Total Number of Pregnancies</t>
  </si>
  <si>
    <r>
      <t>Proportion of pregnant population immune to B19</t>
    </r>
    <r>
      <rPr>
        <vertAlign val="superscript"/>
        <sz val="11"/>
        <color theme="1"/>
        <rFont val="Calibri"/>
        <family val="2"/>
        <scheme val="minor"/>
      </rPr>
      <t>1</t>
    </r>
  </si>
  <si>
    <r>
      <t>Probability of mother being infected with B19 if not immune</t>
    </r>
    <r>
      <rPr>
        <vertAlign val="superscript"/>
        <sz val="11"/>
        <color theme="1"/>
        <rFont val="Calibri"/>
        <family val="2"/>
        <scheme val="minor"/>
      </rPr>
      <t>2</t>
    </r>
    <r>
      <rPr>
        <sz val="11"/>
        <color theme="1"/>
        <rFont val="Calibri"/>
        <family val="2"/>
        <scheme val="minor"/>
      </rPr>
      <t xml:space="preserve"> * </t>
    </r>
  </si>
  <si>
    <t>Base Case or Historic Estimates</t>
  </si>
  <si>
    <t>* For non-epidemic years, base case probability for infection is historically about 1% (0.5% lower, 2% higher). For epidemic or surge years, probability of infection can be as high as 5-10%.</t>
  </si>
  <si>
    <t>Pregnant Mothers At Risk of B19 (not immune)</t>
  </si>
  <si>
    <t>Pregnant Mothers Infected with B19</t>
  </si>
  <si>
    <t xml:space="preserve">Fetuses with Severe Outcomes due to B19 </t>
  </si>
  <si>
    <r>
      <t>Probability of severe fetal outcomes if mother infected with B19</t>
    </r>
    <r>
      <rPr>
        <vertAlign val="superscript"/>
        <sz val="11"/>
        <color theme="1"/>
        <rFont val="Calibri"/>
        <family val="2"/>
        <scheme val="minor"/>
      </rPr>
      <t>4</t>
    </r>
  </si>
  <si>
    <t>Prob. of severe fetal outcomes if infected with B19</t>
  </si>
  <si>
    <t>Prob. of mother being infected with B19 if not immune</t>
  </si>
  <si>
    <t>Prop. of pregnant population immune to B19</t>
  </si>
  <si>
    <r>
      <t xml:space="preserve">Directions: </t>
    </r>
    <r>
      <rPr>
        <sz val="11"/>
        <color theme="1"/>
        <rFont val="Calibri"/>
        <family val="2"/>
        <scheme val="minor"/>
      </rPr>
      <t>Enter the estimated number of pregnancies in your jurisdiction in the yellow cell (D8). The spreadsheet will estimate number of severe fetal outcomes across a range of values for proportion of population immune and probability of infection. Users can also change the probability of fetal infection with B19 (cell D11) and probability of severe fetal outcomes (D12) to explore how these parameters impact results.</t>
    </r>
  </si>
  <si>
    <t>Proportion of pregnant population immune to B19</t>
  </si>
  <si>
    <t>Probability of mother being infected with B19 if not immune</t>
  </si>
  <si>
    <t>Probability of severe fetal outcomes if infected with B19</t>
  </si>
  <si>
    <t>• Tables 1 and 2 estimate the number at risk of contracting B19, number of mothers infected, and number of severe adverse outcomes under each combination of immunity and infection probabilities.</t>
  </si>
  <si>
    <t>Probability of Infection with B19 if not Immune</t>
  </si>
  <si>
    <t>Percent of Pregnant Population Immune to B19</t>
  </si>
  <si>
    <r>
      <rPr>
        <sz val="11"/>
        <rFont val="Aptos Narrow"/>
        <family val="2"/>
      </rPr>
      <t>•</t>
    </r>
    <r>
      <rPr>
        <sz val="11"/>
        <rFont val="Calibri"/>
        <family val="2"/>
      </rPr>
      <t xml:space="preserve"> </t>
    </r>
    <r>
      <rPr>
        <sz val="11"/>
        <rFont val="Calibri"/>
        <family val="2"/>
        <scheme val="minor"/>
      </rPr>
      <t>This tool uses simplifying assumptions on timing of B19 infection during pregnancy. It assumes infections occur in the first 20 weeks of pregnancy, which is when fetuses are at risk of severe outcomes from B19.</t>
    </r>
  </si>
  <si>
    <r>
      <rPr>
        <sz val="11"/>
        <color theme="1"/>
        <rFont val="Aptos Narrow"/>
        <family val="2"/>
      </rPr>
      <t>•</t>
    </r>
    <r>
      <rPr>
        <sz val="11"/>
        <color theme="1"/>
        <rFont val="Calibri"/>
        <family val="2"/>
      </rPr>
      <t xml:space="preserve"> Estimates of severe fetal outcomes do</t>
    </r>
    <r>
      <rPr>
        <sz val="11"/>
        <color theme="1"/>
        <rFont val="Calibri"/>
        <family val="2"/>
        <scheme val="minor"/>
      </rPr>
      <t xml:space="preserve"> not account for pregnancies with multiple fetuses (twins, triplets, etc.). B19 infection in a pregnancy with multiple fetus could result in more than one severe fetal outcome. </t>
    </r>
  </si>
  <si>
    <t>• This tool does not account for potential differences in outcomes that might occur in pregnancies that have detected vs. undetected B19. In clinical practice, pregnancies with detected B19 would be monitored closely for the development of fetal anemia so treatment can be provided as soon as it's required.</t>
  </si>
  <si>
    <t>• This tool also does not account for potential healthcare resource utilization, such as numbers and costs of screening, clinical monitoring, or treatment.</t>
  </si>
  <si>
    <r>
      <rPr>
        <sz val="11"/>
        <color theme="1"/>
        <rFont val="Aptos Narrow"/>
        <family val="2"/>
      </rPr>
      <t>•</t>
    </r>
    <r>
      <rPr>
        <sz val="11"/>
        <color theme="1"/>
        <rFont val="Calibri"/>
        <family val="2"/>
      </rPr>
      <t xml:space="preserve"> </t>
    </r>
    <r>
      <rPr>
        <sz val="11"/>
        <color theme="1"/>
        <rFont val="Calibri"/>
        <family val="2"/>
        <scheme val="minor"/>
      </rPr>
      <t>Limited data is available on B19 in pregnancy and some sources may be outdated or considered historic (see Data Sources tab).</t>
    </r>
  </si>
  <si>
    <r>
      <rPr>
        <sz val="11"/>
        <color theme="1"/>
        <rFont val="Aptos Narrow"/>
        <family val="2"/>
      </rPr>
      <t>•</t>
    </r>
    <r>
      <rPr>
        <sz val="11"/>
        <color theme="1"/>
        <rFont val="Calibri"/>
        <family val="2"/>
      </rPr>
      <t xml:space="preserve"> </t>
    </r>
    <r>
      <rPr>
        <sz val="11"/>
        <color theme="1"/>
        <rFont val="Calibri"/>
        <family val="2"/>
        <scheme val="minor"/>
      </rPr>
      <t xml:space="preserve">This tool provides a straightforward estimate for the potential impact of B19 infection during pregnancy, given what is known from the literature. </t>
    </r>
  </si>
  <si>
    <r>
      <rPr>
        <sz val="11"/>
        <color theme="1"/>
        <rFont val="Aptos Narrow"/>
        <family val="2"/>
      </rPr>
      <t>•</t>
    </r>
    <r>
      <rPr>
        <sz val="11"/>
        <color theme="1"/>
        <rFont val="Calibri"/>
        <family val="2"/>
      </rPr>
      <t xml:space="preserve"> </t>
    </r>
    <r>
      <rPr>
        <sz val="11"/>
        <color theme="1"/>
        <rFont val="Calibri"/>
        <family val="2"/>
        <scheme val="minor"/>
      </rPr>
      <t>Users can change input values to update results based on newly published literature, to enter values that better reflect current B19 conditions, or to merely explore how outcomes change with different input values.</t>
    </r>
  </si>
  <si>
    <r>
      <rPr>
        <b/>
        <sz val="16"/>
        <color theme="1"/>
        <rFont val="Calibri"/>
        <family val="2"/>
        <scheme val="minor"/>
      </rPr>
      <t>Immunity vs. Infection Rates:</t>
    </r>
    <r>
      <rPr>
        <sz val="16"/>
        <color theme="1"/>
        <rFont val="Calibri"/>
        <family val="2"/>
        <scheme val="minor"/>
      </rPr>
      <t xml:space="preserve"> This tab estimates of the number of parvovirus B19-related outcomes under a wide range of immunity and infection probability parameter values. Users can change number of expected pregnancies to obtain estimates that reflect their local population, as well as change estimates for the probability of maternal-fetal infection and the probability of severe fetal outcomes. 
This tab uses two-way sensitivity analysis to vary two parameter values simultaneously. For a more realistic scenario, proportion of population immune varies from 25%-75% while infection probability varies from 0.5-10%. A purely hypothetical scenario evaluates all possible parameter values, ranging immunity from 0-100% and infection probability from 0-100%.</t>
    </r>
  </si>
  <si>
    <r>
      <rPr>
        <b/>
        <sz val="11"/>
        <color rgb="FFFF0000"/>
        <rFont val="Calibri (Body)"/>
      </rPr>
      <t>Red box</t>
    </r>
    <r>
      <rPr>
        <sz val="11"/>
        <color theme="1"/>
        <rFont val="Calibri"/>
        <family val="2"/>
        <scheme val="minor"/>
      </rPr>
      <t xml:space="preserve"> indicates hypothetical severe outbreak estimates of immunity and infection probability</t>
    </r>
  </si>
  <si>
    <t>https://www.sph.umn.edu/research/centers/midwest-analytics-and-disease-modeling/</t>
  </si>
  <si>
    <r>
      <rPr>
        <b/>
        <sz val="16"/>
        <color theme="1"/>
        <rFont val="Calibri"/>
        <family val="2"/>
        <scheme val="minor"/>
      </rPr>
      <t xml:space="preserve">For questions, please contact: </t>
    </r>
    <r>
      <rPr>
        <sz val="16"/>
        <color theme="1"/>
        <rFont val="Calibri"/>
        <family val="2"/>
        <scheme val="minor"/>
      </rPr>
      <t>UMN's MADMC Center at madmc@umn.edu</t>
    </r>
  </si>
  <si>
    <r>
      <rPr>
        <b/>
        <sz val="16"/>
        <color theme="1"/>
        <rFont val="Calibri"/>
        <family val="2"/>
        <scheme val="minor"/>
      </rPr>
      <t>Funding:</t>
    </r>
    <r>
      <rPr>
        <sz val="16"/>
        <color theme="1"/>
        <rFont val="Calibri"/>
        <family val="2"/>
        <scheme val="minor"/>
      </rPr>
      <t xml:space="preserve"> This work was supported by cooperative agreement CDC-RFA-FT-23-0069 from the Center for Forecasting and Outbreak Analytics of the US Centers for Disease Control and Prevention. Its contents are solely the responsibility of the authors and do not necessarily represent the official views of the CDC.
The authors have no conflicts to disclose.</t>
    </r>
  </si>
  <si>
    <t>Estimated Number of Severe Outcomes due to Parvovirus B19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</si>
</sst>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4"/>
      <color theme="1"/>
      <name val="Calibri"/>
      <family val="2"/>
      <scheme val="minor"/>
    </font>
    <font>
      <b/>
      <sz val="18"/>
      <color theme="0"/>
      <name val="Calibri"/>
      <family val="2"/>
      <scheme val="minor"/>
    </font>
    <font>
      <b/>
      <sz val="11"/>
      <color rgb="FFFF6600"/>
      <name val="Calibri"/>
      <family val="2"/>
      <scheme val="minor"/>
    </font>
    <font>
      <sz val="10"/>
      <color theme="1"/>
      <name val="Calibri"/>
      <family val="2"/>
      <scheme val="minor"/>
    </font>
    <font>
      <vertAlign val="superscript"/>
      <sz val="11"/>
      <color theme="1"/>
      <name val="Calibri"/>
      <family val="2"/>
      <scheme val="minor"/>
    </font>
    <font>
      <i/>
      <sz val="11"/>
      <color theme="1"/>
      <name val="Calibri"/>
      <family val="2"/>
      <scheme val="minor"/>
    </font>
    <font>
      <b/>
      <sz val="11"/>
      <color rgb="FFED0000"/>
      <name val="Calibri"/>
      <family val="2"/>
      <scheme val="minor"/>
    </font>
    <font>
      <u/>
      <sz val="11"/>
      <color theme="10"/>
      <name val="Calibri"/>
      <family val="2"/>
      <scheme val="minor"/>
    </font>
    <font>
      <sz val="11"/>
      <color theme="1"/>
      <name val="Calibri"/>
      <family val="2"/>
    </font>
    <font>
      <sz val="11"/>
      <color theme="1"/>
      <name val="Aptos Narrow"/>
      <family val="2"/>
    </font>
    <font>
      <b/>
      <sz val="11"/>
      <color theme="0"/>
      <name val="Calibri"/>
      <family val="2"/>
      <scheme val="minor"/>
    </font>
    <font>
      <sz val="12"/>
      <color theme="1"/>
      <name val="Aptos"/>
      <family val="2"/>
    </font>
    <font>
      <b/>
      <sz val="12"/>
      <color theme="1"/>
      <name val="Aptos"/>
      <family val="2"/>
    </font>
    <font>
      <sz val="7"/>
      <color theme="1"/>
      <name val="Times New Roman"/>
      <family val="1"/>
    </font>
    <font>
      <sz val="11"/>
      <name val="Calibri"/>
      <family val="2"/>
      <scheme val="minor"/>
    </font>
    <font>
      <sz val="11"/>
      <name val="Aptos Narrow"/>
      <family val="2"/>
    </font>
    <font>
      <sz val="11"/>
      <name val="Calibri"/>
      <family val="2"/>
    </font>
    <font>
      <b/>
      <sz val="16"/>
      <color theme="1"/>
      <name val="Calibri"/>
      <family val="2"/>
      <scheme val="minor"/>
    </font>
    <font>
      <sz val="16"/>
      <color theme="1"/>
      <name val="Calibri"/>
      <family val="2"/>
      <scheme val="minor"/>
    </font>
    <font>
      <u/>
      <sz val="16"/>
      <color theme="10"/>
      <name val="Calibri"/>
      <family val="2"/>
      <scheme val="minor"/>
    </font>
    <font>
      <sz val="16"/>
      <color theme="1"/>
      <name val="Aptos Narrow"/>
      <family val="2"/>
    </font>
    <font>
      <sz val="16"/>
      <color theme="1"/>
      <name val="Calibri"/>
      <family val="2"/>
    </font>
    <font>
      <b/>
      <sz val="16"/>
      <color rgb="FFED0000"/>
      <name val="Calibri"/>
      <family val="2"/>
      <scheme val="minor"/>
    </font>
    <font>
      <b/>
      <sz val="24"/>
      <color theme="1"/>
      <name val="Calibri"/>
      <family val="2"/>
      <scheme val="minor"/>
    </font>
    <font>
      <sz val="16"/>
      <color rgb="FFFF0000"/>
      <name val="Calibri"/>
      <family val="2"/>
      <scheme val="minor"/>
    </font>
    <font>
      <sz val="16"/>
      <color rgb="FFED0000"/>
      <name val="Calibri"/>
      <family val="2"/>
      <scheme val="minor"/>
    </font>
    <font>
      <b/>
      <sz val="11"/>
      <color rgb="FFFF0000"/>
      <name val="Calibri (Body)"/>
    </font>
    <font>
      <sz val="24"/>
      <color theme="0"/>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bgColor indexed="64"/>
      </patternFill>
    </fill>
    <fill>
      <patternFill patternType="solid">
        <fgColor theme="2" tint="-9.9978637043366805E-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style="medium">
        <color theme="5"/>
      </bottom>
      <diagonal/>
    </border>
    <border>
      <left/>
      <right style="medium">
        <color theme="5"/>
      </right>
      <top/>
      <bottom style="medium">
        <color theme="5"/>
      </bottom>
      <diagonal/>
    </border>
    <border>
      <left style="thin">
        <color indexed="64"/>
      </left>
      <right style="thin">
        <color indexed="64"/>
      </right>
      <top/>
      <bottom style="thin">
        <color indexed="64"/>
      </bottom>
      <diagonal/>
    </border>
    <border>
      <left style="medium">
        <color theme="5"/>
      </left>
      <right/>
      <top/>
      <bottom/>
      <diagonal/>
    </border>
    <border>
      <left/>
      <right style="medium">
        <color theme="5"/>
      </right>
      <top/>
      <bottom/>
      <diagonal/>
    </border>
    <border>
      <left style="medium">
        <color indexed="64"/>
      </left>
      <right style="medium">
        <color indexed="64"/>
      </right>
      <top style="medium">
        <color indexed="64"/>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11" fillId="0" borderId="0" applyNumberFormat="0" applyFill="0" applyBorder="0" applyAlignment="0" applyProtection="0"/>
  </cellStyleXfs>
  <cellXfs count="159">
    <xf numFmtId="0" fontId="0" fillId="0" borderId="0" xfId="0"/>
    <xf numFmtId="0" fontId="0" fillId="2" borderId="1" xfId="0" applyFill="1" applyBorder="1" applyAlignment="1">
      <alignment horizontal="center"/>
    </xf>
    <xf numFmtId="0" fontId="0" fillId="3" borderId="0" xfId="0" applyFill="1"/>
    <xf numFmtId="0" fontId="0" fillId="4" borderId="0" xfId="0" applyFill="1"/>
    <xf numFmtId="0" fontId="1" fillId="4" borderId="0" xfId="0" applyFont="1" applyFill="1"/>
    <xf numFmtId="0" fontId="1" fillId="4" borderId="0" xfId="0" applyFont="1" applyFill="1" applyAlignment="1">
      <alignment horizontal="center" wrapText="1"/>
    </xf>
    <xf numFmtId="0" fontId="0" fillId="2" borderId="0" xfId="0" applyFill="1"/>
    <xf numFmtId="9" fontId="0" fillId="2" borderId="0" xfId="2" applyFont="1" applyFill="1" applyBorder="1"/>
    <xf numFmtId="0" fontId="0" fillId="2" borderId="0" xfId="0" applyFill="1" applyAlignment="1">
      <alignment wrapText="1"/>
    </xf>
    <xf numFmtId="0" fontId="1" fillId="2" borderId="0" xfId="0" applyFont="1" applyFill="1"/>
    <xf numFmtId="0" fontId="1" fillId="2" borderId="0" xfId="0" applyFont="1" applyFill="1" applyAlignment="1">
      <alignment horizontal="center"/>
    </xf>
    <xf numFmtId="0" fontId="0" fillId="2" borderId="0" xfId="0" applyFill="1" applyAlignment="1">
      <alignment horizontal="center" vertical="center"/>
    </xf>
    <xf numFmtId="0" fontId="1" fillId="2" borderId="0" xfId="0" applyFont="1" applyFill="1" applyAlignment="1">
      <alignment horizontal="center" vertical="center"/>
    </xf>
    <xf numFmtId="9" fontId="0" fillId="4" borderId="0" xfId="2" applyFont="1" applyFill="1" applyBorder="1" applyAlignment="1">
      <alignment horizontal="center" vertical="center" wrapText="1"/>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0" xfId="0" applyFill="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1" fillId="4" borderId="2" xfId="0" applyFont="1" applyFill="1" applyBorder="1" applyAlignment="1">
      <alignment vertical="center" wrapText="1"/>
    </xf>
    <xf numFmtId="0" fontId="0" fillId="4" borderId="4" xfId="0" applyFill="1" applyBorder="1"/>
    <xf numFmtId="0" fontId="5" fillId="5" borderId="0" xfId="0" applyFont="1" applyFill="1"/>
    <xf numFmtId="0" fontId="3" fillId="5" borderId="0" xfId="0" applyFont="1" applyFill="1"/>
    <xf numFmtId="9" fontId="3" fillId="5" borderId="0" xfId="2" applyFont="1" applyFill="1" applyBorder="1"/>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1" fillId="4" borderId="0" xfId="0" applyFont="1" applyFill="1" applyAlignment="1">
      <alignment horizontal="center" vertical="center" wrapText="1"/>
    </xf>
    <xf numFmtId="0" fontId="0" fillId="2" borderId="0" xfId="0" applyFill="1" applyAlignment="1">
      <alignment horizontal="left" wrapText="1"/>
    </xf>
    <xf numFmtId="0" fontId="1" fillId="2" borderId="14" xfId="0" quotePrefix="1" applyFont="1" applyFill="1" applyBorder="1" applyAlignment="1">
      <alignment horizontal="center" vertical="center"/>
    </xf>
    <xf numFmtId="0" fontId="0" fillId="4" borderId="0" xfId="0" applyFill="1" applyAlignment="1">
      <alignment wrapText="1"/>
    </xf>
    <xf numFmtId="0" fontId="0" fillId="4" borderId="0" xfId="0" applyFill="1" applyAlignment="1">
      <alignment horizontal="left" wrapText="1"/>
    </xf>
    <xf numFmtId="0" fontId="1" fillId="4" borderId="0" xfId="0" applyFont="1" applyFill="1" applyAlignment="1">
      <alignment horizontal="center"/>
    </xf>
    <xf numFmtId="0" fontId="0" fillId="4" borderId="0" xfId="0" applyFill="1" applyAlignment="1">
      <alignment horizontal="center"/>
    </xf>
    <xf numFmtId="0" fontId="7" fillId="4" borderId="0" xfId="0" applyFont="1" applyFill="1" applyAlignment="1">
      <alignment horizontal="left" wrapText="1"/>
    </xf>
    <xf numFmtId="0" fontId="7" fillId="4" borderId="0" xfId="0" applyFont="1" applyFill="1" applyAlignment="1">
      <alignment wrapText="1"/>
    </xf>
    <xf numFmtId="0" fontId="7" fillId="4" borderId="0" xfId="0" quotePrefix="1" applyFont="1" applyFill="1"/>
    <xf numFmtId="0" fontId="0" fillId="2" borderId="1" xfId="0" applyFill="1" applyBorder="1" applyAlignment="1">
      <alignment wrapText="1"/>
    </xf>
    <xf numFmtId="164" fontId="0" fillId="2" borderId="1" xfId="0" applyNumberFormat="1" applyFill="1" applyBorder="1" applyAlignment="1">
      <alignment horizontal="center" wrapText="1"/>
    </xf>
    <xf numFmtId="0" fontId="1" fillId="2" borderId="1" xfId="0" applyFont="1" applyFill="1" applyBorder="1"/>
    <xf numFmtId="0" fontId="1" fillId="2" borderId="1" xfId="0" applyFont="1" applyFill="1" applyBorder="1" applyAlignment="1">
      <alignment horizontal="center"/>
    </xf>
    <xf numFmtId="0" fontId="7" fillId="4" borderId="0" xfId="0" applyFont="1" applyFill="1" applyAlignment="1">
      <alignment horizontal="left" wrapText="1" indent="2"/>
    </xf>
    <xf numFmtId="3" fontId="0" fillId="6" borderId="14" xfId="1" applyNumberFormat="1" applyFont="1" applyFill="1" applyBorder="1" applyAlignment="1">
      <alignment horizontal="center" vertical="center"/>
    </xf>
    <xf numFmtId="0" fontId="0" fillId="4" borderId="0" xfId="0" applyFill="1" applyAlignment="1">
      <alignment horizontal="left" vertical="center" wrapText="1"/>
    </xf>
    <xf numFmtId="3" fontId="0" fillId="4" borderId="0" xfId="1" applyNumberFormat="1" applyFont="1" applyFill="1" applyBorder="1" applyAlignment="1">
      <alignment horizontal="center" vertical="center"/>
    </xf>
    <xf numFmtId="0" fontId="0" fillId="4" borderId="0" xfId="0" applyFill="1" applyAlignment="1">
      <alignment horizontal="center" wrapText="1"/>
    </xf>
    <xf numFmtId="9" fontId="0" fillId="4" borderId="0" xfId="2" applyFont="1" applyFill="1" applyBorder="1" applyAlignment="1">
      <alignment horizontal="center" vertical="center"/>
    </xf>
    <xf numFmtId="0" fontId="3" fillId="5" borderId="0" xfId="0" applyFont="1" applyFill="1" applyAlignment="1">
      <alignment vertical="center"/>
    </xf>
    <xf numFmtId="0" fontId="0" fillId="2" borderId="0" xfId="0" applyFill="1" applyAlignment="1">
      <alignment vertical="center"/>
    </xf>
    <xf numFmtId="0" fontId="1" fillId="2" borderId="0" xfId="0" applyFont="1" applyFill="1" applyAlignment="1">
      <alignment vertical="center"/>
    </xf>
    <xf numFmtId="0" fontId="1" fillId="3" borderId="1" xfId="0" applyFont="1" applyFill="1" applyBorder="1" applyAlignment="1">
      <alignment horizontal="center" vertical="center" wrapText="1"/>
    </xf>
    <xf numFmtId="9" fontId="0" fillId="4" borderId="1" xfId="2"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3" fillId="5" borderId="0" xfId="0" applyFont="1" applyFill="1" applyAlignment="1">
      <alignment horizontal="center" vertical="center"/>
    </xf>
    <xf numFmtId="0" fontId="1" fillId="2" borderId="0" xfId="0" applyFont="1" applyFill="1" applyAlignment="1">
      <alignment horizontal="left" vertical="center"/>
    </xf>
    <xf numFmtId="9" fontId="0" fillId="4" borderId="1" xfId="2" applyFont="1" applyFill="1" applyBorder="1" applyAlignment="1">
      <alignment horizontal="center" vertical="center"/>
    </xf>
    <xf numFmtId="0" fontId="0" fillId="4" borderId="15" xfId="0" applyFill="1" applyBorder="1" applyAlignment="1">
      <alignment horizontal="center" vertical="center"/>
    </xf>
    <xf numFmtId="0" fontId="0" fillId="4" borderId="16" xfId="0" applyFill="1" applyBorder="1" applyAlignment="1">
      <alignment horizontal="center" vertical="center"/>
    </xf>
    <xf numFmtId="0" fontId="1" fillId="4" borderId="0" xfId="0" applyFont="1" applyFill="1" applyAlignment="1">
      <alignment wrapText="1"/>
    </xf>
    <xf numFmtId="0" fontId="16" fillId="4" borderId="0" xfId="0" applyFont="1" applyFill="1" applyAlignment="1">
      <alignment vertical="center"/>
    </xf>
    <xf numFmtId="0" fontId="11" fillId="4" borderId="0" xfId="3" applyFill="1" applyAlignment="1">
      <alignment vertical="center"/>
    </xf>
    <xf numFmtId="0" fontId="15" fillId="4" borderId="0" xfId="0" applyFont="1" applyFill="1" applyAlignment="1">
      <alignment horizontal="left" vertical="center" indent="4"/>
    </xf>
    <xf numFmtId="0" fontId="15" fillId="4" borderId="0" xfId="0" applyFont="1" applyFill="1" applyAlignment="1">
      <alignment vertical="center"/>
    </xf>
    <xf numFmtId="0" fontId="16" fillId="5" borderId="0" xfId="0" applyFont="1" applyFill="1" applyAlignment="1">
      <alignment vertical="center"/>
    </xf>
    <xf numFmtId="0" fontId="0" fillId="5" borderId="0" xfId="0" applyFill="1"/>
    <xf numFmtId="0" fontId="15" fillId="5" borderId="0" xfId="0" applyFont="1" applyFill="1" applyAlignment="1">
      <alignment vertical="center"/>
    </xf>
    <xf numFmtId="9" fontId="0" fillId="2" borderId="1" xfId="0" applyNumberFormat="1" applyFill="1" applyBorder="1" applyAlignment="1">
      <alignment horizontal="center" vertical="center" wrapText="1"/>
    </xf>
    <xf numFmtId="9" fontId="0" fillId="2" borderId="1" xfId="0" applyNumberFormat="1" applyFill="1" applyBorder="1" applyAlignment="1">
      <alignment horizontal="center" vertical="center"/>
    </xf>
    <xf numFmtId="9" fontId="0" fillId="2" borderId="1" xfId="2" applyFont="1" applyFill="1" applyBorder="1" applyAlignment="1">
      <alignment horizontal="center" vertical="center"/>
    </xf>
    <xf numFmtId="0" fontId="10" fillId="4" borderId="0" xfId="0" applyFont="1" applyFill="1" applyAlignment="1">
      <alignment horizontal="center" vertical="center"/>
    </xf>
    <xf numFmtId="0" fontId="0" fillId="4" borderId="0" xfId="0" applyFill="1" applyAlignment="1">
      <alignment horizontal="center" vertical="center" wrapText="1"/>
    </xf>
    <xf numFmtId="0" fontId="0" fillId="2" borderId="0" xfId="0" applyFill="1" applyAlignment="1">
      <alignment horizontal="center" vertical="center" wrapText="1"/>
    </xf>
    <xf numFmtId="0" fontId="11" fillId="2" borderId="0" xfId="3" applyFill="1" applyBorder="1" applyAlignment="1">
      <alignment horizontal="center" vertical="center"/>
    </xf>
    <xf numFmtId="0" fontId="27" fillId="4" borderId="0" xfId="0" applyFont="1" applyFill="1" applyAlignment="1">
      <alignment horizontal="center" vertical="center" wrapText="1"/>
    </xf>
    <xf numFmtId="0" fontId="26" fillId="4" borderId="0" xfId="0" applyFont="1" applyFill="1" applyAlignment="1">
      <alignment horizontal="center" vertical="center"/>
    </xf>
    <xf numFmtId="0" fontId="22" fillId="4" borderId="0" xfId="0" applyFont="1" applyFill="1" applyAlignment="1">
      <alignment horizontal="center" vertical="center" wrapText="1"/>
    </xf>
    <xf numFmtId="0" fontId="22" fillId="4" borderId="0" xfId="0" applyFont="1" applyFill="1" applyAlignment="1">
      <alignment horizontal="center" vertical="center"/>
    </xf>
    <xf numFmtId="0" fontId="28" fillId="4" borderId="0" xfId="0" applyFont="1" applyFill="1" applyAlignment="1">
      <alignment horizontal="center" vertical="center"/>
    </xf>
    <xf numFmtId="0" fontId="29" fillId="4" borderId="0" xfId="0" applyFont="1" applyFill="1" applyAlignment="1">
      <alignment horizontal="center" vertical="center"/>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21" fillId="2" borderId="0" xfId="0" applyFont="1" applyFill="1" applyAlignment="1">
      <alignment horizontal="center" vertical="center"/>
    </xf>
    <xf numFmtId="0" fontId="23" fillId="2" borderId="0" xfId="3" applyFont="1" applyFill="1" applyBorder="1" applyAlignment="1">
      <alignment horizontal="center" vertical="center"/>
    </xf>
    <xf numFmtId="0" fontId="0" fillId="3" borderId="0" xfId="0" applyFill="1" applyAlignment="1">
      <alignment horizontal="center" vertical="center"/>
    </xf>
    <xf numFmtId="0" fontId="1" fillId="3" borderId="0" xfId="0" applyFont="1" applyFill="1" applyAlignment="1">
      <alignment horizontal="center" vertical="center" wrapText="1"/>
    </xf>
    <xf numFmtId="0" fontId="10" fillId="3" borderId="0" xfId="0" applyFont="1" applyFill="1" applyAlignment="1">
      <alignment horizontal="center" vertical="center"/>
    </xf>
    <xf numFmtId="0" fontId="0" fillId="3" borderId="0" xfId="0" applyFill="1" applyAlignment="1">
      <alignment horizontal="center" vertical="center" wrapText="1"/>
    </xf>
    <xf numFmtId="164" fontId="0" fillId="2" borderId="0" xfId="0" applyNumberFormat="1" applyFill="1" applyAlignment="1">
      <alignment horizontal="center" wrapText="1"/>
    </xf>
    <xf numFmtId="0" fontId="0" fillId="2" borderId="0" xfId="0" applyFill="1" applyAlignment="1">
      <alignment horizontal="center"/>
    </xf>
    <xf numFmtId="9" fontId="0" fillId="4" borderId="0" xfId="0" applyNumberFormat="1" applyFill="1"/>
    <xf numFmtId="0" fontId="1" fillId="4" borderId="0" xfId="0" quotePrefix="1" applyFont="1" applyFill="1" applyAlignment="1">
      <alignment horizontal="center" vertical="center"/>
    </xf>
    <xf numFmtId="9" fontId="0" fillId="4" borderId="0" xfId="0" applyNumberFormat="1" applyFill="1" applyAlignment="1">
      <alignment horizontal="center" vertical="center"/>
    </xf>
    <xf numFmtId="0" fontId="14" fillId="4" borderId="0" xfId="0" applyFont="1" applyFill="1" applyAlignment="1">
      <alignment horizontal="center" vertical="center" wrapText="1"/>
    </xf>
    <xf numFmtId="0" fontId="0" fillId="4" borderId="0" xfId="0" applyFill="1" applyAlignment="1">
      <alignment vertical="top" wrapText="1"/>
    </xf>
    <xf numFmtId="0" fontId="21" fillId="2" borderId="0" xfId="0" applyFont="1" applyFill="1" applyAlignment="1">
      <alignment wrapText="1"/>
    </xf>
    <xf numFmtId="0" fontId="14" fillId="4" borderId="0" xfId="0" applyFont="1" applyFill="1" applyAlignment="1">
      <alignment wrapText="1"/>
    </xf>
    <xf numFmtId="3" fontId="0" fillId="4" borderId="1" xfId="1" applyNumberFormat="1" applyFont="1" applyFill="1" applyBorder="1" applyAlignment="1">
      <alignment horizontal="center" vertical="center"/>
    </xf>
    <xf numFmtId="0" fontId="0" fillId="4" borderId="1" xfId="0" applyFill="1" applyBorder="1" applyAlignment="1">
      <alignment wrapText="1"/>
    </xf>
    <xf numFmtId="0" fontId="1" fillId="9" borderId="17" xfId="0" applyFont="1" applyFill="1" applyBorder="1" applyAlignment="1">
      <alignment horizontal="center" vertical="center" wrapText="1"/>
    </xf>
    <xf numFmtId="3" fontId="0" fillId="2" borderId="14" xfId="1" applyNumberFormat="1" applyFont="1" applyFill="1" applyBorder="1" applyAlignment="1">
      <alignment horizontal="center" vertical="center"/>
    </xf>
    <xf numFmtId="0" fontId="0" fillId="2" borderId="1" xfId="0" applyFill="1" applyBorder="1" applyAlignment="1">
      <alignment horizontal="center" wrapText="1"/>
    </xf>
    <xf numFmtId="3" fontId="0" fillId="8" borderId="14" xfId="0" applyNumberFormat="1" applyFill="1" applyBorder="1" applyAlignment="1">
      <alignment horizontal="center" vertical="center" wrapText="1"/>
    </xf>
    <xf numFmtId="0" fontId="1" fillId="9" borderId="17" xfId="0" applyFont="1" applyFill="1" applyBorder="1" applyAlignment="1">
      <alignment horizontal="center" vertical="center"/>
    </xf>
    <xf numFmtId="0" fontId="0" fillId="4" borderId="14" xfId="0" applyFill="1" applyBorder="1" applyAlignment="1">
      <alignment horizontal="center" vertical="center"/>
    </xf>
    <xf numFmtId="0" fontId="14" fillId="5" borderId="17" xfId="0" applyFont="1" applyFill="1" applyBorder="1" applyAlignment="1">
      <alignment horizontal="center" vertical="center"/>
    </xf>
    <xf numFmtId="0" fontId="14" fillId="5" borderId="17" xfId="0" applyFont="1" applyFill="1" applyBorder="1" applyAlignment="1">
      <alignment horizontal="center" vertical="center" wrapText="1"/>
    </xf>
    <xf numFmtId="0" fontId="0" fillId="4" borderId="14" xfId="0" applyFill="1" applyBorder="1" applyAlignment="1">
      <alignment vertical="center" wrapText="1"/>
    </xf>
    <xf numFmtId="3" fontId="0" fillId="4" borderId="14" xfId="1" applyNumberFormat="1" applyFont="1" applyFill="1" applyBorder="1" applyAlignment="1">
      <alignment horizontal="center" vertical="center"/>
    </xf>
    <xf numFmtId="0" fontId="0" fillId="4" borderId="14" xfId="0" applyFill="1" applyBorder="1" applyAlignment="1">
      <alignment horizontal="center" vertical="center" wrapText="1"/>
    </xf>
    <xf numFmtId="3" fontId="2" fillId="4" borderId="14" xfId="1" applyNumberFormat="1" applyFont="1" applyFill="1" applyBorder="1" applyAlignment="1">
      <alignment horizontal="center" vertical="center"/>
    </xf>
    <xf numFmtId="3" fontId="2" fillId="4" borderId="1" xfId="1" applyNumberFormat="1" applyFont="1" applyFill="1" applyBorder="1" applyAlignment="1">
      <alignment horizontal="center" vertical="center"/>
    </xf>
    <xf numFmtId="9" fontId="0" fillId="6" borderId="1" xfId="2" applyFont="1" applyFill="1" applyBorder="1" applyAlignment="1">
      <alignment horizontal="center" vertical="center"/>
    </xf>
    <xf numFmtId="0" fontId="1" fillId="7" borderId="17" xfId="0" applyFont="1" applyFill="1" applyBorder="1"/>
    <xf numFmtId="0" fontId="1" fillId="7" borderId="17" xfId="0" applyFont="1" applyFill="1" applyBorder="1" applyAlignment="1">
      <alignment horizont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7" fillId="4" borderId="0" xfId="0" applyFont="1" applyFill="1" applyAlignment="1">
      <alignment horizontal="left" wrapText="1" indent="2"/>
    </xf>
    <xf numFmtId="0" fontId="0" fillId="4" borderId="0" xfId="0" applyFill="1" applyAlignment="1">
      <alignment horizontal="left" vertical="top" wrapText="1"/>
    </xf>
    <xf numFmtId="0" fontId="21" fillId="2" borderId="0" xfId="0" applyFont="1" applyFill="1" applyAlignment="1">
      <alignment horizontal="left" wrapText="1"/>
    </xf>
    <xf numFmtId="0" fontId="0" fillId="4" borderId="0" xfId="0" applyFill="1" applyAlignment="1">
      <alignment horizontal="left" wrapText="1"/>
    </xf>
    <xf numFmtId="0" fontId="0" fillId="4" borderId="0" xfId="0" applyFill="1" applyAlignment="1">
      <alignment horizontal="center"/>
    </xf>
    <xf numFmtId="0" fontId="1" fillId="2" borderId="0" xfId="0" applyFont="1" applyFill="1" applyAlignment="1">
      <alignment horizontal="left"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textRotation="90" wrapText="1"/>
    </xf>
    <xf numFmtId="0" fontId="0" fillId="4" borderId="5" xfId="0" quotePrefix="1" applyFill="1" applyBorder="1" applyAlignment="1">
      <alignment horizontal="left" vertical="center" wrapText="1"/>
    </xf>
    <xf numFmtId="0" fontId="0" fillId="4" borderId="6" xfId="0" applyFill="1" applyBorder="1" applyAlignment="1">
      <alignment horizontal="left" vertical="center" wrapText="1"/>
    </xf>
    <xf numFmtId="0" fontId="0" fillId="4" borderId="5" xfId="0" applyFill="1" applyBorder="1" applyAlignment="1">
      <alignment horizontal="left" vertical="center" wrapText="1"/>
    </xf>
    <xf numFmtId="0" fontId="0" fillId="4" borderId="5" xfId="0" quotePrefix="1" applyFill="1" applyBorder="1" applyAlignment="1">
      <alignment horizontal="left" wrapText="1"/>
    </xf>
    <xf numFmtId="0" fontId="0" fillId="4" borderId="6" xfId="0" applyFill="1" applyBorder="1" applyAlignment="1">
      <alignment horizontal="left" wrapText="1"/>
    </xf>
    <xf numFmtId="0" fontId="0" fillId="4" borderId="5" xfId="0" applyFill="1" applyBorder="1" applyAlignment="1">
      <alignment horizontal="left" wrapText="1"/>
    </xf>
    <xf numFmtId="0" fontId="0" fillId="4" borderId="7" xfId="0" applyFill="1" applyBorder="1" applyAlignment="1">
      <alignment horizontal="left" wrapText="1"/>
    </xf>
    <xf numFmtId="0" fontId="0" fillId="4" borderId="9" xfId="0" applyFill="1" applyBorder="1" applyAlignment="1">
      <alignment horizontal="left" wrapText="1"/>
    </xf>
    <xf numFmtId="0" fontId="1" fillId="4" borderId="0" xfId="0" applyFont="1" applyFill="1" applyAlignment="1">
      <alignment horizontal="center"/>
    </xf>
    <xf numFmtId="0" fontId="0" fillId="2" borderId="0" xfId="0" applyFill="1" applyAlignment="1">
      <alignment horizontal="center" textRotation="90" wrapText="1"/>
    </xf>
    <xf numFmtId="0" fontId="0" fillId="2" borderId="0" xfId="0" applyFill="1" applyAlignment="1">
      <alignment horizontal="center" vertical="center"/>
    </xf>
    <xf numFmtId="0" fontId="1" fillId="4" borderId="0" xfId="0" applyFont="1" applyFill="1" applyAlignment="1">
      <alignment horizontal="center" wrapText="1"/>
    </xf>
    <xf numFmtId="0" fontId="1" fillId="4" borderId="8" xfId="0" applyFont="1" applyFill="1" applyBorder="1" applyAlignment="1">
      <alignment horizontal="center" wrapText="1"/>
    </xf>
    <xf numFmtId="0" fontId="0" fillId="4" borderId="0" xfId="0" applyFill="1" applyAlignment="1">
      <alignment horizontal="left" vertical="center" wrapText="1"/>
    </xf>
    <xf numFmtId="0" fontId="4" fillId="4" borderId="0" xfId="0" applyFont="1" applyFill="1" applyAlignment="1">
      <alignment horizontal="center"/>
    </xf>
    <xf numFmtId="0" fontId="16" fillId="4" borderId="0" xfId="0" applyFont="1" applyFill="1" applyAlignment="1">
      <alignment horizontal="left" vertical="center" wrapText="1"/>
    </xf>
    <xf numFmtId="0" fontId="18" fillId="4" borderId="0" xfId="0" applyFont="1" applyFill="1" applyAlignment="1">
      <alignment horizontal="left" wrapText="1"/>
    </xf>
    <xf numFmtId="0" fontId="14" fillId="5" borderId="26" xfId="0" applyFont="1" applyFill="1" applyBorder="1" applyAlignment="1">
      <alignment horizontal="center" wrapText="1"/>
    </xf>
    <xf numFmtId="0" fontId="14" fillId="5" borderId="27" xfId="0" applyFont="1" applyFill="1" applyBorder="1" applyAlignment="1">
      <alignment horizontal="center" wrapText="1"/>
    </xf>
    <xf numFmtId="0" fontId="14" fillId="5" borderId="28" xfId="0" applyFont="1" applyFill="1" applyBorder="1" applyAlignment="1">
      <alignment horizontal="center" vertical="center"/>
    </xf>
    <xf numFmtId="0" fontId="14" fillId="5" borderId="29" xfId="0" applyFont="1" applyFill="1" applyBorder="1" applyAlignment="1">
      <alignment horizontal="center" vertical="center"/>
    </xf>
    <xf numFmtId="0" fontId="7" fillId="4" borderId="30" xfId="0" applyFont="1" applyFill="1" applyBorder="1" applyAlignment="1">
      <alignment horizontal="left" wrapText="1"/>
    </xf>
    <xf numFmtId="0" fontId="31" fillId="5" borderId="0" xfId="0" applyFont="1" applyFill="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r>
              <a:rPr lang="en-US"/>
              <a:t>Figure 1. Expected Outcomes Related to Parvovirus B19 (B19) in Pregnancy Under Best Case, Worst Case, and Current Base Case Scenarios</a:t>
            </a:r>
          </a:p>
          <a:p>
            <a:pPr algn="ctr" rtl="0">
              <a:defRPr/>
            </a:pPr>
            <a:endParaRPr lang="en-US"/>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'Base Case Estimates'!$C$18</c:f>
              <c:strCache>
                <c:ptCount val="1"/>
                <c:pt idx="0">
                  <c:v>Historic Estimate</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Estimates'!$C$20:$C$21</c:f>
              <c:numCache>
                <c:formatCode>General</c:formatCode>
                <c:ptCount val="2"/>
                <c:pt idx="0">
                  <c:v>18000</c:v>
                </c:pt>
                <c:pt idx="1">
                  <c:v>1350</c:v>
                </c:pt>
              </c:numCache>
            </c:numRef>
          </c:val>
          <c:extLst>
            <c:ext xmlns:c16="http://schemas.microsoft.com/office/drawing/2014/chart" uri="{C3380CC4-5D6E-409C-BE32-E72D297353CC}">
              <c16:uniqueId val="{00000000-5C36-0E42-8692-C514FD3CC5C7}"/>
            </c:ext>
          </c:extLst>
        </c:ser>
        <c:ser>
          <c:idx val="1"/>
          <c:order val="1"/>
          <c:tx>
            <c:strRef>
              <c:f>'Base Case Estimates'!$F$18</c:f>
              <c:strCache>
                <c:ptCount val="1"/>
                <c:pt idx="0">
                  <c:v>Best Case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Estimates'!$F$20:$F$21</c:f>
              <c:numCache>
                <c:formatCode>#,##0</c:formatCode>
                <c:ptCount val="2"/>
                <c:pt idx="0">
                  <c:v>7200</c:v>
                </c:pt>
                <c:pt idx="1">
                  <c:v>360</c:v>
                </c:pt>
              </c:numCache>
            </c:numRef>
          </c:val>
          <c:extLst>
            <c:ext xmlns:c16="http://schemas.microsoft.com/office/drawing/2014/chart" uri="{C3380CC4-5D6E-409C-BE32-E72D297353CC}">
              <c16:uniqueId val="{00000001-5C36-0E42-8692-C514FD3CC5C7}"/>
            </c:ext>
          </c:extLst>
        </c:ser>
        <c:ser>
          <c:idx val="2"/>
          <c:order val="2"/>
          <c:tx>
            <c:strRef>
              <c:f>'Base Case Estimates'!$G$18</c:f>
              <c:strCache>
                <c:ptCount val="1"/>
                <c:pt idx="0">
                  <c:v>Worst Case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Estimates'!$G$20:$G$21</c:f>
              <c:numCache>
                <c:formatCode>#,##0</c:formatCode>
                <c:ptCount val="2"/>
                <c:pt idx="0">
                  <c:v>43200</c:v>
                </c:pt>
                <c:pt idx="1">
                  <c:v>4320</c:v>
                </c:pt>
              </c:numCache>
            </c:numRef>
          </c:val>
          <c:extLst>
            <c:ext xmlns:c16="http://schemas.microsoft.com/office/drawing/2014/chart" uri="{C3380CC4-5D6E-409C-BE32-E72D297353CC}">
              <c16:uniqueId val="{00000005-5C36-0E42-8692-C514FD3CC5C7}"/>
            </c:ext>
          </c:extLst>
        </c:ser>
        <c:dLbls>
          <c:dLblPos val="outEnd"/>
          <c:showLegendKey val="0"/>
          <c:showVal val="1"/>
          <c:showCatName val="0"/>
          <c:showSerName val="0"/>
          <c:showPercent val="0"/>
          <c:showBubbleSize val="0"/>
        </c:dLbls>
        <c:gapWidth val="219"/>
        <c:overlap val="-27"/>
        <c:axId val="1144256511"/>
        <c:axId val="1144258223"/>
      </c:barChart>
      <c:catAx>
        <c:axId val="114425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4258223"/>
        <c:crosses val="autoZero"/>
        <c:auto val="1"/>
        <c:lblAlgn val="ctr"/>
        <c:lblOffset val="100"/>
        <c:noMultiLvlLbl val="0"/>
      </c:catAx>
      <c:valAx>
        <c:axId val="114425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Number</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4256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400" b="0" i="0" u="none" strike="noStrike" kern="1200" spc="0" baseline="0">
                <a:solidFill>
                  <a:sysClr val="windowText" lastClr="000000"/>
                </a:solidFill>
              </a:rPr>
              <a:t>Figure 2. One-Way Sensitivity Analyses: Change in Number of Severe Fetal Outcomes Compared to Base Case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stacked"/>
        <c:varyColors val="0"/>
        <c:ser>
          <c:idx val="0"/>
          <c:order val="0"/>
          <c:tx>
            <c:strRef>
              <c:f>'Base Case Estimates'!$C$46</c:f>
              <c:strCache>
                <c:ptCount val="1"/>
                <c:pt idx="0">
                  <c:v>Lower Bound</c:v>
                </c:pt>
              </c:strCache>
            </c:strRef>
          </c:tx>
          <c:spPr>
            <a:solidFill>
              <a:schemeClr val="accent6"/>
            </a:solidFill>
            <a:ln>
              <a:noFill/>
            </a:ln>
            <a:effectLst/>
          </c:spPr>
          <c:invertIfNegative val="0"/>
          <c:cat>
            <c:strRef>
              <c:f>'Base Case Estimates'!$B$47:$B$49</c:f>
              <c:strCache>
                <c:ptCount val="3"/>
                <c:pt idx="0">
                  <c:v>Prob. of severe fetal outcomes if infected with B19</c:v>
                </c:pt>
                <c:pt idx="1">
                  <c:v>Prob. of mother being infected with B19 if not immune</c:v>
                </c:pt>
                <c:pt idx="2">
                  <c:v>Prop. of pregnant population immune to B19</c:v>
                </c:pt>
              </c:strCache>
            </c:strRef>
          </c:cat>
          <c:val>
            <c:numRef>
              <c:f>'Base Case Estimates'!$C$47:$C$49</c:f>
              <c:numCache>
                <c:formatCode>0.0</c:formatCode>
                <c:ptCount val="3"/>
                <c:pt idx="0">
                  <c:v>-450</c:v>
                </c:pt>
                <c:pt idx="1">
                  <c:v>-675</c:v>
                </c:pt>
                <c:pt idx="2">
                  <c:v>270</c:v>
                </c:pt>
              </c:numCache>
            </c:numRef>
          </c:val>
          <c:extLst>
            <c:ext xmlns:c16="http://schemas.microsoft.com/office/drawing/2014/chart" uri="{C3380CC4-5D6E-409C-BE32-E72D297353CC}">
              <c16:uniqueId val="{00000000-7873-9644-A95C-B5894EE31C87}"/>
            </c:ext>
          </c:extLst>
        </c:ser>
        <c:ser>
          <c:idx val="1"/>
          <c:order val="1"/>
          <c:tx>
            <c:strRef>
              <c:f>'Base Case Estimates'!$D$46</c:f>
              <c:strCache>
                <c:ptCount val="1"/>
                <c:pt idx="0">
                  <c:v>Upper Bound</c:v>
                </c:pt>
              </c:strCache>
            </c:strRef>
          </c:tx>
          <c:spPr>
            <a:solidFill>
              <a:schemeClr val="accent2"/>
            </a:solidFill>
            <a:ln>
              <a:noFill/>
            </a:ln>
            <a:effectLst/>
          </c:spPr>
          <c:invertIfNegative val="0"/>
          <c:cat>
            <c:strRef>
              <c:f>'Base Case Estimates'!$B$47:$B$49</c:f>
              <c:strCache>
                <c:ptCount val="3"/>
                <c:pt idx="0">
                  <c:v>Prob. of severe fetal outcomes if infected with B19</c:v>
                </c:pt>
                <c:pt idx="1">
                  <c:v>Prob. of mother being infected with B19 if not immune</c:v>
                </c:pt>
                <c:pt idx="2">
                  <c:v>Prop. of pregnant population immune to B19</c:v>
                </c:pt>
              </c:strCache>
            </c:strRef>
          </c:cat>
          <c:val>
            <c:numRef>
              <c:f>'Base Case Estimates'!$D$47:$D$49</c:f>
              <c:numCache>
                <c:formatCode>0.0</c:formatCode>
                <c:ptCount val="3"/>
                <c:pt idx="0">
                  <c:v>450</c:v>
                </c:pt>
                <c:pt idx="1">
                  <c:v>1350</c:v>
                </c:pt>
                <c:pt idx="2">
                  <c:v>-270</c:v>
                </c:pt>
              </c:numCache>
            </c:numRef>
          </c:val>
          <c:extLst>
            <c:ext xmlns:c16="http://schemas.microsoft.com/office/drawing/2014/chart" uri="{C3380CC4-5D6E-409C-BE32-E72D297353CC}">
              <c16:uniqueId val="{00000001-7873-9644-A95C-B5894EE31C87}"/>
            </c:ext>
          </c:extLst>
        </c:ser>
        <c:dLbls>
          <c:showLegendKey val="0"/>
          <c:showVal val="0"/>
          <c:showCatName val="0"/>
          <c:showSerName val="0"/>
          <c:showPercent val="0"/>
          <c:showBubbleSize val="0"/>
        </c:dLbls>
        <c:gapWidth val="150"/>
        <c:overlap val="100"/>
        <c:axId val="283987792"/>
        <c:axId val="284136320"/>
      </c:barChart>
      <c:catAx>
        <c:axId val="28398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dk1"/>
                </a:solidFill>
                <a:latin typeface="+mn-lt"/>
                <a:ea typeface="+mn-ea"/>
                <a:cs typeface="+mn-cs"/>
              </a:defRPr>
            </a:pPr>
            <a:endParaRPr lang="en-US"/>
          </a:p>
        </c:txPr>
        <c:crossAx val="284136320"/>
        <c:crosses val="autoZero"/>
        <c:auto val="1"/>
        <c:lblAlgn val="ctr"/>
        <c:lblOffset val="100"/>
        <c:noMultiLvlLbl val="0"/>
      </c:catAx>
      <c:valAx>
        <c:axId val="284136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Change in Number of Fetal Outcomes (Base = 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8398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2354330</xdr:colOff>
      <xdr:row>21</xdr:row>
      <xdr:rowOff>25400</xdr:rowOff>
    </xdr:from>
    <xdr:to>
      <xdr:col>2</xdr:col>
      <xdr:colOff>10624134</xdr:colOff>
      <xdr:row>29</xdr:row>
      <xdr:rowOff>101600</xdr:rowOff>
    </xdr:to>
    <xdr:pic>
      <xdr:nvPicPr>
        <xdr:cNvPr id="2" name="Picture 1">
          <a:extLst>
            <a:ext uri="{FF2B5EF4-FFF2-40B4-BE49-F238E27FC236}">
              <a16:creationId xmlns:a16="http://schemas.microsoft.com/office/drawing/2014/main" id="{838C7F3A-B08C-B0D2-3FC6-6318E0A5F2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49730" y="6997700"/>
          <a:ext cx="8269804"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603250</xdr:colOff>
      <xdr:row>9</xdr:row>
      <xdr:rowOff>361950</xdr:rowOff>
    </xdr:from>
    <xdr:to>
      <xdr:col>16</xdr:col>
      <xdr:colOff>482600</xdr:colOff>
      <xdr:row>21</xdr:row>
      <xdr:rowOff>152400</xdr:rowOff>
    </xdr:to>
    <xdr:graphicFrame macro="">
      <xdr:nvGraphicFramePr>
        <xdr:cNvPr id="17" name="Chart 16">
          <a:extLst>
            <a:ext uri="{FF2B5EF4-FFF2-40B4-BE49-F238E27FC236}">
              <a16:creationId xmlns:a16="http://schemas.microsoft.com/office/drawing/2014/main" id="{8556CAF6-5D70-A900-59D6-8157BFD53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611012</xdr:colOff>
      <xdr:row>23</xdr:row>
      <xdr:rowOff>5643</xdr:rowOff>
    </xdr:from>
    <xdr:to>
      <xdr:col>16</xdr:col>
      <xdr:colOff>502356</xdr:colOff>
      <xdr:row>41</xdr:row>
      <xdr:rowOff>52916</xdr:rowOff>
    </xdr:to>
    <xdr:graphicFrame macro="">
      <xdr:nvGraphicFramePr>
        <xdr:cNvPr id="22" name="Chart 21">
          <a:extLst>
            <a:ext uri="{FF2B5EF4-FFF2-40B4-BE49-F238E27FC236}">
              <a16:creationId xmlns:a16="http://schemas.microsoft.com/office/drawing/2014/main" id="{FD702B8E-8A10-7B86-E2E4-45CB16566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obgyn.onlinelibrary.wiley.com/doi/10.1002/pd.3930" TargetMode="External"/><Relationship Id="rId2" Type="http://schemas.openxmlformats.org/officeDocument/2006/relationships/hyperlink" Target="https://jamanetwork.com/journals/jama/fullarticle/189186" TargetMode="External"/><Relationship Id="rId1" Type="http://schemas.openxmlformats.org/officeDocument/2006/relationships/hyperlink" Target="https://pubmed.ncbi.nlm.nih.gov/21040396/" TargetMode="External"/><Relationship Id="rId5" Type="http://schemas.openxmlformats.org/officeDocument/2006/relationships/hyperlink" Target="https://link.springer.com/article/10.1007/s00404-024-07644-6" TargetMode="External"/><Relationship Id="rId4" Type="http://schemas.openxmlformats.org/officeDocument/2006/relationships/hyperlink" Target="https://www.thelancet.com/journals/laninf/article/PIIS1473-3099(24)00373-6/full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67F48-99C5-4DBB-9139-21F0A09DC1AF}">
  <dimension ref="B4:L47"/>
  <sheetViews>
    <sheetView workbookViewId="0">
      <selection activeCell="C46" sqref="C46"/>
    </sheetView>
  </sheetViews>
  <sheetFormatPr baseColWidth="10" defaultColWidth="8.5" defaultRowHeight="15" x14ac:dyDescent="0.2"/>
  <cols>
    <col min="1" max="2" width="8.5" style="89"/>
    <col min="3" max="3" width="162.5" style="89" bestFit="1" customWidth="1"/>
    <col min="4" max="4" width="8.5" style="89" customWidth="1"/>
    <col min="5" max="12" width="11.6640625" style="89" customWidth="1"/>
    <col min="13" max="16384" width="8.5" style="89"/>
  </cols>
  <sheetData>
    <row r="4" spans="2:12" x14ac:dyDescent="0.2">
      <c r="B4" s="18"/>
      <c r="C4" s="18"/>
      <c r="D4" s="18"/>
    </row>
    <row r="5" spans="2:12" x14ac:dyDescent="0.2">
      <c r="B5" s="18"/>
      <c r="C5" s="18"/>
      <c r="D5" s="18"/>
    </row>
    <row r="6" spans="2:12" ht="32" x14ac:dyDescent="0.2">
      <c r="B6" s="18"/>
      <c r="C6" s="79" t="s">
        <v>105</v>
      </c>
      <c r="D6" s="32"/>
      <c r="E6" s="90"/>
      <c r="F6" s="90"/>
      <c r="G6" s="90"/>
      <c r="H6" s="90"/>
      <c r="I6" s="90"/>
      <c r="J6" s="90"/>
      <c r="K6" s="90"/>
      <c r="L6" s="90"/>
    </row>
    <row r="7" spans="2:12" x14ac:dyDescent="0.2">
      <c r="B7" s="18"/>
      <c r="C7" s="32"/>
      <c r="D7" s="32"/>
      <c r="E7" s="90"/>
      <c r="F7" s="90"/>
      <c r="G7" s="90"/>
      <c r="H7" s="90"/>
      <c r="I7" s="90"/>
      <c r="J7" s="90"/>
      <c r="K7" s="90"/>
      <c r="L7" s="90"/>
    </row>
    <row r="8" spans="2:12" x14ac:dyDescent="0.2">
      <c r="B8" s="18"/>
      <c r="C8" s="18"/>
      <c r="D8" s="18"/>
    </row>
    <row r="9" spans="2:12" ht="21" x14ac:dyDescent="0.2">
      <c r="B9" s="18"/>
      <c r="C9" s="80"/>
      <c r="D9" s="75"/>
      <c r="E9" s="91"/>
      <c r="F9" s="91"/>
      <c r="G9" s="91"/>
      <c r="H9" s="91"/>
      <c r="I9" s="91"/>
      <c r="J9" s="91"/>
      <c r="K9" s="91"/>
      <c r="L9" s="91"/>
    </row>
    <row r="10" spans="2:12" x14ac:dyDescent="0.2">
      <c r="B10" s="18"/>
      <c r="C10" s="18"/>
      <c r="D10" s="18"/>
    </row>
    <row r="11" spans="2:12" ht="66" x14ac:dyDescent="0.2">
      <c r="B11" s="18"/>
      <c r="C11" s="81" t="s">
        <v>116</v>
      </c>
      <c r="D11" s="76"/>
      <c r="E11" s="92"/>
      <c r="F11" s="92"/>
      <c r="G11" s="92"/>
      <c r="H11" s="92"/>
      <c r="I11" s="92"/>
      <c r="J11" s="92"/>
      <c r="K11" s="92"/>
      <c r="L11" s="92"/>
    </row>
    <row r="12" spans="2:12" x14ac:dyDescent="0.2">
      <c r="B12" s="18"/>
      <c r="C12" s="76"/>
      <c r="D12" s="76"/>
      <c r="E12" s="92"/>
      <c r="F12" s="92"/>
      <c r="G12" s="92"/>
      <c r="H12" s="92"/>
      <c r="I12" s="92"/>
      <c r="J12" s="92"/>
      <c r="K12" s="92"/>
      <c r="L12" s="92"/>
    </row>
    <row r="13" spans="2:12" ht="44" x14ac:dyDescent="0.2">
      <c r="B13" s="18"/>
      <c r="C13" s="81" t="s">
        <v>117</v>
      </c>
      <c r="D13" s="76"/>
      <c r="E13" s="92"/>
      <c r="F13" s="92"/>
      <c r="G13" s="92"/>
      <c r="H13" s="92"/>
      <c r="I13" s="92"/>
      <c r="J13" s="92"/>
      <c r="K13" s="92"/>
      <c r="L13" s="92"/>
    </row>
    <row r="14" spans="2:12" x14ac:dyDescent="0.2">
      <c r="B14" s="18"/>
      <c r="C14" s="76"/>
      <c r="D14" s="76"/>
      <c r="E14" s="92"/>
      <c r="F14" s="92"/>
      <c r="G14" s="92"/>
      <c r="H14" s="92"/>
      <c r="I14" s="92"/>
      <c r="J14" s="92"/>
      <c r="K14" s="92"/>
      <c r="L14" s="92"/>
    </row>
    <row r="15" spans="2:12" x14ac:dyDescent="0.2">
      <c r="B15" s="18"/>
      <c r="C15" s="76"/>
      <c r="D15" s="76"/>
      <c r="E15" s="92"/>
      <c r="F15" s="92"/>
      <c r="G15" s="92"/>
      <c r="H15" s="92"/>
      <c r="I15" s="92"/>
      <c r="J15" s="92"/>
      <c r="K15" s="92"/>
      <c r="L15" s="92"/>
    </row>
    <row r="16" spans="2:12" ht="21" x14ac:dyDescent="0.2">
      <c r="B16" s="18"/>
      <c r="C16" s="82" t="s">
        <v>115</v>
      </c>
      <c r="D16" s="76"/>
      <c r="E16" s="92"/>
      <c r="F16" s="92"/>
      <c r="G16" s="92"/>
      <c r="H16" s="92"/>
      <c r="I16" s="92"/>
      <c r="J16" s="92"/>
      <c r="K16" s="92"/>
      <c r="L16" s="92"/>
    </row>
    <row r="17" spans="2:12" ht="23" x14ac:dyDescent="0.2">
      <c r="B17" s="18"/>
      <c r="C17" s="81" t="s">
        <v>112</v>
      </c>
      <c r="D17" s="76"/>
      <c r="E17" s="92"/>
      <c r="F17" s="92"/>
      <c r="G17" s="92"/>
      <c r="H17" s="92"/>
      <c r="I17" s="92"/>
      <c r="J17" s="92"/>
      <c r="K17" s="92"/>
    </row>
    <row r="18" spans="2:12" ht="23" x14ac:dyDescent="0.2">
      <c r="B18" s="18"/>
      <c r="C18" s="81" t="s">
        <v>113</v>
      </c>
      <c r="D18" s="76"/>
      <c r="E18" s="92"/>
      <c r="F18" s="92"/>
      <c r="G18" s="92"/>
      <c r="H18" s="92"/>
      <c r="I18" s="92"/>
      <c r="J18" s="92"/>
      <c r="K18" s="92"/>
    </row>
    <row r="19" spans="2:12" ht="23" x14ac:dyDescent="0.2">
      <c r="B19" s="18"/>
      <c r="C19" s="81" t="s">
        <v>114</v>
      </c>
      <c r="D19" s="76"/>
      <c r="E19" s="92"/>
      <c r="F19" s="92"/>
      <c r="G19" s="92"/>
      <c r="H19" s="92"/>
      <c r="I19" s="92"/>
      <c r="J19" s="92"/>
      <c r="K19" s="92"/>
    </row>
    <row r="20" spans="2:12" ht="21" x14ac:dyDescent="0.2">
      <c r="B20" s="18"/>
      <c r="C20" s="83"/>
      <c r="D20" s="18"/>
    </row>
    <row r="21" spans="2:12" ht="110" x14ac:dyDescent="0.2">
      <c r="B21" s="18"/>
      <c r="C21" s="81" t="s">
        <v>111</v>
      </c>
      <c r="D21" s="76"/>
      <c r="E21" s="92"/>
      <c r="F21" s="92"/>
      <c r="G21" s="92"/>
      <c r="H21" s="92"/>
      <c r="I21" s="92"/>
      <c r="J21" s="92"/>
      <c r="K21" s="92"/>
      <c r="L21" s="92"/>
    </row>
    <row r="22" spans="2:12" ht="21" x14ac:dyDescent="0.2">
      <c r="B22" s="18"/>
      <c r="C22" s="82"/>
      <c r="D22" s="76"/>
      <c r="E22" s="92"/>
      <c r="F22" s="92"/>
      <c r="G22" s="92"/>
      <c r="H22" s="92"/>
      <c r="I22" s="92"/>
      <c r="J22" s="92"/>
      <c r="K22" s="92"/>
      <c r="L22" s="92"/>
    </row>
    <row r="23" spans="2:12" ht="21" x14ac:dyDescent="0.2">
      <c r="B23" s="18"/>
      <c r="C23" s="82"/>
      <c r="D23" s="76"/>
      <c r="E23" s="92"/>
      <c r="F23" s="92"/>
      <c r="G23" s="92"/>
      <c r="H23" s="92"/>
      <c r="I23" s="92"/>
      <c r="J23" s="92"/>
      <c r="K23" s="92"/>
      <c r="L23" s="92"/>
    </row>
    <row r="24" spans="2:12" ht="21" x14ac:dyDescent="0.2">
      <c r="B24" s="18"/>
      <c r="C24" s="82"/>
      <c r="D24" s="76"/>
      <c r="E24" s="92"/>
      <c r="F24" s="92"/>
      <c r="G24" s="92"/>
      <c r="H24" s="92"/>
      <c r="I24" s="92"/>
      <c r="J24" s="92"/>
      <c r="K24" s="92"/>
      <c r="L24" s="92"/>
    </row>
    <row r="25" spans="2:12" ht="21" x14ac:dyDescent="0.2">
      <c r="B25" s="18"/>
      <c r="C25" s="82"/>
      <c r="D25" s="18"/>
    </row>
    <row r="26" spans="2:12" ht="21" x14ac:dyDescent="0.2">
      <c r="B26" s="18"/>
      <c r="C26" s="82"/>
      <c r="D26" s="18"/>
    </row>
    <row r="27" spans="2:12" ht="21" x14ac:dyDescent="0.2">
      <c r="B27" s="18"/>
      <c r="C27" s="82"/>
      <c r="D27" s="18"/>
    </row>
    <row r="28" spans="2:12" ht="21" x14ac:dyDescent="0.2">
      <c r="B28" s="18"/>
      <c r="C28" s="82"/>
      <c r="D28" s="18"/>
    </row>
    <row r="29" spans="2:12" ht="21" x14ac:dyDescent="0.2">
      <c r="B29" s="18"/>
      <c r="C29" s="82"/>
      <c r="D29" s="18"/>
    </row>
    <row r="30" spans="2:12" ht="21" x14ac:dyDescent="0.2">
      <c r="B30" s="18"/>
      <c r="C30" s="82"/>
      <c r="D30" s="18"/>
    </row>
    <row r="31" spans="2:12" ht="220" x14ac:dyDescent="0.2">
      <c r="B31" s="18"/>
      <c r="C31" s="81" t="s">
        <v>110</v>
      </c>
      <c r="D31" s="76"/>
      <c r="E31" s="92"/>
      <c r="F31" s="92"/>
      <c r="G31" s="92"/>
      <c r="H31" s="92"/>
      <c r="I31" s="92"/>
      <c r="J31" s="92"/>
      <c r="K31" s="92"/>
      <c r="L31" s="92"/>
    </row>
    <row r="32" spans="2:12" ht="21" x14ac:dyDescent="0.2">
      <c r="B32" s="18"/>
      <c r="C32" s="82"/>
      <c r="D32" s="18"/>
    </row>
    <row r="33" spans="2:12" ht="154" x14ac:dyDescent="0.2">
      <c r="B33" s="18"/>
      <c r="C33" s="81" t="s">
        <v>144</v>
      </c>
      <c r="D33" s="76"/>
      <c r="E33" s="92"/>
      <c r="F33" s="92"/>
      <c r="G33" s="92"/>
      <c r="H33" s="92"/>
      <c r="I33" s="92"/>
      <c r="J33" s="92"/>
      <c r="K33" s="92"/>
      <c r="L33" s="92"/>
    </row>
    <row r="34" spans="2:12" ht="21" x14ac:dyDescent="0.2">
      <c r="B34" s="18"/>
      <c r="C34" s="81"/>
      <c r="D34" s="76"/>
      <c r="E34" s="92"/>
      <c r="F34" s="92"/>
      <c r="G34" s="92"/>
      <c r="H34" s="92"/>
      <c r="I34" s="92"/>
      <c r="J34" s="92"/>
      <c r="K34" s="92"/>
      <c r="L34" s="92"/>
    </row>
    <row r="35" spans="2:12" ht="21" x14ac:dyDescent="0.2">
      <c r="B35" s="18"/>
      <c r="C35" s="82" t="s">
        <v>109</v>
      </c>
      <c r="D35" s="76"/>
      <c r="E35" s="92"/>
      <c r="F35" s="92"/>
      <c r="G35" s="92"/>
      <c r="H35" s="92"/>
      <c r="I35" s="92"/>
      <c r="J35" s="92"/>
      <c r="K35" s="92"/>
      <c r="L35" s="92"/>
    </row>
    <row r="36" spans="2:12" ht="21" x14ac:dyDescent="0.2">
      <c r="B36" s="18"/>
      <c r="C36" s="84"/>
      <c r="D36" s="18"/>
    </row>
    <row r="37" spans="2:12" ht="21" x14ac:dyDescent="0.2">
      <c r="B37" s="11"/>
      <c r="C37" s="85"/>
      <c r="D37" s="11"/>
    </row>
    <row r="38" spans="2:12" ht="44" x14ac:dyDescent="0.2">
      <c r="B38" s="11"/>
      <c r="C38" s="86" t="s">
        <v>108</v>
      </c>
      <c r="D38" s="77"/>
      <c r="E38" s="92"/>
      <c r="F38" s="92"/>
      <c r="G38" s="92"/>
      <c r="H38" s="92"/>
      <c r="I38" s="92"/>
      <c r="J38" s="92"/>
      <c r="K38" s="92"/>
      <c r="L38" s="92"/>
    </row>
    <row r="39" spans="2:12" ht="21" x14ac:dyDescent="0.2">
      <c r="B39" s="11"/>
      <c r="C39" s="85"/>
      <c r="D39" s="11"/>
    </row>
    <row r="40" spans="2:12" ht="88" x14ac:dyDescent="0.2">
      <c r="B40" s="11"/>
      <c r="C40" s="86" t="s">
        <v>148</v>
      </c>
      <c r="D40" s="78"/>
    </row>
    <row r="41" spans="2:12" x14ac:dyDescent="0.2">
      <c r="B41" s="11"/>
      <c r="C41" s="11"/>
      <c r="D41" s="11"/>
    </row>
    <row r="42" spans="2:12" ht="21" x14ac:dyDescent="0.2">
      <c r="B42" s="11"/>
      <c r="C42" s="87" t="s">
        <v>107</v>
      </c>
      <c r="D42" s="11"/>
    </row>
    <row r="43" spans="2:12" ht="21" x14ac:dyDescent="0.2">
      <c r="B43" s="11"/>
      <c r="C43" s="88" t="s">
        <v>146</v>
      </c>
      <c r="D43" s="11"/>
    </row>
    <row r="44" spans="2:12" ht="21" x14ac:dyDescent="0.2">
      <c r="B44" s="11"/>
      <c r="C44" s="85"/>
      <c r="D44" s="11"/>
    </row>
    <row r="45" spans="2:12" ht="21" x14ac:dyDescent="0.2">
      <c r="B45" s="11"/>
      <c r="C45" s="85" t="s">
        <v>106</v>
      </c>
      <c r="D45" s="11"/>
    </row>
    <row r="46" spans="2:12" ht="21" x14ac:dyDescent="0.2">
      <c r="B46" s="11"/>
      <c r="C46" s="85" t="s">
        <v>147</v>
      </c>
      <c r="D46" s="11"/>
    </row>
    <row r="47" spans="2:12" x14ac:dyDescent="0.2">
      <c r="B47" s="11"/>
      <c r="C47" s="11"/>
      <c r="D47"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0B51A-7E99-B445-9709-9B3BD93CABEF}">
  <dimension ref="A1:AC49"/>
  <sheetViews>
    <sheetView tabSelected="1" zoomScale="90" zoomScaleNormal="90" workbookViewId="0">
      <selection activeCell="G33" sqref="G33"/>
    </sheetView>
  </sheetViews>
  <sheetFormatPr baseColWidth="10" defaultColWidth="10.83203125" defaultRowHeight="15" x14ac:dyDescent="0.2"/>
  <cols>
    <col min="1" max="1" width="10.83203125" style="6" customWidth="1"/>
    <col min="2" max="2" width="23" style="6" bestFit="1" customWidth="1"/>
    <col min="3" max="3" width="24.83203125" style="6" bestFit="1" customWidth="1"/>
    <col min="4" max="17" width="10.83203125" style="6" customWidth="1"/>
    <col min="18" max="23" width="10.83203125" style="6"/>
    <col min="24" max="27" width="10.83203125" style="6" customWidth="1"/>
    <col min="28" max="16384" width="10.83203125" style="6"/>
  </cols>
  <sheetData>
    <row r="1" spans="1:29" s="26" customFormat="1" ht="31" x14ac:dyDescent="0.35">
      <c r="B1" s="158" t="s">
        <v>149</v>
      </c>
      <c r="C1" s="25"/>
      <c r="E1" s="27"/>
    </row>
    <row r="3" spans="1:29" ht="21" x14ac:dyDescent="0.25">
      <c r="C3" s="100"/>
      <c r="D3" s="100"/>
      <c r="E3" s="100"/>
      <c r="F3" s="100"/>
      <c r="G3" s="100"/>
      <c r="H3" s="100"/>
      <c r="I3" s="33"/>
      <c r="J3" s="33"/>
    </row>
    <row r="4" spans="1:29" ht="21" x14ac:dyDescent="0.25">
      <c r="B4" s="130" t="s">
        <v>104</v>
      </c>
      <c r="C4" s="130"/>
      <c r="D4" s="130"/>
      <c r="E4" s="130"/>
      <c r="F4" s="130"/>
      <c r="G4" s="130"/>
      <c r="H4" s="100"/>
      <c r="I4" s="33"/>
      <c r="J4" s="33"/>
    </row>
    <row r="5" spans="1:29" ht="85" customHeight="1" x14ac:dyDescent="0.2">
      <c r="B5" s="130"/>
      <c r="C5" s="130"/>
      <c r="D5" s="130"/>
      <c r="E5" s="130"/>
      <c r="F5" s="130"/>
      <c r="G5" s="130"/>
    </row>
    <row r="6" spans="1:29" x14ac:dyDescent="0.2">
      <c r="A6" s="3"/>
      <c r="B6" s="3"/>
      <c r="C6" s="3"/>
      <c r="D6" s="3"/>
      <c r="E6" s="3"/>
      <c r="F6" s="3"/>
      <c r="G6" s="3"/>
      <c r="H6" s="3"/>
      <c r="I6" s="3"/>
      <c r="J6" s="3"/>
      <c r="K6" s="3"/>
      <c r="L6" s="3"/>
      <c r="M6" s="3"/>
      <c r="N6" s="3"/>
      <c r="O6" s="3"/>
      <c r="P6" s="3"/>
      <c r="Q6" s="3"/>
      <c r="R6" s="3"/>
      <c r="X6" s="9"/>
    </row>
    <row r="7" spans="1:29" ht="16" thickBot="1" x14ac:dyDescent="0.25">
      <c r="A7" s="3"/>
      <c r="B7" s="4" t="s">
        <v>39</v>
      </c>
      <c r="C7" s="4"/>
      <c r="D7" s="3"/>
      <c r="E7" s="3"/>
      <c r="F7" s="3"/>
      <c r="G7" s="4"/>
      <c r="H7" s="3"/>
      <c r="I7" s="4" t="s">
        <v>20</v>
      </c>
      <c r="J7" s="4"/>
      <c r="K7" s="35"/>
      <c r="L7" s="35"/>
      <c r="M7" s="35"/>
      <c r="N7" s="35"/>
      <c r="O7" s="35"/>
      <c r="P7" s="35"/>
      <c r="Q7" s="35"/>
      <c r="R7" s="18"/>
    </row>
    <row r="8" spans="1:29" ht="33" customHeight="1" thickBot="1" x14ac:dyDescent="0.25">
      <c r="A8" s="3"/>
      <c r="B8" s="108" t="s">
        <v>21</v>
      </c>
      <c r="C8" s="108" t="s">
        <v>121</v>
      </c>
      <c r="D8" s="104" t="s">
        <v>14</v>
      </c>
      <c r="E8" s="104" t="s">
        <v>15</v>
      </c>
      <c r="F8" s="32"/>
      <c r="G8" s="4"/>
      <c r="H8" s="3"/>
      <c r="I8" s="129" t="str">
        <f>_xlfn.CONCAT("Based on ", C9, " pregnancies in the population and historic estimates of parvovirus immunity, mother infection risk, fetal infection risk, and risk of severe fetal outcomes (Table 1), the expected number of severe fetal outcomes due to parvovirus is ",C22,". Under a best case scenario of higher immunity, lower infection rates, and lower complication rates, the number of severe fetal outcomes due to PVB19 could be as low as ", F22, ", while under a worst case scenario the number of severe fetal outcomes may be as high as ", G22, " in the population with ", C9, " pregnancies (Figure 1, Table 2).")</f>
        <v>Based on 3600000 pregnancies in the population and historic estimates of parvovirus immunity, mother infection risk, fetal infection risk, and risk of severe fetal outcomes (Table 1), the expected number of severe fetal outcomes due to parvovirus is . Under a best case scenario of higher immunity, lower infection rates, and lower complication rates, the number of severe fetal outcomes due to PVB19 could be as low as , while under a worst case scenario the number of severe fetal outcomes may be as high as  in the population with 3600000 pregnancies (Figure 1, Table 2).</v>
      </c>
      <c r="J8" s="129"/>
      <c r="K8" s="129"/>
      <c r="L8" s="129"/>
      <c r="M8" s="129"/>
      <c r="N8" s="129"/>
      <c r="O8" s="129"/>
      <c r="P8" s="129"/>
      <c r="Q8" s="35"/>
      <c r="R8" s="18"/>
      <c r="X8" s="9"/>
      <c r="Y8" s="10"/>
      <c r="Z8" s="10"/>
      <c r="AA8" s="10"/>
      <c r="AB8" s="10"/>
      <c r="AC8" s="10"/>
    </row>
    <row r="9" spans="1:29" ht="27" customHeight="1" x14ac:dyDescent="0.2">
      <c r="A9" s="3"/>
      <c r="B9" s="109" t="s">
        <v>118</v>
      </c>
      <c r="C9" s="107">
        <v>3600000</v>
      </c>
      <c r="D9" s="105" t="s">
        <v>11</v>
      </c>
      <c r="E9" s="34" t="s">
        <v>11</v>
      </c>
      <c r="F9" s="96"/>
      <c r="G9" s="4"/>
      <c r="H9" s="35"/>
      <c r="I9" s="129"/>
      <c r="J9" s="129"/>
      <c r="K9" s="129"/>
      <c r="L9" s="129"/>
      <c r="M9" s="129"/>
      <c r="N9" s="129"/>
      <c r="O9" s="129"/>
      <c r="P9" s="129"/>
      <c r="Q9" s="35"/>
      <c r="R9" s="18"/>
      <c r="X9" s="8"/>
      <c r="Y9" s="93"/>
      <c r="Z9" s="93"/>
      <c r="AA9" s="93"/>
      <c r="AB9" s="94"/>
      <c r="AC9" s="94"/>
    </row>
    <row r="10" spans="1:29" ht="34" x14ac:dyDescent="0.2">
      <c r="A10" s="3"/>
      <c r="B10" s="57" t="s">
        <v>119</v>
      </c>
      <c r="C10" s="72">
        <v>0.5</v>
      </c>
      <c r="D10" s="72">
        <v>0.4</v>
      </c>
      <c r="E10" s="73">
        <v>0.6</v>
      </c>
      <c r="F10" s="97"/>
      <c r="G10" s="4"/>
      <c r="H10" s="35"/>
      <c r="I10" s="129"/>
      <c r="J10" s="129"/>
      <c r="K10" s="129"/>
      <c r="L10" s="129"/>
      <c r="M10" s="129"/>
      <c r="N10" s="129"/>
      <c r="O10" s="129"/>
      <c r="P10" s="129"/>
      <c r="Q10" s="35"/>
      <c r="R10" s="18"/>
      <c r="X10" s="8"/>
      <c r="Y10" s="93"/>
      <c r="Z10" s="93"/>
      <c r="AA10" s="93"/>
      <c r="AB10" s="94"/>
      <c r="AC10" s="94"/>
    </row>
    <row r="11" spans="1:29" ht="50" customHeight="1" x14ac:dyDescent="0.2">
      <c r="A11" s="3"/>
      <c r="B11" s="57" t="s">
        <v>120</v>
      </c>
      <c r="C11" s="72">
        <v>0.01</v>
      </c>
      <c r="D11" s="72">
        <v>5.0000000000000001E-3</v>
      </c>
      <c r="E11" s="73">
        <v>0.02</v>
      </c>
      <c r="F11" s="97"/>
      <c r="G11" s="95"/>
      <c r="H11" s="3"/>
      <c r="I11" s="3"/>
      <c r="J11" s="3"/>
      <c r="K11" s="3"/>
      <c r="L11" s="3"/>
      <c r="M11" s="3"/>
      <c r="N11" s="3"/>
      <c r="O11" s="3"/>
      <c r="P11" s="3"/>
      <c r="Q11" s="3"/>
      <c r="R11" s="18"/>
      <c r="X11" s="8"/>
      <c r="Y11" s="93"/>
      <c r="Z11" s="93"/>
      <c r="AA11" s="93"/>
      <c r="AB11" s="94"/>
      <c r="AC11" s="94"/>
    </row>
    <row r="12" spans="1:29" ht="50" x14ac:dyDescent="0.2">
      <c r="A12" s="3"/>
      <c r="B12" s="57" t="s">
        <v>126</v>
      </c>
      <c r="C12" s="72">
        <v>7.4999999999999997E-2</v>
      </c>
      <c r="D12" s="74">
        <v>0.05</v>
      </c>
      <c r="E12" s="73">
        <v>0.1</v>
      </c>
      <c r="F12" s="97"/>
      <c r="G12" s="95"/>
      <c r="H12" s="3"/>
      <c r="I12" s="3"/>
      <c r="J12" s="3"/>
      <c r="K12" s="3"/>
      <c r="L12" s="3"/>
      <c r="M12" s="3"/>
      <c r="N12" s="3"/>
      <c r="O12" s="3"/>
      <c r="P12" s="3"/>
      <c r="Q12" s="3"/>
      <c r="R12" s="3"/>
      <c r="X12" s="8"/>
      <c r="Y12" s="93"/>
      <c r="Z12" s="93"/>
      <c r="AA12" s="93"/>
      <c r="AB12" s="94"/>
      <c r="AC12" s="94"/>
    </row>
    <row r="13" spans="1:29" ht="29" customHeight="1" x14ac:dyDescent="0.2">
      <c r="A13" s="3"/>
      <c r="B13" s="157" t="s">
        <v>122</v>
      </c>
      <c r="C13" s="157"/>
      <c r="D13" s="157"/>
      <c r="E13" s="157"/>
      <c r="F13" s="97"/>
      <c r="G13" s="3"/>
      <c r="H13" s="3"/>
      <c r="I13" s="3"/>
      <c r="J13" s="3"/>
      <c r="K13" s="3"/>
      <c r="L13" s="3"/>
      <c r="M13" s="3"/>
      <c r="N13" s="3"/>
      <c r="O13" s="3"/>
      <c r="P13" s="3"/>
      <c r="Q13" s="3"/>
      <c r="R13" s="3"/>
    </row>
    <row r="14" spans="1:29" x14ac:dyDescent="0.2">
      <c r="A14" s="3"/>
      <c r="B14" s="3"/>
      <c r="C14" s="40"/>
      <c r="D14" s="40"/>
      <c r="E14" s="40"/>
      <c r="F14" s="40"/>
      <c r="G14" s="3"/>
      <c r="H14" s="3"/>
      <c r="I14" s="3"/>
      <c r="J14" s="3"/>
      <c r="K14" s="3"/>
      <c r="L14" s="3"/>
      <c r="M14" s="3"/>
      <c r="N14" s="3"/>
      <c r="O14" s="3"/>
      <c r="P14" s="3"/>
      <c r="Q14" s="3"/>
      <c r="R14" s="3"/>
    </row>
    <row r="15" spans="1:29" x14ac:dyDescent="0.2">
      <c r="A15" s="3"/>
      <c r="B15" s="3"/>
      <c r="C15" s="3"/>
      <c r="D15" s="3"/>
      <c r="E15" s="3"/>
      <c r="F15" s="3"/>
      <c r="G15" s="3"/>
      <c r="H15" s="3"/>
      <c r="I15" s="3"/>
      <c r="J15" s="3"/>
      <c r="K15" s="3"/>
      <c r="L15" s="3"/>
      <c r="M15" s="3"/>
      <c r="N15" s="3"/>
      <c r="O15" s="3"/>
      <c r="P15" s="3"/>
      <c r="Q15" s="3"/>
      <c r="R15" s="3"/>
    </row>
    <row r="16" spans="1:29" ht="16" thickBot="1" x14ac:dyDescent="0.25">
      <c r="A16" s="3"/>
      <c r="B16" s="4" t="s">
        <v>102</v>
      </c>
      <c r="C16" s="4"/>
      <c r="D16" s="3"/>
      <c r="E16" s="3"/>
      <c r="F16" s="3"/>
      <c r="G16" s="3"/>
      <c r="H16" s="3"/>
      <c r="I16" s="3"/>
      <c r="J16" s="3"/>
      <c r="K16" s="3"/>
      <c r="L16" s="3"/>
      <c r="M16" s="3"/>
      <c r="N16" s="3"/>
      <c r="O16" s="3"/>
      <c r="P16" s="3"/>
      <c r="Q16" s="3"/>
      <c r="R16" s="3"/>
    </row>
    <row r="17" spans="1:18" ht="16" customHeight="1" thickBot="1" x14ac:dyDescent="0.25">
      <c r="A17" s="3"/>
      <c r="B17" s="155" t="s">
        <v>101</v>
      </c>
      <c r="C17" s="110" t="s">
        <v>6</v>
      </c>
      <c r="D17" s="153" t="s">
        <v>16</v>
      </c>
      <c r="E17" s="154"/>
      <c r="F17" s="153" t="s">
        <v>19</v>
      </c>
      <c r="G17" s="154"/>
      <c r="H17" s="101"/>
      <c r="I17" s="5"/>
      <c r="J17" s="5"/>
      <c r="K17" s="3"/>
      <c r="L17" s="3"/>
      <c r="M17" s="3"/>
      <c r="N17" s="3"/>
      <c r="O17" s="3"/>
      <c r="P17" s="3"/>
      <c r="Q17" s="3"/>
      <c r="R17" s="3"/>
    </row>
    <row r="18" spans="1:18" ht="17" thickBot="1" x14ac:dyDescent="0.25">
      <c r="A18" s="3"/>
      <c r="B18" s="156"/>
      <c r="C18" s="111" t="s">
        <v>42</v>
      </c>
      <c r="D18" s="111" t="s">
        <v>9</v>
      </c>
      <c r="E18" s="111" t="s">
        <v>10</v>
      </c>
      <c r="F18" s="111" t="s">
        <v>17</v>
      </c>
      <c r="G18" s="111" t="s">
        <v>18</v>
      </c>
      <c r="H18" s="98"/>
      <c r="I18" s="32"/>
      <c r="J18" s="32"/>
      <c r="K18" s="3"/>
      <c r="L18" s="3"/>
      <c r="M18" s="3"/>
      <c r="N18" s="3"/>
      <c r="O18" s="3"/>
      <c r="P18" s="3"/>
      <c r="Q18" s="3"/>
      <c r="R18" s="3"/>
    </row>
    <row r="19" spans="1:18" ht="32" x14ac:dyDescent="0.2">
      <c r="A19" s="3"/>
      <c r="B19" s="114" t="s">
        <v>123</v>
      </c>
      <c r="C19" s="114">
        <f>C9*C10</f>
        <v>1800000</v>
      </c>
      <c r="D19" s="115">
        <f>C9-(D10*C9)</f>
        <v>2160000</v>
      </c>
      <c r="E19" s="113">
        <f>C9-(E10*C9)</f>
        <v>1440000</v>
      </c>
      <c r="F19" s="113">
        <f>C9-(E10*C9)</f>
        <v>1440000</v>
      </c>
      <c r="G19" s="113">
        <f>C9-(D10*C9)</f>
        <v>2160000</v>
      </c>
      <c r="H19" s="49"/>
      <c r="I19" s="18"/>
      <c r="J19" s="18"/>
      <c r="K19" s="3"/>
      <c r="L19" s="3"/>
      <c r="M19" s="3"/>
      <c r="N19" s="3"/>
      <c r="O19" s="3"/>
      <c r="P19" s="3"/>
      <c r="Q19" s="3"/>
      <c r="R19" s="3"/>
    </row>
    <row r="20" spans="1:18" ht="32" x14ac:dyDescent="0.2">
      <c r="A20" s="3"/>
      <c r="B20" s="57" t="s">
        <v>124</v>
      </c>
      <c r="C20" s="57">
        <f>C19*C11</f>
        <v>18000</v>
      </c>
      <c r="D20" s="116">
        <f>C19*D11</f>
        <v>9000</v>
      </c>
      <c r="E20" s="102">
        <f>C19*E11</f>
        <v>36000</v>
      </c>
      <c r="F20" s="102">
        <f>F19*D11</f>
        <v>7200</v>
      </c>
      <c r="G20" s="102">
        <f>G19*E11</f>
        <v>43200</v>
      </c>
      <c r="H20" s="49"/>
      <c r="I20" s="18"/>
      <c r="J20" s="18"/>
      <c r="K20" s="3"/>
      <c r="L20" s="3"/>
      <c r="M20" s="3"/>
      <c r="N20" s="3"/>
      <c r="O20" s="3"/>
      <c r="P20" s="3"/>
      <c r="Q20" s="3"/>
      <c r="R20" s="3"/>
    </row>
    <row r="21" spans="1:18" ht="32" x14ac:dyDescent="0.2">
      <c r="A21" s="3"/>
      <c r="B21" s="57" t="s">
        <v>125</v>
      </c>
      <c r="C21" s="57">
        <f>C20*C12</f>
        <v>1350</v>
      </c>
      <c r="D21" s="116">
        <f>C20*D12</f>
        <v>900</v>
      </c>
      <c r="E21" s="102">
        <f>C20*E12</f>
        <v>1800</v>
      </c>
      <c r="F21" s="102">
        <f>F20*D12</f>
        <v>360</v>
      </c>
      <c r="G21" s="102">
        <f>G20*E12</f>
        <v>4320</v>
      </c>
      <c r="H21" s="49"/>
      <c r="I21" s="18"/>
      <c r="J21" s="18"/>
      <c r="K21" s="3"/>
      <c r="L21" s="3"/>
      <c r="M21" s="3"/>
      <c r="N21" s="3"/>
      <c r="O21" s="3"/>
      <c r="P21" s="3"/>
      <c r="Q21" s="3"/>
      <c r="R21" s="3"/>
    </row>
    <row r="22" spans="1:18" x14ac:dyDescent="0.2">
      <c r="A22" s="3"/>
      <c r="B22" s="41" t="s">
        <v>33</v>
      </c>
      <c r="C22" s="41"/>
      <c r="D22" s="3"/>
      <c r="E22" s="3"/>
      <c r="F22" s="3"/>
      <c r="G22" s="3"/>
      <c r="H22" s="49"/>
      <c r="I22" s="18"/>
      <c r="J22" s="18"/>
      <c r="K22" s="3"/>
      <c r="L22" s="3"/>
      <c r="M22" s="3"/>
      <c r="N22" s="3"/>
      <c r="O22" s="3"/>
      <c r="P22" s="3"/>
      <c r="Q22" s="3"/>
      <c r="R22" s="3"/>
    </row>
    <row r="23" spans="1:18" x14ac:dyDescent="0.2">
      <c r="A23" s="3"/>
      <c r="B23" s="41" t="s">
        <v>37</v>
      </c>
      <c r="C23" s="41"/>
      <c r="D23" s="40"/>
      <c r="E23" s="40"/>
      <c r="F23" s="40"/>
      <c r="G23" s="40"/>
      <c r="H23" s="3"/>
      <c r="I23" s="3"/>
      <c r="J23" s="3"/>
      <c r="K23" s="3"/>
      <c r="L23" s="3"/>
      <c r="M23" s="3"/>
      <c r="N23" s="3"/>
      <c r="O23" s="3"/>
      <c r="P23" s="3"/>
      <c r="Q23" s="3"/>
      <c r="R23" s="3"/>
    </row>
    <row r="24" spans="1:18" ht="44" customHeight="1" x14ac:dyDescent="0.2">
      <c r="A24" s="3"/>
      <c r="B24" s="128" t="s">
        <v>36</v>
      </c>
      <c r="C24" s="128"/>
      <c r="D24" s="128"/>
      <c r="E24" s="128"/>
      <c r="F24" s="128"/>
      <c r="G24" s="128"/>
      <c r="H24" s="40"/>
      <c r="I24" s="40"/>
      <c r="J24" s="3"/>
      <c r="K24" s="3"/>
      <c r="L24" s="3"/>
      <c r="M24" s="3"/>
      <c r="N24" s="3"/>
      <c r="O24" s="3"/>
      <c r="P24" s="3"/>
      <c r="Q24" s="3"/>
      <c r="R24" s="3"/>
    </row>
    <row r="25" spans="1:18" ht="45" customHeight="1" x14ac:dyDescent="0.2">
      <c r="A25" s="3"/>
      <c r="B25" s="128" t="s">
        <v>40</v>
      </c>
      <c r="C25" s="128"/>
      <c r="D25" s="128"/>
      <c r="E25" s="128"/>
      <c r="F25" s="128"/>
      <c r="G25" s="128"/>
      <c r="H25" s="40"/>
      <c r="I25" s="46"/>
      <c r="J25" s="99"/>
      <c r="K25" s="99"/>
      <c r="L25" s="99"/>
      <c r="M25" s="99"/>
      <c r="N25" s="99"/>
      <c r="O25" s="99"/>
      <c r="P25" s="99"/>
      <c r="Q25" s="99"/>
      <c r="R25" s="3"/>
    </row>
    <row r="26" spans="1:18" x14ac:dyDescent="0.2">
      <c r="A26" s="3"/>
      <c r="B26" s="3"/>
      <c r="C26" s="40"/>
      <c r="D26" s="40"/>
      <c r="E26" s="40"/>
      <c r="F26" s="40"/>
      <c r="G26" s="40"/>
      <c r="H26" s="40"/>
      <c r="I26" s="46"/>
      <c r="J26" s="99"/>
      <c r="K26" s="99"/>
      <c r="L26" s="99"/>
      <c r="M26" s="99"/>
      <c r="N26" s="99"/>
      <c r="O26" s="99"/>
      <c r="P26" s="99"/>
      <c r="Q26" s="99"/>
      <c r="R26" s="3"/>
    </row>
    <row r="27" spans="1:18" x14ac:dyDescent="0.2">
      <c r="A27" s="3"/>
      <c r="B27" s="3"/>
      <c r="C27" s="40"/>
      <c r="D27" s="40"/>
      <c r="E27" s="40"/>
      <c r="F27" s="40"/>
      <c r="G27" s="40"/>
      <c r="H27" s="40"/>
      <c r="I27" s="40"/>
      <c r="J27" s="3"/>
      <c r="K27" s="3"/>
      <c r="L27" s="3"/>
      <c r="M27" s="3"/>
      <c r="N27" s="3"/>
      <c r="O27" s="3"/>
      <c r="P27" s="3"/>
      <c r="Q27" s="3"/>
      <c r="R27" s="3"/>
    </row>
    <row r="28" spans="1:18" x14ac:dyDescent="0.2">
      <c r="A28" s="3"/>
      <c r="B28" s="3"/>
      <c r="C28" s="40"/>
      <c r="D28" s="40"/>
      <c r="E28" s="40"/>
      <c r="F28" s="40"/>
      <c r="G28" s="40"/>
      <c r="H28" s="40"/>
      <c r="I28" s="40"/>
      <c r="J28" s="3"/>
      <c r="K28" s="3"/>
      <c r="L28" s="3"/>
      <c r="M28" s="3"/>
      <c r="N28" s="3"/>
      <c r="O28" s="3"/>
      <c r="P28" s="3"/>
      <c r="Q28" s="3"/>
      <c r="R28" s="3"/>
    </row>
    <row r="29" spans="1:18" x14ac:dyDescent="0.2">
      <c r="A29" s="3"/>
      <c r="B29" s="3"/>
      <c r="C29" s="39"/>
      <c r="D29" s="39"/>
      <c r="E29" s="39"/>
      <c r="F29" s="39"/>
      <c r="G29" s="39"/>
      <c r="H29" s="40"/>
      <c r="I29" s="40"/>
      <c r="J29" s="3"/>
      <c r="K29" s="3"/>
      <c r="L29" s="3"/>
      <c r="M29" s="3"/>
      <c r="N29" s="3"/>
      <c r="O29" s="3"/>
      <c r="P29" s="3"/>
      <c r="Q29" s="3"/>
      <c r="R29" s="3"/>
    </row>
    <row r="30" spans="1:18" x14ac:dyDescent="0.2">
      <c r="A30" s="3"/>
      <c r="B30" s="3"/>
      <c r="C30" s="3"/>
      <c r="D30" s="39"/>
      <c r="E30" s="39"/>
      <c r="F30" s="39"/>
      <c r="G30" s="39"/>
      <c r="H30" s="39"/>
      <c r="I30" s="39"/>
      <c r="J30" s="3"/>
      <c r="K30" s="3"/>
      <c r="L30" s="3"/>
      <c r="M30" s="3"/>
      <c r="N30" s="3"/>
      <c r="O30" s="3"/>
      <c r="P30" s="3"/>
      <c r="Q30" s="3"/>
      <c r="R30" s="3"/>
    </row>
    <row r="31" spans="1:18" x14ac:dyDescent="0.2">
      <c r="A31" s="3"/>
      <c r="B31" s="3"/>
      <c r="C31" s="39"/>
      <c r="D31" s="39"/>
      <c r="E31" s="39"/>
      <c r="F31" s="39"/>
      <c r="G31" s="39"/>
      <c r="H31" s="39"/>
      <c r="I31" s="39"/>
      <c r="J31" s="3"/>
      <c r="K31" s="3"/>
      <c r="L31" s="3"/>
      <c r="M31" s="3"/>
      <c r="N31" s="3"/>
      <c r="O31" s="3"/>
      <c r="P31" s="3"/>
      <c r="Q31" s="3"/>
      <c r="R31" s="3"/>
    </row>
    <row r="32" spans="1:18" x14ac:dyDescent="0.2">
      <c r="A32" s="3"/>
      <c r="B32" s="3"/>
      <c r="C32" s="3"/>
      <c r="D32" s="39"/>
      <c r="E32" s="39"/>
      <c r="F32" s="39"/>
      <c r="G32" s="39"/>
      <c r="H32" s="39"/>
      <c r="I32" s="39"/>
      <c r="J32" s="3"/>
      <c r="K32" s="3"/>
      <c r="L32" s="3"/>
      <c r="M32" s="3"/>
      <c r="N32" s="3"/>
      <c r="O32" s="3"/>
      <c r="P32" s="3"/>
      <c r="Q32" s="3"/>
      <c r="R32" s="3"/>
    </row>
    <row r="33" spans="1:18" x14ac:dyDescent="0.2">
      <c r="A33" s="3"/>
      <c r="B33" s="3"/>
      <c r="C33" s="39"/>
      <c r="D33" s="39"/>
      <c r="E33" s="39"/>
      <c r="F33" s="39"/>
      <c r="G33" s="39"/>
      <c r="H33" s="39"/>
      <c r="I33" s="39"/>
      <c r="J33" s="3"/>
      <c r="K33" s="3"/>
      <c r="L33" s="3"/>
      <c r="M33" s="3"/>
      <c r="N33" s="3"/>
      <c r="O33" s="3"/>
      <c r="P33" s="3"/>
      <c r="Q33" s="3"/>
      <c r="R33" s="3"/>
    </row>
    <row r="34" spans="1:18" ht="15" customHeight="1" x14ac:dyDescent="0.2">
      <c r="A34" s="3"/>
      <c r="B34" s="3"/>
      <c r="C34" s="3"/>
      <c r="D34" s="3"/>
      <c r="E34" s="3"/>
      <c r="F34" s="3"/>
      <c r="G34" s="3"/>
      <c r="H34" s="39"/>
      <c r="I34" s="39"/>
      <c r="J34" s="3"/>
      <c r="K34" s="3"/>
      <c r="L34" s="3"/>
      <c r="M34" s="3"/>
      <c r="N34" s="3"/>
      <c r="O34" s="3"/>
      <c r="P34" s="3"/>
      <c r="Q34" s="3"/>
      <c r="R34" s="3"/>
    </row>
    <row r="35" spans="1:18" ht="15" customHeight="1" x14ac:dyDescent="0.2">
      <c r="A35" s="3"/>
      <c r="B35" s="3"/>
      <c r="C35" s="4"/>
      <c r="D35" s="3"/>
      <c r="E35" s="3"/>
      <c r="F35" s="3"/>
      <c r="G35" s="3"/>
      <c r="H35" s="3"/>
      <c r="I35" s="3"/>
      <c r="J35" s="3"/>
      <c r="K35" s="3"/>
      <c r="L35" s="3"/>
      <c r="M35" s="3"/>
      <c r="N35" s="3"/>
      <c r="O35" s="3"/>
      <c r="P35" s="3"/>
      <c r="Q35" s="3"/>
      <c r="R35" s="3"/>
    </row>
    <row r="36" spans="1:18" ht="15" customHeight="1" x14ac:dyDescent="0.2">
      <c r="A36" s="3"/>
      <c r="B36" s="4" t="s">
        <v>8</v>
      </c>
      <c r="C36" s="3"/>
      <c r="D36" s="3"/>
      <c r="E36" s="3"/>
      <c r="F36" s="3"/>
      <c r="G36" s="3"/>
      <c r="H36" s="3"/>
      <c r="I36" s="3"/>
      <c r="J36" s="3"/>
      <c r="K36" s="3"/>
      <c r="L36" s="3"/>
      <c r="M36" s="3"/>
      <c r="N36" s="3"/>
      <c r="O36" s="3"/>
      <c r="P36" s="3"/>
      <c r="Q36" s="3"/>
      <c r="R36" s="3"/>
    </row>
    <row r="37" spans="1:18" ht="15" customHeight="1" x14ac:dyDescent="0.2">
      <c r="A37" s="3"/>
      <c r="B37" s="132" t="s">
        <v>24</v>
      </c>
      <c r="C37" s="132"/>
      <c r="D37" s="132"/>
      <c r="E37" s="132"/>
      <c r="F37" s="132"/>
      <c r="G37" s="132"/>
      <c r="H37" s="3"/>
      <c r="I37" s="38"/>
      <c r="J37" s="3"/>
      <c r="K37" s="3"/>
      <c r="L37" s="3"/>
      <c r="M37" s="3"/>
      <c r="N37" s="3"/>
      <c r="O37" s="3"/>
      <c r="P37" s="3"/>
      <c r="Q37" s="3"/>
      <c r="R37" s="3"/>
    </row>
    <row r="38" spans="1:18" x14ac:dyDescent="0.2">
      <c r="A38" s="3"/>
      <c r="B38" s="131" t="s">
        <v>25</v>
      </c>
      <c r="C38" s="131"/>
      <c r="D38" s="131"/>
      <c r="E38" s="131"/>
      <c r="F38" s="131"/>
      <c r="G38" s="131"/>
      <c r="H38" s="35"/>
      <c r="I38" s="36"/>
      <c r="J38" s="3"/>
      <c r="K38" s="3"/>
      <c r="L38" s="3"/>
      <c r="M38" s="3"/>
      <c r="N38" s="3"/>
      <c r="O38" s="3"/>
      <c r="P38" s="3"/>
      <c r="Q38" s="3"/>
      <c r="R38" s="3"/>
    </row>
    <row r="39" spans="1:18" x14ac:dyDescent="0.2">
      <c r="A39" s="3"/>
      <c r="B39" s="131" t="s">
        <v>30</v>
      </c>
      <c r="C39" s="131"/>
      <c r="D39" s="131"/>
      <c r="E39" s="131"/>
      <c r="F39" s="131"/>
      <c r="G39" s="131"/>
      <c r="H39" s="35"/>
      <c r="I39" s="36"/>
      <c r="J39" s="3"/>
      <c r="K39" s="3"/>
      <c r="L39" s="3"/>
      <c r="M39" s="3"/>
      <c r="N39" s="3"/>
      <c r="O39" s="3"/>
      <c r="P39" s="3"/>
      <c r="Q39" s="3"/>
      <c r="R39" s="3"/>
    </row>
    <row r="40" spans="1:18" ht="15" customHeight="1" x14ac:dyDescent="0.2">
      <c r="A40" s="3"/>
      <c r="B40" s="131" t="s">
        <v>31</v>
      </c>
      <c r="C40" s="131"/>
      <c r="D40" s="131"/>
      <c r="E40" s="131"/>
      <c r="F40" s="131"/>
      <c r="G40" s="131"/>
      <c r="H40" s="35"/>
      <c r="I40" s="36"/>
      <c r="J40" s="3"/>
      <c r="K40" s="3"/>
      <c r="L40" s="3"/>
      <c r="M40" s="3"/>
      <c r="N40" s="3"/>
      <c r="O40" s="3"/>
      <c r="P40" s="3"/>
      <c r="Q40" s="3"/>
      <c r="R40" s="3"/>
    </row>
    <row r="41" spans="1:18" ht="15" customHeight="1" x14ac:dyDescent="0.2">
      <c r="A41" s="3"/>
      <c r="B41" s="131" t="s">
        <v>32</v>
      </c>
      <c r="C41" s="131"/>
      <c r="D41" s="131"/>
      <c r="E41" s="131"/>
      <c r="F41" s="131"/>
      <c r="G41" s="131"/>
      <c r="H41" s="35"/>
      <c r="I41" s="36"/>
      <c r="J41" s="3"/>
      <c r="K41" s="3"/>
      <c r="L41" s="3"/>
      <c r="M41" s="3"/>
      <c r="N41" s="3"/>
      <c r="O41" s="3"/>
      <c r="P41" s="3"/>
      <c r="Q41" s="3"/>
      <c r="R41" s="3"/>
    </row>
    <row r="42" spans="1:18" ht="15" customHeight="1" x14ac:dyDescent="0.2">
      <c r="A42" s="3"/>
      <c r="B42" s="3"/>
      <c r="C42" s="3"/>
      <c r="D42" s="3"/>
      <c r="E42" s="3"/>
      <c r="F42" s="3"/>
      <c r="G42" s="3"/>
      <c r="H42" s="3"/>
      <c r="I42" s="3"/>
      <c r="J42" s="3"/>
      <c r="K42" s="3"/>
      <c r="L42" s="3"/>
      <c r="M42" s="3"/>
      <c r="N42" s="3"/>
      <c r="O42" s="3"/>
      <c r="P42" s="3"/>
      <c r="Q42" s="3"/>
      <c r="R42" s="3"/>
    </row>
    <row r="44" spans="1:18" x14ac:dyDescent="0.2">
      <c r="B44" s="9" t="s">
        <v>35</v>
      </c>
    </row>
    <row r="45" spans="1:18" x14ac:dyDescent="0.2">
      <c r="B45" s="6" t="s">
        <v>41</v>
      </c>
    </row>
    <row r="46" spans="1:18" x14ac:dyDescent="0.2">
      <c r="B46" s="44" t="s">
        <v>34</v>
      </c>
      <c r="C46" s="45" t="s">
        <v>14</v>
      </c>
      <c r="D46" s="45" t="s">
        <v>15</v>
      </c>
      <c r="E46" s="45" t="s">
        <v>6</v>
      </c>
      <c r="F46" s="45" t="s">
        <v>9</v>
      </c>
      <c r="G46" s="45" t="s">
        <v>10</v>
      </c>
    </row>
    <row r="47" spans="1:18" ht="48" x14ac:dyDescent="0.2">
      <c r="B47" s="42" t="s">
        <v>127</v>
      </c>
      <c r="C47" s="43">
        <f>F47-E47</f>
        <v>-450</v>
      </c>
      <c r="D47" s="43">
        <f>G47-E47</f>
        <v>450</v>
      </c>
      <c r="E47" s="43">
        <f>C21</f>
        <v>1350</v>
      </c>
      <c r="F47" s="1">
        <f>C20*D12</f>
        <v>900</v>
      </c>
      <c r="G47" s="1">
        <f>C20*E12</f>
        <v>1800</v>
      </c>
    </row>
    <row r="48" spans="1:18" ht="48" x14ac:dyDescent="0.2">
      <c r="B48" s="42" t="s">
        <v>128</v>
      </c>
      <c r="C48" s="43">
        <f>F48-E48</f>
        <v>-675</v>
      </c>
      <c r="D48" s="43">
        <f>G48-E48</f>
        <v>1350</v>
      </c>
      <c r="E48" s="43">
        <f>C21</f>
        <v>1350</v>
      </c>
      <c r="F48" s="1">
        <f>(C9-(C9*C10))*D11*C12</f>
        <v>675</v>
      </c>
      <c r="G48" s="1">
        <f>(C9-(C9*C10))*E11*C12</f>
        <v>2700</v>
      </c>
    </row>
    <row r="49" spans="2:7" ht="32" x14ac:dyDescent="0.2">
      <c r="B49" s="42" t="s">
        <v>129</v>
      </c>
      <c r="C49" s="43">
        <f>F49-E49</f>
        <v>270</v>
      </c>
      <c r="D49" s="43">
        <f>G49-E49</f>
        <v>-270</v>
      </c>
      <c r="E49" s="43">
        <f>C21</f>
        <v>1350</v>
      </c>
      <c r="F49" s="1">
        <f>(C9-(C9*D10))*C11*C12</f>
        <v>1620</v>
      </c>
      <c r="G49" s="1">
        <f>(C9-(C9*E10))*C11*C12</f>
        <v>1080</v>
      </c>
    </row>
  </sheetData>
  <mergeCells count="13">
    <mergeCell ref="I8:P10"/>
    <mergeCell ref="B38:G38"/>
    <mergeCell ref="B37:G37"/>
    <mergeCell ref="B39:G39"/>
    <mergeCell ref="B40:G40"/>
    <mergeCell ref="B41:G41"/>
    <mergeCell ref="B24:G24"/>
    <mergeCell ref="B25:G25"/>
    <mergeCell ref="B4:G5"/>
    <mergeCell ref="B13:E13"/>
    <mergeCell ref="B17:B18"/>
    <mergeCell ref="D17:E17"/>
    <mergeCell ref="F17:G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4D747-3B89-BC41-8182-1F289A700DB3}">
  <dimension ref="B1:AH128"/>
  <sheetViews>
    <sheetView topLeftCell="A3" zoomScaleNormal="100" workbookViewId="0">
      <selection activeCell="M33" sqref="M33"/>
    </sheetView>
  </sheetViews>
  <sheetFormatPr baseColWidth="10" defaultColWidth="8.5" defaultRowHeight="15" x14ac:dyDescent="0.2"/>
  <cols>
    <col min="1" max="1" width="5.5" style="6" customWidth="1"/>
    <col min="2" max="2" width="3.83203125" style="6" customWidth="1"/>
    <col min="3" max="3" width="35.1640625" style="6" customWidth="1"/>
    <col min="4" max="4" width="11.5" style="6" customWidth="1"/>
    <col min="5" max="5" width="3.5" style="6" customWidth="1"/>
    <col min="6" max="6" width="6.5" style="6" customWidth="1"/>
    <col min="7" max="7" width="4.5" style="6" customWidth="1"/>
    <col min="8" max="19" width="7.1640625" style="6" customWidth="1"/>
    <col min="20" max="20" width="7.5" style="6" customWidth="1"/>
    <col min="21" max="22" width="8.5" style="6"/>
    <col min="23" max="27" width="16.5" style="53" customWidth="1"/>
    <col min="28" max="28" width="14.5" style="6" customWidth="1"/>
    <col min="29" max="29" width="8.5" style="6"/>
    <col min="30" max="34" width="14.5" style="11" customWidth="1"/>
    <col min="35" max="16384" width="8.5" style="6"/>
  </cols>
  <sheetData>
    <row r="1" spans="2:34" s="26" customFormat="1" ht="24" x14ac:dyDescent="0.3">
      <c r="C1" s="25" t="s">
        <v>12</v>
      </c>
      <c r="F1" s="27"/>
      <c r="W1" s="52"/>
      <c r="X1" s="52"/>
      <c r="Y1" s="52"/>
      <c r="Z1" s="52"/>
      <c r="AA1" s="52"/>
      <c r="AD1" s="59"/>
      <c r="AE1" s="59"/>
      <c r="AF1" s="59"/>
      <c r="AG1" s="59"/>
      <c r="AH1" s="59"/>
    </row>
    <row r="2" spans="2:34" x14ac:dyDescent="0.2">
      <c r="F2" s="7"/>
    </row>
    <row r="3" spans="2:34" ht="51" customHeight="1" x14ac:dyDescent="0.2">
      <c r="C3" s="133" t="s">
        <v>130</v>
      </c>
      <c r="D3" s="133"/>
      <c r="E3" s="133"/>
      <c r="F3" s="133"/>
      <c r="G3" s="133"/>
      <c r="H3" s="133"/>
      <c r="I3" s="133"/>
      <c r="J3" s="133"/>
      <c r="K3" s="133"/>
      <c r="L3" s="133"/>
      <c r="M3" s="133"/>
      <c r="N3" s="133"/>
      <c r="O3" s="133"/>
      <c r="P3" s="133"/>
      <c r="Q3" s="133"/>
      <c r="R3" s="133"/>
      <c r="S3" s="133"/>
    </row>
    <row r="6" spans="2:34" ht="26.5" customHeight="1" thickBot="1" x14ac:dyDescent="0.25">
      <c r="B6" s="3"/>
      <c r="C6" s="4" t="s">
        <v>39</v>
      </c>
      <c r="D6" s="3"/>
      <c r="E6" s="3"/>
      <c r="F6" s="3"/>
      <c r="G6" s="3"/>
      <c r="H6" s="3"/>
      <c r="I6" s="134" t="str">
        <f>_xlfn.CONCAT("Figure 1. Estimated Number of Severe Fetal Outcomes Under Potential Immunity and Infection Rate Scenarios, based on ",D8," Pregnancies")</f>
        <v>Figure 1. Estimated Number of Severe Fetal Outcomes Under Potential Immunity and Infection Rate Scenarios, based on 3600000 Pregnancies</v>
      </c>
      <c r="J6" s="134"/>
      <c r="K6" s="134"/>
      <c r="L6" s="134"/>
      <c r="M6" s="134"/>
      <c r="N6" s="134"/>
      <c r="O6" s="134"/>
      <c r="P6" s="134"/>
      <c r="Q6" s="134"/>
      <c r="R6" s="134"/>
      <c r="S6" s="134"/>
      <c r="T6" s="3"/>
      <c r="W6" s="54" t="s">
        <v>22</v>
      </c>
      <c r="AD6" s="60" t="s">
        <v>23</v>
      </c>
    </row>
    <row r="7" spans="2:34" ht="29" customHeight="1" thickBot="1" x14ac:dyDescent="0.25">
      <c r="B7" s="3"/>
      <c r="C7" s="118" t="s">
        <v>21</v>
      </c>
      <c r="D7" s="119" t="s">
        <v>5</v>
      </c>
      <c r="E7" s="37"/>
      <c r="F7" s="3"/>
      <c r="G7" s="3"/>
      <c r="H7" s="3"/>
      <c r="I7" s="134"/>
      <c r="J7" s="134"/>
      <c r="K7" s="134"/>
      <c r="L7" s="134"/>
      <c r="M7" s="134"/>
      <c r="N7" s="134"/>
      <c r="O7" s="134"/>
      <c r="P7" s="134"/>
      <c r="Q7" s="134"/>
      <c r="R7" s="134"/>
      <c r="S7" s="134"/>
      <c r="T7" s="3"/>
      <c r="W7" s="55" t="s">
        <v>4</v>
      </c>
      <c r="X7" s="55" t="s">
        <v>3</v>
      </c>
      <c r="Y7" s="55" t="s">
        <v>0</v>
      </c>
      <c r="Z7" s="55" t="s">
        <v>1</v>
      </c>
      <c r="AA7" s="55" t="s">
        <v>2</v>
      </c>
      <c r="AD7" s="55" t="s">
        <v>4</v>
      </c>
      <c r="AE7" s="55" t="s">
        <v>3</v>
      </c>
      <c r="AF7" s="55" t="s">
        <v>0</v>
      </c>
      <c r="AG7" s="55" t="s">
        <v>1</v>
      </c>
      <c r="AH7" s="55" t="s">
        <v>2</v>
      </c>
    </row>
    <row r="8" spans="2:34" ht="29" customHeight="1" x14ac:dyDescent="0.2">
      <c r="B8" s="3"/>
      <c r="C8" s="112" t="s">
        <v>38</v>
      </c>
      <c r="D8" s="47">
        <v>3600000</v>
      </c>
      <c r="E8" s="49"/>
      <c r="F8" s="3"/>
      <c r="G8" s="135" t="s">
        <v>136</v>
      </c>
      <c r="H8" s="13">
        <v>0.75</v>
      </c>
      <c r="I8" s="14">
        <f>AA8</f>
        <v>0</v>
      </c>
      <c r="J8" s="15">
        <f>AA19</f>
        <v>675</v>
      </c>
      <c r="K8" s="15">
        <f>AA30</f>
        <v>1350</v>
      </c>
      <c r="L8" s="15">
        <f>AA41</f>
        <v>2025</v>
      </c>
      <c r="M8" s="15">
        <f>AA52</f>
        <v>2700</v>
      </c>
      <c r="N8" s="15">
        <f>AA63</f>
        <v>3375</v>
      </c>
      <c r="O8" s="15">
        <f>AA74</f>
        <v>4050</v>
      </c>
      <c r="P8" s="15">
        <f>AA85</f>
        <v>4725</v>
      </c>
      <c r="Q8" s="15">
        <f>AA96</f>
        <v>5400</v>
      </c>
      <c r="R8" s="15">
        <f>AA107</f>
        <v>6075</v>
      </c>
      <c r="S8" s="16">
        <f>AA118</f>
        <v>6750</v>
      </c>
      <c r="T8" s="3"/>
      <c r="W8" s="56">
        <v>0</v>
      </c>
      <c r="X8" s="57">
        <v>0.75</v>
      </c>
      <c r="Y8" s="58">
        <f>($D$8-($D$8*X8))</f>
        <v>900000</v>
      </c>
      <c r="Z8" s="58">
        <f>Y8*W8</f>
        <v>0</v>
      </c>
      <c r="AA8" s="58">
        <f>Z8*$D$11</f>
        <v>0</v>
      </c>
      <c r="AD8" s="56">
        <v>0</v>
      </c>
      <c r="AE8" s="57">
        <v>1</v>
      </c>
      <c r="AF8" s="58">
        <f t="shared" ref="AF8:AF71" si="0">($D$8-($D$8*AE8))</f>
        <v>0</v>
      </c>
      <c r="AG8" s="58">
        <f>AF8*AD8</f>
        <v>0</v>
      </c>
      <c r="AH8" s="58">
        <f>AG8*$D$11</f>
        <v>0</v>
      </c>
    </row>
    <row r="9" spans="2:34" ht="29" customHeight="1" x14ac:dyDescent="0.2">
      <c r="B9" s="3"/>
      <c r="C9" s="103" t="s">
        <v>131</v>
      </c>
      <c r="D9" s="106" t="s">
        <v>44</v>
      </c>
      <c r="E9" s="50"/>
      <c r="F9" s="3"/>
      <c r="G9" s="135"/>
      <c r="H9" s="13">
        <v>0.7</v>
      </c>
      <c r="I9" s="17">
        <f t="shared" ref="I9:I18" si="1">AA9</f>
        <v>0</v>
      </c>
      <c r="J9" s="18">
        <f t="shared" ref="J9:J18" si="2">AA20</f>
        <v>810</v>
      </c>
      <c r="K9" s="18">
        <f>AA31</f>
        <v>1620</v>
      </c>
      <c r="L9" s="18">
        <f t="shared" ref="L9:L18" si="3">AA42</f>
        <v>2430</v>
      </c>
      <c r="M9" s="18">
        <f t="shared" ref="M9:M18" si="4">AA53</f>
        <v>3240</v>
      </c>
      <c r="N9" s="18">
        <f t="shared" ref="N9:N18" si="5">AA64</f>
        <v>4050</v>
      </c>
      <c r="O9" s="18">
        <f t="shared" ref="O9:O18" si="6">AA75</f>
        <v>4860</v>
      </c>
      <c r="P9" s="18">
        <f t="shared" ref="P9:P18" si="7">AA86</f>
        <v>5670</v>
      </c>
      <c r="Q9" s="18">
        <f t="shared" ref="Q9:Q18" si="8">AA97</f>
        <v>6480</v>
      </c>
      <c r="R9" s="18">
        <f t="shared" ref="R9:R18" si="9">AA108</f>
        <v>7290</v>
      </c>
      <c r="S9" s="19">
        <f t="shared" ref="S9:S18" si="10">AA119</f>
        <v>8100</v>
      </c>
      <c r="T9" s="3"/>
      <c r="W9" s="56">
        <v>0</v>
      </c>
      <c r="X9" s="57">
        <v>0.7</v>
      </c>
      <c r="Y9" s="58">
        <f t="shared" ref="Y9:Y72" si="11">($D$8-($D$8*X9))</f>
        <v>1080000</v>
      </c>
      <c r="Z9" s="58">
        <f t="shared" ref="Z9:Z18" si="12">Y9*W9</f>
        <v>0</v>
      </c>
      <c r="AA9" s="58">
        <f>Z9*$D$11</f>
        <v>0</v>
      </c>
      <c r="AD9" s="56">
        <v>0</v>
      </c>
      <c r="AE9" s="57">
        <v>0.9</v>
      </c>
      <c r="AF9" s="58">
        <f t="shared" si="0"/>
        <v>360000</v>
      </c>
      <c r="AG9" s="58">
        <f t="shared" ref="AG9:AG72" si="13">AF9*AD9</f>
        <v>0</v>
      </c>
      <c r="AH9" s="58">
        <f>AG9*$D$11</f>
        <v>0</v>
      </c>
    </row>
    <row r="10" spans="2:34" ht="29" customHeight="1" thickBot="1" x14ac:dyDescent="0.25">
      <c r="B10" s="3"/>
      <c r="C10" s="103" t="s">
        <v>132</v>
      </c>
      <c r="D10" s="106" t="s">
        <v>13</v>
      </c>
      <c r="E10" s="50"/>
      <c r="F10" s="3"/>
      <c r="G10" s="135"/>
      <c r="H10" s="13">
        <v>0.65</v>
      </c>
      <c r="I10" s="17">
        <f t="shared" si="1"/>
        <v>0</v>
      </c>
      <c r="J10" s="18">
        <f t="shared" si="2"/>
        <v>945</v>
      </c>
      <c r="K10" s="18">
        <f t="shared" ref="K10:K18" si="14">AA32</f>
        <v>1890</v>
      </c>
      <c r="L10" s="18">
        <f t="shared" si="3"/>
        <v>2835</v>
      </c>
      <c r="M10" s="18">
        <f t="shared" si="4"/>
        <v>3780</v>
      </c>
      <c r="N10" s="18">
        <f t="shared" si="5"/>
        <v>4725</v>
      </c>
      <c r="O10" s="18">
        <f t="shared" si="6"/>
        <v>5670</v>
      </c>
      <c r="P10" s="18">
        <f t="shared" si="7"/>
        <v>6615.0000000000009</v>
      </c>
      <c r="Q10" s="18">
        <f t="shared" si="8"/>
        <v>7560</v>
      </c>
      <c r="R10" s="18">
        <f t="shared" si="9"/>
        <v>8505</v>
      </c>
      <c r="S10" s="19">
        <f t="shared" si="10"/>
        <v>9450</v>
      </c>
      <c r="T10" s="3"/>
      <c r="W10" s="56">
        <v>0</v>
      </c>
      <c r="X10" s="57">
        <v>0.65</v>
      </c>
      <c r="Y10" s="58">
        <f t="shared" si="11"/>
        <v>1260000</v>
      </c>
      <c r="Z10" s="58">
        <f t="shared" si="12"/>
        <v>0</v>
      </c>
      <c r="AA10" s="58">
        <f t="shared" ref="AA10:AA73" si="15">Z10*$D$11</f>
        <v>0</v>
      </c>
      <c r="AD10" s="56">
        <v>0</v>
      </c>
      <c r="AE10" s="57">
        <v>0.8</v>
      </c>
      <c r="AF10" s="58">
        <f t="shared" si="0"/>
        <v>720000</v>
      </c>
      <c r="AG10" s="58">
        <f t="shared" si="13"/>
        <v>0</v>
      </c>
      <c r="AH10" s="58">
        <f t="shared" ref="AH10:AH73" si="16">AG10*$D$11</f>
        <v>0</v>
      </c>
    </row>
    <row r="11" spans="2:34" ht="29" customHeight="1" x14ac:dyDescent="0.2">
      <c r="B11" s="3"/>
      <c r="C11" s="103" t="s">
        <v>133</v>
      </c>
      <c r="D11" s="117">
        <v>7.4999999999999997E-2</v>
      </c>
      <c r="E11" s="51"/>
      <c r="F11" s="3"/>
      <c r="G11" s="135"/>
      <c r="H11" s="13">
        <v>0.6</v>
      </c>
      <c r="I11" s="17">
        <f t="shared" si="1"/>
        <v>0</v>
      </c>
      <c r="J11" s="28">
        <f t="shared" si="2"/>
        <v>1080</v>
      </c>
      <c r="K11" s="29">
        <f t="shared" si="14"/>
        <v>2160</v>
      </c>
      <c r="L11" s="62">
        <f t="shared" si="3"/>
        <v>3240</v>
      </c>
      <c r="M11" s="18">
        <f t="shared" si="4"/>
        <v>4320</v>
      </c>
      <c r="N11" s="18">
        <f t="shared" si="5"/>
        <v>5400</v>
      </c>
      <c r="O11" s="120">
        <f t="shared" si="6"/>
        <v>6480</v>
      </c>
      <c r="P11" s="121">
        <f t="shared" si="7"/>
        <v>7560.0000000000009</v>
      </c>
      <c r="Q11" s="122">
        <f t="shared" si="8"/>
        <v>8640</v>
      </c>
      <c r="R11" s="18">
        <f t="shared" si="9"/>
        <v>9720</v>
      </c>
      <c r="S11" s="19">
        <f t="shared" si="10"/>
        <v>10800</v>
      </c>
      <c r="T11" s="3"/>
      <c r="W11" s="56">
        <v>0</v>
      </c>
      <c r="X11" s="57">
        <v>0.6</v>
      </c>
      <c r="Y11" s="58">
        <f t="shared" si="11"/>
        <v>1440000</v>
      </c>
      <c r="Z11" s="58">
        <f t="shared" si="12"/>
        <v>0</v>
      </c>
      <c r="AA11" s="58">
        <f t="shared" si="15"/>
        <v>0</v>
      </c>
      <c r="AD11" s="56">
        <v>0</v>
      </c>
      <c r="AE11" s="57">
        <v>0.7</v>
      </c>
      <c r="AF11" s="58">
        <f t="shared" si="0"/>
        <v>1080000</v>
      </c>
      <c r="AG11" s="58">
        <f t="shared" si="13"/>
        <v>0</v>
      </c>
      <c r="AH11" s="58">
        <f t="shared" si="16"/>
        <v>0</v>
      </c>
    </row>
    <row r="12" spans="2:34" ht="29" customHeight="1" x14ac:dyDescent="0.2">
      <c r="B12" s="3"/>
      <c r="C12" s="35"/>
      <c r="D12" s="51"/>
      <c r="E12" s="51"/>
      <c r="F12" s="3"/>
      <c r="G12" s="135"/>
      <c r="H12" s="13">
        <v>0.55000000000000004</v>
      </c>
      <c r="I12" s="17">
        <f t="shared" si="1"/>
        <v>0</v>
      </c>
      <c r="J12" s="62">
        <f t="shared" si="2"/>
        <v>1214.9999999999998</v>
      </c>
      <c r="K12" s="63">
        <f t="shared" si="14"/>
        <v>2429.9999999999995</v>
      </c>
      <c r="L12" s="62">
        <f t="shared" si="3"/>
        <v>3644.9999999999995</v>
      </c>
      <c r="M12" s="18">
        <f t="shared" si="4"/>
        <v>4859.9999999999991</v>
      </c>
      <c r="N12" s="18">
        <f t="shared" si="5"/>
        <v>6075</v>
      </c>
      <c r="O12" s="123">
        <f t="shared" si="6"/>
        <v>7289.9999999999991</v>
      </c>
      <c r="P12" s="18">
        <f t="shared" si="7"/>
        <v>8505</v>
      </c>
      <c r="Q12" s="124">
        <f t="shared" si="8"/>
        <v>9719.9999999999982</v>
      </c>
      <c r="R12" s="18">
        <f t="shared" si="9"/>
        <v>10934.999999999998</v>
      </c>
      <c r="S12" s="19">
        <f t="shared" si="10"/>
        <v>12150</v>
      </c>
      <c r="T12" s="3"/>
      <c r="W12" s="56">
        <v>0</v>
      </c>
      <c r="X12" s="57">
        <v>0.55000000000000004</v>
      </c>
      <c r="Y12" s="58">
        <f t="shared" si="11"/>
        <v>1619999.9999999998</v>
      </c>
      <c r="Z12" s="58">
        <f t="shared" si="12"/>
        <v>0</v>
      </c>
      <c r="AA12" s="58">
        <f t="shared" si="15"/>
        <v>0</v>
      </c>
      <c r="AD12" s="56">
        <v>0</v>
      </c>
      <c r="AE12" s="57">
        <v>0.6</v>
      </c>
      <c r="AF12" s="58">
        <f t="shared" si="0"/>
        <v>1440000</v>
      </c>
      <c r="AG12" s="58">
        <f t="shared" si="13"/>
        <v>0</v>
      </c>
      <c r="AH12" s="58">
        <f t="shared" si="16"/>
        <v>0</v>
      </c>
    </row>
    <row r="13" spans="2:34" ht="29" customHeight="1" thickBot="1" x14ac:dyDescent="0.25">
      <c r="B13" s="3"/>
      <c r="C13" s="3"/>
      <c r="D13" s="3"/>
      <c r="E13" s="3"/>
      <c r="F13" s="3"/>
      <c r="G13" s="135"/>
      <c r="H13" s="13">
        <v>0.5</v>
      </c>
      <c r="I13" s="17">
        <f t="shared" si="1"/>
        <v>0</v>
      </c>
      <c r="J13" s="62">
        <f t="shared" si="2"/>
        <v>1350</v>
      </c>
      <c r="K13" s="63">
        <f t="shared" si="14"/>
        <v>2700</v>
      </c>
      <c r="L13" s="62">
        <f t="shared" si="3"/>
        <v>4050</v>
      </c>
      <c r="M13" s="18">
        <f t="shared" si="4"/>
        <v>5400</v>
      </c>
      <c r="N13" s="18">
        <f t="shared" si="5"/>
        <v>6750</v>
      </c>
      <c r="O13" s="123">
        <f t="shared" si="6"/>
        <v>8100</v>
      </c>
      <c r="P13" s="18">
        <f t="shared" si="7"/>
        <v>9450</v>
      </c>
      <c r="Q13" s="124">
        <f t="shared" si="8"/>
        <v>10800</v>
      </c>
      <c r="R13" s="18">
        <f t="shared" si="9"/>
        <v>12150</v>
      </c>
      <c r="S13" s="19">
        <f t="shared" si="10"/>
        <v>13500</v>
      </c>
      <c r="T13" s="3"/>
      <c r="W13" s="56">
        <v>0</v>
      </c>
      <c r="X13" s="57">
        <v>0.5</v>
      </c>
      <c r="Y13" s="58">
        <f t="shared" si="11"/>
        <v>1800000</v>
      </c>
      <c r="Z13" s="58">
        <f t="shared" si="12"/>
        <v>0</v>
      </c>
      <c r="AA13" s="58">
        <f t="shared" si="15"/>
        <v>0</v>
      </c>
      <c r="AD13" s="56">
        <v>0</v>
      </c>
      <c r="AE13" s="57">
        <v>0.5</v>
      </c>
      <c r="AF13" s="58">
        <f t="shared" si="0"/>
        <v>1800000</v>
      </c>
      <c r="AG13" s="58">
        <f t="shared" si="13"/>
        <v>0</v>
      </c>
      <c r="AH13" s="58">
        <f t="shared" si="16"/>
        <v>0</v>
      </c>
    </row>
    <row r="14" spans="2:34" ht="29" customHeight="1" x14ac:dyDescent="0.2">
      <c r="B14" s="3"/>
      <c r="C14" s="23" t="s">
        <v>7</v>
      </c>
      <c r="D14" s="24"/>
      <c r="E14" s="3"/>
      <c r="F14" s="3"/>
      <c r="G14" s="135"/>
      <c r="H14" s="13">
        <v>0.45</v>
      </c>
      <c r="I14" s="17">
        <f t="shared" si="1"/>
        <v>0</v>
      </c>
      <c r="J14" s="62">
        <f t="shared" si="2"/>
        <v>1485</v>
      </c>
      <c r="K14" s="63">
        <f t="shared" si="14"/>
        <v>2970</v>
      </c>
      <c r="L14" s="62">
        <f t="shared" si="3"/>
        <v>4455</v>
      </c>
      <c r="M14" s="18">
        <f t="shared" si="4"/>
        <v>5940</v>
      </c>
      <c r="N14" s="18">
        <f t="shared" si="5"/>
        <v>7425</v>
      </c>
      <c r="O14" s="123">
        <f t="shared" si="6"/>
        <v>8910</v>
      </c>
      <c r="P14" s="18">
        <f t="shared" si="7"/>
        <v>10395</v>
      </c>
      <c r="Q14" s="124">
        <f t="shared" si="8"/>
        <v>11880</v>
      </c>
      <c r="R14" s="18">
        <f t="shared" si="9"/>
        <v>13365</v>
      </c>
      <c r="S14" s="19">
        <f t="shared" si="10"/>
        <v>14850</v>
      </c>
      <c r="T14" s="3"/>
      <c r="W14" s="56">
        <v>0</v>
      </c>
      <c r="X14" s="57">
        <v>0.45</v>
      </c>
      <c r="Y14" s="58">
        <f t="shared" si="11"/>
        <v>1980000</v>
      </c>
      <c r="Z14" s="58">
        <f t="shared" si="12"/>
        <v>0</v>
      </c>
      <c r="AA14" s="58">
        <f t="shared" si="15"/>
        <v>0</v>
      </c>
      <c r="AD14" s="56">
        <v>0</v>
      </c>
      <c r="AE14" s="57">
        <v>0.4</v>
      </c>
      <c r="AF14" s="58">
        <f t="shared" si="0"/>
        <v>2160000</v>
      </c>
      <c r="AG14" s="58">
        <f t="shared" si="13"/>
        <v>0</v>
      </c>
      <c r="AH14" s="58">
        <f t="shared" si="16"/>
        <v>0</v>
      </c>
    </row>
    <row r="15" spans="2:34" ht="29" customHeight="1" thickBot="1" x14ac:dyDescent="0.25">
      <c r="B15" s="3"/>
      <c r="C15" s="136" t="s">
        <v>47</v>
      </c>
      <c r="D15" s="137"/>
      <c r="E15" s="48"/>
      <c r="F15" s="3"/>
      <c r="G15" s="135"/>
      <c r="H15" s="13">
        <v>0.4</v>
      </c>
      <c r="I15" s="17">
        <f t="shared" si="1"/>
        <v>0</v>
      </c>
      <c r="J15" s="30">
        <f t="shared" si="2"/>
        <v>1620</v>
      </c>
      <c r="K15" s="31">
        <f t="shared" si="14"/>
        <v>3240</v>
      </c>
      <c r="L15" s="62">
        <f t="shared" si="3"/>
        <v>4860</v>
      </c>
      <c r="M15" s="18">
        <f t="shared" si="4"/>
        <v>6480</v>
      </c>
      <c r="N15" s="18">
        <f t="shared" si="5"/>
        <v>8100</v>
      </c>
      <c r="O15" s="125">
        <f t="shared" si="6"/>
        <v>9720</v>
      </c>
      <c r="P15" s="126">
        <f t="shared" si="7"/>
        <v>11340</v>
      </c>
      <c r="Q15" s="127">
        <f t="shared" si="8"/>
        <v>12960</v>
      </c>
      <c r="R15" s="18">
        <f t="shared" si="9"/>
        <v>14580</v>
      </c>
      <c r="S15" s="19">
        <f t="shared" si="10"/>
        <v>16200</v>
      </c>
      <c r="T15" s="3"/>
      <c r="W15" s="56">
        <v>0</v>
      </c>
      <c r="X15" s="57">
        <v>0.4</v>
      </c>
      <c r="Y15" s="58">
        <f t="shared" si="11"/>
        <v>2160000</v>
      </c>
      <c r="Z15" s="58">
        <f t="shared" si="12"/>
        <v>0</v>
      </c>
      <c r="AA15" s="58">
        <f t="shared" si="15"/>
        <v>0</v>
      </c>
      <c r="AD15" s="56">
        <v>0</v>
      </c>
      <c r="AE15" s="57">
        <v>0.3</v>
      </c>
      <c r="AF15" s="58">
        <f t="shared" si="0"/>
        <v>2520000</v>
      </c>
      <c r="AG15" s="58">
        <f t="shared" si="13"/>
        <v>0</v>
      </c>
      <c r="AH15" s="58">
        <f t="shared" si="16"/>
        <v>0</v>
      </c>
    </row>
    <row r="16" spans="2:34" ht="29" customHeight="1" x14ac:dyDescent="0.2">
      <c r="B16" s="3"/>
      <c r="C16" s="138"/>
      <c r="D16" s="137"/>
      <c r="E16" s="48"/>
      <c r="F16" s="3"/>
      <c r="G16" s="135"/>
      <c r="H16" s="13">
        <v>0.35</v>
      </c>
      <c r="I16" s="17">
        <f t="shared" si="1"/>
        <v>0</v>
      </c>
      <c r="J16" s="18">
        <f t="shared" si="2"/>
        <v>1755</v>
      </c>
      <c r="K16" s="18">
        <f t="shared" si="14"/>
        <v>3510</v>
      </c>
      <c r="L16" s="18">
        <f t="shared" si="3"/>
        <v>5265</v>
      </c>
      <c r="M16" s="18">
        <f t="shared" si="4"/>
        <v>7020</v>
      </c>
      <c r="N16" s="18">
        <f t="shared" si="5"/>
        <v>8775</v>
      </c>
      <c r="O16" s="18">
        <f t="shared" si="6"/>
        <v>10530</v>
      </c>
      <c r="P16" s="18">
        <f t="shared" si="7"/>
        <v>12285.000000000002</v>
      </c>
      <c r="Q16" s="18">
        <f t="shared" si="8"/>
        <v>14040</v>
      </c>
      <c r="R16" s="18">
        <f t="shared" si="9"/>
        <v>15795</v>
      </c>
      <c r="S16" s="19">
        <f t="shared" si="10"/>
        <v>17550</v>
      </c>
      <c r="T16" s="3"/>
      <c r="W16" s="56">
        <v>0</v>
      </c>
      <c r="X16" s="57">
        <v>0.35</v>
      </c>
      <c r="Y16" s="58">
        <f t="shared" si="11"/>
        <v>2340000</v>
      </c>
      <c r="Z16" s="58">
        <f t="shared" si="12"/>
        <v>0</v>
      </c>
      <c r="AA16" s="58">
        <f t="shared" si="15"/>
        <v>0</v>
      </c>
      <c r="AD16" s="56">
        <v>0</v>
      </c>
      <c r="AE16" s="57">
        <v>0.2</v>
      </c>
      <c r="AF16" s="58">
        <f t="shared" si="0"/>
        <v>2880000</v>
      </c>
      <c r="AG16" s="58">
        <f t="shared" si="13"/>
        <v>0</v>
      </c>
      <c r="AH16" s="58">
        <f t="shared" si="16"/>
        <v>0</v>
      </c>
    </row>
    <row r="17" spans="2:34" ht="29" customHeight="1" x14ac:dyDescent="0.2">
      <c r="B17" s="3"/>
      <c r="C17" s="139" t="s">
        <v>48</v>
      </c>
      <c r="D17" s="140"/>
      <c r="E17" s="36"/>
      <c r="F17" s="3"/>
      <c r="G17" s="135"/>
      <c r="H17" s="13">
        <v>0.3</v>
      </c>
      <c r="I17" s="17">
        <f t="shared" si="1"/>
        <v>0</v>
      </c>
      <c r="J17" s="18">
        <f t="shared" si="2"/>
        <v>1890</v>
      </c>
      <c r="K17" s="18">
        <f t="shared" si="14"/>
        <v>3780</v>
      </c>
      <c r="L17" s="18">
        <f t="shared" si="3"/>
        <v>5670</v>
      </c>
      <c r="M17" s="18">
        <f t="shared" si="4"/>
        <v>7560</v>
      </c>
      <c r="N17" s="18">
        <f t="shared" si="5"/>
        <v>9450</v>
      </c>
      <c r="O17" s="18">
        <f t="shared" si="6"/>
        <v>11340</v>
      </c>
      <c r="P17" s="18">
        <f t="shared" si="7"/>
        <v>13230.000000000002</v>
      </c>
      <c r="Q17" s="18">
        <f t="shared" si="8"/>
        <v>15120</v>
      </c>
      <c r="R17" s="18">
        <f t="shared" si="9"/>
        <v>17010</v>
      </c>
      <c r="S17" s="19">
        <f t="shared" si="10"/>
        <v>18900</v>
      </c>
      <c r="T17" s="3"/>
      <c r="W17" s="56">
        <v>0</v>
      </c>
      <c r="X17" s="57">
        <v>0.3</v>
      </c>
      <c r="Y17" s="58">
        <f t="shared" si="11"/>
        <v>2520000</v>
      </c>
      <c r="Z17" s="58">
        <f t="shared" si="12"/>
        <v>0</v>
      </c>
      <c r="AA17" s="58">
        <f t="shared" si="15"/>
        <v>0</v>
      </c>
      <c r="AD17" s="56">
        <v>0</v>
      </c>
      <c r="AE17" s="57">
        <v>0.1</v>
      </c>
      <c r="AF17" s="58">
        <f t="shared" si="0"/>
        <v>3240000</v>
      </c>
      <c r="AG17" s="58">
        <f t="shared" si="13"/>
        <v>0</v>
      </c>
      <c r="AH17" s="58">
        <f t="shared" si="16"/>
        <v>0</v>
      </c>
    </row>
    <row r="18" spans="2:34" ht="17" customHeight="1" thickBot="1" x14ac:dyDescent="0.25">
      <c r="B18" s="3"/>
      <c r="C18" s="139" t="s">
        <v>134</v>
      </c>
      <c r="D18" s="140"/>
      <c r="E18" s="36"/>
      <c r="F18" s="3"/>
      <c r="G18" s="135"/>
      <c r="H18" s="13">
        <v>0.25</v>
      </c>
      <c r="I18" s="20">
        <f t="shared" si="1"/>
        <v>0</v>
      </c>
      <c r="J18" s="21">
        <f t="shared" si="2"/>
        <v>2025</v>
      </c>
      <c r="K18" s="21">
        <f t="shared" si="14"/>
        <v>4050</v>
      </c>
      <c r="L18" s="21">
        <f t="shared" si="3"/>
        <v>6075</v>
      </c>
      <c r="M18" s="21">
        <f t="shared" si="4"/>
        <v>8100</v>
      </c>
      <c r="N18" s="21">
        <f t="shared" si="5"/>
        <v>10125</v>
      </c>
      <c r="O18" s="21">
        <f t="shared" si="6"/>
        <v>12150</v>
      </c>
      <c r="P18" s="21">
        <f t="shared" si="7"/>
        <v>14175.000000000002</v>
      </c>
      <c r="Q18" s="21">
        <f t="shared" si="8"/>
        <v>16200</v>
      </c>
      <c r="R18" s="21">
        <f t="shared" si="9"/>
        <v>18225</v>
      </c>
      <c r="S18" s="22">
        <f t="shared" si="10"/>
        <v>20250</v>
      </c>
      <c r="T18" s="3"/>
      <c r="W18" s="56">
        <v>0</v>
      </c>
      <c r="X18" s="57">
        <v>0.25</v>
      </c>
      <c r="Y18" s="58">
        <f t="shared" si="11"/>
        <v>2700000</v>
      </c>
      <c r="Z18" s="58">
        <f t="shared" si="12"/>
        <v>0</v>
      </c>
      <c r="AA18" s="58">
        <f t="shared" si="15"/>
        <v>0</v>
      </c>
      <c r="AD18" s="56">
        <v>0</v>
      </c>
      <c r="AE18" s="57">
        <v>0</v>
      </c>
      <c r="AF18" s="58">
        <f t="shared" si="0"/>
        <v>3600000</v>
      </c>
      <c r="AG18" s="58">
        <f t="shared" si="13"/>
        <v>0</v>
      </c>
      <c r="AH18" s="58">
        <f t="shared" si="16"/>
        <v>0</v>
      </c>
    </row>
    <row r="19" spans="2:34" x14ac:dyDescent="0.2">
      <c r="B19" s="3"/>
      <c r="C19" s="141"/>
      <c r="D19" s="140"/>
      <c r="E19" s="36"/>
      <c r="F19" s="3"/>
      <c r="G19" s="3"/>
      <c r="H19" s="18"/>
      <c r="I19" s="13">
        <v>0</v>
      </c>
      <c r="J19" s="13">
        <v>0.01</v>
      </c>
      <c r="K19" s="13">
        <v>0.02</v>
      </c>
      <c r="L19" s="13">
        <v>0.03</v>
      </c>
      <c r="M19" s="13">
        <v>0.04</v>
      </c>
      <c r="N19" s="13">
        <v>0.05</v>
      </c>
      <c r="O19" s="13">
        <v>0.06</v>
      </c>
      <c r="P19" s="13">
        <v>7.0000000000000007E-2</v>
      </c>
      <c r="Q19" s="13">
        <v>0.08</v>
      </c>
      <c r="R19" s="13">
        <v>0.09</v>
      </c>
      <c r="S19" s="13">
        <v>0.1</v>
      </c>
      <c r="T19" s="3"/>
      <c r="W19" s="56">
        <v>0.01</v>
      </c>
      <c r="X19" s="57">
        <v>0.75</v>
      </c>
      <c r="Y19" s="58">
        <f t="shared" si="11"/>
        <v>900000</v>
      </c>
      <c r="Z19" s="58">
        <f>Y19*W19</f>
        <v>9000</v>
      </c>
      <c r="AA19" s="58">
        <f t="shared" si="15"/>
        <v>675</v>
      </c>
      <c r="AD19" s="56">
        <v>0.1</v>
      </c>
      <c r="AE19" s="57">
        <v>1</v>
      </c>
      <c r="AF19" s="58">
        <f t="shared" si="0"/>
        <v>0</v>
      </c>
      <c r="AG19" s="58">
        <f t="shared" si="13"/>
        <v>0</v>
      </c>
      <c r="AH19" s="58">
        <f t="shared" si="16"/>
        <v>0</v>
      </c>
    </row>
    <row r="20" spans="2:34" x14ac:dyDescent="0.2">
      <c r="B20" s="3"/>
      <c r="C20" s="141"/>
      <c r="D20" s="140"/>
      <c r="E20" s="36"/>
      <c r="F20" s="3"/>
      <c r="G20" s="3"/>
      <c r="H20" s="3"/>
      <c r="I20" s="144" t="s">
        <v>135</v>
      </c>
      <c r="J20" s="144"/>
      <c r="K20" s="144"/>
      <c r="L20" s="144"/>
      <c r="M20" s="144"/>
      <c r="N20" s="144"/>
      <c r="O20" s="144"/>
      <c r="P20" s="144"/>
      <c r="Q20" s="144"/>
      <c r="R20" s="144"/>
      <c r="S20" s="144"/>
      <c r="T20" s="3"/>
      <c r="W20" s="56">
        <v>0.01</v>
      </c>
      <c r="X20" s="57">
        <v>0.7</v>
      </c>
      <c r="Y20" s="58">
        <f t="shared" si="11"/>
        <v>1080000</v>
      </c>
      <c r="Z20" s="58">
        <f t="shared" ref="Z20:Z29" si="17">Y20*W20</f>
        <v>10800</v>
      </c>
      <c r="AA20" s="58">
        <f t="shared" si="15"/>
        <v>810</v>
      </c>
      <c r="AD20" s="56">
        <v>0.1</v>
      </c>
      <c r="AE20" s="57">
        <v>0.9</v>
      </c>
      <c r="AF20" s="58">
        <f t="shared" si="0"/>
        <v>360000</v>
      </c>
      <c r="AG20" s="58">
        <f t="shared" si="13"/>
        <v>36000</v>
      </c>
      <c r="AH20" s="58">
        <f t="shared" si="16"/>
        <v>2700</v>
      </c>
    </row>
    <row r="21" spans="2:34" x14ac:dyDescent="0.2">
      <c r="B21" s="3"/>
      <c r="C21" s="141"/>
      <c r="D21" s="140"/>
      <c r="E21" s="36"/>
      <c r="F21" s="3"/>
      <c r="G21" s="3"/>
      <c r="H21" s="3"/>
      <c r="I21" s="3" t="s">
        <v>43</v>
      </c>
      <c r="J21" s="3"/>
      <c r="K21" s="3"/>
      <c r="L21" s="3"/>
      <c r="M21" s="3"/>
      <c r="N21" s="3"/>
      <c r="O21" s="3"/>
      <c r="P21" s="3"/>
      <c r="Q21" s="3"/>
      <c r="R21" s="3"/>
      <c r="S21" s="3"/>
      <c r="T21" s="3"/>
      <c r="W21" s="56">
        <v>0.01</v>
      </c>
      <c r="X21" s="57">
        <v>0.65</v>
      </c>
      <c r="Y21" s="58">
        <f t="shared" si="11"/>
        <v>1260000</v>
      </c>
      <c r="Z21" s="58">
        <f t="shared" si="17"/>
        <v>12600</v>
      </c>
      <c r="AA21" s="58">
        <f t="shared" si="15"/>
        <v>945</v>
      </c>
      <c r="AD21" s="56">
        <v>0.1</v>
      </c>
      <c r="AE21" s="57">
        <v>0.8</v>
      </c>
      <c r="AF21" s="58">
        <f t="shared" si="0"/>
        <v>720000</v>
      </c>
      <c r="AG21" s="58">
        <f t="shared" si="13"/>
        <v>72000</v>
      </c>
      <c r="AH21" s="58">
        <f t="shared" si="16"/>
        <v>5400</v>
      </c>
    </row>
    <row r="22" spans="2:34" ht="16" thickBot="1" x14ac:dyDescent="0.25">
      <c r="B22" s="3"/>
      <c r="C22" s="142"/>
      <c r="D22" s="143"/>
      <c r="E22" s="36"/>
      <c r="F22" s="3"/>
      <c r="G22" s="3"/>
      <c r="H22" s="3"/>
      <c r="I22" s="3" t="s">
        <v>145</v>
      </c>
      <c r="J22" s="3"/>
      <c r="K22" s="3"/>
      <c r="L22" s="3"/>
      <c r="M22" s="3"/>
      <c r="N22" s="3"/>
      <c r="O22" s="3"/>
      <c r="P22" s="3"/>
      <c r="Q22" s="3"/>
      <c r="R22" s="3"/>
      <c r="S22" s="3"/>
      <c r="T22" s="3"/>
      <c r="W22" s="56">
        <v>0.01</v>
      </c>
      <c r="X22" s="57">
        <v>0.6</v>
      </c>
      <c r="Y22" s="58">
        <f t="shared" si="11"/>
        <v>1440000</v>
      </c>
      <c r="Z22" s="58">
        <f t="shared" si="17"/>
        <v>14400</v>
      </c>
      <c r="AA22" s="58">
        <f t="shared" si="15"/>
        <v>1080</v>
      </c>
      <c r="AD22" s="56">
        <v>0.1</v>
      </c>
      <c r="AE22" s="57">
        <v>0.7</v>
      </c>
      <c r="AF22" s="58">
        <f t="shared" si="0"/>
        <v>1080000</v>
      </c>
      <c r="AG22" s="58">
        <f t="shared" si="13"/>
        <v>108000</v>
      </c>
      <c r="AH22" s="58">
        <f t="shared" si="16"/>
        <v>8100</v>
      </c>
    </row>
    <row r="23" spans="2:34" x14ac:dyDescent="0.2">
      <c r="B23" s="3"/>
      <c r="C23" s="35"/>
      <c r="D23" s="3"/>
      <c r="E23" s="3"/>
      <c r="F23" s="3"/>
      <c r="G23" s="3"/>
      <c r="H23" s="3"/>
      <c r="I23" s="3"/>
      <c r="J23" s="3"/>
      <c r="K23" s="3"/>
      <c r="L23" s="3"/>
      <c r="M23" s="3"/>
      <c r="N23" s="3"/>
      <c r="O23" s="3"/>
      <c r="P23" s="3"/>
      <c r="Q23" s="3"/>
      <c r="R23" s="3"/>
      <c r="S23" s="3"/>
      <c r="T23" s="3"/>
      <c r="W23" s="56">
        <v>0.01</v>
      </c>
      <c r="X23" s="57">
        <v>0.55000000000000004</v>
      </c>
      <c r="Y23" s="58">
        <f t="shared" si="11"/>
        <v>1619999.9999999998</v>
      </c>
      <c r="Z23" s="58">
        <f t="shared" si="17"/>
        <v>16199.999999999998</v>
      </c>
      <c r="AA23" s="58">
        <f t="shared" si="15"/>
        <v>1214.9999999999998</v>
      </c>
      <c r="AD23" s="56">
        <v>0.1</v>
      </c>
      <c r="AE23" s="57">
        <v>0.6</v>
      </c>
      <c r="AF23" s="58">
        <f t="shared" si="0"/>
        <v>1440000</v>
      </c>
      <c r="AG23" s="58">
        <f t="shared" si="13"/>
        <v>144000</v>
      </c>
      <c r="AH23" s="58">
        <f t="shared" si="16"/>
        <v>10800</v>
      </c>
    </row>
    <row r="24" spans="2:34" x14ac:dyDescent="0.2">
      <c r="B24" s="3"/>
      <c r="C24" s="35"/>
      <c r="D24" s="3"/>
      <c r="E24" s="3"/>
      <c r="F24" s="3"/>
      <c r="G24" s="3"/>
      <c r="H24" s="3"/>
      <c r="I24" s="3"/>
      <c r="J24" s="3"/>
      <c r="K24" s="3"/>
      <c r="L24" s="3"/>
      <c r="M24" s="3"/>
      <c r="N24" s="3"/>
      <c r="O24" s="3"/>
      <c r="P24" s="3"/>
      <c r="Q24" s="3"/>
      <c r="R24" s="3"/>
      <c r="S24" s="3"/>
      <c r="T24" s="3"/>
      <c r="W24" s="56">
        <v>0.01</v>
      </c>
      <c r="X24" s="57">
        <v>0.5</v>
      </c>
      <c r="Y24" s="58">
        <f t="shared" si="11"/>
        <v>1800000</v>
      </c>
      <c r="Z24" s="58">
        <f t="shared" si="17"/>
        <v>18000</v>
      </c>
      <c r="AA24" s="58">
        <f t="shared" si="15"/>
        <v>1350</v>
      </c>
      <c r="AD24" s="56">
        <v>0.1</v>
      </c>
      <c r="AE24" s="57">
        <v>0.5</v>
      </c>
      <c r="AF24" s="58">
        <f t="shared" si="0"/>
        <v>1800000</v>
      </c>
      <c r="AG24" s="58">
        <f t="shared" si="13"/>
        <v>180000</v>
      </c>
      <c r="AH24" s="58">
        <f t="shared" si="16"/>
        <v>13500</v>
      </c>
    </row>
    <row r="25" spans="2:34" ht="14.5" customHeight="1" x14ac:dyDescent="0.2">
      <c r="B25" s="3"/>
      <c r="C25" s="64" t="s">
        <v>8</v>
      </c>
      <c r="D25" s="3"/>
      <c r="E25" s="3"/>
      <c r="F25" s="3"/>
      <c r="G25" s="3"/>
      <c r="H25" s="3"/>
      <c r="I25" s="147" t="str">
        <f>_xlfn.CONCAT("Figure 2. Estimated Number of Severe Fetal Outcomes Under all Possible Immunity and Infection Rate Scenarios, based on ",D8," Pregnancies")</f>
        <v>Figure 2. Estimated Number of Severe Fetal Outcomes Under all Possible Immunity and Infection Rate Scenarios, based on 3600000 Pregnancies</v>
      </c>
      <c r="J25" s="147"/>
      <c r="K25" s="147"/>
      <c r="L25" s="147"/>
      <c r="M25" s="147"/>
      <c r="N25" s="147"/>
      <c r="O25" s="147"/>
      <c r="P25" s="147"/>
      <c r="Q25" s="147"/>
      <c r="R25" s="147"/>
      <c r="S25" s="147"/>
      <c r="T25" s="3"/>
      <c r="W25" s="56">
        <v>0.01</v>
      </c>
      <c r="X25" s="57">
        <v>0.45</v>
      </c>
      <c r="Y25" s="58">
        <f t="shared" si="11"/>
        <v>1980000</v>
      </c>
      <c r="Z25" s="58">
        <f t="shared" si="17"/>
        <v>19800</v>
      </c>
      <c r="AA25" s="58">
        <f t="shared" si="15"/>
        <v>1485</v>
      </c>
      <c r="AD25" s="56">
        <v>0.1</v>
      </c>
      <c r="AE25" s="57">
        <v>0.4</v>
      </c>
      <c r="AF25" s="58">
        <f t="shared" si="0"/>
        <v>2160000</v>
      </c>
      <c r="AG25" s="58">
        <f t="shared" si="13"/>
        <v>216000</v>
      </c>
      <c r="AH25" s="58">
        <f t="shared" si="16"/>
        <v>16200</v>
      </c>
    </row>
    <row r="26" spans="2:34" ht="16" thickBot="1" x14ac:dyDescent="0.25">
      <c r="B26" s="3"/>
      <c r="C26" s="149" t="s">
        <v>24</v>
      </c>
      <c r="D26" s="149"/>
      <c r="E26" s="48"/>
      <c r="F26" s="3"/>
      <c r="G26" s="3"/>
      <c r="H26" s="3"/>
      <c r="I26" s="148"/>
      <c r="J26" s="148"/>
      <c r="K26" s="148"/>
      <c r="L26" s="148"/>
      <c r="M26" s="148"/>
      <c r="N26" s="148"/>
      <c r="O26" s="148"/>
      <c r="P26" s="148"/>
      <c r="Q26" s="148"/>
      <c r="R26" s="148"/>
      <c r="S26" s="148"/>
      <c r="T26" s="3"/>
      <c r="W26" s="56">
        <v>0.01</v>
      </c>
      <c r="X26" s="57">
        <v>0.4</v>
      </c>
      <c r="Y26" s="58">
        <f t="shared" si="11"/>
        <v>2160000</v>
      </c>
      <c r="Z26" s="58">
        <f t="shared" si="17"/>
        <v>21600</v>
      </c>
      <c r="AA26" s="58">
        <f t="shared" si="15"/>
        <v>1620</v>
      </c>
      <c r="AD26" s="56">
        <v>0.1</v>
      </c>
      <c r="AE26" s="57">
        <v>0.3</v>
      </c>
      <c r="AF26" s="58">
        <f t="shared" si="0"/>
        <v>2520000</v>
      </c>
      <c r="AG26" s="58">
        <f t="shared" si="13"/>
        <v>252000</v>
      </c>
      <c r="AH26" s="58">
        <f t="shared" si="16"/>
        <v>18900</v>
      </c>
    </row>
    <row r="27" spans="2:34" ht="34" customHeight="1" x14ac:dyDescent="0.2">
      <c r="B27" s="3"/>
      <c r="C27" s="149"/>
      <c r="D27" s="149"/>
      <c r="E27" s="48"/>
      <c r="F27" s="3"/>
      <c r="G27" s="135" t="s">
        <v>136</v>
      </c>
      <c r="H27" s="13">
        <v>1</v>
      </c>
      <c r="I27" s="14">
        <f t="shared" ref="I27:I37" si="18">AH8</f>
        <v>0</v>
      </c>
      <c r="J27" s="15">
        <f t="shared" ref="J27:J37" si="19">AH19</f>
        <v>0</v>
      </c>
      <c r="K27" s="15">
        <f t="shared" ref="K27:K37" si="20">AH30</f>
        <v>0</v>
      </c>
      <c r="L27" s="15">
        <f t="shared" ref="L27:L37" si="21">AH41</f>
        <v>0</v>
      </c>
      <c r="M27" s="15">
        <f t="shared" ref="M27:M37" si="22">AH52</f>
        <v>0</v>
      </c>
      <c r="N27" s="15">
        <f t="shared" ref="N27:N37" si="23">AH63</f>
        <v>0</v>
      </c>
      <c r="O27" s="15">
        <f t="shared" ref="O27:O37" si="24">AH74</f>
        <v>0</v>
      </c>
      <c r="P27" s="15">
        <f t="shared" ref="P27:P37" si="25">AH85</f>
        <v>0</v>
      </c>
      <c r="Q27" s="15">
        <f t="shared" ref="Q27:Q37" si="26">AH96</f>
        <v>0</v>
      </c>
      <c r="R27" s="15">
        <f t="shared" ref="R27:R37" si="27">AH107</f>
        <v>0</v>
      </c>
      <c r="S27" s="16">
        <f t="shared" ref="S27:S37" si="28">AH118</f>
        <v>0</v>
      </c>
      <c r="T27" s="3"/>
      <c r="W27" s="56">
        <v>0.01</v>
      </c>
      <c r="X27" s="57">
        <v>0.35</v>
      </c>
      <c r="Y27" s="58">
        <f t="shared" si="11"/>
        <v>2340000</v>
      </c>
      <c r="Z27" s="58">
        <f t="shared" si="17"/>
        <v>23400</v>
      </c>
      <c r="AA27" s="58">
        <f t="shared" si="15"/>
        <v>1755</v>
      </c>
      <c r="AD27" s="56">
        <v>0.1</v>
      </c>
      <c r="AE27" s="57">
        <v>0.2</v>
      </c>
      <c r="AF27" s="58">
        <f t="shared" si="0"/>
        <v>2880000</v>
      </c>
      <c r="AG27" s="58">
        <f t="shared" si="13"/>
        <v>288000</v>
      </c>
      <c r="AH27" s="58">
        <f t="shared" si="16"/>
        <v>21600</v>
      </c>
    </row>
    <row r="28" spans="2:34" s="8" customFormat="1" ht="34" customHeight="1" x14ac:dyDescent="0.2">
      <c r="B28" s="3"/>
      <c r="C28" s="149"/>
      <c r="D28" s="149"/>
      <c r="E28" s="48"/>
      <c r="F28" s="35"/>
      <c r="G28" s="135"/>
      <c r="H28" s="13">
        <v>0.9</v>
      </c>
      <c r="I28" s="17">
        <f t="shared" si="18"/>
        <v>0</v>
      </c>
      <c r="J28" s="18">
        <f t="shared" si="19"/>
        <v>2700</v>
      </c>
      <c r="K28" s="18">
        <f t="shared" si="20"/>
        <v>5400</v>
      </c>
      <c r="L28" s="18">
        <f t="shared" si="21"/>
        <v>8100</v>
      </c>
      <c r="M28" s="18">
        <f t="shared" si="22"/>
        <v>10800</v>
      </c>
      <c r="N28" s="18">
        <f t="shared" si="23"/>
        <v>13500</v>
      </c>
      <c r="O28" s="18">
        <f t="shared" si="24"/>
        <v>16200</v>
      </c>
      <c r="P28" s="18">
        <f t="shared" si="25"/>
        <v>18899.999999999996</v>
      </c>
      <c r="Q28" s="18">
        <f t="shared" si="26"/>
        <v>21600</v>
      </c>
      <c r="R28" s="18">
        <f t="shared" si="27"/>
        <v>24300</v>
      </c>
      <c r="S28" s="19">
        <f t="shared" si="28"/>
        <v>27000</v>
      </c>
      <c r="T28" s="3"/>
      <c r="W28" s="56">
        <v>0.01</v>
      </c>
      <c r="X28" s="57">
        <v>0.3</v>
      </c>
      <c r="Y28" s="58">
        <f t="shared" si="11"/>
        <v>2520000</v>
      </c>
      <c r="Z28" s="58">
        <f t="shared" si="17"/>
        <v>25200</v>
      </c>
      <c r="AA28" s="58">
        <f t="shared" si="15"/>
        <v>1890</v>
      </c>
      <c r="AD28" s="56">
        <v>0.1</v>
      </c>
      <c r="AE28" s="57">
        <v>0.1</v>
      </c>
      <c r="AF28" s="58">
        <f t="shared" si="0"/>
        <v>3240000</v>
      </c>
      <c r="AG28" s="58">
        <f t="shared" si="13"/>
        <v>324000</v>
      </c>
      <c r="AH28" s="58">
        <f t="shared" si="16"/>
        <v>24300</v>
      </c>
    </row>
    <row r="29" spans="2:34" s="8" customFormat="1" ht="34" customHeight="1" x14ac:dyDescent="0.2">
      <c r="B29" s="3"/>
      <c r="C29" s="149" t="s">
        <v>29</v>
      </c>
      <c r="D29" s="149"/>
      <c r="E29" s="48"/>
      <c r="F29" s="35"/>
      <c r="G29" s="135"/>
      <c r="H29" s="13">
        <v>0.8</v>
      </c>
      <c r="I29" s="17">
        <f t="shared" si="18"/>
        <v>0</v>
      </c>
      <c r="J29" s="18">
        <f t="shared" si="19"/>
        <v>5400</v>
      </c>
      <c r="K29" s="18">
        <f t="shared" si="20"/>
        <v>10800</v>
      </c>
      <c r="L29" s="18">
        <f t="shared" si="21"/>
        <v>16200</v>
      </c>
      <c r="M29" s="18">
        <f t="shared" si="22"/>
        <v>21600</v>
      </c>
      <c r="N29" s="18">
        <f t="shared" si="23"/>
        <v>27000</v>
      </c>
      <c r="O29" s="18">
        <f t="shared" si="24"/>
        <v>32400</v>
      </c>
      <c r="P29" s="18">
        <f t="shared" si="25"/>
        <v>37799.999999999993</v>
      </c>
      <c r="Q29" s="18">
        <f t="shared" si="26"/>
        <v>43200</v>
      </c>
      <c r="R29" s="18">
        <f t="shared" si="27"/>
        <v>48600</v>
      </c>
      <c r="S29" s="19">
        <f t="shared" si="28"/>
        <v>54000</v>
      </c>
      <c r="T29" s="3"/>
      <c r="W29" s="56">
        <v>0.01</v>
      </c>
      <c r="X29" s="57">
        <v>0.25</v>
      </c>
      <c r="Y29" s="58">
        <f t="shared" si="11"/>
        <v>2700000</v>
      </c>
      <c r="Z29" s="58">
        <f t="shared" si="17"/>
        <v>27000</v>
      </c>
      <c r="AA29" s="58">
        <f t="shared" si="15"/>
        <v>2025</v>
      </c>
      <c r="AD29" s="56">
        <v>0.1</v>
      </c>
      <c r="AE29" s="57">
        <v>0</v>
      </c>
      <c r="AF29" s="58">
        <f t="shared" si="0"/>
        <v>3600000</v>
      </c>
      <c r="AG29" s="58">
        <f t="shared" si="13"/>
        <v>360000</v>
      </c>
      <c r="AH29" s="58">
        <f t="shared" si="16"/>
        <v>27000</v>
      </c>
    </row>
    <row r="30" spans="2:34" s="8" customFormat="1" ht="34" customHeight="1" x14ac:dyDescent="0.2">
      <c r="B30" s="35"/>
      <c r="C30" s="149"/>
      <c r="D30" s="149"/>
      <c r="E30" s="48"/>
      <c r="F30" s="35"/>
      <c r="G30" s="135"/>
      <c r="H30" s="13">
        <v>0.7</v>
      </c>
      <c r="I30" s="17">
        <f t="shared" si="18"/>
        <v>0</v>
      </c>
      <c r="J30" s="18">
        <f t="shared" si="19"/>
        <v>8100</v>
      </c>
      <c r="K30" s="18">
        <f t="shared" si="20"/>
        <v>16200</v>
      </c>
      <c r="L30" s="18">
        <f t="shared" si="21"/>
        <v>24300</v>
      </c>
      <c r="M30" s="18">
        <f t="shared" si="22"/>
        <v>32400</v>
      </c>
      <c r="N30" s="18">
        <f t="shared" si="23"/>
        <v>40500</v>
      </c>
      <c r="O30" s="18">
        <f t="shared" si="24"/>
        <v>48600</v>
      </c>
      <c r="P30" s="18">
        <f t="shared" si="25"/>
        <v>56700</v>
      </c>
      <c r="Q30" s="18">
        <f t="shared" si="26"/>
        <v>64800</v>
      </c>
      <c r="R30" s="18">
        <f t="shared" si="27"/>
        <v>72900</v>
      </c>
      <c r="S30" s="19">
        <f t="shared" si="28"/>
        <v>81000</v>
      </c>
      <c r="T30" s="3"/>
      <c r="W30" s="56">
        <v>0.02</v>
      </c>
      <c r="X30" s="57">
        <v>0.75</v>
      </c>
      <c r="Y30" s="58">
        <f t="shared" si="11"/>
        <v>900000</v>
      </c>
      <c r="Z30" s="58">
        <f>Y30*W30</f>
        <v>18000</v>
      </c>
      <c r="AA30" s="58">
        <f t="shared" si="15"/>
        <v>1350</v>
      </c>
      <c r="AD30" s="56">
        <v>0.2</v>
      </c>
      <c r="AE30" s="57">
        <v>1</v>
      </c>
      <c r="AF30" s="58">
        <f t="shared" si="0"/>
        <v>0</v>
      </c>
      <c r="AG30" s="58">
        <f t="shared" si="13"/>
        <v>0</v>
      </c>
      <c r="AH30" s="58">
        <f t="shared" si="16"/>
        <v>0</v>
      </c>
    </row>
    <row r="31" spans="2:34" s="8" customFormat="1" ht="34" customHeight="1" x14ac:dyDescent="0.2">
      <c r="B31" s="3"/>
      <c r="C31" s="149" t="s">
        <v>28</v>
      </c>
      <c r="D31" s="149"/>
      <c r="E31" s="48"/>
      <c r="F31" s="35"/>
      <c r="G31" s="135"/>
      <c r="H31" s="13">
        <v>0.6</v>
      </c>
      <c r="I31" s="17">
        <f t="shared" si="18"/>
        <v>0</v>
      </c>
      <c r="J31" s="18">
        <f t="shared" si="19"/>
        <v>10800</v>
      </c>
      <c r="K31" s="18">
        <f t="shared" si="20"/>
        <v>21600</v>
      </c>
      <c r="L31" s="18">
        <f t="shared" si="21"/>
        <v>32400</v>
      </c>
      <c r="M31" s="18">
        <f t="shared" si="22"/>
        <v>43200</v>
      </c>
      <c r="N31" s="18">
        <f t="shared" si="23"/>
        <v>54000</v>
      </c>
      <c r="O31" s="18">
        <f t="shared" si="24"/>
        <v>64800</v>
      </c>
      <c r="P31" s="18">
        <f t="shared" si="25"/>
        <v>75599.999999999985</v>
      </c>
      <c r="Q31" s="18">
        <f t="shared" si="26"/>
        <v>86400</v>
      </c>
      <c r="R31" s="18">
        <f t="shared" si="27"/>
        <v>97200</v>
      </c>
      <c r="S31" s="19">
        <f t="shared" si="28"/>
        <v>108000</v>
      </c>
      <c r="T31" s="3"/>
      <c r="W31" s="56">
        <v>0.02</v>
      </c>
      <c r="X31" s="57">
        <v>0.7</v>
      </c>
      <c r="Y31" s="58">
        <f t="shared" si="11"/>
        <v>1080000</v>
      </c>
      <c r="Z31" s="58">
        <f t="shared" ref="Z31:Z40" si="29">Y31*W31</f>
        <v>21600</v>
      </c>
      <c r="AA31" s="58">
        <f t="shared" si="15"/>
        <v>1620</v>
      </c>
      <c r="AD31" s="56">
        <v>0.2</v>
      </c>
      <c r="AE31" s="57">
        <v>0.9</v>
      </c>
      <c r="AF31" s="58">
        <f t="shared" si="0"/>
        <v>360000</v>
      </c>
      <c r="AG31" s="58">
        <f t="shared" si="13"/>
        <v>72000</v>
      </c>
      <c r="AH31" s="58">
        <f t="shared" si="16"/>
        <v>5400</v>
      </c>
    </row>
    <row r="32" spans="2:34" s="8" customFormat="1" ht="34" customHeight="1" x14ac:dyDescent="0.2">
      <c r="B32" s="35"/>
      <c r="C32" s="149"/>
      <c r="D32" s="149"/>
      <c r="E32" s="48"/>
      <c r="F32" s="35"/>
      <c r="G32" s="135"/>
      <c r="H32" s="13">
        <v>0.5</v>
      </c>
      <c r="I32" s="17">
        <f t="shared" si="18"/>
        <v>0</v>
      </c>
      <c r="J32" s="18">
        <f t="shared" si="19"/>
        <v>13500</v>
      </c>
      <c r="K32" s="18">
        <f t="shared" si="20"/>
        <v>27000</v>
      </c>
      <c r="L32" s="18">
        <f t="shared" si="21"/>
        <v>40500</v>
      </c>
      <c r="M32" s="18">
        <f t="shared" si="22"/>
        <v>54000</v>
      </c>
      <c r="N32" s="18">
        <f t="shared" si="23"/>
        <v>67500</v>
      </c>
      <c r="O32" s="18">
        <f t="shared" si="24"/>
        <v>81000</v>
      </c>
      <c r="P32" s="18">
        <f t="shared" si="25"/>
        <v>94500</v>
      </c>
      <c r="Q32" s="18">
        <f t="shared" si="26"/>
        <v>108000</v>
      </c>
      <c r="R32" s="18">
        <f t="shared" si="27"/>
        <v>121500</v>
      </c>
      <c r="S32" s="19">
        <f t="shared" si="28"/>
        <v>135000</v>
      </c>
      <c r="T32" s="3"/>
      <c r="W32" s="56">
        <v>0.02</v>
      </c>
      <c r="X32" s="57">
        <v>0.65</v>
      </c>
      <c r="Y32" s="58">
        <f t="shared" si="11"/>
        <v>1260000</v>
      </c>
      <c r="Z32" s="58">
        <f t="shared" si="29"/>
        <v>25200</v>
      </c>
      <c r="AA32" s="58">
        <f t="shared" si="15"/>
        <v>1890</v>
      </c>
      <c r="AD32" s="56">
        <v>0.2</v>
      </c>
      <c r="AE32" s="57">
        <v>0.8</v>
      </c>
      <c r="AF32" s="58">
        <f t="shared" si="0"/>
        <v>720000</v>
      </c>
      <c r="AG32" s="58">
        <f t="shared" si="13"/>
        <v>144000</v>
      </c>
      <c r="AH32" s="58">
        <f t="shared" si="16"/>
        <v>10800</v>
      </c>
    </row>
    <row r="33" spans="2:34" s="8" customFormat="1" ht="34" customHeight="1" x14ac:dyDescent="0.2">
      <c r="B33" s="35"/>
      <c r="C33" s="149" t="s">
        <v>26</v>
      </c>
      <c r="D33" s="149"/>
      <c r="E33" s="48"/>
      <c r="F33" s="35"/>
      <c r="G33" s="135"/>
      <c r="H33" s="13">
        <v>0.4</v>
      </c>
      <c r="I33" s="17">
        <f t="shared" si="18"/>
        <v>0</v>
      </c>
      <c r="J33" s="18">
        <f t="shared" si="19"/>
        <v>16200</v>
      </c>
      <c r="K33" s="18">
        <f t="shared" si="20"/>
        <v>32400</v>
      </c>
      <c r="L33" s="18">
        <f t="shared" si="21"/>
        <v>48600</v>
      </c>
      <c r="M33" s="18">
        <f t="shared" si="22"/>
        <v>64800</v>
      </c>
      <c r="N33" s="18">
        <f t="shared" si="23"/>
        <v>81000</v>
      </c>
      <c r="O33" s="18">
        <f t="shared" si="24"/>
        <v>97200</v>
      </c>
      <c r="P33" s="18">
        <f t="shared" si="25"/>
        <v>113400</v>
      </c>
      <c r="Q33" s="18">
        <f t="shared" si="26"/>
        <v>129600</v>
      </c>
      <c r="R33" s="18">
        <f t="shared" si="27"/>
        <v>145800</v>
      </c>
      <c r="S33" s="19">
        <f t="shared" si="28"/>
        <v>162000</v>
      </c>
      <c r="T33" s="3"/>
      <c r="W33" s="56">
        <v>0.02</v>
      </c>
      <c r="X33" s="57">
        <v>0.6</v>
      </c>
      <c r="Y33" s="58">
        <f t="shared" si="11"/>
        <v>1440000</v>
      </c>
      <c r="Z33" s="58">
        <f t="shared" si="29"/>
        <v>28800</v>
      </c>
      <c r="AA33" s="58">
        <f t="shared" si="15"/>
        <v>2160</v>
      </c>
      <c r="AD33" s="56">
        <v>0.2</v>
      </c>
      <c r="AE33" s="57">
        <v>0.7</v>
      </c>
      <c r="AF33" s="58">
        <f t="shared" si="0"/>
        <v>1080000</v>
      </c>
      <c r="AG33" s="58">
        <f t="shared" si="13"/>
        <v>216000</v>
      </c>
      <c r="AH33" s="58">
        <f t="shared" si="16"/>
        <v>16200</v>
      </c>
    </row>
    <row r="34" spans="2:34" s="8" customFormat="1" ht="34" customHeight="1" x14ac:dyDescent="0.2">
      <c r="B34" s="35"/>
      <c r="C34" s="149"/>
      <c r="D34" s="149"/>
      <c r="E34" s="48"/>
      <c r="F34" s="35"/>
      <c r="G34" s="135"/>
      <c r="H34" s="13">
        <v>0.3</v>
      </c>
      <c r="I34" s="17">
        <f t="shared" si="18"/>
        <v>0</v>
      </c>
      <c r="J34" s="18">
        <f t="shared" si="19"/>
        <v>18900</v>
      </c>
      <c r="K34" s="18">
        <f t="shared" si="20"/>
        <v>37800</v>
      </c>
      <c r="L34" s="18">
        <f t="shared" si="21"/>
        <v>56700</v>
      </c>
      <c r="M34" s="18">
        <f t="shared" si="22"/>
        <v>75600</v>
      </c>
      <c r="N34" s="18">
        <f t="shared" si="23"/>
        <v>94500</v>
      </c>
      <c r="O34" s="18">
        <f t="shared" si="24"/>
        <v>113400</v>
      </c>
      <c r="P34" s="18">
        <f t="shared" si="25"/>
        <v>132300</v>
      </c>
      <c r="Q34" s="18">
        <f t="shared" si="26"/>
        <v>151200</v>
      </c>
      <c r="R34" s="18">
        <f t="shared" si="27"/>
        <v>170100</v>
      </c>
      <c r="S34" s="19">
        <f t="shared" si="28"/>
        <v>189000</v>
      </c>
      <c r="T34" s="3"/>
      <c r="W34" s="56">
        <v>0.02</v>
      </c>
      <c r="X34" s="57">
        <v>0.55000000000000004</v>
      </c>
      <c r="Y34" s="58">
        <f t="shared" si="11"/>
        <v>1619999.9999999998</v>
      </c>
      <c r="Z34" s="58">
        <f t="shared" si="29"/>
        <v>32399.999999999996</v>
      </c>
      <c r="AA34" s="58">
        <f t="shared" si="15"/>
        <v>2429.9999999999995</v>
      </c>
      <c r="AD34" s="56">
        <v>0.2</v>
      </c>
      <c r="AE34" s="57">
        <v>0.6</v>
      </c>
      <c r="AF34" s="58">
        <f t="shared" si="0"/>
        <v>1440000</v>
      </c>
      <c r="AG34" s="58">
        <f t="shared" si="13"/>
        <v>288000</v>
      </c>
      <c r="AH34" s="58">
        <f t="shared" si="16"/>
        <v>21600</v>
      </c>
    </row>
    <row r="35" spans="2:34" s="8" customFormat="1" ht="34" customHeight="1" x14ac:dyDescent="0.2">
      <c r="B35" s="35"/>
      <c r="C35" s="149" t="s">
        <v>27</v>
      </c>
      <c r="D35" s="149"/>
      <c r="E35" s="48"/>
      <c r="F35" s="35"/>
      <c r="G35" s="135"/>
      <c r="H35" s="13">
        <v>0.2</v>
      </c>
      <c r="I35" s="17">
        <f t="shared" si="18"/>
        <v>0</v>
      </c>
      <c r="J35" s="18">
        <f t="shared" si="19"/>
        <v>21600</v>
      </c>
      <c r="K35" s="18">
        <f t="shared" si="20"/>
        <v>43200</v>
      </c>
      <c r="L35" s="18">
        <f t="shared" si="21"/>
        <v>64800</v>
      </c>
      <c r="M35" s="18">
        <f t="shared" si="22"/>
        <v>86400</v>
      </c>
      <c r="N35" s="18">
        <f t="shared" si="23"/>
        <v>108000</v>
      </c>
      <c r="O35" s="18">
        <f t="shared" si="24"/>
        <v>129600</v>
      </c>
      <c r="P35" s="18">
        <f t="shared" si="25"/>
        <v>151199.99999999997</v>
      </c>
      <c r="Q35" s="18">
        <f t="shared" si="26"/>
        <v>172800</v>
      </c>
      <c r="R35" s="18">
        <f t="shared" si="27"/>
        <v>194400</v>
      </c>
      <c r="S35" s="19">
        <f t="shared" si="28"/>
        <v>216000</v>
      </c>
      <c r="T35" s="3"/>
      <c r="W35" s="56">
        <v>0.02</v>
      </c>
      <c r="X35" s="57">
        <v>0.5</v>
      </c>
      <c r="Y35" s="58">
        <f t="shared" si="11"/>
        <v>1800000</v>
      </c>
      <c r="Z35" s="58">
        <f t="shared" si="29"/>
        <v>36000</v>
      </c>
      <c r="AA35" s="58">
        <f t="shared" si="15"/>
        <v>2700</v>
      </c>
      <c r="AD35" s="56">
        <v>0.2</v>
      </c>
      <c r="AE35" s="57">
        <v>0.5</v>
      </c>
      <c r="AF35" s="58">
        <f t="shared" si="0"/>
        <v>1800000</v>
      </c>
      <c r="AG35" s="58">
        <f t="shared" si="13"/>
        <v>360000</v>
      </c>
      <c r="AH35" s="58">
        <f t="shared" si="16"/>
        <v>27000</v>
      </c>
    </row>
    <row r="36" spans="2:34" s="8" customFormat="1" ht="34" customHeight="1" x14ac:dyDescent="0.2">
      <c r="B36" s="35"/>
      <c r="C36" s="149"/>
      <c r="D36" s="149"/>
      <c r="E36" s="48"/>
      <c r="F36" s="35"/>
      <c r="G36" s="135"/>
      <c r="H36" s="13">
        <v>0.1</v>
      </c>
      <c r="I36" s="17">
        <f t="shared" si="18"/>
        <v>0</v>
      </c>
      <c r="J36" s="18">
        <f t="shared" si="19"/>
        <v>24300</v>
      </c>
      <c r="K36" s="18">
        <f t="shared" si="20"/>
        <v>48600</v>
      </c>
      <c r="L36" s="18">
        <f t="shared" si="21"/>
        <v>72900</v>
      </c>
      <c r="M36" s="18">
        <f t="shared" si="22"/>
        <v>97200</v>
      </c>
      <c r="N36" s="18">
        <f t="shared" si="23"/>
        <v>121500</v>
      </c>
      <c r="O36" s="18">
        <f t="shared" si="24"/>
        <v>145800</v>
      </c>
      <c r="P36" s="18">
        <f t="shared" si="25"/>
        <v>170100</v>
      </c>
      <c r="Q36" s="18">
        <f t="shared" si="26"/>
        <v>194400</v>
      </c>
      <c r="R36" s="18">
        <f t="shared" si="27"/>
        <v>218700</v>
      </c>
      <c r="S36" s="19">
        <f t="shared" si="28"/>
        <v>243000</v>
      </c>
      <c r="T36" s="3"/>
      <c r="W36" s="56">
        <v>0.02</v>
      </c>
      <c r="X36" s="57">
        <v>0.45</v>
      </c>
      <c r="Y36" s="58">
        <f t="shared" si="11"/>
        <v>1980000</v>
      </c>
      <c r="Z36" s="58">
        <f t="shared" si="29"/>
        <v>39600</v>
      </c>
      <c r="AA36" s="58">
        <f t="shared" si="15"/>
        <v>2970</v>
      </c>
      <c r="AD36" s="56">
        <v>0.2</v>
      </c>
      <c r="AE36" s="57">
        <v>0.4</v>
      </c>
      <c r="AF36" s="58">
        <f t="shared" si="0"/>
        <v>2160000</v>
      </c>
      <c r="AG36" s="58">
        <f t="shared" si="13"/>
        <v>432000</v>
      </c>
      <c r="AH36" s="58">
        <f t="shared" si="16"/>
        <v>32400</v>
      </c>
    </row>
    <row r="37" spans="2:34" s="8" customFormat="1" ht="34" customHeight="1" thickBot="1" x14ac:dyDescent="0.25">
      <c r="B37" s="35"/>
      <c r="C37" s="35"/>
      <c r="D37" s="35"/>
      <c r="E37" s="35"/>
      <c r="F37" s="35"/>
      <c r="G37" s="135"/>
      <c r="H37" s="13">
        <v>0</v>
      </c>
      <c r="I37" s="20">
        <f t="shared" si="18"/>
        <v>0</v>
      </c>
      <c r="J37" s="21">
        <f t="shared" si="19"/>
        <v>27000</v>
      </c>
      <c r="K37" s="21">
        <f t="shared" si="20"/>
        <v>54000</v>
      </c>
      <c r="L37" s="21">
        <f t="shared" si="21"/>
        <v>81000</v>
      </c>
      <c r="M37" s="21">
        <f t="shared" si="22"/>
        <v>108000</v>
      </c>
      <c r="N37" s="21">
        <f t="shared" si="23"/>
        <v>135000</v>
      </c>
      <c r="O37" s="21">
        <f t="shared" si="24"/>
        <v>162000</v>
      </c>
      <c r="P37" s="21">
        <f t="shared" si="25"/>
        <v>189000</v>
      </c>
      <c r="Q37" s="21">
        <f t="shared" si="26"/>
        <v>216000</v>
      </c>
      <c r="R37" s="21">
        <f t="shared" si="27"/>
        <v>243000</v>
      </c>
      <c r="S37" s="22">
        <f t="shared" si="28"/>
        <v>270000</v>
      </c>
      <c r="T37" s="3"/>
      <c r="W37" s="56">
        <v>0.02</v>
      </c>
      <c r="X37" s="57">
        <v>0.4</v>
      </c>
      <c r="Y37" s="58">
        <f t="shared" si="11"/>
        <v>2160000</v>
      </c>
      <c r="Z37" s="58">
        <f t="shared" si="29"/>
        <v>43200</v>
      </c>
      <c r="AA37" s="58">
        <f t="shared" si="15"/>
        <v>3240</v>
      </c>
      <c r="AD37" s="56">
        <v>0.2</v>
      </c>
      <c r="AE37" s="57">
        <v>0.3</v>
      </c>
      <c r="AF37" s="58">
        <f t="shared" si="0"/>
        <v>2520000</v>
      </c>
      <c r="AG37" s="58">
        <f t="shared" si="13"/>
        <v>504000</v>
      </c>
      <c r="AH37" s="58">
        <f t="shared" si="16"/>
        <v>37800</v>
      </c>
    </row>
    <row r="38" spans="2:34" s="8" customFormat="1" x14ac:dyDescent="0.2">
      <c r="B38" s="35"/>
      <c r="C38" s="35"/>
      <c r="D38" s="35"/>
      <c r="E38" s="35"/>
      <c r="F38" s="35"/>
      <c r="G38" s="3"/>
      <c r="H38" s="18"/>
      <c r="I38" s="13">
        <v>0</v>
      </c>
      <c r="J38" s="13">
        <v>0.1</v>
      </c>
      <c r="K38" s="13">
        <v>0.2</v>
      </c>
      <c r="L38" s="13">
        <v>0.3</v>
      </c>
      <c r="M38" s="13">
        <v>0.4</v>
      </c>
      <c r="N38" s="13">
        <v>0.5</v>
      </c>
      <c r="O38" s="13">
        <v>0.6</v>
      </c>
      <c r="P38" s="13">
        <v>0.7</v>
      </c>
      <c r="Q38" s="13">
        <v>0.8</v>
      </c>
      <c r="R38" s="13">
        <v>0.9</v>
      </c>
      <c r="S38" s="13">
        <v>1</v>
      </c>
      <c r="T38" s="3"/>
      <c r="W38" s="56">
        <v>0.02</v>
      </c>
      <c r="X38" s="57">
        <v>0.35</v>
      </c>
      <c r="Y38" s="58">
        <f t="shared" si="11"/>
        <v>2340000</v>
      </c>
      <c r="Z38" s="58">
        <f t="shared" si="29"/>
        <v>46800</v>
      </c>
      <c r="AA38" s="58">
        <f t="shared" si="15"/>
        <v>3510</v>
      </c>
      <c r="AD38" s="56">
        <v>0.2</v>
      </c>
      <c r="AE38" s="57">
        <v>0.2</v>
      </c>
      <c r="AF38" s="58">
        <f t="shared" si="0"/>
        <v>2880000</v>
      </c>
      <c r="AG38" s="58">
        <f t="shared" si="13"/>
        <v>576000</v>
      </c>
      <c r="AH38" s="58">
        <f t="shared" si="16"/>
        <v>43200</v>
      </c>
    </row>
    <row r="39" spans="2:34" s="8" customFormat="1" x14ac:dyDescent="0.2">
      <c r="B39" s="35"/>
      <c r="C39" s="35"/>
      <c r="D39" s="35"/>
      <c r="E39" s="35"/>
      <c r="F39" s="35"/>
      <c r="G39" s="3"/>
      <c r="H39" s="3"/>
      <c r="I39" s="144" t="s">
        <v>135</v>
      </c>
      <c r="J39" s="144"/>
      <c r="K39" s="144"/>
      <c r="L39" s="144"/>
      <c r="M39" s="144"/>
      <c r="N39" s="144"/>
      <c r="O39" s="144"/>
      <c r="P39" s="144"/>
      <c r="Q39" s="144"/>
      <c r="R39" s="144"/>
      <c r="S39" s="144"/>
      <c r="T39" s="3"/>
      <c r="W39" s="56">
        <v>0.02</v>
      </c>
      <c r="X39" s="57">
        <v>0.3</v>
      </c>
      <c r="Y39" s="58">
        <f t="shared" si="11"/>
        <v>2520000</v>
      </c>
      <c r="Z39" s="58">
        <f t="shared" si="29"/>
        <v>50400</v>
      </c>
      <c r="AA39" s="58">
        <f t="shared" si="15"/>
        <v>3780</v>
      </c>
      <c r="AD39" s="56">
        <v>0.2</v>
      </c>
      <c r="AE39" s="57">
        <v>0.1</v>
      </c>
      <c r="AF39" s="58">
        <f t="shared" si="0"/>
        <v>3240000</v>
      </c>
      <c r="AG39" s="58">
        <f t="shared" si="13"/>
        <v>648000</v>
      </c>
      <c r="AH39" s="58">
        <f t="shared" si="16"/>
        <v>48600</v>
      </c>
    </row>
    <row r="40" spans="2:34" s="8" customFormat="1" x14ac:dyDescent="0.2">
      <c r="B40" s="35"/>
      <c r="C40" s="35"/>
      <c r="D40" s="35"/>
      <c r="E40" s="35"/>
      <c r="F40" s="35"/>
      <c r="G40" s="3"/>
      <c r="H40" s="3"/>
      <c r="I40" s="3"/>
      <c r="J40" s="3"/>
      <c r="K40" s="3"/>
      <c r="L40" s="3"/>
      <c r="M40" s="3"/>
      <c r="N40" s="3"/>
      <c r="O40" s="3"/>
      <c r="P40" s="3"/>
      <c r="Q40" s="3"/>
      <c r="R40" s="3"/>
      <c r="S40" s="3"/>
      <c r="T40" s="3"/>
      <c r="W40" s="56">
        <v>0.02</v>
      </c>
      <c r="X40" s="57">
        <v>0.25</v>
      </c>
      <c r="Y40" s="58">
        <f t="shared" si="11"/>
        <v>2700000</v>
      </c>
      <c r="Z40" s="58">
        <f t="shared" si="29"/>
        <v>54000</v>
      </c>
      <c r="AA40" s="58">
        <f t="shared" si="15"/>
        <v>4050</v>
      </c>
      <c r="AD40" s="56">
        <v>0.2</v>
      </c>
      <c r="AE40" s="57">
        <v>0</v>
      </c>
      <c r="AF40" s="58">
        <f t="shared" si="0"/>
        <v>3600000</v>
      </c>
      <c r="AG40" s="58">
        <f t="shared" si="13"/>
        <v>720000</v>
      </c>
      <c r="AH40" s="58">
        <f t="shared" si="16"/>
        <v>54000</v>
      </c>
    </row>
    <row r="41" spans="2:34" s="8" customFormat="1" x14ac:dyDescent="0.2">
      <c r="B41" s="35"/>
      <c r="C41" s="35"/>
      <c r="D41" s="35"/>
      <c r="E41" s="35"/>
      <c r="F41" s="35"/>
      <c r="G41" s="3"/>
      <c r="H41" s="3"/>
      <c r="I41" s="3"/>
      <c r="J41" s="3"/>
      <c r="K41" s="3"/>
      <c r="L41" s="3"/>
      <c r="M41" s="3"/>
      <c r="N41" s="3"/>
      <c r="O41" s="3"/>
      <c r="P41" s="3"/>
      <c r="Q41" s="3"/>
      <c r="R41" s="3"/>
      <c r="S41" s="3"/>
      <c r="T41" s="3"/>
      <c r="W41" s="56">
        <v>0.03</v>
      </c>
      <c r="X41" s="57">
        <v>0.75</v>
      </c>
      <c r="Y41" s="58">
        <f t="shared" si="11"/>
        <v>900000</v>
      </c>
      <c r="Z41" s="58">
        <f>Y41*W41</f>
        <v>27000</v>
      </c>
      <c r="AA41" s="58">
        <f t="shared" si="15"/>
        <v>2025</v>
      </c>
      <c r="AD41" s="56">
        <v>0.3</v>
      </c>
      <c r="AE41" s="57">
        <v>1</v>
      </c>
      <c r="AF41" s="58">
        <f t="shared" si="0"/>
        <v>0</v>
      </c>
      <c r="AG41" s="58">
        <f t="shared" si="13"/>
        <v>0</v>
      </c>
      <c r="AH41" s="58">
        <f t="shared" si="16"/>
        <v>0</v>
      </c>
    </row>
    <row r="42" spans="2:34" s="8" customFormat="1" x14ac:dyDescent="0.2">
      <c r="B42" s="35"/>
      <c r="C42" s="35"/>
      <c r="D42" s="35"/>
      <c r="E42" s="35"/>
      <c r="F42" s="35"/>
      <c r="G42" s="35"/>
      <c r="H42" s="35"/>
      <c r="I42" s="35"/>
      <c r="J42" s="35"/>
      <c r="K42" s="35"/>
      <c r="L42" s="35"/>
      <c r="M42" s="35"/>
      <c r="N42" s="35"/>
      <c r="O42" s="35"/>
      <c r="P42" s="35"/>
      <c r="Q42" s="35"/>
      <c r="R42" s="35"/>
      <c r="S42" s="35"/>
      <c r="T42" s="35"/>
      <c r="W42" s="56">
        <v>0.03</v>
      </c>
      <c r="X42" s="57">
        <v>0.7</v>
      </c>
      <c r="Y42" s="58">
        <f t="shared" si="11"/>
        <v>1080000</v>
      </c>
      <c r="Z42" s="58">
        <f t="shared" ref="Z42:Z51" si="30">Y42*W42</f>
        <v>32400</v>
      </c>
      <c r="AA42" s="58">
        <f t="shared" si="15"/>
        <v>2430</v>
      </c>
      <c r="AD42" s="56">
        <v>0.3</v>
      </c>
      <c r="AE42" s="57">
        <v>0.9</v>
      </c>
      <c r="AF42" s="58">
        <f t="shared" si="0"/>
        <v>360000</v>
      </c>
      <c r="AG42" s="58">
        <f t="shared" si="13"/>
        <v>108000</v>
      </c>
      <c r="AH42" s="58">
        <f t="shared" si="16"/>
        <v>8100</v>
      </c>
    </row>
    <row r="43" spans="2:34" s="8" customFormat="1" x14ac:dyDescent="0.2">
      <c r="W43" s="56">
        <v>0.03</v>
      </c>
      <c r="X43" s="57">
        <v>0.65</v>
      </c>
      <c r="Y43" s="58">
        <f t="shared" si="11"/>
        <v>1260000</v>
      </c>
      <c r="Z43" s="58">
        <f t="shared" si="30"/>
        <v>37800</v>
      </c>
      <c r="AA43" s="58">
        <f t="shared" si="15"/>
        <v>2835</v>
      </c>
      <c r="AD43" s="56">
        <v>0.3</v>
      </c>
      <c r="AE43" s="57">
        <v>0.8</v>
      </c>
      <c r="AF43" s="58">
        <f t="shared" si="0"/>
        <v>720000</v>
      </c>
      <c r="AG43" s="58">
        <f t="shared" si="13"/>
        <v>216000</v>
      </c>
      <c r="AH43" s="58">
        <f t="shared" si="16"/>
        <v>16200</v>
      </c>
    </row>
    <row r="44" spans="2:34" s="8" customFormat="1" x14ac:dyDescent="0.2">
      <c r="W44" s="56">
        <v>0.03</v>
      </c>
      <c r="X44" s="57">
        <v>0.6</v>
      </c>
      <c r="Y44" s="58">
        <f t="shared" si="11"/>
        <v>1440000</v>
      </c>
      <c r="Z44" s="58">
        <f t="shared" si="30"/>
        <v>43200</v>
      </c>
      <c r="AA44" s="58">
        <f t="shared" si="15"/>
        <v>3240</v>
      </c>
      <c r="AD44" s="56">
        <v>0.3</v>
      </c>
      <c r="AE44" s="57">
        <v>0.7</v>
      </c>
      <c r="AF44" s="58">
        <f t="shared" si="0"/>
        <v>1080000</v>
      </c>
      <c r="AG44" s="58">
        <f t="shared" si="13"/>
        <v>324000</v>
      </c>
      <c r="AH44" s="58">
        <f t="shared" si="16"/>
        <v>24300</v>
      </c>
    </row>
    <row r="45" spans="2:34" x14ac:dyDescent="0.2">
      <c r="B45" s="8"/>
      <c r="C45" s="8"/>
      <c r="D45" s="8"/>
      <c r="E45" s="8"/>
      <c r="W45" s="56">
        <v>0.03</v>
      </c>
      <c r="X45" s="57">
        <v>0.55000000000000004</v>
      </c>
      <c r="Y45" s="58">
        <f t="shared" si="11"/>
        <v>1619999.9999999998</v>
      </c>
      <c r="Z45" s="58">
        <f t="shared" si="30"/>
        <v>48599.999999999993</v>
      </c>
      <c r="AA45" s="58">
        <f t="shared" si="15"/>
        <v>3644.9999999999995</v>
      </c>
      <c r="AD45" s="56">
        <v>0.3</v>
      </c>
      <c r="AE45" s="57">
        <v>0.6</v>
      </c>
      <c r="AF45" s="58">
        <f t="shared" si="0"/>
        <v>1440000</v>
      </c>
      <c r="AG45" s="58">
        <f t="shared" si="13"/>
        <v>432000</v>
      </c>
      <c r="AH45" s="58">
        <f t="shared" si="16"/>
        <v>32400</v>
      </c>
    </row>
    <row r="46" spans="2:34" x14ac:dyDescent="0.2">
      <c r="W46" s="56">
        <v>0.03</v>
      </c>
      <c r="X46" s="57">
        <v>0.5</v>
      </c>
      <c r="Y46" s="58">
        <f t="shared" si="11"/>
        <v>1800000</v>
      </c>
      <c r="Z46" s="58">
        <f t="shared" si="30"/>
        <v>54000</v>
      </c>
      <c r="AA46" s="58">
        <f t="shared" si="15"/>
        <v>4050</v>
      </c>
      <c r="AD46" s="56">
        <v>0.3</v>
      </c>
      <c r="AE46" s="57">
        <v>0.5</v>
      </c>
      <c r="AF46" s="58">
        <f t="shared" si="0"/>
        <v>1800000</v>
      </c>
      <c r="AG46" s="58">
        <f t="shared" si="13"/>
        <v>540000</v>
      </c>
      <c r="AH46" s="58">
        <f t="shared" si="16"/>
        <v>40500</v>
      </c>
    </row>
    <row r="47" spans="2:34" x14ac:dyDescent="0.2">
      <c r="W47" s="56">
        <v>0.03</v>
      </c>
      <c r="X47" s="57">
        <v>0.45</v>
      </c>
      <c r="Y47" s="58">
        <f t="shared" si="11"/>
        <v>1980000</v>
      </c>
      <c r="Z47" s="58">
        <f t="shared" si="30"/>
        <v>59400</v>
      </c>
      <c r="AA47" s="58">
        <f t="shared" si="15"/>
        <v>4455</v>
      </c>
      <c r="AD47" s="56">
        <v>0.3</v>
      </c>
      <c r="AE47" s="57">
        <v>0.4</v>
      </c>
      <c r="AF47" s="58">
        <f t="shared" si="0"/>
        <v>2160000</v>
      </c>
      <c r="AG47" s="58">
        <f t="shared" si="13"/>
        <v>648000</v>
      </c>
      <c r="AH47" s="58">
        <f t="shared" si="16"/>
        <v>48600</v>
      </c>
    </row>
    <row r="48" spans="2:34" x14ac:dyDescent="0.2">
      <c r="W48" s="56">
        <v>0.03</v>
      </c>
      <c r="X48" s="57">
        <v>0.4</v>
      </c>
      <c r="Y48" s="58">
        <f t="shared" si="11"/>
        <v>2160000</v>
      </c>
      <c r="Z48" s="58">
        <f t="shared" si="30"/>
        <v>64800</v>
      </c>
      <c r="AA48" s="58">
        <f t="shared" si="15"/>
        <v>4860</v>
      </c>
      <c r="AD48" s="56">
        <v>0.3</v>
      </c>
      <c r="AE48" s="57">
        <v>0.3</v>
      </c>
      <c r="AF48" s="58">
        <f t="shared" si="0"/>
        <v>2520000</v>
      </c>
      <c r="AG48" s="58">
        <f t="shared" si="13"/>
        <v>756000</v>
      </c>
      <c r="AH48" s="58">
        <f t="shared" si="16"/>
        <v>56700</v>
      </c>
    </row>
    <row r="49" spans="23:34" x14ac:dyDescent="0.2">
      <c r="W49" s="56">
        <v>0.03</v>
      </c>
      <c r="X49" s="57">
        <v>0.35</v>
      </c>
      <c r="Y49" s="58">
        <f t="shared" si="11"/>
        <v>2340000</v>
      </c>
      <c r="Z49" s="58">
        <f t="shared" si="30"/>
        <v>70200</v>
      </c>
      <c r="AA49" s="58">
        <f t="shared" si="15"/>
        <v>5265</v>
      </c>
      <c r="AD49" s="56">
        <v>0.3</v>
      </c>
      <c r="AE49" s="57">
        <v>0.2</v>
      </c>
      <c r="AF49" s="58">
        <f t="shared" si="0"/>
        <v>2880000</v>
      </c>
      <c r="AG49" s="58">
        <f t="shared" si="13"/>
        <v>864000</v>
      </c>
      <c r="AH49" s="58">
        <f t="shared" si="16"/>
        <v>64800</v>
      </c>
    </row>
    <row r="50" spans="23:34" x14ac:dyDescent="0.2">
      <c r="W50" s="56">
        <v>0.03</v>
      </c>
      <c r="X50" s="57">
        <v>0.3</v>
      </c>
      <c r="Y50" s="58">
        <f t="shared" si="11"/>
        <v>2520000</v>
      </c>
      <c r="Z50" s="58">
        <f t="shared" si="30"/>
        <v>75600</v>
      </c>
      <c r="AA50" s="58">
        <f t="shared" si="15"/>
        <v>5670</v>
      </c>
      <c r="AD50" s="56">
        <v>0.3</v>
      </c>
      <c r="AE50" s="57">
        <v>0.1</v>
      </c>
      <c r="AF50" s="58">
        <f t="shared" si="0"/>
        <v>3240000</v>
      </c>
      <c r="AG50" s="58">
        <f t="shared" si="13"/>
        <v>972000</v>
      </c>
      <c r="AH50" s="58">
        <f t="shared" si="16"/>
        <v>72900</v>
      </c>
    </row>
    <row r="51" spans="23:34" x14ac:dyDescent="0.2">
      <c r="W51" s="56">
        <v>0.03</v>
      </c>
      <c r="X51" s="57">
        <v>0.25</v>
      </c>
      <c r="Y51" s="58">
        <f t="shared" si="11"/>
        <v>2700000</v>
      </c>
      <c r="Z51" s="58">
        <f t="shared" si="30"/>
        <v>81000</v>
      </c>
      <c r="AA51" s="58">
        <f t="shared" si="15"/>
        <v>6075</v>
      </c>
      <c r="AD51" s="56">
        <v>0.3</v>
      </c>
      <c r="AE51" s="57">
        <v>0</v>
      </c>
      <c r="AF51" s="58">
        <f t="shared" si="0"/>
        <v>3600000</v>
      </c>
      <c r="AG51" s="58">
        <f t="shared" si="13"/>
        <v>1080000</v>
      </c>
      <c r="AH51" s="58">
        <f t="shared" si="16"/>
        <v>81000</v>
      </c>
    </row>
    <row r="52" spans="23:34" x14ac:dyDescent="0.2">
      <c r="W52" s="56">
        <v>0.04</v>
      </c>
      <c r="X52" s="57">
        <v>0.75</v>
      </c>
      <c r="Y52" s="58">
        <f t="shared" si="11"/>
        <v>900000</v>
      </c>
      <c r="Z52" s="58">
        <f>Y52*W52</f>
        <v>36000</v>
      </c>
      <c r="AA52" s="58">
        <f t="shared" si="15"/>
        <v>2700</v>
      </c>
      <c r="AD52" s="61">
        <v>0.4</v>
      </c>
      <c r="AE52" s="57">
        <v>1</v>
      </c>
      <c r="AF52" s="58">
        <f t="shared" si="0"/>
        <v>0</v>
      </c>
      <c r="AG52" s="58">
        <f t="shared" si="13"/>
        <v>0</v>
      </c>
      <c r="AH52" s="58">
        <f t="shared" si="16"/>
        <v>0</v>
      </c>
    </row>
    <row r="53" spans="23:34" x14ac:dyDescent="0.2">
      <c r="W53" s="56">
        <v>0.04</v>
      </c>
      <c r="X53" s="57">
        <v>0.7</v>
      </c>
      <c r="Y53" s="58">
        <f t="shared" si="11"/>
        <v>1080000</v>
      </c>
      <c r="Z53" s="58">
        <f t="shared" ref="Z53:Z62" si="31">Y53*W53</f>
        <v>43200</v>
      </c>
      <c r="AA53" s="58">
        <f t="shared" si="15"/>
        <v>3240</v>
      </c>
      <c r="AD53" s="61">
        <v>0.4</v>
      </c>
      <c r="AE53" s="57">
        <v>0.9</v>
      </c>
      <c r="AF53" s="58">
        <f t="shared" si="0"/>
        <v>360000</v>
      </c>
      <c r="AG53" s="58">
        <f t="shared" si="13"/>
        <v>144000</v>
      </c>
      <c r="AH53" s="58">
        <f t="shared" si="16"/>
        <v>10800</v>
      </c>
    </row>
    <row r="54" spans="23:34" x14ac:dyDescent="0.2">
      <c r="W54" s="56">
        <v>0.04</v>
      </c>
      <c r="X54" s="57">
        <v>0.65</v>
      </c>
      <c r="Y54" s="58">
        <f t="shared" si="11"/>
        <v>1260000</v>
      </c>
      <c r="Z54" s="58">
        <f t="shared" si="31"/>
        <v>50400</v>
      </c>
      <c r="AA54" s="58">
        <f t="shared" si="15"/>
        <v>3780</v>
      </c>
      <c r="AD54" s="61">
        <v>0.4</v>
      </c>
      <c r="AE54" s="57">
        <v>0.8</v>
      </c>
      <c r="AF54" s="58">
        <f t="shared" si="0"/>
        <v>720000</v>
      </c>
      <c r="AG54" s="58">
        <f t="shared" si="13"/>
        <v>288000</v>
      </c>
      <c r="AH54" s="58">
        <f t="shared" si="16"/>
        <v>21600</v>
      </c>
    </row>
    <row r="55" spans="23:34" x14ac:dyDescent="0.2">
      <c r="W55" s="56">
        <v>0.04</v>
      </c>
      <c r="X55" s="57">
        <v>0.6</v>
      </c>
      <c r="Y55" s="58">
        <f t="shared" si="11"/>
        <v>1440000</v>
      </c>
      <c r="Z55" s="58">
        <f t="shared" si="31"/>
        <v>57600</v>
      </c>
      <c r="AA55" s="58">
        <f t="shared" si="15"/>
        <v>4320</v>
      </c>
      <c r="AD55" s="61">
        <v>0.4</v>
      </c>
      <c r="AE55" s="57">
        <v>0.7</v>
      </c>
      <c r="AF55" s="58">
        <f t="shared" si="0"/>
        <v>1080000</v>
      </c>
      <c r="AG55" s="58">
        <f t="shared" si="13"/>
        <v>432000</v>
      </c>
      <c r="AH55" s="58">
        <f t="shared" si="16"/>
        <v>32400</v>
      </c>
    </row>
    <row r="56" spans="23:34" x14ac:dyDescent="0.2">
      <c r="W56" s="56">
        <v>0.04</v>
      </c>
      <c r="X56" s="57">
        <v>0.55000000000000004</v>
      </c>
      <c r="Y56" s="58">
        <f t="shared" si="11"/>
        <v>1619999.9999999998</v>
      </c>
      <c r="Z56" s="58">
        <f t="shared" si="31"/>
        <v>64799.999999999993</v>
      </c>
      <c r="AA56" s="58">
        <f t="shared" si="15"/>
        <v>4859.9999999999991</v>
      </c>
      <c r="AD56" s="61">
        <v>0.4</v>
      </c>
      <c r="AE56" s="57">
        <v>0.6</v>
      </c>
      <c r="AF56" s="58">
        <f t="shared" si="0"/>
        <v>1440000</v>
      </c>
      <c r="AG56" s="58">
        <f t="shared" si="13"/>
        <v>576000</v>
      </c>
      <c r="AH56" s="58">
        <f t="shared" si="16"/>
        <v>43200</v>
      </c>
    </row>
    <row r="57" spans="23:34" x14ac:dyDescent="0.2">
      <c r="W57" s="56">
        <v>0.04</v>
      </c>
      <c r="X57" s="57">
        <v>0.5</v>
      </c>
      <c r="Y57" s="58">
        <f t="shared" si="11"/>
        <v>1800000</v>
      </c>
      <c r="Z57" s="58">
        <f t="shared" si="31"/>
        <v>72000</v>
      </c>
      <c r="AA57" s="58">
        <f t="shared" si="15"/>
        <v>5400</v>
      </c>
      <c r="AD57" s="61">
        <v>0.4</v>
      </c>
      <c r="AE57" s="57">
        <v>0.5</v>
      </c>
      <c r="AF57" s="58">
        <f t="shared" si="0"/>
        <v>1800000</v>
      </c>
      <c r="AG57" s="58">
        <f t="shared" si="13"/>
        <v>720000</v>
      </c>
      <c r="AH57" s="58">
        <f t="shared" si="16"/>
        <v>54000</v>
      </c>
    </row>
    <row r="58" spans="23:34" x14ac:dyDescent="0.2">
      <c r="W58" s="56">
        <v>0.04</v>
      </c>
      <c r="X58" s="57">
        <v>0.45</v>
      </c>
      <c r="Y58" s="58">
        <f t="shared" si="11"/>
        <v>1980000</v>
      </c>
      <c r="Z58" s="58">
        <f t="shared" si="31"/>
        <v>79200</v>
      </c>
      <c r="AA58" s="58">
        <f t="shared" si="15"/>
        <v>5940</v>
      </c>
      <c r="AD58" s="61">
        <v>0.4</v>
      </c>
      <c r="AE58" s="57">
        <v>0.4</v>
      </c>
      <c r="AF58" s="58">
        <f t="shared" si="0"/>
        <v>2160000</v>
      </c>
      <c r="AG58" s="58">
        <f t="shared" si="13"/>
        <v>864000</v>
      </c>
      <c r="AH58" s="58">
        <f t="shared" si="16"/>
        <v>64800</v>
      </c>
    </row>
    <row r="59" spans="23:34" x14ac:dyDescent="0.2">
      <c r="W59" s="56">
        <v>0.04</v>
      </c>
      <c r="X59" s="57">
        <v>0.4</v>
      </c>
      <c r="Y59" s="58">
        <f t="shared" si="11"/>
        <v>2160000</v>
      </c>
      <c r="Z59" s="58">
        <f t="shared" si="31"/>
        <v>86400</v>
      </c>
      <c r="AA59" s="58">
        <f t="shared" si="15"/>
        <v>6480</v>
      </c>
      <c r="AD59" s="61">
        <v>0.4</v>
      </c>
      <c r="AE59" s="57">
        <v>0.3</v>
      </c>
      <c r="AF59" s="58">
        <f t="shared" si="0"/>
        <v>2520000</v>
      </c>
      <c r="AG59" s="58">
        <f t="shared" si="13"/>
        <v>1008000</v>
      </c>
      <c r="AH59" s="58">
        <f t="shared" si="16"/>
        <v>75600</v>
      </c>
    </row>
    <row r="60" spans="23:34" x14ac:dyDescent="0.2">
      <c r="W60" s="56">
        <v>0.04</v>
      </c>
      <c r="X60" s="57">
        <v>0.35</v>
      </c>
      <c r="Y60" s="58">
        <f t="shared" si="11"/>
        <v>2340000</v>
      </c>
      <c r="Z60" s="58">
        <f t="shared" si="31"/>
        <v>93600</v>
      </c>
      <c r="AA60" s="58">
        <f t="shared" si="15"/>
        <v>7020</v>
      </c>
      <c r="AD60" s="61">
        <v>0.4</v>
      </c>
      <c r="AE60" s="57">
        <v>0.2</v>
      </c>
      <c r="AF60" s="58">
        <f t="shared" si="0"/>
        <v>2880000</v>
      </c>
      <c r="AG60" s="58">
        <f t="shared" si="13"/>
        <v>1152000</v>
      </c>
      <c r="AH60" s="58">
        <f t="shared" si="16"/>
        <v>86400</v>
      </c>
    </row>
    <row r="61" spans="23:34" x14ac:dyDescent="0.2">
      <c r="W61" s="56">
        <v>0.04</v>
      </c>
      <c r="X61" s="57">
        <v>0.3</v>
      </c>
      <c r="Y61" s="58">
        <f t="shared" si="11"/>
        <v>2520000</v>
      </c>
      <c r="Z61" s="58">
        <f t="shared" si="31"/>
        <v>100800</v>
      </c>
      <c r="AA61" s="58">
        <f t="shared" si="15"/>
        <v>7560</v>
      </c>
      <c r="AD61" s="61">
        <v>0.4</v>
      </c>
      <c r="AE61" s="57">
        <v>0.1</v>
      </c>
      <c r="AF61" s="58">
        <f t="shared" si="0"/>
        <v>3240000</v>
      </c>
      <c r="AG61" s="58">
        <f t="shared" si="13"/>
        <v>1296000</v>
      </c>
      <c r="AH61" s="58">
        <f t="shared" si="16"/>
        <v>97200</v>
      </c>
    </row>
    <row r="62" spans="23:34" x14ac:dyDescent="0.2">
      <c r="W62" s="56">
        <v>0.04</v>
      </c>
      <c r="X62" s="57">
        <v>0.25</v>
      </c>
      <c r="Y62" s="58">
        <f t="shared" si="11"/>
        <v>2700000</v>
      </c>
      <c r="Z62" s="58">
        <f t="shared" si="31"/>
        <v>108000</v>
      </c>
      <c r="AA62" s="58">
        <f t="shared" si="15"/>
        <v>8100</v>
      </c>
      <c r="AD62" s="61">
        <v>0.4</v>
      </c>
      <c r="AE62" s="57">
        <v>0</v>
      </c>
      <c r="AF62" s="58">
        <f t="shared" si="0"/>
        <v>3600000</v>
      </c>
      <c r="AG62" s="58">
        <f t="shared" si="13"/>
        <v>1440000</v>
      </c>
      <c r="AH62" s="58">
        <f t="shared" si="16"/>
        <v>108000</v>
      </c>
    </row>
    <row r="63" spans="23:34" x14ac:dyDescent="0.2">
      <c r="W63" s="56">
        <v>0.05</v>
      </c>
      <c r="X63" s="57">
        <v>0.75</v>
      </c>
      <c r="Y63" s="58">
        <f t="shared" si="11"/>
        <v>900000</v>
      </c>
      <c r="Z63" s="58">
        <f>Y63*W63</f>
        <v>45000</v>
      </c>
      <c r="AA63" s="58">
        <f t="shared" si="15"/>
        <v>3375</v>
      </c>
      <c r="AD63" s="61">
        <v>0.5</v>
      </c>
      <c r="AE63" s="57">
        <v>1</v>
      </c>
      <c r="AF63" s="58">
        <f t="shared" si="0"/>
        <v>0</v>
      </c>
      <c r="AG63" s="58">
        <f t="shared" si="13"/>
        <v>0</v>
      </c>
      <c r="AH63" s="58">
        <f t="shared" si="16"/>
        <v>0</v>
      </c>
    </row>
    <row r="64" spans="23:34" x14ac:dyDescent="0.2">
      <c r="W64" s="56">
        <v>0.05</v>
      </c>
      <c r="X64" s="57">
        <v>0.7</v>
      </c>
      <c r="Y64" s="58">
        <f t="shared" si="11"/>
        <v>1080000</v>
      </c>
      <c r="Z64" s="58">
        <f t="shared" ref="Z64:Z73" si="32">Y64*W64</f>
        <v>54000</v>
      </c>
      <c r="AA64" s="58">
        <f t="shared" si="15"/>
        <v>4050</v>
      </c>
      <c r="AD64" s="61">
        <v>0.5</v>
      </c>
      <c r="AE64" s="57">
        <v>0.9</v>
      </c>
      <c r="AF64" s="58">
        <f t="shared" si="0"/>
        <v>360000</v>
      </c>
      <c r="AG64" s="58">
        <f t="shared" si="13"/>
        <v>180000</v>
      </c>
      <c r="AH64" s="58">
        <f t="shared" si="16"/>
        <v>13500</v>
      </c>
    </row>
    <row r="65" spans="14:34" x14ac:dyDescent="0.2">
      <c r="W65" s="56">
        <v>0.05</v>
      </c>
      <c r="X65" s="57">
        <v>0.65</v>
      </c>
      <c r="Y65" s="58">
        <f t="shared" si="11"/>
        <v>1260000</v>
      </c>
      <c r="Z65" s="58">
        <f t="shared" si="32"/>
        <v>63000</v>
      </c>
      <c r="AA65" s="58">
        <f t="shared" si="15"/>
        <v>4725</v>
      </c>
      <c r="AD65" s="61">
        <v>0.5</v>
      </c>
      <c r="AE65" s="57">
        <v>0.8</v>
      </c>
      <c r="AF65" s="58">
        <f t="shared" si="0"/>
        <v>720000</v>
      </c>
      <c r="AG65" s="58">
        <f t="shared" si="13"/>
        <v>360000</v>
      </c>
      <c r="AH65" s="58">
        <f t="shared" si="16"/>
        <v>27000</v>
      </c>
    </row>
    <row r="66" spans="14:34" x14ac:dyDescent="0.2">
      <c r="W66" s="56">
        <v>0.05</v>
      </c>
      <c r="X66" s="57">
        <v>0.6</v>
      </c>
      <c r="Y66" s="58">
        <f t="shared" si="11"/>
        <v>1440000</v>
      </c>
      <c r="Z66" s="58">
        <f t="shared" si="32"/>
        <v>72000</v>
      </c>
      <c r="AA66" s="58">
        <f t="shared" si="15"/>
        <v>5400</v>
      </c>
      <c r="AD66" s="61">
        <v>0.5</v>
      </c>
      <c r="AE66" s="57">
        <v>0.7</v>
      </c>
      <c r="AF66" s="58">
        <f t="shared" si="0"/>
        <v>1080000</v>
      </c>
      <c r="AG66" s="58">
        <f t="shared" si="13"/>
        <v>540000</v>
      </c>
      <c r="AH66" s="58">
        <f t="shared" si="16"/>
        <v>40500</v>
      </c>
    </row>
    <row r="67" spans="14:34" x14ac:dyDescent="0.2">
      <c r="W67" s="56">
        <v>0.05</v>
      </c>
      <c r="X67" s="57">
        <v>0.55000000000000004</v>
      </c>
      <c r="Y67" s="58">
        <f t="shared" si="11"/>
        <v>1619999.9999999998</v>
      </c>
      <c r="Z67" s="58">
        <f t="shared" si="32"/>
        <v>81000</v>
      </c>
      <c r="AA67" s="58">
        <f t="shared" si="15"/>
        <v>6075</v>
      </c>
      <c r="AD67" s="61">
        <v>0.5</v>
      </c>
      <c r="AE67" s="57">
        <v>0.6</v>
      </c>
      <c r="AF67" s="58">
        <f t="shared" si="0"/>
        <v>1440000</v>
      </c>
      <c r="AG67" s="58">
        <f t="shared" si="13"/>
        <v>720000</v>
      </c>
      <c r="AH67" s="58">
        <f t="shared" si="16"/>
        <v>54000</v>
      </c>
    </row>
    <row r="68" spans="14:34" x14ac:dyDescent="0.2">
      <c r="N68" s="145"/>
      <c r="O68" s="10"/>
      <c r="P68" s="11"/>
      <c r="Q68" s="11"/>
      <c r="R68" s="11"/>
      <c r="S68" s="11"/>
      <c r="T68" s="11"/>
      <c r="W68" s="56">
        <v>0.05</v>
      </c>
      <c r="X68" s="57">
        <v>0.5</v>
      </c>
      <c r="Y68" s="58">
        <f t="shared" si="11"/>
        <v>1800000</v>
      </c>
      <c r="Z68" s="58">
        <f t="shared" si="32"/>
        <v>90000</v>
      </c>
      <c r="AA68" s="58">
        <f t="shared" si="15"/>
        <v>6750</v>
      </c>
      <c r="AD68" s="61">
        <v>0.5</v>
      </c>
      <c r="AE68" s="57">
        <v>0.5</v>
      </c>
      <c r="AF68" s="58">
        <f t="shared" si="0"/>
        <v>1800000</v>
      </c>
      <c r="AG68" s="58">
        <f t="shared" si="13"/>
        <v>900000</v>
      </c>
      <c r="AH68" s="58">
        <f t="shared" si="16"/>
        <v>67500</v>
      </c>
    </row>
    <row r="69" spans="14:34" x14ac:dyDescent="0.2">
      <c r="N69" s="145"/>
      <c r="O69" s="10"/>
      <c r="P69" s="11"/>
      <c r="Q69" s="11"/>
      <c r="R69" s="11"/>
      <c r="S69" s="11"/>
      <c r="T69" s="11"/>
      <c r="W69" s="56">
        <v>0.05</v>
      </c>
      <c r="X69" s="57">
        <v>0.45</v>
      </c>
      <c r="Y69" s="58">
        <f t="shared" si="11"/>
        <v>1980000</v>
      </c>
      <c r="Z69" s="58">
        <f t="shared" si="32"/>
        <v>99000</v>
      </c>
      <c r="AA69" s="58">
        <f t="shared" si="15"/>
        <v>7425</v>
      </c>
      <c r="AD69" s="61">
        <v>0.5</v>
      </c>
      <c r="AE69" s="57">
        <v>0.4</v>
      </c>
      <c r="AF69" s="58">
        <f t="shared" si="0"/>
        <v>2160000</v>
      </c>
      <c r="AG69" s="58">
        <f t="shared" si="13"/>
        <v>1080000</v>
      </c>
      <c r="AH69" s="58">
        <f t="shared" si="16"/>
        <v>81000</v>
      </c>
    </row>
    <row r="70" spans="14:34" x14ac:dyDescent="0.2">
      <c r="N70" s="145"/>
      <c r="O70" s="10"/>
      <c r="P70" s="11"/>
      <c r="Q70" s="11"/>
      <c r="R70" s="11"/>
      <c r="S70" s="11"/>
      <c r="T70" s="11"/>
      <c r="W70" s="56">
        <v>0.05</v>
      </c>
      <c r="X70" s="57">
        <v>0.4</v>
      </c>
      <c r="Y70" s="58">
        <f t="shared" si="11"/>
        <v>2160000</v>
      </c>
      <c r="Z70" s="58">
        <f t="shared" si="32"/>
        <v>108000</v>
      </c>
      <c r="AA70" s="58">
        <f t="shared" si="15"/>
        <v>8100</v>
      </c>
      <c r="AD70" s="61">
        <v>0.5</v>
      </c>
      <c r="AE70" s="57">
        <v>0.3</v>
      </c>
      <c r="AF70" s="58">
        <f t="shared" si="0"/>
        <v>2520000</v>
      </c>
      <c r="AG70" s="58">
        <f t="shared" si="13"/>
        <v>1260000</v>
      </c>
      <c r="AH70" s="58">
        <f t="shared" si="16"/>
        <v>94500</v>
      </c>
    </row>
    <row r="71" spans="14:34" x14ac:dyDescent="0.2">
      <c r="N71" s="145"/>
      <c r="O71" s="10"/>
      <c r="P71" s="11"/>
      <c r="Q71" s="11"/>
      <c r="R71" s="11"/>
      <c r="S71" s="11"/>
      <c r="T71" s="11"/>
      <c r="W71" s="56">
        <v>0.05</v>
      </c>
      <c r="X71" s="57">
        <v>0.35</v>
      </c>
      <c r="Y71" s="58">
        <f t="shared" si="11"/>
        <v>2340000</v>
      </c>
      <c r="Z71" s="58">
        <f t="shared" si="32"/>
        <v>117000</v>
      </c>
      <c r="AA71" s="58">
        <f t="shared" si="15"/>
        <v>8775</v>
      </c>
      <c r="AD71" s="61">
        <v>0.5</v>
      </c>
      <c r="AE71" s="57">
        <v>0.2</v>
      </c>
      <c r="AF71" s="58">
        <f t="shared" si="0"/>
        <v>2880000</v>
      </c>
      <c r="AG71" s="58">
        <f t="shared" si="13"/>
        <v>1440000</v>
      </c>
      <c r="AH71" s="58">
        <f t="shared" si="16"/>
        <v>108000</v>
      </c>
    </row>
    <row r="72" spans="14:34" x14ac:dyDescent="0.2">
      <c r="N72" s="145"/>
      <c r="O72" s="10"/>
      <c r="P72" s="11"/>
      <c r="Q72" s="11"/>
      <c r="R72" s="11"/>
      <c r="S72" s="11"/>
      <c r="T72" s="11"/>
      <c r="W72" s="56">
        <v>0.05</v>
      </c>
      <c r="X72" s="57">
        <v>0.3</v>
      </c>
      <c r="Y72" s="58">
        <f t="shared" si="11"/>
        <v>2520000</v>
      </c>
      <c r="Z72" s="58">
        <f t="shared" si="32"/>
        <v>126000</v>
      </c>
      <c r="AA72" s="58">
        <f t="shared" si="15"/>
        <v>9450</v>
      </c>
      <c r="AD72" s="61">
        <v>0.5</v>
      </c>
      <c r="AE72" s="57">
        <v>0.1</v>
      </c>
      <c r="AF72" s="58">
        <f t="shared" ref="AF72:AF128" si="33">($D$8-($D$8*AE72))</f>
        <v>3240000</v>
      </c>
      <c r="AG72" s="58">
        <f t="shared" si="13"/>
        <v>1620000</v>
      </c>
      <c r="AH72" s="58">
        <f t="shared" si="16"/>
        <v>121500</v>
      </c>
    </row>
    <row r="73" spans="14:34" x14ac:dyDescent="0.2">
      <c r="P73" s="12"/>
      <c r="Q73" s="12"/>
      <c r="R73" s="12"/>
      <c r="S73" s="12"/>
      <c r="T73" s="12"/>
      <c r="W73" s="56">
        <v>0.05</v>
      </c>
      <c r="X73" s="57">
        <v>0.25</v>
      </c>
      <c r="Y73" s="58">
        <f t="shared" ref="Y73:Y128" si="34">($D$8-($D$8*X73))</f>
        <v>2700000</v>
      </c>
      <c r="Z73" s="58">
        <f t="shared" si="32"/>
        <v>135000</v>
      </c>
      <c r="AA73" s="58">
        <f t="shared" si="15"/>
        <v>10125</v>
      </c>
      <c r="AD73" s="61">
        <v>0.5</v>
      </c>
      <c r="AE73" s="57">
        <v>0</v>
      </c>
      <c r="AF73" s="58">
        <f t="shared" si="33"/>
        <v>3600000</v>
      </c>
      <c r="AG73" s="58">
        <f t="shared" ref="AG73:AG128" si="35">AF73*AD73</f>
        <v>1800000</v>
      </c>
      <c r="AH73" s="58">
        <f t="shared" si="16"/>
        <v>135000</v>
      </c>
    </row>
    <row r="74" spans="14:34" x14ac:dyDescent="0.2">
      <c r="P74" s="146"/>
      <c r="Q74" s="146"/>
      <c r="R74" s="146"/>
      <c r="S74" s="146"/>
      <c r="T74" s="146"/>
      <c r="W74" s="56">
        <v>0.06</v>
      </c>
      <c r="X74" s="57">
        <v>0.75</v>
      </c>
      <c r="Y74" s="58">
        <f t="shared" si="34"/>
        <v>900000</v>
      </c>
      <c r="Z74" s="58">
        <f>Y74*W74</f>
        <v>54000</v>
      </c>
      <c r="AA74" s="58">
        <f t="shared" ref="AA74:AA128" si="36">Z74*$D$11</f>
        <v>4050</v>
      </c>
      <c r="AD74" s="61">
        <v>0.6</v>
      </c>
      <c r="AE74" s="57">
        <v>1</v>
      </c>
      <c r="AF74" s="58">
        <f t="shared" si="33"/>
        <v>0</v>
      </c>
      <c r="AG74" s="58">
        <f t="shared" si="35"/>
        <v>0</v>
      </c>
      <c r="AH74" s="58">
        <f t="shared" ref="AH74:AH128" si="37">AG74*$D$11</f>
        <v>0</v>
      </c>
    </row>
    <row r="75" spans="14:34" x14ac:dyDescent="0.2">
      <c r="W75" s="56">
        <v>0.06</v>
      </c>
      <c r="X75" s="57">
        <v>0.7</v>
      </c>
      <c r="Y75" s="58">
        <f t="shared" si="34"/>
        <v>1080000</v>
      </c>
      <c r="Z75" s="58">
        <f t="shared" ref="Z75:Z84" si="38">Y75*W75</f>
        <v>64800</v>
      </c>
      <c r="AA75" s="58">
        <f t="shared" si="36"/>
        <v>4860</v>
      </c>
      <c r="AD75" s="61">
        <v>0.6</v>
      </c>
      <c r="AE75" s="57">
        <v>0.9</v>
      </c>
      <c r="AF75" s="58">
        <f t="shared" si="33"/>
        <v>360000</v>
      </c>
      <c r="AG75" s="58">
        <f t="shared" si="35"/>
        <v>216000</v>
      </c>
      <c r="AH75" s="58">
        <f t="shared" si="37"/>
        <v>16200</v>
      </c>
    </row>
    <row r="76" spans="14:34" x14ac:dyDescent="0.2">
      <c r="W76" s="56">
        <v>0.06</v>
      </c>
      <c r="X76" s="57">
        <v>0.65</v>
      </c>
      <c r="Y76" s="58">
        <f t="shared" si="34"/>
        <v>1260000</v>
      </c>
      <c r="Z76" s="58">
        <f t="shared" si="38"/>
        <v>75600</v>
      </c>
      <c r="AA76" s="58">
        <f t="shared" si="36"/>
        <v>5670</v>
      </c>
      <c r="AD76" s="61">
        <v>0.6</v>
      </c>
      <c r="AE76" s="57">
        <v>0.8</v>
      </c>
      <c r="AF76" s="58">
        <f t="shared" si="33"/>
        <v>720000</v>
      </c>
      <c r="AG76" s="58">
        <f t="shared" si="35"/>
        <v>432000</v>
      </c>
      <c r="AH76" s="58">
        <f t="shared" si="37"/>
        <v>32400</v>
      </c>
    </row>
    <row r="77" spans="14:34" x14ac:dyDescent="0.2">
      <c r="W77" s="56">
        <v>0.06</v>
      </c>
      <c r="X77" s="57">
        <v>0.6</v>
      </c>
      <c r="Y77" s="58">
        <f t="shared" si="34"/>
        <v>1440000</v>
      </c>
      <c r="Z77" s="58">
        <f t="shared" si="38"/>
        <v>86400</v>
      </c>
      <c r="AA77" s="58">
        <f t="shared" si="36"/>
        <v>6480</v>
      </c>
      <c r="AD77" s="61">
        <v>0.6</v>
      </c>
      <c r="AE77" s="57">
        <v>0.7</v>
      </c>
      <c r="AF77" s="58">
        <f t="shared" si="33"/>
        <v>1080000</v>
      </c>
      <c r="AG77" s="58">
        <f t="shared" si="35"/>
        <v>648000</v>
      </c>
      <c r="AH77" s="58">
        <f t="shared" si="37"/>
        <v>48600</v>
      </c>
    </row>
    <row r="78" spans="14:34" x14ac:dyDescent="0.2">
      <c r="W78" s="56">
        <v>0.06</v>
      </c>
      <c r="X78" s="57">
        <v>0.55000000000000004</v>
      </c>
      <c r="Y78" s="58">
        <f t="shared" si="34"/>
        <v>1619999.9999999998</v>
      </c>
      <c r="Z78" s="58">
        <f t="shared" si="38"/>
        <v>97199.999999999985</v>
      </c>
      <c r="AA78" s="58">
        <f t="shared" si="36"/>
        <v>7289.9999999999991</v>
      </c>
      <c r="AD78" s="61">
        <v>0.6</v>
      </c>
      <c r="AE78" s="57">
        <v>0.6</v>
      </c>
      <c r="AF78" s="58">
        <f t="shared" si="33"/>
        <v>1440000</v>
      </c>
      <c r="AG78" s="58">
        <f t="shared" si="35"/>
        <v>864000</v>
      </c>
      <c r="AH78" s="58">
        <f t="shared" si="37"/>
        <v>64800</v>
      </c>
    </row>
    <row r="79" spans="14:34" x14ac:dyDescent="0.2">
      <c r="W79" s="56">
        <v>0.06</v>
      </c>
      <c r="X79" s="57">
        <v>0.5</v>
      </c>
      <c r="Y79" s="58">
        <f t="shared" si="34"/>
        <v>1800000</v>
      </c>
      <c r="Z79" s="58">
        <f t="shared" si="38"/>
        <v>108000</v>
      </c>
      <c r="AA79" s="58">
        <f t="shared" si="36"/>
        <v>8100</v>
      </c>
      <c r="AD79" s="61">
        <v>0.6</v>
      </c>
      <c r="AE79" s="57">
        <v>0.5</v>
      </c>
      <c r="AF79" s="58">
        <f t="shared" si="33"/>
        <v>1800000</v>
      </c>
      <c r="AG79" s="58">
        <f t="shared" si="35"/>
        <v>1080000</v>
      </c>
      <c r="AH79" s="58">
        <f t="shared" si="37"/>
        <v>81000</v>
      </c>
    </row>
    <row r="80" spans="14:34" x14ac:dyDescent="0.2">
      <c r="W80" s="56">
        <v>0.06</v>
      </c>
      <c r="X80" s="57">
        <v>0.45</v>
      </c>
      <c r="Y80" s="58">
        <f t="shared" si="34"/>
        <v>1980000</v>
      </c>
      <c r="Z80" s="58">
        <f t="shared" si="38"/>
        <v>118800</v>
      </c>
      <c r="AA80" s="58">
        <f t="shared" si="36"/>
        <v>8910</v>
      </c>
      <c r="AD80" s="61">
        <v>0.6</v>
      </c>
      <c r="AE80" s="57">
        <v>0.4</v>
      </c>
      <c r="AF80" s="58">
        <f t="shared" si="33"/>
        <v>2160000</v>
      </c>
      <c r="AG80" s="58">
        <f t="shared" si="35"/>
        <v>1296000</v>
      </c>
      <c r="AH80" s="58">
        <f t="shared" si="37"/>
        <v>97200</v>
      </c>
    </row>
    <row r="81" spans="23:34" x14ac:dyDescent="0.2">
      <c r="W81" s="56">
        <v>0.06</v>
      </c>
      <c r="X81" s="57">
        <v>0.4</v>
      </c>
      <c r="Y81" s="58">
        <f t="shared" si="34"/>
        <v>2160000</v>
      </c>
      <c r="Z81" s="58">
        <f t="shared" si="38"/>
        <v>129600</v>
      </c>
      <c r="AA81" s="58">
        <f t="shared" si="36"/>
        <v>9720</v>
      </c>
      <c r="AD81" s="61">
        <v>0.6</v>
      </c>
      <c r="AE81" s="57">
        <v>0.3</v>
      </c>
      <c r="AF81" s="58">
        <f t="shared" si="33"/>
        <v>2520000</v>
      </c>
      <c r="AG81" s="58">
        <f t="shared" si="35"/>
        <v>1512000</v>
      </c>
      <c r="AH81" s="58">
        <f t="shared" si="37"/>
        <v>113400</v>
      </c>
    </row>
    <row r="82" spans="23:34" x14ac:dyDescent="0.2">
      <c r="W82" s="56">
        <v>0.06</v>
      </c>
      <c r="X82" s="57">
        <v>0.35</v>
      </c>
      <c r="Y82" s="58">
        <f t="shared" si="34"/>
        <v>2340000</v>
      </c>
      <c r="Z82" s="58">
        <f t="shared" si="38"/>
        <v>140400</v>
      </c>
      <c r="AA82" s="58">
        <f t="shared" si="36"/>
        <v>10530</v>
      </c>
      <c r="AD82" s="61">
        <v>0.6</v>
      </c>
      <c r="AE82" s="57">
        <v>0.2</v>
      </c>
      <c r="AF82" s="58">
        <f t="shared" si="33"/>
        <v>2880000</v>
      </c>
      <c r="AG82" s="58">
        <f t="shared" si="35"/>
        <v>1728000</v>
      </c>
      <c r="AH82" s="58">
        <f t="shared" si="37"/>
        <v>129600</v>
      </c>
    </row>
    <row r="83" spans="23:34" x14ac:dyDescent="0.2">
      <c r="W83" s="56">
        <v>0.06</v>
      </c>
      <c r="X83" s="57">
        <v>0.3</v>
      </c>
      <c r="Y83" s="58">
        <f t="shared" si="34"/>
        <v>2520000</v>
      </c>
      <c r="Z83" s="58">
        <f t="shared" si="38"/>
        <v>151200</v>
      </c>
      <c r="AA83" s="58">
        <f t="shared" si="36"/>
        <v>11340</v>
      </c>
      <c r="AD83" s="61">
        <v>0.6</v>
      </c>
      <c r="AE83" s="57">
        <v>0.1</v>
      </c>
      <c r="AF83" s="58">
        <f t="shared" si="33"/>
        <v>3240000</v>
      </c>
      <c r="AG83" s="58">
        <f t="shared" si="35"/>
        <v>1944000</v>
      </c>
      <c r="AH83" s="58">
        <f t="shared" si="37"/>
        <v>145800</v>
      </c>
    </row>
    <row r="84" spans="23:34" x14ac:dyDescent="0.2">
      <c r="W84" s="56">
        <v>0.06</v>
      </c>
      <c r="X84" s="57">
        <v>0.25</v>
      </c>
      <c r="Y84" s="58">
        <f t="shared" si="34"/>
        <v>2700000</v>
      </c>
      <c r="Z84" s="58">
        <f t="shared" si="38"/>
        <v>162000</v>
      </c>
      <c r="AA84" s="58">
        <f t="shared" si="36"/>
        <v>12150</v>
      </c>
      <c r="AD84" s="61">
        <v>0.6</v>
      </c>
      <c r="AE84" s="57">
        <v>0</v>
      </c>
      <c r="AF84" s="58">
        <f t="shared" si="33"/>
        <v>3600000</v>
      </c>
      <c r="AG84" s="58">
        <f t="shared" si="35"/>
        <v>2160000</v>
      </c>
      <c r="AH84" s="58">
        <f t="shared" si="37"/>
        <v>162000</v>
      </c>
    </row>
    <row r="85" spans="23:34" x14ac:dyDescent="0.2">
      <c r="W85" s="56">
        <v>7.0000000000000007E-2</v>
      </c>
      <c r="X85" s="57">
        <v>0.75</v>
      </c>
      <c r="Y85" s="58">
        <f t="shared" si="34"/>
        <v>900000</v>
      </c>
      <c r="Z85" s="58">
        <f>Y85*W85</f>
        <v>63000.000000000007</v>
      </c>
      <c r="AA85" s="58">
        <f t="shared" si="36"/>
        <v>4725</v>
      </c>
      <c r="AD85" s="61">
        <v>0.7</v>
      </c>
      <c r="AE85" s="57">
        <v>1</v>
      </c>
      <c r="AF85" s="58">
        <f t="shared" si="33"/>
        <v>0</v>
      </c>
      <c r="AG85" s="58">
        <f t="shared" si="35"/>
        <v>0</v>
      </c>
      <c r="AH85" s="58">
        <f t="shared" si="37"/>
        <v>0</v>
      </c>
    </row>
    <row r="86" spans="23:34" x14ac:dyDescent="0.2">
      <c r="W86" s="56">
        <v>7.0000000000000007E-2</v>
      </c>
      <c r="X86" s="57">
        <v>0.7</v>
      </c>
      <c r="Y86" s="58">
        <f t="shared" si="34"/>
        <v>1080000</v>
      </c>
      <c r="Z86" s="58">
        <f t="shared" ref="Z86:Z95" si="39">Y86*W86</f>
        <v>75600</v>
      </c>
      <c r="AA86" s="58">
        <f t="shared" si="36"/>
        <v>5670</v>
      </c>
      <c r="AD86" s="61">
        <v>0.7</v>
      </c>
      <c r="AE86" s="57">
        <v>0.9</v>
      </c>
      <c r="AF86" s="58">
        <f t="shared" si="33"/>
        <v>360000</v>
      </c>
      <c r="AG86" s="58">
        <f t="shared" si="35"/>
        <v>251999.99999999997</v>
      </c>
      <c r="AH86" s="58">
        <f t="shared" si="37"/>
        <v>18899.999999999996</v>
      </c>
    </row>
    <row r="87" spans="23:34" x14ac:dyDescent="0.2">
      <c r="W87" s="56">
        <v>7.0000000000000007E-2</v>
      </c>
      <c r="X87" s="57">
        <v>0.65</v>
      </c>
      <c r="Y87" s="58">
        <f t="shared" si="34"/>
        <v>1260000</v>
      </c>
      <c r="Z87" s="58">
        <f t="shared" si="39"/>
        <v>88200.000000000015</v>
      </c>
      <c r="AA87" s="58">
        <f t="shared" si="36"/>
        <v>6615.0000000000009</v>
      </c>
      <c r="AD87" s="61">
        <v>0.7</v>
      </c>
      <c r="AE87" s="57">
        <v>0.8</v>
      </c>
      <c r="AF87" s="58">
        <f t="shared" si="33"/>
        <v>720000</v>
      </c>
      <c r="AG87" s="58">
        <f t="shared" si="35"/>
        <v>503999.99999999994</v>
      </c>
      <c r="AH87" s="58">
        <f t="shared" si="37"/>
        <v>37799.999999999993</v>
      </c>
    </row>
    <row r="88" spans="23:34" x14ac:dyDescent="0.2">
      <c r="W88" s="56">
        <v>7.0000000000000007E-2</v>
      </c>
      <c r="X88" s="57">
        <v>0.6</v>
      </c>
      <c r="Y88" s="58">
        <f t="shared" si="34"/>
        <v>1440000</v>
      </c>
      <c r="Z88" s="58">
        <f t="shared" si="39"/>
        <v>100800.00000000001</v>
      </c>
      <c r="AA88" s="58">
        <f t="shared" si="36"/>
        <v>7560.0000000000009</v>
      </c>
      <c r="AD88" s="61">
        <v>0.7</v>
      </c>
      <c r="AE88" s="57">
        <v>0.7</v>
      </c>
      <c r="AF88" s="58">
        <f t="shared" si="33"/>
        <v>1080000</v>
      </c>
      <c r="AG88" s="58">
        <f t="shared" si="35"/>
        <v>756000</v>
      </c>
      <c r="AH88" s="58">
        <f t="shared" si="37"/>
        <v>56700</v>
      </c>
    </row>
    <row r="89" spans="23:34" x14ac:dyDescent="0.2">
      <c r="W89" s="56">
        <v>7.0000000000000007E-2</v>
      </c>
      <c r="X89" s="57">
        <v>0.55000000000000004</v>
      </c>
      <c r="Y89" s="58">
        <f t="shared" si="34"/>
        <v>1619999.9999999998</v>
      </c>
      <c r="Z89" s="58">
        <f t="shared" si="39"/>
        <v>113400</v>
      </c>
      <c r="AA89" s="58">
        <f t="shared" si="36"/>
        <v>8505</v>
      </c>
      <c r="AD89" s="61">
        <v>0.7</v>
      </c>
      <c r="AE89" s="57">
        <v>0.6</v>
      </c>
      <c r="AF89" s="58">
        <f t="shared" si="33"/>
        <v>1440000</v>
      </c>
      <c r="AG89" s="58">
        <f t="shared" si="35"/>
        <v>1007999.9999999999</v>
      </c>
      <c r="AH89" s="58">
        <f t="shared" si="37"/>
        <v>75599.999999999985</v>
      </c>
    </row>
    <row r="90" spans="23:34" x14ac:dyDescent="0.2">
      <c r="W90" s="56">
        <v>7.0000000000000007E-2</v>
      </c>
      <c r="X90" s="57">
        <v>0.5</v>
      </c>
      <c r="Y90" s="58">
        <f t="shared" si="34"/>
        <v>1800000</v>
      </c>
      <c r="Z90" s="58">
        <f t="shared" si="39"/>
        <v>126000.00000000001</v>
      </c>
      <c r="AA90" s="58">
        <f t="shared" si="36"/>
        <v>9450</v>
      </c>
      <c r="AD90" s="61">
        <v>0.7</v>
      </c>
      <c r="AE90" s="57">
        <v>0.5</v>
      </c>
      <c r="AF90" s="58">
        <f t="shared" si="33"/>
        <v>1800000</v>
      </c>
      <c r="AG90" s="58">
        <f t="shared" si="35"/>
        <v>1260000</v>
      </c>
      <c r="AH90" s="58">
        <f t="shared" si="37"/>
        <v>94500</v>
      </c>
    </row>
    <row r="91" spans="23:34" x14ac:dyDescent="0.2">
      <c r="W91" s="56">
        <v>7.0000000000000007E-2</v>
      </c>
      <c r="X91" s="57">
        <v>0.45</v>
      </c>
      <c r="Y91" s="58">
        <f t="shared" si="34"/>
        <v>1980000</v>
      </c>
      <c r="Z91" s="58">
        <f t="shared" si="39"/>
        <v>138600</v>
      </c>
      <c r="AA91" s="58">
        <f t="shared" si="36"/>
        <v>10395</v>
      </c>
      <c r="AD91" s="61">
        <v>0.7</v>
      </c>
      <c r="AE91" s="57">
        <v>0.4</v>
      </c>
      <c r="AF91" s="58">
        <f t="shared" si="33"/>
        <v>2160000</v>
      </c>
      <c r="AG91" s="58">
        <f t="shared" si="35"/>
        <v>1512000</v>
      </c>
      <c r="AH91" s="58">
        <f t="shared" si="37"/>
        <v>113400</v>
      </c>
    </row>
    <row r="92" spans="23:34" x14ac:dyDescent="0.2">
      <c r="W92" s="56">
        <v>7.0000000000000007E-2</v>
      </c>
      <c r="X92" s="57">
        <v>0.4</v>
      </c>
      <c r="Y92" s="58">
        <f t="shared" si="34"/>
        <v>2160000</v>
      </c>
      <c r="Z92" s="58">
        <f t="shared" si="39"/>
        <v>151200</v>
      </c>
      <c r="AA92" s="58">
        <f t="shared" si="36"/>
        <v>11340</v>
      </c>
      <c r="AD92" s="61">
        <v>0.7</v>
      </c>
      <c r="AE92" s="57">
        <v>0.3</v>
      </c>
      <c r="AF92" s="58">
        <f t="shared" si="33"/>
        <v>2520000</v>
      </c>
      <c r="AG92" s="58">
        <f t="shared" si="35"/>
        <v>1764000</v>
      </c>
      <c r="AH92" s="58">
        <f t="shared" si="37"/>
        <v>132300</v>
      </c>
    </row>
    <row r="93" spans="23:34" x14ac:dyDescent="0.2">
      <c r="W93" s="56">
        <v>7.0000000000000007E-2</v>
      </c>
      <c r="X93" s="57">
        <v>0.35</v>
      </c>
      <c r="Y93" s="58">
        <f t="shared" si="34"/>
        <v>2340000</v>
      </c>
      <c r="Z93" s="58">
        <f t="shared" si="39"/>
        <v>163800.00000000003</v>
      </c>
      <c r="AA93" s="58">
        <f t="shared" si="36"/>
        <v>12285.000000000002</v>
      </c>
      <c r="AD93" s="61">
        <v>0.7</v>
      </c>
      <c r="AE93" s="57">
        <v>0.2</v>
      </c>
      <c r="AF93" s="58">
        <f t="shared" si="33"/>
        <v>2880000</v>
      </c>
      <c r="AG93" s="58">
        <f t="shared" si="35"/>
        <v>2015999.9999999998</v>
      </c>
      <c r="AH93" s="58">
        <f t="shared" si="37"/>
        <v>151199.99999999997</v>
      </c>
    </row>
    <row r="94" spans="23:34" x14ac:dyDescent="0.2">
      <c r="W94" s="56">
        <v>7.0000000000000007E-2</v>
      </c>
      <c r="X94" s="57">
        <v>0.3</v>
      </c>
      <c r="Y94" s="58">
        <f t="shared" si="34"/>
        <v>2520000</v>
      </c>
      <c r="Z94" s="58">
        <f t="shared" si="39"/>
        <v>176400.00000000003</v>
      </c>
      <c r="AA94" s="58">
        <f t="shared" si="36"/>
        <v>13230.000000000002</v>
      </c>
      <c r="AD94" s="61">
        <v>0.7</v>
      </c>
      <c r="AE94" s="57">
        <v>0.1</v>
      </c>
      <c r="AF94" s="58">
        <f t="shared" si="33"/>
        <v>3240000</v>
      </c>
      <c r="AG94" s="58">
        <f t="shared" si="35"/>
        <v>2268000</v>
      </c>
      <c r="AH94" s="58">
        <f t="shared" si="37"/>
        <v>170100</v>
      </c>
    </row>
    <row r="95" spans="23:34" x14ac:dyDescent="0.2">
      <c r="W95" s="56">
        <v>7.0000000000000007E-2</v>
      </c>
      <c r="X95" s="57">
        <v>0.25</v>
      </c>
      <c r="Y95" s="58">
        <f t="shared" si="34"/>
        <v>2700000</v>
      </c>
      <c r="Z95" s="58">
        <f t="shared" si="39"/>
        <v>189000.00000000003</v>
      </c>
      <c r="AA95" s="58">
        <f t="shared" si="36"/>
        <v>14175.000000000002</v>
      </c>
      <c r="AD95" s="61">
        <v>0.7</v>
      </c>
      <c r="AE95" s="57">
        <v>0</v>
      </c>
      <c r="AF95" s="58">
        <f t="shared" si="33"/>
        <v>3600000</v>
      </c>
      <c r="AG95" s="58">
        <f t="shared" si="35"/>
        <v>2520000</v>
      </c>
      <c r="AH95" s="58">
        <f t="shared" si="37"/>
        <v>189000</v>
      </c>
    </row>
    <row r="96" spans="23:34" x14ac:dyDescent="0.2">
      <c r="W96" s="56">
        <v>0.08</v>
      </c>
      <c r="X96" s="57">
        <v>0.75</v>
      </c>
      <c r="Y96" s="58">
        <f t="shared" si="34"/>
        <v>900000</v>
      </c>
      <c r="Z96" s="58">
        <f>Y96*W96</f>
        <v>72000</v>
      </c>
      <c r="AA96" s="58">
        <f t="shared" si="36"/>
        <v>5400</v>
      </c>
      <c r="AD96" s="61">
        <v>0.8</v>
      </c>
      <c r="AE96" s="57">
        <v>1</v>
      </c>
      <c r="AF96" s="58">
        <f t="shared" si="33"/>
        <v>0</v>
      </c>
      <c r="AG96" s="58">
        <f t="shared" si="35"/>
        <v>0</v>
      </c>
      <c r="AH96" s="58">
        <f t="shared" si="37"/>
        <v>0</v>
      </c>
    </row>
    <row r="97" spans="23:34" x14ac:dyDescent="0.2">
      <c r="W97" s="56">
        <v>0.08</v>
      </c>
      <c r="X97" s="57">
        <v>0.7</v>
      </c>
      <c r="Y97" s="58">
        <f t="shared" si="34"/>
        <v>1080000</v>
      </c>
      <c r="Z97" s="58">
        <f t="shared" ref="Z97:Z106" si="40">Y97*W97</f>
        <v>86400</v>
      </c>
      <c r="AA97" s="58">
        <f t="shared" si="36"/>
        <v>6480</v>
      </c>
      <c r="AD97" s="61">
        <v>0.8</v>
      </c>
      <c r="AE97" s="57">
        <v>0.9</v>
      </c>
      <c r="AF97" s="58">
        <f t="shared" si="33"/>
        <v>360000</v>
      </c>
      <c r="AG97" s="58">
        <f t="shared" si="35"/>
        <v>288000</v>
      </c>
      <c r="AH97" s="58">
        <f t="shared" si="37"/>
        <v>21600</v>
      </c>
    </row>
    <row r="98" spans="23:34" x14ac:dyDescent="0.2">
      <c r="W98" s="56">
        <v>0.08</v>
      </c>
      <c r="X98" s="57">
        <v>0.65</v>
      </c>
      <c r="Y98" s="58">
        <f t="shared" si="34"/>
        <v>1260000</v>
      </c>
      <c r="Z98" s="58">
        <f t="shared" si="40"/>
        <v>100800</v>
      </c>
      <c r="AA98" s="58">
        <f t="shared" si="36"/>
        <v>7560</v>
      </c>
      <c r="AD98" s="61">
        <v>0.8</v>
      </c>
      <c r="AE98" s="57">
        <v>0.8</v>
      </c>
      <c r="AF98" s="58">
        <f t="shared" si="33"/>
        <v>720000</v>
      </c>
      <c r="AG98" s="58">
        <f t="shared" si="35"/>
        <v>576000</v>
      </c>
      <c r="AH98" s="58">
        <f t="shared" si="37"/>
        <v>43200</v>
      </c>
    </row>
    <row r="99" spans="23:34" x14ac:dyDescent="0.2">
      <c r="W99" s="56">
        <v>0.08</v>
      </c>
      <c r="X99" s="57">
        <v>0.6</v>
      </c>
      <c r="Y99" s="58">
        <f t="shared" si="34"/>
        <v>1440000</v>
      </c>
      <c r="Z99" s="58">
        <f t="shared" si="40"/>
        <v>115200</v>
      </c>
      <c r="AA99" s="58">
        <f t="shared" si="36"/>
        <v>8640</v>
      </c>
      <c r="AD99" s="61">
        <v>0.8</v>
      </c>
      <c r="AE99" s="57">
        <v>0.7</v>
      </c>
      <c r="AF99" s="58">
        <f t="shared" si="33"/>
        <v>1080000</v>
      </c>
      <c r="AG99" s="58">
        <f t="shared" si="35"/>
        <v>864000</v>
      </c>
      <c r="AH99" s="58">
        <f t="shared" si="37"/>
        <v>64800</v>
      </c>
    </row>
    <row r="100" spans="23:34" x14ac:dyDescent="0.2">
      <c r="W100" s="56">
        <v>0.08</v>
      </c>
      <c r="X100" s="57">
        <v>0.55000000000000004</v>
      </c>
      <c r="Y100" s="58">
        <f t="shared" si="34"/>
        <v>1619999.9999999998</v>
      </c>
      <c r="Z100" s="58">
        <f t="shared" si="40"/>
        <v>129599.99999999999</v>
      </c>
      <c r="AA100" s="58">
        <f t="shared" si="36"/>
        <v>9719.9999999999982</v>
      </c>
      <c r="AD100" s="61">
        <v>0.8</v>
      </c>
      <c r="AE100" s="57">
        <v>0.6</v>
      </c>
      <c r="AF100" s="58">
        <f t="shared" si="33"/>
        <v>1440000</v>
      </c>
      <c r="AG100" s="58">
        <f t="shared" si="35"/>
        <v>1152000</v>
      </c>
      <c r="AH100" s="58">
        <f t="shared" si="37"/>
        <v>86400</v>
      </c>
    </row>
    <row r="101" spans="23:34" x14ac:dyDescent="0.2">
      <c r="W101" s="56">
        <v>0.08</v>
      </c>
      <c r="X101" s="57">
        <v>0.5</v>
      </c>
      <c r="Y101" s="58">
        <f t="shared" si="34"/>
        <v>1800000</v>
      </c>
      <c r="Z101" s="58">
        <f t="shared" si="40"/>
        <v>144000</v>
      </c>
      <c r="AA101" s="58">
        <f t="shared" si="36"/>
        <v>10800</v>
      </c>
      <c r="AD101" s="61">
        <v>0.8</v>
      </c>
      <c r="AE101" s="57">
        <v>0.5</v>
      </c>
      <c r="AF101" s="58">
        <f t="shared" si="33"/>
        <v>1800000</v>
      </c>
      <c r="AG101" s="58">
        <f t="shared" si="35"/>
        <v>1440000</v>
      </c>
      <c r="AH101" s="58">
        <f t="shared" si="37"/>
        <v>108000</v>
      </c>
    </row>
    <row r="102" spans="23:34" x14ac:dyDescent="0.2">
      <c r="W102" s="56">
        <v>0.08</v>
      </c>
      <c r="X102" s="57">
        <v>0.45</v>
      </c>
      <c r="Y102" s="58">
        <f t="shared" si="34"/>
        <v>1980000</v>
      </c>
      <c r="Z102" s="58">
        <f t="shared" si="40"/>
        <v>158400</v>
      </c>
      <c r="AA102" s="58">
        <f t="shared" si="36"/>
        <v>11880</v>
      </c>
      <c r="AD102" s="61">
        <v>0.8</v>
      </c>
      <c r="AE102" s="57">
        <v>0.4</v>
      </c>
      <c r="AF102" s="58">
        <f t="shared" si="33"/>
        <v>2160000</v>
      </c>
      <c r="AG102" s="58">
        <f t="shared" si="35"/>
        <v>1728000</v>
      </c>
      <c r="AH102" s="58">
        <f t="shared" si="37"/>
        <v>129600</v>
      </c>
    </row>
    <row r="103" spans="23:34" x14ac:dyDescent="0.2">
      <c r="W103" s="56">
        <v>0.08</v>
      </c>
      <c r="X103" s="57">
        <v>0.4</v>
      </c>
      <c r="Y103" s="58">
        <f t="shared" si="34"/>
        <v>2160000</v>
      </c>
      <c r="Z103" s="58">
        <f t="shared" si="40"/>
        <v>172800</v>
      </c>
      <c r="AA103" s="58">
        <f t="shared" si="36"/>
        <v>12960</v>
      </c>
      <c r="AD103" s="61">
        <v>0.8</v>
      </c>
      <c r="AE103" s="57">
        <v>0.3</v>
      </c>
      <c r="AF103" s="58">
        <f t="shared" si="33"/>
        <v>2520000</v>
      </c>
      <c r="AG103" s="58">
        <f t="shared" si="35"/>
        <v>2016000</v>
      </c>
      <c r="AH103" s="58">
        <f t="shared" si="37"/>
        <v>151200</v>
      </c>
    </row>
    <row r="104" spans="23:34" x14ac:dyDescent="0.2">
      <c r="W104" s="56">
        <v>0.08</v>
      </c>
      <c r="X104" s="57">
        <v>0.35</v>
      </c>
      <c r="Y104" s="58">
        <f t="shared" si="34"/>
        <v>2340000</v>
      </c>
      <c r="Z104" s="58">
        <f t="shared" si="40"/>
        <v>187200</v>
      </c>
      <c r="AA104" s="58">
        <f t="shared" si="36"/>
        <v>14040</v>
      </c>
      <c r="AD104" s="61">
        <v>0.8</v>
      </c>
      <c r="AE104" s="57">
        <v>0.2</v>
      </c>
      <c r="AF104" s="58">
        <f t="shared" si="33"/>
        <v>2880000</v>
      </c>
      <c r="AG104" s="58">
        <f t="shared" si="35"/>
        <v>2304000</v>
      </c>
      <c r="AH104" s="58">
        <f t="shared" si="37"/>
        <v>172800</v>
      </c>
    </row>
    <row r="105" spans="23:34" x14ac:dyDescent="0.2">
      <c r="W105" s="56">
        <v>0.08</v>
      </c>
      <c r="X105" s="57">
        <v>0.3</v>
      </c>
      <c r="Y105" s="58">
        <f t="shared" si="34"/>
        <v>2520000</v>
      </c>
      <c r="Z105" s="58">
        <f t="shared" si="40"/>
        <v>201600</v>
      </c>
      <c r="AA105" s="58">
        <f t="shared" si="36"/>
        <v>15120</v>
      </c>
      <c r="AD105" s="61">
        <v>0.8</v>
      </c>
      <c r="AE105" s="57">
        <v>0.1</v>
      </c>
      <c r="AF105" s="58">
        <f t="shared" si="33"/>
        <v>3240000</v>
      </c>
      <c r="AG105" s="58">
        <f t="shared" si="35"/>
        <v>2592000</v>
      </c>
      <c r="AH105" s="58">
        <f t="shared" si="37"/>
        <v>194400</v>
      </c>
    </row>
    <row r="106" spans="23:34" x14ac:dyDescent="0.2">
      <c r="W106" s="56">
        <v>0.08</v>
      </c>
      <c r="X106" s="57">
        <v>0.25</v>
      </c>
      <c r="Y106" s="58">
        <f t="shared" si="34"/>
        <v>2700000</v>
      </c>
      <c r="Z106" s="58">
        <f t="shared" si="40"/>
        <v>216000</v>
      </c>
      <c r="AA106" s="58">
        <f t="shared" si="36"/>
        <v>16200</v>
      </c>
      <c r="AD106" s="61">
        <v>0.8</v>
      </c>
      <c r="AE106" s="57">
        <v>0</v>
      </c>
      <c r="AF106" s="58">
        <f t="shared" si="33"/>
        <v>3600000</v>
      </c>
      <c r="AG106" s="58">
        <f t="shared" si="35"/>
        <v>2880000</v>
      </c>
      <c r="AH106" s="58">
        <f t="shared" si="37"/>
        <v>216000</v>
      </c>
    </row>
    <row r="107" spans="23:34" x14ac:dyDescent="0.2">
      <c r="W107" s="56">
        <v>0.09</v>
      </c>
      <c r="X107" s="57">
        <v>0.75</v>
      </c>
      <c r="Y107" s="58">
        <f t="shared" si="34"/>
        <v>900000</v>
      </c>
      <c r="Z107" s="58">
        <f>Y107*W107</f>
        <v>81000</v>
      </c>
      <c r="AA107" s="58">
        <f t="shared" si="36"/>
        <v>6075</v>
      </c>
      <c r="AD107" s="61">
        <v>0.9</v>
      </c>
      <c r="AE107" s="57">
        <v>1</v>
      </c>
      <c r="AF107" s="58">
        <f t="shared" si="33"/>
        <v>0</v>
      </c>
      <c r="AG107" s="58">
        <f t="shared" si="35"/>
        <v>0</v>
      </c>
      <c r="AH107" s="58">
        <f t="shared" si="37"/>
        <v>0</v>
      </c>
    </row>
    <row r="108" spans="23:34" x14ac:dyDescent="0.2">
      <c r="W108" s="56">
        <v>0.09</v>
      </c>
      <c r="X108" s="57">
        <v>0.7</v>
      </c>
      <c r="Y108" s="58">
        <f t="shared" si="34"/>
        <v>1080000</v>
      </c>
      <c r="Z108" s="58">
        <f t="shared" ref="Z108:Z117" si="41">Y108*W108</f>
        <v>97200</v>
      </c>
      <c r="AA108" s="58">
        <f t="shared" si="36"/>
        <v>7290</v>
      </c>
      <c r="AD108" s="61">
        <v>0.9</v>
      </c>
      <c r="AE108" s="57">
        <v>0.9</v>
      </c>
      <c r="AF108" s="58">
        <f t="shared" si="33"/>
        <v>360000</v>
      </c>
      <c r="AG108" s="58">
        <f t="shared" si="35"/>
        <v>324000</v>
      </c>
      <c r="AH108" s="58">
        <f t="shared" si="37"/>
        <v>24300</v>
      </c>
    </row>
    <row r="109" spans="23:34" x14ac:dyDescent="0.2">
      <c r="W109" s="56">
        <v>0.09</v>
      </c>
      <c r="X109" s="57">
        <v>0.65</v>
      </c>
      <c r="Y109" s="58">
        <f t="shared" si="34"/>
        <v>1260000</v>
      </c>
      <c r="Z109" s="58">
        <f t="shared" si="41"/>
        <v>113400</v>
      </c>
      <c r="AA109" s="58">
        <f t="shared" si="36"/>
        <v>8505</v>
      </c>
      <c r="AD109" s="61">
        <v>0.9</v>
      </c>
      <c r="AE109" s="57">
        <v>0.8</v>
      </c>
      <c r="AF109" s="58">
        <f t="shared" si="33"/>
        <v>720000</v>
      </c>
      <c r="AG109" s="58">
        <f t="shared" si="35"/>
        <v>648000</v>
      </c>
      <c r="AH109" s="58">
        <f t="shared" si="37"/>
        <v>48600</v>
      </c>
    </row>
    <row r="110" spans="23:34" x14ac:dyDescent="0.2">
      <c r="W110" s="56">
        <v>0.09</v>
      </c>
      <c r="X110" s="57">
        <v>0.6</v>
      </c>
      <c r="Y110" s="58">
        <f t="shared" si="34"/>
        <v>1440000</v>
      </c>
      <c r="Z110" s="58">
        <f t="shared" si="41"/>
        <v>129600</v>
      </c>
      <c r="AA110" s="58">
        <f t="shared" si="36"/>
        <v>9720</v>
      </c>
      <c r="AD110" s="61">
        <v>0.9</v>
      </c>
      <c r="AE110" s="57">
        <v>0.7</v>
      </c>
      <c r="AF110" s="58">
        <f t="shared" si="33"/>
        <v>1080000</v>
      </c>
      <c r="AG110" s="58">
        <f t="shared" si="35"/>
        <v>972000</v>
      </c>
      <c r="AH110" s="58">
        <f t="shared" si="37"/>
        <v>72900</v>
      </c>
    </row>
    <row r="111" spans="23:34" x14ac:dyDescent="0.2">
      <c r="W111" s="56">
        <v>0.09</v>
      </c>
      <c r="X111" s="57">
        <v>0.55000000000000004</v>
      </c>
      <c r="Y111" s="58">
        <f t="shared" si="34"/>
        <v>1619999.9999999998</v>
      </c>
      <c r="Z111" s="58">
        <f t="shared" si="41"/>
        <v>145799.99999999997</v>
      </c>
      <c r="AA111" s="58">
        <f t="shared" si="36"/>
        <v>10934.999999999998</v>
      </c>
      <c r="AD111" s="61">
        <v>0.9</v>
      </c>
      <c r="AE111" s="57">
        <v>0.6</v>
      </c>
      <c r="AF111" s="58">
        <f t="shared" si="33"/>
        <v>1440000</v>
      </c>
      <c r="AG111" s="58">
        <f t="shared" si="35"/>
        <v>1296000</v>
      </c>
      <c r="AH111" s="58">
        <f t="shared" si="37"/>
        <v>97200</v>
      </c>
    </row>
    <row r="112" spans="23:34" x14ac:dyDescent="0.2">
      <c r="W112" s="56">
        <v>0.09</v>
      </c>
      <c r="X112" s="57">
        <v>0.5</v>
      </c>
      <c r="Y112" s="58">
        <f t="shared" si="34"/>
        <v>1800000</v>
      </c>
      <c r="Z112" s="58">
        <f t="shared" si="41"/>
        <v>162000</v>
      </c>
      <c r="AA112" s="58">
        <f t="shared" si="36"/>
        <v>12150</v>
      </c>
      <c r="AD112" s="61">
        <v>0.9</v>
      </c>
      <c r="AE112" s="57">
        <v>0.5</v>
      </c>
      <c r="AF112" s="58">
        <f t="shared" si="33"/>
        <v>1800000</v>
      </c>
      <c r="AG112" s="58">
        <f t="shared" si="35"/>
        <v>1620000</v>
      </c>
      <c r="AH112" s="58">
        <f t="shared" si="37"/>
        <v>121500</v>
      </c>
    </row>
    <row r="113" spans="23:34" x14ac:dyDescent="0.2">
      <c r="W113" s="56">
        <v>0.09</v>
      </c>
      <c r="X113" s="57">
        <v>0.45</v>
      </c>
      <c r="Y113" s="58">
        <f t="shared" si="34"/>
        <v>1980000</v>
      </c>
      <c r="Z113" s="58">
        <f t="shared" si="41"/>
        <v>178200</v>
      </c>
      <c r="AA113" s="58">
        <f t="shared" si="36"/>
        <v>13365</v>
      </c>
      <c r="AD113" s="61">
        <v>0.9</v>
      </c>
      <c r="AE113" s="57">
        <v>0.4</v>
      </c>
      <c r="AF113" s="58">
        <f t="shared" si="33"/>
        <v>2160000</v>
      </c>
      <c r="AG113" s="58">
        <f t="shared" si="35"/>
        <v>1944000</v>
      </c>
      <c r="AH113" s="58">
        <f t="shared" si="37"/>
        <v>145800</v>
      </c>
    </row>
    <row r="114" spans="23:34" x14ac:dyDescent="0.2">
      <c r="W114" s="56">
        <v>0.09</v>
      </c>
      <c r="X114" s="57">
        <v>0.4</v>
      </c>
      <c r="Y114" s="58">
        <f t="shared" si="34"/>
        <v>2160000</v>
      </c>
      <c r="Z114" s="58">
        <f t="shared" si="41"/>
        <v>194400</v>
      </c>
      <c r="AA114" s="58">
        <f t="shared" si="36"/>
        <v>14580</v>
      </c>
      <c r="AD114" s="61">
        <v>0.9</v>
      </c>
      <c r="AE114" s="57">
        <v>0.3</v>
      </c>
      <c r="AF114" s="58">
        <f t="shared" si="33"/>
        <v>2520000</v>
      </c>
      <c r="AG114" s="58">
        <f t="shared" si="35"/>
        <v>2268000</v>
      </c>
      <c r="AH114" s="58">
        <f t="shared" si="37"/>
        <v>170100</v>
      </c>
    </row>
    <row r="115" spans="23:34" x14ac:dyDescent="0.2">
      <c r="W115" s="56">
        <v>0.09</v>
      </c>
      <c r="X115" s="57">
        <v>0.35</v>
      </c>
      <c r="Y115" s="58">
        <f t="shared" si="34"/>
        <v>2340000</v>
      </c>
      <c r="Z115" s="58">
        <f t="shared" si="41"/>
        <v>210600</v>
      </c>
      <c r="AA115" s="58">
        <f t="shared" si="36"/>
        <v>15795</v>
      </c>
      <c r="AD115" s="61">
        <v>0.9</v>
      </c>
      <c r="AE115" s="57">
        <v>0.2</v>
      </c>
      <c r="AF115" s="58">
        <f t="shared" si="33"/>
        <v>2880000</v>
      </c>
      <c r="AG115" s="58">
        <f t="shared" si="35"/>
        <v>2592000</v>
      </c>
      <c r="AH115" s="58">
        <f t="shared" si="37"/>
        <v>194400</v>
      </c>
    </row>
    <row r="116" spans="23:34" x14ac:dyDescent="0.2">
      <c r="W116" s="56">
        <v>0.09</v>
      </c>
      <c r="X116" s="57">
        <v>0.3</v>
      </c>
      <c r="Y116" s="58">
        <f t="shared" si="34"/>
        <v>2520000</v>
      </c>
      <c r="Z116" s="58">
        <f t="shared" si="41"/>
        <v>226800</v>
      </c>
      <c r="AA116" s="58">
        <f t="shared" si="36"/>
        <v>17010</v>
      </c>
      <c r="AD116" s="61">
        <v>0.9</v>
      </c>
      <c r="AE116" s="57">
        <v>0.1</v>
      </c>
      <c r="AF116" s="58">
        <f t="shared" si="33"/>
        <v>3240000</v>
      </c>
      <c r="AG116" s="58">
        <f t="shared" si="35"/>
        <v>2916000</v>
      </c>
      <c r="AH116" s="58">
        <f t="shared" si="37"/>
        <v>218700</v>
      </c>
    </row>
    <row r="117" spans="23:34" x14ac:dyDescent="0.2">
      <c r="W117" s="56">
        <v>0.09</v>
      </c>
      <c r="X117" s="57">
        <v>0.25</v>
      </c>
      <c r="Y117" s="58">
        <f t="shared" si="34"/>
        <v>2700000</v>
      </c>
      <c r="Z117" s="58">
        <f t="shared" si="41"/>
        <v>243000</v>
      </c>
      <c r="AA117" s="58">
        <f t="shared" si="36"/>
        <v>18225</v>
      </c>
      <c r="AD117" s="61">
        <v>0.9</v>
      </c>
      <c r="AE117" s="57">
        <v>0</v>
      </c>
      <c r="AF117" s="58">
        <f t="shared" si="33"/>
        <v>3600000</v>
      </c>
      <c r="AG117" s="58">
        <f t="shared" si="35"/>
        <v>3240000</v>
      </c>
      <c r="AH117" s="58">
        <f t="shared" si="37"/>
        <v>243000</v>
      </c>
    </row>
    <row r="118" spans="23:34" x14ac:dyDescent="0.2">
      <c r="W118" s="56">
        <v>0.1</v>
      </c>
      <c r="X118" s="57">
        <v>0.75</v>
      </c>
      <c r="Y118" s="58">
        <f t="shared" si="34"/>
        <v>900000</v>
      </c>
      <c r="Z118" s="58">
        <f>Y118*W118</f>
        <v>90000</v>
      </c>
      <c r="AA118" s="58">
        <f t="shared" si="36"/>
        <v>6750</v>
      </c>
      <c r="AD118" s="61">
        <v>1</v>
      </c>
      <c r="AE118" s="57">
        <v>1</v>
      </c>
      <c r="AF118" s="58">
        <f t="shared" si="33"/>
        <v>0</v>
      </c>
      <c r="AG118" s="58">
        <f t="shared" si="35"/>
        <v>0</v>
      </c>
      <c r="AH118" s="58">
        <f t="shared" si="37"/>
        <v>0</v>
      </c>
    </row>
    <row r="119" spans="23:34" x14ac:dyDescent="0.2">
      <c r="W119" s="56">
        <v>0.1</v>
      </c>
      <c r="X119" s="57">
        <v>0.7</v>
      </c>
      <c r="Y119" s="58">
        <f t="shared" si="34"/>
        <v>1080000</v>
      </c>
      <c r="Z119" s="58">
        <f t="shared" ref="Z119:Z128" si="42">Y119*W119</f>
        <v>108000</v>
      </c>
      <c r="AA119" s="58">
        <f t="shared" si="36"/>
        <v>8100</v>
      </c>
      <c r="AD119" s="61">
        <v>1</v>
      </c>
      <c r="AE119" s="57">
        <v>0.9</v>
      </c>
      <c r="AF119" s="58">
        <f t="shared" si="33"/>
        <v>360000</v>
      </c>
      <c r="AG119" s="58">
        <f t="shared" si="35"/>
        <v>360000</v>
      </c>
      <c r="AH119" s="58">
        <f t="shared" si="37"/>
        <v>27000</v>
      </c>
    </row>
    <row r="120" spans="23:34" x14ac:dyDescent="0.2">
      <c r="W120" s="56">
        <v>0.1</v>
      </c>
      <c r="X120" s="57">
        <v>0.65</v>
      </c>
      <c r="Y120" s="58">
        <f t="shared" si="34"/>
        <v>1260000</v>
      </c>
      <c r="Z120" s="58">
        <f t="shared" si="42"/>
        <v>126000</v>
      </c>
      <c r="AA120" s="58">
        <f t="shared" si="36"/>
        <v>9450</v>
      </c>
      <c r="AD120" s="61">
        <v>1</v>
      </c>
      <c r="AE120" s="57">
        <v>0.8</v>
      </c>
      <c r="AF120" s="58">
        <f t="shared" si="33"/>
        <v>720000</v>
      </c>
      <c r="AG120" s="58">
        <f t="shared" si="35"/>
        <v>720000</v>
      </c>
      <c r="AH120" s="58">
        <f t="shared" si="37"/>
        <v>54000</v>
      </c>
    </row>
    <row r="121" spans="23:34" x14ac:dyDescent="0.2">
      <c r="W121" s="56">
        <v>0.1</v>
      </c>
      <c r="X121" s="57">
        <v>0.6</v>
      </c>
      <c r="Y121" s="58">
        <f t="shared" si="34"/>
        <v>1440000</v>
      </c>
      <c r="Z121" s="58">
        <f t="shared" si="42"/>
        <v>144000</v>
      </c>
      <c r="AA121" s="58">
        <f t="shared" si="36"/>
        <v>10800</v>
      </c>
      <c r="AD121" s="61">
        <v>1</v>
      </c>
      <c r="AE121" s="57">
        <v>0.7</v>
      </c>
      <c r="AF121" s="58">
        <f t="shared" si="33"/>
        <v>1080000</v>
      </c>
      <c r="AG121" s="58">
        <f t="shared" si="35"/>
        <v>1080000</v>
      </c>
      <c r="AH121" s="58">
        <f t="shared" si="37"/>
        <v>81000</v>
      </c>
    </row>
    <row r="122" spans="23:34" x14ac:dyDescent="0.2">
      <c r="W122" s="56">
        <v>0.1</v>
      </c>
      <c r="X122" s="57">
        <v>0.55000000000000004</v>
      </c>
      <c r="Y122" s="58">
        <f t="shared" si="34"/>
        <v>1619999.9999999998</v>
      </c>
      <c r="Z122" s="58">
        <f t="shared" si="42"/>
        <v>162000</v>
      </c>
      <c r="AA122" s="58">
        <f t="shared" si="36"/>
        <v>12150</v>
      </c>
      <c r="AD122" s="61">
        <v>1</v>
      </c>
      <c r="AE122" s="57">
        <v>0.6</v>
      </c>
      <c r="AF122" s="58">
        <f t="shared" si="33"/>
        <v>1440000</v>
      </c>
      <c r="AG122" s="58">
        <f t="shared" si="35"/>
        <v>1440000</v>
      </c>
      <c r="AH122" s="58">
        <f t="shared" si="37"/>
        <v>108000</v>
      </c>
    </row>
    <row r="123" spans="23:34" x14ac:dyDescent="0.2">
      <c r="W123" s="56">
        <v>0.1</v>
      </c>
      <c r="X123" s="57">
        <v>0.5</v>
      </c>
      <c r="Y123" s="58">
        <f t="shared" si="34"/>
        <v>1800000</v>
      </c>
      <c r="Z123" s="58">
        <f t="shared" si="42"/>
        <v>180000</v>
      </c>
      <c r="AA123" s="58">
        <f t="shared" si="36"/>
        <v>13500</v>
      </c>
      <c r="AD123" s="61">
        <v>1</v>
      </c>
      <c r="AE123" s="57">
        <v>0.5</v>
      </c>
      <c r="AF123" s="58">
        <f t="shared" si="33"/>
        <v>1800000</v>
      </c>
      <c r="AG123" s="58">
        <f t="shared" si="35"/>
        <v>1800000</v>
      </c>
      <c r="AH123" s="58">
        <f t="shared" si="37"/>
        <v>135000</v>
      </c>
    </row>
    <row r="124" spans="23:34" x14ac:dyDescent="0.2">
      <c r="W124" s="56">
        <v>0.1</v>
      </c>
      <c r="X124" s="57">
        <v>0.45</v>
      </c>
      <c r="Y124" s="58">
        <f t="shared" si="34"/>
        <v>1980000</v>
      </c>
      <c r="Z124" s="58">
        <f t="shared" si="42"/>
        <v>198000</v>
      </c>
      <c r="AA124" s="58">
        <f t="shared" si="36"/>
        <v>14850</v>
      </c>
      <c r="AD124" s="61">
        <v>1</v>
      </c>
      <c r="AE124" s="57">
        <v>0.4</v>
      </c>
      <c r="AF124" s="58">
        <f t="shared" si="33"/>
        <v>2160000</v>
      </c>
      <c r="AG124" s="58">
        <f t="shared" si="35"/>
        <v>2160000</v>
      </c>
      <c r="AH124" s="58">
        <f t="shared" si="37"/>
        <v>162000</v>
      </c>
    </row>
    <row r="125" spans="23:34" x14ac:dyDescent="0.2">
      <c r="W125" s="56">
        <v>0.1</v>
      </c>
      <c r="X125" s="57">
        <v>0.4</v>
      </c>
      <c r="Y125" s="58">
        <f t="shared" si="34"/>
        <v>2160000</v>
      </c>
      <c r="Z125" s="58">
        <f t="shared" si="42"/>
        <v>216000</v>
      </c>
      <c r="AA125" s="58">
        <f t="shared" si="36"/>
        <v>16200</v>
      </c>
      <c r="AD125" s="61">
        <v>1</v>
      </c>
      <c r="AE125" s="57">
        <v>0.3</v>
      </c>
      <c r="AF125" s="58">
        <f t="shared" si="33"/>
        <v>2520000</v>
      </c>
      <c r="AG125" s="58">
        <f t="shared" si="35"/>
        <v>2520000</v>
      </c>
      <c r="AH125" s="58">
        <f t="shared" si="37"/>
        <v>189000</v>
      </c>
    </row>
    <row r="126" spans="23:34" x14ac:dyDescent="0.2">
      <c r="W126" s="56">
        <v>0.1</v>
      </c>
      <c r="X126" s="57">
        <v>0.35</v>
      </c>
      <c r="Y126" s="58">
        <f t="shared" si="34"/>
        <v>2340000</v>
      </c>
      <c r="Z126" s="58">
        <f t="shared" si="42"/>
        <v>234000</v>
      </c>
      <c r="AA126" s="58">
        <f t="shared" si="36"/>
        <v>17550</v>
      </c>
      <c r="AD126" s="61">
        <v>1</v>
      </c>
      <c r="AE126" s="57">
        <v>0.2</v>
      </c>
      <c r="AF126" s="58">
        <f t="shared" si="33"/>
        <v>2880000</v>
      </c>
      <c r="AG126" s="58">
        <f t="shared" si="35"/>
        <v>2880000</v>
      </c>
      <c r="AH126" s="58">
        <f t="shared" si="37"/>
        <v>216000</v>
      </c>
    </row>
    <row r="127" spans="23:34" x14ac:dyDescent="0.2">
      <c r="W127" s="56">
        <v>0.1</v>
      </c>
      <c r="X127" s="57">
        <v>0.3</v>
      </c>
      <c r="Y127" s="58">
        <f t="shared" si="34"/>
        <v>2520000</v>
      </c>
      <c r="Z127" s="58">
        <f t="shared" si="42"/>
        <v>252000</v>
      </c>
      <c r="AA127" s="58">
        <f t="shared" si="36"/>
        <v>18900</v>
      </c>
      <c r="AD127" s="61">
        <v>1</v>
      </c>
      <c r="AE127" s="57">
        <v>0.1</v>
      </c>
      <c r="AF127" s="58">
        <f t="shared" si="33"/>
        <v>3240000</v>
      </c>
      <c r="AG127" s="58">
        <f t="shared" si="35"/>
        <v>3240000</v>
      </c>
      <c r="AH127" s="58">
        <f t="shared" si="37"/>
        <v>243000</v>
      </c>
    </row>
    <row r="128" spans="23:34" x14ac:dyDescent="0.2">
      <c r="W128" s="56">
        <v>0.1</v>
      </c>
      <c r="X128" s="57">
        <v>0.25</v>
      </c>
      <c r="Y128" s="58">
        <f t="shared" si="34"/>
        <v>2700000</v>
      </c>
      <c r="Z128" s="58">
        <f t="shared" si="42"/>
        <v>270000</v>
      </c>
      <c r="AA128" s="58">
        <f t="shared" si="36"/>
        <v>20250</v>
      </c>
      <c r="AD128" s="61">
        <v>1</v>
      </c>
      <c r="AE128" s="57">
        <v>0</v>
      </c>
      <c r="AF128" s="58">
        <f t="shared" si="33"/>
        <v>3600000</v>
      </c>
      <c r="AG128" s="58">
        <f t="shared" si="35"/>
        <v>3600000</v>
      </c>
      <c r="AH128" s="58">
        <f t="shared" si="37"/>
        <v>270000</v>
      </c>
    </row>
  </sheetData>
  <mergeCells count="17">
    <mergeCell ref="I39:S39"/>
    <mergeCell ref="N68:N72"/>
    <mergeCell ref="P74:T74"/>
    <mergeCell ref="I25:S26"/>
    <mergeCell ref="C26:D28"/>
    <mergeCell ref="G27:G37"/>
    <mergeCell ref="C29:D30"/>
    <mergeCell ref="C31:D32"/>
    <mergeCell ref="C33:D34"/>
    <mergeCell ref="C35:D36"/>
    <mergeCell ref="C3:S3"/>
    <mergeCell ref="I6:S7"/>
    <mergeCell ref="G8:G18"/>
    <mergeCell ref="C15:D16"/>
    <mergeCell ref="C17:D17"/>
    <mergeCell ref="C18:D22"/>
    <mergeCell ref="I20:S20"/>
  </mergeCells>
  <conditionalFormatting sqref="I8:S18">
    <cfRule type="colorScale" priority="1">
      <colorScale>
        <cfvo type="min"/>
        <cfvo type="max"/>
        <color theme="8" tint="0.79998168889431442"/>
        <color theme="8" tint="-0.249977111117893"/>
      </colorScale>
    </cfRule>
    <cfRule type="colorScale" priority="2">
      <colorScale>
        <cfvo type="min"/>
        <cfvo type="max"/>
        <color theme="8" tint="0.79998168889431442"/>
        <color theme="8" tint="-0.499984740745262"/>
      </colorScale>
    </cfRule>
  </conditionalFormatting>
  <conditionalFormatting sqref="I27:S37">
    <cfRule type="colorScale" priority="3">
      <colorScale>
        <cfvo type="min"/>
        <cfvo type="max"/>
        <color theme="8" tint="0.79998168889431442"/>
        <color theme="8" tint="-0.249977111117893"/>
      </colorScale>
    </cfRule>
    <cfRule type="colorScale" priority="4">
      <colorScale>
        <cfvo type="min"/>
        <cfvo type="max"/>
        <color theme="8" tint="0.79998168889431442"/>
        <color theme="8" tint="-0.499984740745262"/>
      </colorScale>
    </cfRule>
  </conditionalFormatting>
  <conditionalFormatting sqref="P68:T72">
    <cfRule type="colorScale" priority="5">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F9FEB-B6AE-4640-A09E-8C130E6BDF68}">
  <dimension ref="B4:M64"/>
  <sheetViews>
    <sheetView workbookViewId="0"/>
  </sheetViews>
  <sheetFormatPr baseColWidth="10" defaultColWidth="8.6640625" defaultRowHeight="15" x14ac:dyDescent="0.2"/>
  <cols>
    <col min="1" max="2" width="8.6640625" style="2"/>
    <col min="3" max="11" width="16.1640625" style="2" customWidth="1"/>
    <col min="12" max="12" width="25" style="2" customWidth="1"/>
    <col min="13" max="16384" width="8.6640625" style="2"/>
  </cols>
  <sheetData>
    <row r="4" spans="2:13" ht="19" x14ac:dyDescent="0.25">
      <c r="B4" s="150" t="s">
        <v>98</v>
      </c>
      <c r="C4" s="150"/>
      <c r="D4" s="150"/>
      <c r="E4" s="150"/>
      <c r="F4" s="150"/>
      <c r="G4" s="150"/>
      <c r="H4" s="150"/>
      <c r="I4" s="150"/>
      <c r="J4" s="150"/>
      <c r="K4" s="150"/>
      <c r="L4" s="150"/>
      <c r="M4" s="150"/>
    </row>
    <row r="5" spans="2:13" ht="16" x14ac:dyDescent="0.2">
      <c r="B5" s="70"/>
      <c r="C5" s="69"/>
      <c r="D5" s="70"/>
      <c r="E5" s="70"/>
      <c r="F5" s="70"/>
      <c r="G5" s="70"/>
      <c r="H5" s="70"/>
      <c r="I5" s="70"/>
      <c r="J5" s="70"/>
      <c r="K5" s="70"/>
      <c r="L5" s="70"/>
      <c r="M5" s="70"/>
    </row>
    <row r="6" spans="2:13" ht="16" x14ac:dyDescent="0.2">
      <c r="B6" s="3"/>
      <c r="C6" s="65" t="s">
        <v>51</v>
      </c>
      <c r="D6" s="3"/>
      <c r="E6" s="3"/>
      <c r="F6" s="3"/>
      <c r="G6" s="3"/>
      <c r="H6" s="3"/>
      <c r="I6" s="3"/>
      <c r="J6" s="3"/>
      <c r="K6" s="3"/>
      <c r="L6" s="3"/>
      <c r="M6" s="3"/>
    </row>
    <row r="7" spans="2:13" ht="16" x14ac:dyDescent="0.2">
      <c r="B7" s="3"/>
      <c r="C7" s="65" t="s">
        <v>52</v>
      </c>
      <c r="D7" s="3"/>
      <c r="E7" s="3"/>
      <c r="F7" s="3"/>
      <c r="G7" s="3"/>
      <c r="H7" s="3"/>
      <c r="I7" s="3"/>
      <c r="J7" s="3"/>
      <c r="K7" s="3"/>
      <c r="L7" s="3"/>
      <c r="M7" s="3"/>
    </row>
    <row r="8" spans="2:13" ht="16" x14ac:dyDescent="0.2">
      <c r="B8" s="3"/>
      <c r="C8" s="65" t="s">
        <v>53</v>
      </c>
      <c r="D8" s="3"/>
      <c r="E8" s="3"/>
      <c r="F8" s="3"/>
      <c r="G8" s="3"/>
      <c r="H8" s="3"/>
      <c r="I8" s="3"/>
      <c r="J8" s="3"/>
      <c r="K8" s="3"/>
      <c r="L8" s="3"/>
      <c r="M8" s="3"/>
    </row>
    <row r="9" spans="2:13" ht="16" x14ac:dyDescent="0.2">
      <c r="B9" s="3"/>
      <c r="C9" s="65" t="s">
        <v>54</v>
      </c>
      <c r="D9" s="3"/>
      <c r="E9" s="3"/>
      <c r="F9" s="3"/>
      <c r="G9" s="3"/>
      <c r="H9" s="3"/>
      <c r="I9" s="3"/>
      <c r="J9" s="3"/>
      <c r="K9" s="3"/>
      <c r="L9" s="3"/>
      <c r="M9" s="3"/>
    </row>
    <row r="10" spans="2:13" x14ac:dyDescent="0.2">
      <c r="B10" s="3"/>
      <c r="C10" s="66" t="s">
        <v>55</v>
      </c>
      <c r="D10" s="3"/>
      <c r="E10" s="3"/>
      <c r="F10" s="3"/>
      <c r="G10" s="3"/>
      <c r="H10" s="3"/>
      <c r="I10" s="3"/>
      <c r="J10" s="3"/>
      <c r="K10" s="3"/>
      <c r="L10" s="3"/>
      <c r="M10" s="3"/>
    </row>
    <row r="11" spans="2:13" ht="63.5" customHeight="1" x14ac:dyDescent="0.2">
      <c r="B11" s="3"/>
      <c r="C11" s="151" t="s">
        <v>56</v>
      </c>
      <c r="D11" s="151"/>
      <c r="E11" s="151"/>
      <c r="F11" s="151"/>
      <c r="G11" s="151"/>
      <c r="H11" s="151"/>
      <c r="I11" s="151"/>
      <c r="J11" s="151"/>
      <c r="K11" s="151"/>
      <c r="L11" s="151"/>
      <c r="M11" s="3"/>
    </row>
    <row r="12" spans="2:13" ht="16" x14ac:dyDescent="0.2">
      <c r="B12" s="3"/>
      <c r="C12" s="65" t="s">
        <v>57</v>
      </c>
      <c r="D12" s="3"/>
      <c r="E12" s="3"/>
      <c r="F12" s="3"/>
      <c r="G12" s="3"/>
      <c r="H12" s="3"/>
      <c r="I12" s="3"/>
      <c r="J12" s="3"/>
      <c r="K12" s="3"/>
      <c r="L12" s="3"/>
      <c r="M12" s="3"/>
    </row>
    <row r="13" spans="2:13" ht="16" x14ac:dyDescent="0.2">
      <c r="B13" s="3"/>
      <c r="C13" s="67" t="s">
        <v>58</v>
      </c>
      <c r="D13" s="3"/>
      <c r="E13" s="3"/>
      <c r="F13" s="3"/>
      <c r="G13" s="3"/>
      <c r="H13" s="3"/>
      <c r="I13" s="3"/>
      <c r="J13" s="3"/>
      <c r="K13" s="3"/>
      <c r="L13" s="3"/>
      <c r="M13" s="3"/>
    </row>
    <row r="14" spans="2:13" ht="16" x14ac:dyDescent="0.2">
      <c r="B14" s="3"/>
      <c r="C14" s="67" t="s">
        <v>59</v>
      </c>
      <c r="D14" s="3"/>
      <c r="E14" s="3"/>
      <c r="F14" s="3"/>
      <c r="G14" s="3"/>
      <c r="H14" s="3"/>
      <c r="I14" s="3"/>
      <c r="J14" s="3"/>
      <c r="K14" s="3"/>
      <c r="L14" s="3"/>
      <c r="M14" s="3"/>
    </row>
    <row r="15" spans="2:13" ht="16" x14ac:dyDescent="0.2">
      <c r="B15" s="3"/>
      <c r="C15" s="67" t="s">
        <v>60</v>
      </c>
      <c r="D15" s="3"/>
      <c r="E15" s="3"/>
      <c r="F15" s="3"/>
      <c r="G15" s="3"/>
      <c r="H15" s="3"/>
      <c r="I15" s="3"/>
      <c r="J15" s="3"/>
      <c r="K15" s="3"/>
      <c r="L15" s="3"/>
      <c r="M15" s="3"/>
    </row>
    <row r="16" spans="2:13" ht="16" x14ac:dyDescent="0.2">
      <c r="B16" s="3"/>
      <c r="C16" s="67" t="s">
        <v>61</v>
      </c>
      <c r="D16" s="3"/>
      <c r="E16" s="3"/>
      <c r="F16" s="3"/>
      <c r="G16" s="3"/>
      <c r="H16" s="3"/>
      <c r="I16" s="3"/>
      <c r="J16" s="3"/>
      <c r="K16" s="3"/>
      <c r="L16" s="3"/>
      <c r="M16" s="3"/>
    </row>
    <row r="17" spans="2:13" ht="16" x14ac:dyDescent="0.2">
      <c r="B17" s="3"/>
      <c r="C17" s="67"/>
      <c r="D17" s="3"/>
      <c r="E17" s="3"/>
      <c r="F17" s="3"/>
      <c r="G17" s="3"/>
      <c r="H17" s="3"/>
      <c r="I17" s="3"/>
      <c r="J17" s="3"/>
      <c r="K17" s="3"/>
      <c r="L17" s="3"/>
      <c r="M17" s="3"/>
    </row>
    <row r="18" spans="2:13" ht="16" x14ac:dyDescent="0.2">
      <c r="B18" s="70"/>
      <c r="C18" s="71"/>
      <c r="D18" s="70"/>
      <c r="E18" s="70"/>
      <c r="F18" s="70"/>
      <c r="G18" s="70"/>
      <c r="H18" s="70"/>
      <c r="I18" s="70"/>
      <c r="J18" s="70"/>
      <c r="K18" s="70"/>
      <c r="L18" s="70"/>
      <c r="M18" s="70"/>
    </row>
    <row r="19" spans="2:13" ht="16" x14ac:dyDescent="0.2">
      <c r="B19" s="3"/>
      <c r="C19" s="65" t="s">
        <v>62</v>
      </c>
      <c r="D19" s="3"/>
      <c r="E19" s="3"/>
      <c r="F19" s="3"/>
      <c r="G19" s="3"/>
      <c r="H19" s="3"/>
      <c r="I19" s="3"/>
      <c r="J19" s="3"/>
      <c r="K19" s="3"/>
      <c r="L19" s="3"/>
      <c r="M19" s="3"/>
    </row>
    <row r="20" spans="2:13" ht="16" x14ac:dyDescent="0.2">
      <c r="B20" s="3"/>
      <c r="C20" s="65" t="s">
        <v>97</v>
      </c>
      <c r="D20" s="3"/>
      <c r="E20" s="3"/>
      <c r="F20" s="3"/>
      <c r="G20" s="3"/>
      <c r="H20" s="3"/>
      <c r="I20" s="3"/>
      <c r="J20" s="3"/>
      <c r="K20" s="3"/>
      <c r="L20" s="3"/>
      <c r="M20" s="3"/>
    </row>
    <row r="21" spans="2:13" ht="16" x14ac:dyDescent="0.2">
      <c r="B21" s="3"/>
      <c r="C21" s="65" t="s">
        <v>63</v>
      </c>
      <c r="D21" s="3"/>
      <c r="E21" s="3"/>
      <c r="F21" s="3"/>
      <c r="G21" s="3"/>
      <c r="H21" s="3"/>
      <c r="I21" s="3"/>
      <c r="J21" s="3"/>
      <c r="K21" s="3"/>
      <c r="L21" s="3"/>
      <c r="M21" s="3"/>
    </row>
    <row r="22" spans="2:13" ht="16" x14ac:dyDescent="0.2">
      <c r="B22" s="3"/>
      <c r="C22" s="65" t="s">
        <v>64</v>
      </c>
      <c r="D22" s="3"/>
      <c r="E22" s="3"/>
      <c r="F22" s="3"/>
      <c r="G22" s="3"/>
      <c r="H22" s="3"/>
      <c r="I22" s="3"/>
      <c r="J22" s="3"/>
      <c r="K22" s="3"/>
      <c r="L22" s="3"/>
      <c r="M22" s="3"/>
    </row>
    <row r="23" spans="2:13" x14ac:dyDescent="0.2">
      <c r="B23" s="3"/>
      <c r="C23" s="66" t="s">
        <v>65</v>
      </c>
      <c r="D23" s="3"/>
      <c r="E23" s="3"/>
      <c r="F23" s="3"/>
      <c r="G23" s="3"/>
      <c r="H23" s="3"/>
      <c r="I23" s="3"/>
      <c r="J23" s="3"/>
      <c r="K23" s="3"/>
      <c r="L23" s="3"/>
      <c r="M23" s="3"/>
    </row>
    <row r="24" spans="2:13" ht="60.5" customHeight="1" x14ac:dyDescent="0.2">
      <c r="B24" s="3"/>
      <c r="C24" s="151" t="s">
        <v>66</v>
      </c>
      <c r="D24" s="151"/>
      <c r="E24" s="151"/>
      <c r="F24" s="151"/>
      <c r="G24" s="151"/>
      <c r="H24" s="151"/>
      <c r="I24" s="151"/>
      <c r="J24" s="151"/>
      <c r="K24" s="151"/>
      <c r="L24" s="151"/>
      <c r="M24" s="3"/>
    </row>
    <row r="25" spans="2:13" ht="16" x14ac:dyDescent="0.2">
      <c r="B25" s="3"/>
      <c r="C25" s="65" t="s">
        <v>67</v>
      </c>
      <c r="D25" s="3"/>
      <c r="E25" s="3"/>
      <c r="F25" s="3"/>
      <c r="G25" s="3"/>
      <c r="H25" s="3"/>
      <c r="I25" s="3"/>
      <c r="J25" s="3"/>
      <c r="K25" s="3"/>
      <c r="L25" s="3"/>
      <c r="M25" s="3"/>
    </row>
    <row r="26" spans="2:13" ht="16" x14ac:dyDescent="0.2">
      <c r="B26" s="3"/>
      <c r="C26" s="67" t="s">
        <v>68</v>
      </c>
      <c r="D26" s="3"/>
      <c r="E26" s="3"/>
      <c r="F26" s="3"/>
      <c r="G26" s="3"/>
      <c r="H26" s="3"/>
      <c r="I26" s="3"/>
      <c r="J26" s="3"/>
      <c r="K26" s="3"/>
      <c r="L26" s="3"/>
      <c r="M26" s="3"/>
    </row>
    <row r="27" spans="2:13" ht="16" x14ac:dyDescent="0.2">
      <c r="B27" s="3"/>
      <c r="C27" s="67" t="s">
        <v>69</v>
      </c>
      <c r="D27" s="3"/>
      <c r="E27" s="3"/>
      <c r="F27" s="3"/>
      <c r="G27" s="3"/>
      <c r="H27" s="3"/>
      <c r="I27" s="3"/>
      <c r="J27" s="3"/>
      <c r="K27" s="3"/>
      <c r="L27" s="3"/>
      <c r="M27" s="3"/>
    </row>
    <row r="28" spans="2:13" ht="16" x14ac:dyDescent="0.2">
      <c r="B28" s="3"/>
      <c r="C28" s="67"/>
      <c r="D28" s="3"/>
      <c r="E28" s="3"/>
      <c r="F28" s="3"/>
      <c r="G28" s="3"/>
      <c r="H28" s="3"/>
      <c r="I28" s="3"/>
      <c r="J28" s="3"/>
      <c r="K28" s="3"/>
      <c r="L28" s="3"/>
      <c r="M28" s="3"/>
    </row>
    <row r="29" spans="2:13" ht="16" x14ac:dyDescent="0.2">
      <c r="B29" s="70"/>
      <c r="C29" s="71"/>
      <c r="D29" s="70"/>
      <c r="E29" s="70"/>
      <c r="F29" s="70"/>
      <c r="G29" s="70"/>
      <c r="H29" s="70"/>
      <c r="I29" s="70"/>
      <c r="J29" s="70"/>
      <c r="K29" s="70"/>
      <c r="L29" s="70"/>
      <c r="M29" s="70"/>
    </row>
    <row r="30" spans="2:13" ht="16" x14ac:dyDescent="0.2">
      <c r="B30" s="3"/>
      <c r="C30" s="65" t="s">
        <v>70</v>
      </c>
      <c r="D30" s="3"/>
      <c r="E30" s="3"/>
      <c r="F30" s="3"/>
      <c r="G30" s="3"/>
      <c r="H30" s="3"/>
      <c r="I30" s="3"/>
      <c r="J30" s="3"/>
      <c r="K30" s="3"/>
      <c r="L30" s="3"/>
      <c r="M30" s="3"/>
    </row>
    <row r="31" spans="2:13" ht="16" x14ac:dyDescent="0.2">
      <c r="B31" s="3"/>
      <c r="C31" s="65" t="s">
        <v>96</v>
      </c>
      <c r="D31" s="3"/>
      <c r="E31" s="3"/>
      <c r="F31" s="3"/>
      <c r="G31" s="3"/>
      <c r="H31" s="3"/>
      <c r="I31" s="3"/>
      <c r="J31" s="3"/>
      <c r="K31" s="3"/>
      <c r="L31" s="3"/>
      <c r="M31" s="3"/>
    </row>
    <row r="32" spans="2:13" ht="16" x14ac:dyDescent="0.2">
      <c r="B32" s="3"/>
      <c r="C32" s="65" t="s">
        <v>71</v>
      </c>
      <c r="D32" s="3"/>
      <c r="E32" s="3"/>
      <c r="F32" s="3"/>
      <c r="G32" s="3"/>
      <c r="H32" s="3"/>
      <c r="I32" s="3"/>
      <c r="J32" s="3"/>
      <c r="K32" s="3"/>
      <c r="L32" s="3"/>
      <c r="M32" s="3"/>
    </row>
    <row r="33" spans="2:13" ht="16" x14ac:dyDescent="0.2">
      <c r="B33" s="3"/>
      <c r="C33" s="65" t="s">
        <v>72</v>
      </c>
      <c r="D33" s="3"/>
      <c r="E33" s="3"/>
      <c r="F33" s="3"/>
      <c r="G33" s="3"/>
      <c r="H33" s="3"/>
      <c r="I33" s="3"/>
      <c r="J33" s="3"/>
      <c r="K33" s="3"/>
      <c r="L33" s="3"/>
      <c r="M33" s="3"/>
    </row>
    <row r="34" spans="2:13" x14ac:dyDescent="0.2">
      <c r="B34" s="3"/>
      <c r="C34" s="66" t="s">
        <v>73</v>
      </c>
      <c r="D34" s="3"/>
      <c r="E34" s="3"/>
      <c r="F34" s="3"/>
      <c r="G34" s="3"/>
      <c r="H34" s="3"/>
      <c r="I34" s="3"/>
      <c r="J34" s="3"/>
      <c r="K34" s="3"/>
      <c r="L34" s="3"/>
      <c r="M34" s="3"/>
    </row>
    <row r="35" spans="2:13" ht="51.5" customHeight="1" x14ac:dyDescent="0.2">
      <c r="B35" s="3"/>
      <c r="C35" s="151" t="s">
        <v>74</v>
      </c>
      <c r="D35" s="151"/>
      <c r="E35" s="151"/>
      <c r="F35" s="151"/>
      <c r="G35" s="151"/>
      <c r="H35" s="151"/>
      <c r="I35" s="151"/>
      <c r="J35" s="151"/>
      <c r="K35" s="151"/>
      <c r="L35" s="151"/>
      <c r="M35" s="3"/>
    </row>
    <row r="36" spans="2:13" ht="16" x14ac:dyDescent="0.2">
      <c r="B36" s="3"/>
      <c r="C36" s="65" t="s">
        <v>67</v>
      </c>
      <c r="D36" s="3"/>
      <c r="E36" s="3"/>
      <c r="F36" s="3"/>
      <c r="G36" s="3"/>
      <c r="H36" s="3"/>
      <c r="I36" s="3"/>
      <c r="J36" s="3"/>
      <c r="K36" s="3"/>
      <c r="L36" s="3"/>
      <c r="M36" s="3"/>
    </row>
    <row r="37" spans="2:13" ht="16" x14ac:dyDescent="0.2">
      <c r="B37" s="3"/>
      <c r="C37" s="67" t="s">
        <v>75</v>
      </c>
      <c r="D37" s="3"/>
      <c r="E37" s="3"/>
      <c r="F37" s="3"/>
      <c r="G37" s="3"/>
      <c r="H37" s="3"/>
      <c r="I37" s="3"/>
      <c r="J37" s="3"/>
      <c r="K37" s="3"/>
      <c r="L37" s="3"/>
      <c r="M37" s="3"/>
    </row>
    <row r="38" spans="2:13" ht="16" x14ac:dyDescent="0.2">
      <c r="B38" s="3"/>
      <c r="C38" s="67" t="s">
        <v>76</v>
      </c>
      <c r="D38" s="3"/>
      <c r="E38" s="3"/>
      <c r="F38" s="3"/>
      <c r="G38" s="3"/>
      <c r="H38" s="3"/>
      <c r="I38" s="3"/>
      <c r="J38" s="3"/>
      <c r="K38" s="3"/>
      <c r="L38" s="3"/>
      <c r="M38" s="3"/>
    </row>
    <row r="39" spans="2:13" ht="16" x14ac:dyDescent="0.2">
      <c r="B39" s="3"/>
      <c r="C39" s="68"/>
      <c r="D39" s="3"/>
      <c r="E39" s="3"/>
      <c r="F39" s="3"/>
      <c r="G39" s="3"/>
      <c r="H39" s="3"/>
      <c r="I39" s="3"/>
      <c r="J39" s="3"/>
      <c r="K39" s="3"/>
      <c r="L39" s="3"/>
      <c r="M39" s="3"/>
    </row>
    <row r="40" spans="2:13" ht="16" x14ac:dyDescent="0.2">
      <c r="B40" s="70"/>
      <c r="C40" s="71"/>
      <c r="D40" s="70"/>
      <c r="E40" s="70"/>
      <c r="F40" s="70"/>
      <c r="G40" s="70"/>
      <c r="H40" s="70"/>
      <c r="I40" s="70"/>
      <c r="J40" s="70"/>
      <c r="K40" s="70"/>
      <c r="L40" s="70"/>
      <c r="M40" s="70"/>
    </row>
    <row r="41" spans="2:13" ht="16" x14ac:dyDescent="0.2">
      <c r="B41" s="3"/>
      <c r="C41" s="65" t="s">
        <v>77</v>
      </c>
      <c r="D41" s="3"/>
      <c r="E41" s="3"/>
      <c r="F41" s="3"/>
      <c r="G41" s="3"/>
      <c r="H41" s="3"/>
      <c r="I41" s="3"/>
      <c r="J41" s="3"/>
      <c r="K41" s="3"/>
      <c r="L41" s="3"/>
      <c r="M41" s="3"/>
    </row>
    <row r="42" spans="2:13" ht="16" x14ac:dyDescent="0.2">
      <c r="B42" s="3"/>
      <c r="C42" s="65" t="s">
        <v>95</v>
      </c>
      <c r="D42" s="3"/>
      <c r="E42" s="3"/>
      <c r="F42" s="3"/>
      <c r="G42" s="3"/>
      <c r="H42" s="3"/>
      <c r="I42" s="3"/>
      <c r="J42" s="3"/>
      <c r="K42" s="3"/>
      <c r="L42" s="3"/>
      <c r="M42" s="3"/>
    </row>
    <row r="43" spans="2:13" ht="16" x14ac:dyDescent="0.2">
      <c r="B43" s="3"/>
      <c r="C43" s="65" t="s">
        <v>78</v>
      </c>
      <c r="D43" s="3"/>
      <c r="E43" s="3"/>
      <c r="F43" s="3"/>
      <c r="G43" s="3"/>
      <c r="H43" s="3"/>
      <c r="I43" s="3"/>
      <c r="J43" s="3"/>
      <c r="K43" s="3"/>
      <c r="L43" s="3"/>
      <c r="M43" s="3"/>
    </row>
    <row r="44" spans="2:13" ht="16" x14ac:dyDescent="0.2">
      <c r="B44" s="3"/>
      <c r="C44" s="65" t="s">
        <v>79</v>
      </c>
      <c r="D44" s="3"/>
      <c r="E44" s="3"/>
      <c r="F44" s="3"/>
      <c r="G44" s="3"/>
      <c r="H44" s="3"/>
      <c r="I44" s="3"/>
      <c r="J44" s="3"/>
      <c r="K44" s="3"/>
      <c r="L44" s="3"/>
      <c r="M44" s="3"/>
    </row>
    <row r="45" spans="2:13" x14ac:dyDescent="0.2">
      <c r="B45" s="3"/>
      <c r="C45" s="66" t="s">
        <v>80</v>
      </c>
      <c r="D45" s="3"/>
      <c r="E45" s="3"/>
      <c r="F45" s="3"/>
      <c r="G45" s="3"/>
      <c r="H45" s="3"/>
      <c r="I45" s="3"/>
      <c r="J45" s="3"/>
      <c r="K45" s="3"/>
      <c r="L45" s="3"/>
      <c r="M45" s="3"/>
    </row>
    <row r="46" spans="2:13" ht="54.5" customHeight="1" x14ac:dyDescent="0.2">
      <c r="B46" s="3"/>
      <c r="C46" s="151" t="s">
        <v>81</v>
      </c>
      <c r="D46" s="151"/>
      <c r="E46" s="151"/>
      <c r="F46" s="151"/>
      <c r="G46" s="151"/>
      <c r="H46" s="151"/>
      <c r="I46" s="151"/>
      <c r="J46" s="151"/>
      <c r="K46" s="151"/>
      <c r="L46" s="151"/>
      <c r="M46" s="3"/>
    </row>
    <row r="47" spans="2:13" ht="16" x14ac:dyDescent="0.2">
      <c r="B47" s="3"/>
      <c r="C47" s="65" t="s">
        <v>67</v>
      </c>
      <c r="D47" s="3"/>
      <c r="E47" s="3"/>
      <c r="F47" s="3"/>
      <c r="G47" s="3"/>
      <c r="H47" s="3"/>
      <c r="I47" s="3"/>
      <c r="J47" s="3"/>
      <c r="K47" s="3"/>
      <c r="L47" s="3"/>
      <c r="M47" s="3"/>
    </row>
    <row r="48" spans="2:13" ht="16" x14ac:dyDescent="0.2">
      <c r="B48" s="3"/>
      <c r="C48" s="67" t="s">
        <v>82</v>
      </c>
      <c r="D48" s="68"/>
      <c r="E48" s="68"/>
      <c r="F48" s="68"/>
      <c r="G48" s="68"/>
      <c r="H48" s="68"/>
      <c r="I48" s="68"/>
      <c r="J48" s="68"/>
      <c r="K48" s="68"/>
      <c r="L48" s="68"/>
      <c r="M48" s="3"/>
    </row>
    <row r="49" spans="2:13" ht="16" x14ac:dyDescent="0.2">
      <c r="B49" s="3"/>
      <c r="C49" s="67" t="s">
        <v>83</v>
      </c>
      <c r="D49" s="3"/>
      <c r="E49" s="3"/>
      <c r="F49" s="3"/>
      <c r="G49" s="3"/>
      <c r="H49" s="3"/>
      <c r="I49" s="3"/>
      <c r="J49" s="3"/>
      <c r="K49" s="3"/>
      <c r="L49" s="3"/>
      <c r="M49" s="3"/>
    </row>
    <row r="50" spans="2:13" ht="16" x14ac:dyDescent="0.2">
      <c r="B50" s="3"/>
      <c r="C50" s="68"/>
      <c r="D50" s="3"/>
      <c r="E50" s="3"/>
      <c r="F50" s="3"/>
      <c r="G50" s="3"/>
      <c r="H50" s="3"/>
      <c r="I50" s="3"/>
      <c r="J50" s="3"/>
      <c r="K50" s="3"/>
      <c r="L50" s="3"/>
      <c r="M50" s="3"/>
    </row>
    <row r="51" spans="2:13" ht="16" x14ac:dyDescent="0.2">
      <c r="B51" s="70"/>
      <c r="C51" s="71"/>
      <c r="D51" s="70"/>
      <c r="E51" s="70"/>
      <c r="F51" s="70"/>
      <c r="G51" s="70"/>
      <c r="H51" s="70"/>
      <c r="I51" s="70"/>
      <c r="J51" s="70"/>
      <c r="K51" s="70"/>
      <c r="L51" s="70"/>
      <c r="M51" s="70"/>
    </row>
    <row r="52" spans="2:13" ht="16" x14ac:dyDescent="0.2">
      <c r="B52" s="3"/>
      <c r="C52" s="65" t="s">
        <v>84</v>
      </c>
      <c r="D52" s="3"/>
      <c r="E52" s="3"/>
      <c r="F52" s="3"/>
      <c r="G52" s="3"/>
      <c r="H52" s="3"/>
      <c r="I52" s="3"/>
      <c r="J52" s="3"/>
      <c r="K52" s="3"/>
      <c r="L52" s="3"/>
      <c r="M52" s="3"/>
    </row>
    <row r="53" spans="2:13" ht="16" x14ac:dyDescent="0.2">
      <c r="B53" s="3"/>
      <c r="C53" s="65" t="s">
        <v>94</v>
      </c>
      <c r="D53" s="3"/>
      <c r="E53" s="3"/>
      <c r="F53" s="3"/>
      <c r="G53" s="3"/>
      <c r="H53" s="3"/>
      <c r="I53" s="3"/>
      <c r="J53" s="3"/>
      <c r="K53" s="3"/>
      <c r="L53" s="3"/>
      <c r="M53" s="3"/>
    </row>
    <row r="54" spans="2:13" ht="16" x14ac:dyDescent="0.2">
      <c r="B54" s="3"/>
      <c r="C54" s="65" t="s">
        <v>85</v>
      </c>
      <c r="D54" s="3"/>
      <c r="E54" s="3"/>
      <c r="F54" s="3"/>
      <c r="G54" s="3"/>
      <c r="H54" s="3"/>
      <c r="I54" s="3"/>
      <c r="J54" s="3"/>
      <c r="K54" s="3"/>
      <c r="L54" s="3"/>
      <c r="M54" s="3"/>
    </row>
    <row r="55" spans="2:13" ht="16" x14ac:dyDescent="0.2">
      <c r="B55" s="3"/>
      <c r="C55" s="65" t="s">
        <v>86</v>
      </c>
      <c r="D55" s="3"/>
      <c r="E55" s="3"/>
      <c r="F55" s="3"/>
      <c r="G55" s="3"/>
      <c r="H55" s="3"/>
      <c r="I55" s="3"/>
      <c r="J55" s="3"/>
      <c r="K55" s="3"/>
      <c r="L55" s="3"/>
      <c r="M55" s="3"/>
    </row>
    <row r="56" spans="2:13" x14ac:dyDescent="0.2">
      <c r="B56" s="3"/>
      <c r="C56" s="66" t="s">
        <v>87</v>
      </c>
      <c r="D56" s="3"/>
      <c r="E56" s="3"/>
      <c r="F56" s="3"/>
      <c r="G56" s="3"/>
      <c r="H56" s="3"/>
      <c r="I56" s="3"/>
      <c r="J56" s="3"/>
      <c r="K56" s="3"/>
      <c r="L56" s="3"/>
      <c r="M56" s="3"/>
    </row>
    <row r="57" spans="2:13" ht="38.5" customHeight="1" x14ac:dyDescent="0.2">
      <c r="B57" s="3"/>
      <c r="C57" s="151" t="s">
        <v>93</v>
      </c>
      <c r="D57" s="151"/>
      <c r="E57" s="151"/>
      <c r="F57" s="151"/>
      <c r="G57" s="151"/>
      <c r="H57" s="151"/>
      <c r="I57" s="151"/>
      <c r="J57" s="151"/>
      <c r="K57" s="151"/>
      <c r="L57" s="151"/>
      <c r="M57" s="3"/>
    </row>
    <row r="58" spans="2:13" ht="16" x14ac:dyDescent="0.2">
      <c r="B58" s="3"/>
      <c r="C58" s="65" t="s">
        <v>57</v>
      </c>
      <c r="D58" s="3"/>
      <c r="E58" s="3"/>
      <c r="F58" s="3"/>
      <c r="G58" s="3"/>
      <c r="H58" s="3"/>
      <c r="I58" s="3"/>
      <c r="J58" s="3"/>
      <c r="K58" s="3"/>
      <c r="L58" s="3"/>
      <c r="M58" s="3"/>
    </row>
    <row r="59" spans="2:13" ht="16" x14ac:dyDescent="0.2">
      <c r="B59" s="3"/>
      <c r="C59" s="67" t="s">
        <v>88</v>
      </c>
      <c r="D59" s="3"/>
      <c r="E59" s="3"/>
      <c r="F59" s="3"/>
      <c r="G59" s="3"/>
      <c r="H59" s="3"/>
      <c r="I59" s="3"/>
      <c r="J59" s="3"/>
      <c r="K59" s="3"/>
      <c r="L59" s="3"/>
      <c r="M59" s="3"/>
    </row>
    <row r="60" spans="2:13" ht="16" x14ac:dyDescent="0.2">
      <c r="B60" s="3"/>
      <c r="C60" s="67" t="s">
        <v>89</v>
      </c>
      <c r="D60" s="3"/>
      <c r="E60" s="3"/>
      <c r="F60" s="3"/>
      <c r="G60" s="3"/>
      <c r="H60" s="3"/>
      <c r="I60" s="3"/>
      <c r="J60" s="3"/>
      <c r="K60" s="3"/>
      <c r="L60" s="3"/>
      <c r="M60" s="3"/>
    </row>
    <row r="61" spans="2:13" ht="16" x14ac:dyDescent="0.2">
      <c r="B61" s="3"/>
      <c r="C61" s="67" t="s">
        <v>90</v>
      </c>
      <c r="D61" s="3"/>
      <c r="E61" s="3"/>
      <c r="F61" s="3"/>
      <c r="G61" s="3"/>
      <c r="H61" s="3"/>
      <c r="I61" s="3"/>
      <c r="J61" s="3"/>
      <c r="K61" s="3"/>
      <c r="L61" s="3"/>
      <c r="M61" s="3"/>
    </row>
    <row r="62" spans="2:13" ht="16" x14ac:dyDescent="0.2">
      <c r="B62" s="3"/>
      <c r="C62" s="67" t="s">
        <v>91</v>
      </c>
      <c r="D62" s="3"/>
      <c r="E62" s="3"/>
      <c r="F62" s="3"/>
      <c r="G62" s="3"/>
      <c r="H62" s="3"/>
      <c r="I62" s="3"/>
      <c r="J62" s="3"/>
      <c r="K62" s="3"/>
      <c r="L62" s="3"/>
      <c r="M62" s="3"/>
    </row>
    <row r="63" spans="2:13" ht="16" x14ac:dyDescent="0.2">
      <c r="B63" s="3"/>
      <c r="C63" s="67" t="s">
        <v>92</v>
      </c>
      <c r="D63" s="3"/>
      <c r="E63" s="3"/>
      <c r="F63" s="3"/>
      <c r="G63" s="3"/>
      <c r="H63" s="3"/>
      <c r="I63" s="3"/>
      <c r="J63" s="3"/>
      <c r="K63" s="3"/>
      <c r="L63" s="3"/>
      <c r="M63" s="3"/>
    </row>
    <row r="64" spans="2:13" ht="16" x14ac:dyDescent="0.2">
      <c r="B64" s="3"/>
      <c r="C64" s="68"/>
      <c r="D64" s="3"/>
      <c r="E64" s="3"/>
      <c r="F64" s="3"/>
      <c r="G64" s="3"/>
      <c r="H64" s="3"/>
      <c r="I64" s="3"/>
      <c r="J64" s="3"/>
      <c r="K64" s="3"/>
      <c r="L64" s="3"/>
      <c r="M64" s="3"/>
    </row>
  </sheetData>
  <mergeCells count="6">
    <mergeCell ref="B4:M4"/>
    <mergeCell ref="C11:L11"/>
    <mergeCell ref="C46:L46"/>
    <mergeCell ref="C35:L35"/>
    <mergeCell ref="C57:L57"/>
    <mergeCell ref="C24:L24"/>
  </mergeCells>
  <hyperlinks>
    <hyperlink ref="C10" r:id="rId1" display="https://pubmed.ncbi.nlm.nih.gov/21040396/" xr:uid="{244B9C2E-B4AE-4B5A-8F6F-9E0C2DEEBB13}"/>
    <hyperlink ref="C23" r:id="rId2" display="https://jamanetwork.com/journals/jama/fullarticle/189186" xr:uid="{E6ACC39A-A125-4B74-B351-21C2417AE82F}"/>
    <hyperlink ref="C34" r:id="rId3" display="https://obgyn.onlinelibrary.wiley.com/doi/10.1002/pd.3930" xr:uid="{DFAC2676-89AC-4102-8647-9C6293915418}"/>
    <hyperlink ref="C45" r:id="rId4" display="https://www.thelancet.com/journals/laninf/article/PIIS1473-3099(24)00373-6/fulltext" xr:uid="{852DB4E3-A78B-4BA4-AACD-873C55424ED0}"/>
    <hyperlink ref="C56" r:id="rId5" display="https://link.springer.com/article/10.1007/s00404-024-07644-6" xr:uid="{0B5D586E-FEB7-4D8B-BE46-CD241445C9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18BA-B2E7-43D9-945E-E619C416C78E}">
  <dimension ref="B4:M35"/>
  <sheetViews>
    <sheetView topLeftCell="A2" workbookViewId="0">
      <selection activeCell="G9" sqref="G9"/>
    </sheetView>
  </sheetViews>
  <sheetFormatPr baseColWidth="10" defaultColWidth="8.6640625" defaultRowHeight="15" x14ac:dyDescent="0.2"/>
  <cols>
    <col min="1" max="2" width="8.6640625" style="2"/>
    <col min="3" max="3" width="5" style="2" customWidth="1"/>
    <col min="4" max="12" width="12.5" style="2" customWidth="1"/>
    <col min="13" max="13" width="7.5" style="2" customWidth="1"/>
    <col min="14" max="16384" width="8.6640625" style="2"/>
  </cols>
  <sheetData>
    <row r="4" spans="2:13" x14ac:dyDescent="0.2">
      <c r="B4" s="3"/>
      <c r="C4" s="3"/>
      <c r="D4" s="3"/>
      <c r="E4" s="3"/>
      <c r="F4" s="3"/>
      <c r="G4" s="3"/>
      <c r="H4" s="3"/>
      <c r="I4" s="3"/>
      <c r="J4" s="3"/>
      <c r="K4" s="3"/>
      <c r="L4" s="3"/>
      <c r="M4" s="3"/>
    </row>
    <row r="5" spans="2:13" ht="19" x14ac:dyDescent="0.25">
      <c r="B5" s="3"/>
      <c r="C5" s="150" t="s">
        <v>49</v>
      </c>
      <c r="D5" s="150"/>
      <c r="E5" s="150"/>
      <c r="F5" s="150"/>
      <c r="G5" s="150"/>
      <c r="H5" s="150"/>
      <c r="I5" s="150"/>
      <c r="J5" s="150"/>
      <c r="K5" s="150"/>
      <c r="L5" s="150"/>
      <c r="M5" s="3"/>
    </row>
    <row r="6" spans="2:13" x14ac:dyDescent="0.2">
      <c r="B6" s="3"/>
      <c r="C6" s="3"/>
      <c r="D6" s="3"/>
      <c r="E6" s="3"/>
      <c r="F6" s="3"/>
      <c r="G6" s="3"/>
      <c r="H6" s="3"/>
      <c r="I6" s="3"/>
      <c r="J6" s="3"/>
      <c r="K6" s="3"/>
      <c r="L6" s="3"/>
      <c r="M6" s="3"/>
    </row>
    <row r="7" spans="2:13" x14ac:dyDescent="0.2">
      <c r="B7" s="3"/>
      <c r="C7" s="4" t="s">
        <v>45</v>
      </c>
      <c r="D7" s="3"/>
      <c r="E7" s="3"/>
      <c r="F7" s="3"/>
      <c r="G7" s="3"/>
      <c r="H7" s="3"/>
      <c r="I7" s="3"/>
      <c r="J7" s="3"/>
      <c r="K7" s="3"/>
      <c r="L7" s="3"/>
      <c r="M7" s="3"/>
    </row>
    <row r="8" spans="2:13" ht="30.5" customHeight="1" x14ac:dyDescent="0.2">
      <c r="B8" s="3"/>
      <c r="C8" s="3"/>
      <c r="D8" s="152" t="s">
        <v>137</v>
      </c>
      <c r="E8" s="152"/>
      <c r="F8" s="152"/>
      <c r="G8" s="152"/>
      <c r="H8" s="152"/>
      <c r="I8" s="152"/>
      <c r="J8" s="152"/>
      <c r="K8" s="152"/>
      <c r="L8" s="152"/>
      <c r="M8" s="3"/>
    </row>
    <row r="9" spans="2:13" x14ac:dyDescent="0.2">
      <c r="B9" s="3"/>
      <c r="C9" s="3"/>
      <c r="D9" s="3"/>
      <c r="E9" s="3"/>
      <c r="F9" s="3"/>
      <c r="G9" s="3"/>
      <c r="H9" s="3"/>
      <c r="I9" s="3"/>
      <c r="J9" s="3"/>
      <c r="K9" s="3"/>
      <c r="L9" s="3"/>
      <c r="M9" s="3"/>
    </row>
    <row r="10" spans="2:13" ht="31" customHeight="1" x14ac:dyDescent="0.2">
      <c r="B10" s="3"/>
      <c r="C10" s="3"/>
      <c r="D10" s="131" t="s">
        <v>138</v>
      </c>
      <c r="E10" s="131"/>
      <c r="F10" s="131"/>
      <c r="G10" s="131"/>
      <c r="H10" s="131"/>
      <c r="I10" s="131"/>
      <c r="J10" s="131"/>
      <c r="K10" s="131"/>
      <c r="L10" s="131"/>
      <c r="M10" s="3"/>
    </row>
    <row r="11" spans="2:13" x14ac:dyDescent="0.2">
      <c r="B11" s="3"/>
      <c r="C11" s="3"/>
      <c r="D11" s="36"/>
      <c r="E11" s="36"/>
      <c r="F11" s="36"/>
      <c r="G11" s="36"/>
      <c r="H11" s="36"/>
      <c r="I11" s="36"/>
      <c r="J11" s="36"/>
      <c r="K11" s="36"/>
      <c r="L11" s="36"/>
      <c r="M11" s="3"/>
    </row>
    <row r="12" spans="2:13" x14ac:dyDescent="0.2">
      <c r="B12" s="3"/>
      <c r="C12" s="3"/>
      <c r="D12" s="131" t="s">
        <v>103</v>
      </c>
      <c r="E12" s="131"/>
      <c r="F12" s="131"/>
      <c r="G12" s="131"/>
      <c r="H12" s="131"/>
      <c r="I12" s="131"/>
      <c r="J12" s="131"/>
      <c r="K12" s="131"/>
      <c r="L12" s="131"/>
      <c r="M12" s="3"/>
    </row>
    <row r="13" spans="2:13" x14ac:dyDescent="0.2">
      <c r="B13" s="3"/>
      <c r="C13" s="3"/>
      <c r="D13" s="3"/>
      <c r="E13" s="3"/>
      <c r="F13" s="3"/>
      <c r="G13" s="3"/>
      <c r="H13" s="3"/>
      <c r="I13" s="3"/>
      <c r="J13" s="3"/>
      <c r="K13" s="3"/>
      <c r="L13" s="3"/>
      <c r="M13" s="3"/>
    </row>
    <row r="14" spans="2:13" ht="45.5" customHeight="1" x14ac:dyDescent="0.2">
      <c r="B14" s="3"/>
      <c r="C14" s="3"/>
      <c r="D14" s="131" t="s">
        <v>139</v>
      </c>
      <c r="E14" s="131"/>
      <c r="F14" s="131"/>
      <c r="G14" s="131"/>
      <c r="H14" s="131"/>
      <c r="I14" s="131"/>
      <c r="J14" s="131"/>
      <c r="K14" s="131"/>
      <c r="L14" s="131"/>
      <c r="M14" s="3"/>
    </row>
    <row r="15" spans="2:13" x14ac:dyDescent="0.2">
      <c r="B15" s="3"/>
      <c r="C15" s="3"/>
      <c r="D15" s="3"/>
      <c r="E15" s="3"/>
      <c r="F15" s="3"/>
      <c r="G15" s="3"/>
      <c r="H15" s="3"/>
      <c r="I15" s="3"/>
      <c r="J15" s="3"/>
      <c r="K15" s="3"/>
      <c r="L15" s="3"/>
      <c r="M15" s="3"/>
    </row>
    <row r="16" spans="2:13" ht="35" customHeight="1" x14ac:dyDescent="0.2">
      <c r="B16" s="3"/>
      <c r="C16" s="3"/>
      <c r="D16" s="131" t="s">
        <v>140</v>
      </c>
      <c r="E16" s="131"/>
      <c r="F16" s="131"/>
      <c r="G16" s="131"/>
      <c r="H16" s="131"/>
      <c r="I16" s="131"/>
      <c r="J16" s="131"/>
      <c r="K16" s="131"/>
      <c r="L16" s="131"/>
      <c r="M16" s="3"/>
    </row>
    <row r="17" spans="2:13" x14ac:dyDescent="0.2">
      <c r="B17" s="3"/>
      <c r="C17" s="3"/>
      <c r="D17" s="3"/>
      <c r="E17" s="3"/>
      <c r="F17" s="3"/>
      <c r="G17" s="3"/>
      <c r="H17" s="3"/>
      <c r="I17" s="3"/>
      <c r="J17" s="3"/>
      <c r="K17" s="3"/>
      <c r="L17" s="3"/>
      <c r="M17" s="3"/>
    </row>
    <row r="18" spans="2:13" ht="28" customHeight="1" x14ac:dyDescent="0.2">
      <c r="B18" s="3"/>
      <c r="C18" s="3"/>
      <c r="D18" s="131" t="s">
        <v>99</v>
      </c>
      <c r="E18" s="131"/>
      <c r="F18" s="131"/>
      <c r="G18" s="131"/>
      <c r="H18" s="131"/>
      <c r="I18" s="131"/>
      <c r="J18" s="131"/>
      <c r="K18" s="131"/>
      <c r="L18" s="131"/>
      <c r="M18" s="3"/>
    </row>
    <row r="19" spans="2:13" x14ac:dyDescent="0.2">
      <c r="B19" s="3"/>
      <c r="C19" s="3"/>
      <c r="D19" s="36"/>
      <c r="E19" s="36"/>
      <c r="F19" s="36"/>
      <c r="G19" s="36"/>
      <c r="H19" s="36"/>
      <c r="I19" s="36"/>
      <c r="J19" s="36"/>
      <c r="K19" s="36"/>
      <c r="L19" s="36"/>
      <c r="M19" s="3"/>
    </row>
    <row r="20" spans="2:13" x14ac:dyDescent="0.2">
      <c r="B20" s="3"/>
      <c r="C20" s="3"/>
      <c r="D20" s="131" t="s">
        <v>141</v>
      </c>
      <c r="E20" s="131"/>
      <c r="F20" s="131"/>
      <c r="G20" s="131"/>
      <c r="H20" s="131"/>
      <c r="I20" s="131"/>
      <c r="J20" s="131"/>
      <c r="K20" s="131"/>
      <c r="L20" s="131"/>
      <c r="M20" s="3"/>
    </row>
    <row r="21" spans="2:13" x14ac:dyDescent="0.2">
      <c r="B21" s="3"/>
      <c r="C21" s="3"/>
      <c r="D21" s="3"/>
      <c r="E21" s="3"/>
      <c r="F21" s="3"/>
      <c r="G21" s="3"/>
      <c r="H21" s="3"/>
      <c r="I21" s="3"/>
      <c r="J21" s="3"/>
      <c r="K21" s="3"/>
      <c r="L21" s="3"/>
      <c r="M21" s="3"/>
    </row>
    <row r="22" spans="2:13" x14ac:dyDescent="0.2">
      <c r="B22" s="3"/>
      <c r="C22" s="3"/>
      <c r="D22" s="3"/>
      <c r="E22" s="3"/>
      <c r="F22" s="3"/>
      <c r="G22" s="3"/>
      <c r="H22" s="3"/>
      <c r="I22" s="3"/>
      <c r="J22" s="3"/>
      <c r="K22" s="3"/>
      <c r="L22" s="3"/>
      <c r="M22" s="3"/>
    </row>
    <row r="23" spans="2:13" x14ac:dyDescent="0.2">
      <c r="B23" s="3"/>
      <c r="C23" s="4" t="s">
        <v>46</v>
      </c>
      <c r="D23" s="3"/>
      <c r="E23" s="3"/>
      <c r="F23" s="3"/>
      <c r="G23" s="3"/>
      <c r="H23" s="3"/>
      <c r="I23" s="3"/>
      <c r="J23" s="3"/>
      <c r="K23" s="3"/>
      <c r="L23" s="3"/>
      <c r="M23" s="3"/>
    </row>
    <row r="24" spans="2:13" ht="32" customHeight="1" x14ac:dyDescent="0.2">
      <c r="B24" s="3"/>
      <c r="C24" s="4"/>
      <c r="D24" s="131" t="s">
        <v>142</v>
      </c>
      <c r="E24" s="131"/>
      <c r="F24" s="131"/>
      <c r="G24" s="131"/>
      <c r="H24" s="131"/>
      <c r="I24" s="131"/>
      <c r="J24" s="131"/>
      <c r="K24" s="131"/>
      <c r="L24" s="131"/>
      <c r="M24" s="3"/>
    </row>
    <row r="25" spans="2:13" x14ac:dyDescent="0.2">
      <c r="B25" s="3"/>
      <c r="C25" s="4"/>
      <c r="D25" s="3"/>
      <c r="E25" s="3"/>
      <c r="F25" s="3"/>
      <c r="G25" s="3"/>
      <c r="H25" s="3"/>
      <c r="I25" s="3"/>
      <c r="J25" s="3"/>
      <c r="K25" s="3"/>
      <c r="L25" s="3"/>
      <c r="M25" s="3"/>
    </row>
    <row r="26" spans="2:13" ht="29" customHeight="1" x14ac:dyDescent="0.2">
      <c r="B26" s="3"/>
      <c r="C26" s="3"/>
      <c r="D26" s="131" t="s">
        <v>143</v>
      </c>
      <c r="E26" s="131"/>
      <c r="F26" s="131"/>
      <c r="G26" s="131"/>
      <c r="H26" s="131"/>
      <c r="I26" s="131"/>
      <c r="J26" s="131"/>
      <c r="K26" s="131"/>
      <c r="L26" s="131"/>
      <c r="M26" s="3"/>
    </row>
    <row r="27" spans="2:13" x14ac:dyDescent="0.2">
      <c r="B27" s="3"/>
      <c r="C27" s="3"/>
      <c r="D27" s="3"/>
      <c r="E27" s="3"/>
      <c r="F27" s="3"/>
      <c r="G27" s="3"/>
      <c r="H27" s="3"/>
      <c r="I27" s="3"/>
      <c r="J27" s="3"/>
      <c r="K27" s="3"/>
      <c r="L27" s="3"/>
      <c r="M27" s="3"/>
    </row>
    <row r="28" spans="2:13" ht="31" customHeight="1" x14ac:dyDescent="0.2">
      <c r="B28" s="3"/>
      <c r="C28" s="3"/>
      <c r="D28" s="131" t="s">
        <v>100</v>
      </c>
      <c r="E28" s="131"/>
      <c r="F28" s="131"/>
      <c r="G28" s="131"/>
      <c r="H28" s="131"/>
      <c r="I28" s="131"/>
      <c r="J28" s="131"/>
      <c r="K28" s="131"/>
      <c r="L28" s="131"/>
      <c r="M28" s="3"/>
    </row>
    <row r="29" spans="2:13" x14ac:dyDescent="0.2">
      <c r="B29" s="3"/>
      <c r="C29" s="3"/>
      <c r="D29" s="3"/>
      <c r="E29" s="3"/>
      <c r="F29" s="3"/>
      <c r="G29" s="3"/>
      <c r="H29" s="3"/>
      <c r="I29" s="3"/>
      <c r="J29" s="3"/>
      <c r="K29" s="3"/>
      <c r="L29" s="3"/>
      <c r="M29" s="3"/>
    </row>
    <row r="30" spans="2:13" ht="14.5" customHeight="1" x14ac:dyDescent="0.2">
      <c r="B30" s="3"/>
      <c r="C30" s="3"/>
      <c r="D30" s="131" t="s">
        <v>50</v>
      </c>
      <c r="E30" s="131"/>
      <c r="F30" s="131"/>
      <c r="G30" s="131"/>
      <c r="H30" s="131"/>
      <c r="I30" s="131"/>
      <c r="J30" s="131"/>
      <c r="K30" s="131"/>
      <c r="L30" s="131"/>
      <c r="M30" s="3"/>
    </row>
    <row r="31" spans="2:13" x14ac:dyDescent="0.2">
      <c r="B31" s="3"/>
      <c r="C31" s="3"/>
      <c r="D31" s="3"/>
      <c r="E31" s="3"/>
      <c r="F31" s="3"/>
      <c r="G31" s="3"/>
      <c r="H31" s="3"/>
      <c r="I31" s="3"/>
      <c r="J31" s="3"/>
      <c r="K31" s="3"/>
      <c r="L31" s="3"/>
      <c r="M31" s="3"/>
    </row>
    <row r="32" spans="2:13" x14ac:dyDescent="0.2">
      <c r="B32" s="3"/>
      <c r="C32" s="3"/>
      <c r="D32" s="3"/>
      <c r="E32" s="3"/>
      <c r="F32" s="3"/>
      <c r="G32" s="3"/>
      <c r="H32" s="3"/>
      <c r="I32" s="3"/>
      <c r="J32" s="3"/>
      <c r="K32" s="3"/>
      <c r="L32" s="3"/>
      <c r="M32" s="3"/>
    </row>
    <row r="33" spans="2:13" x14ac:dyDescent="0.2">
      <c r="B33" s="3"/>
      <c r="C33" s="3"/>
      <c r="D33" s="3"/>
      <c r="E33" s="3"/>
      <c r="F33" s="3"/>
      <c r="G33" s="3"/>
      <c r="H33" s="3"/>
      <c r="I33" s="3"/>
      <c r="J33" s="3"/>
      <c r="K33" s="3"/>
      <c r="L33" s="3"/>
      <c r="M33" s="3"/>
    </row>
    <row r="34" spans="2:13" x14ac:dyDescent="0.2">
      <c r="B34" s="3"/>
      <c r="C34" s="3"/>
      <c r="D34" s="3"/>
      <c r="E34" s="3"/>
      <c r="F34" s="3"/>
      <c r="G34" s="3"/>
      <c r="H34" s="3"/>
      <c r="I34" s="3"/>
      <c r="J34" s="3"/>
      <c r="K34" s="3"/>
      <c r="L34" s="3"/>
      <c r="M34" s="3"/>
    </row>
    <row r="35" spans="2:13" x14ac:dyDescent="0.2">
      <c r="B35" s="3"/>
      <c r="C35" s="3"/>
      <c r="D35" s="3"/>
      <c r="E35" s="3"/>
      <c r="F35" s="3"/>
      <c r="G35" s="3"/>
      <c r="H35" s="3"/>
      <c r="I35" s="3"/>
      <c r="J35" s="3"/>
      <c r="K35" s="3"/>
      <c r="L35" s="3"/>
      <c r="M35" s="3"/>
    </row>
  </sheetData>
  <mergeCells count="12">
    <mergeCell ref="C5:L5"/>
    <mergeCell ref="D20:L20"/>
    <mergeCell ref="D8:L8"/>
    <mergeCell ref="D10:L10"/>
    <mergeCell ref="D26:L26"/>
    <mergeCell ref="D30:L30"/>
    <mergeCell ref="D14:L14"/>
    <mergeCell ref="D12:L12"/>
    <mergeCell ref="D18:L18"/>
    <mergeCell ref="D16:L16"/>
    <mergeCell ref="D24:L24"/>
    <mergeCell ref="D28:L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Base Case Estimates</vt:lpstr>
      <vt:lpstr>Immunity vs. Infection Rate</vt:lpstr>
      <vt:lpstr>Data Sources</vt:lpstr>
      <vt:lpstr>Limitations &amp; Strengths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Margo Wheatley</dc:creator>
  <cp:lastModifiedBy>Ritesh Sivakumar</cp:lastModifiedBy>
  <dcterms:created xsi:type="dcterms:W3CDTF">2015-06-05T18:17:20Z</dcterms:created>
  <dcterms:modified xsi:type="dcterms:W3CDTF">2025-05-19T20:52:28Z</dcterms:modified>
</cp:coreProperties>
</file>